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16380" windowHeight="8190"/>
  </bookViews>
  <sheets>
    <sheet name="fromage" sheetId="1" r:id="rId1"/>
    <sheet name="MARGE fromage" sheetId="2" r:id="rId2"/>
    <sheet name="ZYRAX fromage" sheetId="3" r:id="rId3"/>
    <sheet name="objet" sheetId="7" r:id="rId4"/>
    <sheet name="nom" sheetId="8" r:id="rId5"/>
    <sheet name="magasin" sheetId="9" r:id="rId6"/>
  </sheets>
  <definedNames>
    <definedName name="adresse">magasin!$B:$B</definedName>
    <definedName name="choix">objet!$B$3:$B$12</definedName>
    <definedName name="Conditions">fromage!$B$6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objet!$B$2:$B$12</definedName>
    <definedName name="telephonne">magasin!$C:$C</definedName>
    <definedName name="_xlnm.Print_Area" localSheetId="0">fromage!$A$1:$K$106</definedName>
  </definedNames>
  <calcPr calcId="125725"/>
</workbook>
</file>

<file path=xl/calcChain.xml><?xml version="1.0" encoding="utf-8"?>
<calcChain xmlns="http://schemas.openxmlformats.org/spreadsheetml/2006/main">
  <c r="J13" i="1"/>
  <c r="J12"/>
  <c r="O108" i="2"/>
  <c r="O109"/>
  <c r="G104" i="3"/>
  <c r="G105"/>
  <c r="D109" i="2"/>
  <c r="F105" i="3" s="1"/>
  <c r="Y105" s="1"/>
  <c r="N109" i="2" s="1"/>
  <c r="D108"/>
  <c r="F104" i="3" s="1"/>
  <c r="Y104" s="1"/>
  <c r="N108" i="2" s="1"/>
  <c r="D105"/>
  <c r="E100" i="1"/>
  <c r="E98"/>
  <c r="E99"/>
  <c r="E97"/>
  <c r="E60" i="2"/>
  <c r="E59"/>
  <c r="G49" i="3"/>
  <c r="D60" i="2"/>
  <c r="F50" i="3"/>
  <c r="D59" i="2"/>
  <c r="G50" i="3"/>
  <c r="F49"/>
  <c r="D98" i="1"/>
  <c r="D100"/>
  <c r="E23"/>
  <c r="K14"/>
  <c r="F14"/>
  <c r="G2"/>
  <c r="G3"/>
  <c r="B4"/>
  <c r="H4"/>
  <c r="D5"/>
  <c r="H5"/>
  <c r="E15"/>
  <c r="D16"/>
  <c r="E16"/>
  <c r="E17"/>
  <c r="D18"/>
  <c r="E18"/>
  <c r="E19"/>
  <c r="F19"/>
  <c r="D20"/>
  <c r="E20"/>
  <c r="E21"/>
  <c r="F21"/>
  <c r="D22"/>
  <c r="E22"/>
  <c r="F23"/>
  <c r="D24"/>
  <c r="E25"/>
  <c r="F25"/>
  <c r="D26"/>
  <c r="E26"/>
  <c r="E27"/>
  <c r="F27"/>
  <c r="D28"/>
  <c r="E28"/>
  <c r="E29"/>
  <c r="F29"/>
  <c r="D30"/>
  <c r="E30"/>
  <c r="E31"/>
  <c r="F31"/>
  <c r="D32"/>
  <c r="E32"/>
  <c r="E33"/>
  <c r="D34"/>
  <c r="E34"/>
  <c r="E35"/>
  <c r="F35"/>
  <c r="D36"/>
  <c r="E36"/>
  <c r="E37"/>
  <c r="F37"/>
  <c r="D38"/>
  <c r="E38"/>
  <c r="E39"/>
  <c r="F39"/>
  <c r="D40"/>
  <c r="E40"/>
  <c r="E41"/>
  <c r="F41"/>
  <c r="D42"/>
  <c r="E42"/>
  <c r="E43"/>
  <c r="F43"/>
  <c r="D44"/>
  <c r="E44"/>
  <c r="E45"/>
  <c r="D46"/>
  <c r="E46"/>
  <c r="E47"/>
  <c r="D48"/>
  <c r="E48"/>
  <c r="E49"/>
  <c r="F49"/>
  <c r="D50"/>
  <c r="E50"/>
  <c r="E51"/>
  <c r="F51"/>
  <c r="D52"/>
  <c r="E52"/>
  <c r="E53"/>
  <c r="F53"/>
  <c r="D54"/>
  <c r="E54"/>
  <c r="E57"/>
  <c r="F57"/>
  <c r="D58"/>
  <c r="E58"/>
  <c r="E59"/>
  <c r="F59"/>
  <c r="D60"/>
  <c r="E60"/>
  <c r="E61"/>
  <c r="F61"/>
  <c r="D62"/>
  <c r="E62"/>
  <c r="E63"/>
  <c r="F63"/>
  <c r="D64"/>
  <c r="E64"/>
  <c r="E65"/>
  <c r="F65"/>
  <c r="D66"/>
  <c r="E66"/>
  <c r="E67"/>
  <c r="F67"/>
  <c r="D68"/>
  <c r="E68"/>
  <c r="E70"/>
  <c r="G70"/>
  <c r="D71"/>
  <c r="E71"/>
  <c r="E72"/>
  <c r="G72"/>
  <c r="D73"/>
  <c r="E73"/>
  <c r="E74"/>
  <c r="G74"/>
  <c r="D75"/>
  <c r="E75"/>
  <c r="E76"/>
  <c r="G76"/>
  <c r="D77"/>
  <c r="E77"/>
  <c r="E78"/>
  <c r="G78"/>
  <c r="D79"/>
  <c r="E79"/>
  <c r="E80"/>
  <c r="G80"/>
  <c r="D81"/>
  <c r="E81"/>
  <c r="E82"/>
  <c r="G82"/>
  <c r="D83"/>
  <c r="E83"/>
  <c r="E84"/>
  <c r="G84"/>
  <c r="D85"/>
  <c r="E85"/>
  <c r="E86"/>
  <c r="G86"/>
  <c r="D87"/>
  <c r="E87"/>
  <c r="E88"/>
  <c r="G88"/>
  <c r="D89"/>
  <c r="E89"/>
  <c r="E91"/>
  <c r="D92"/>
  <c r="E92"/>
  <c r="E93"/>
  <c r="D94"/>
  <c r="E94"/>
  <c r="E95"/>
  <c r="D96"/>
  <c r="E96"/>
  <c r="E101"/>
  <c r="D102"/>
  <c r="E102"/>
  <c r="E103"/>
  <c r="D104"/>
  <c r="E104"/>
  <c r="E105"/>
  <c r="D106"/>
  <c r="E106"/>
  <c r="Q128" i="2"/>
  <c r="Q136"/>
  <c r="R142"/>
  <c r="Q148"/>
  <c r="B8"/>
  <c r="C8"/>
  <c r="B9"/>
  <c r="C9"/>
  <c r="B10"/>
  <c r="C10"/>
  <c r="K16"/>
  <c r="D17"/>
  <c r="F7" i="3" s="1"/>
  <c r="E17" i="2"/>
  <c r="G7" i="3" s="1"/>
  <c r="D18" i="2"/>
  <c r="F8" i="3" s="1"/>
  <c r="E18" i="2"/>
  <c r="G8" i="3" s="1"/>
  <c r="D19" i="2"/>
  <c r="F9" i="3"/>
  <c r="E19" i="2"/>
  <c r="G9" i="3"/>
  <c r="AB9" s="1"/>
  <c r="B20" i="2"/>
  <c r="L17" s="1"/>
  <c r="N7" i="3" s="1"/>
  <c r="D20" i="2"/>
  <c r="F10" i="3" s="1"/>
  <c r="E20" i="2"/>
  <c r="G10" i="3" s="1"/>
  <c r="AB10" s="1"/>
  <c r="B21" i="2"/>
  <c r="M21"/>
  <c r="O11" i="3" s="1"/>
  <c r="D21" i="2"/>
  <c r="F11" i="3" s="1"/>
  <c r="E21" i="2"/>
  <c r="G11" i="3" s="1"/>
  <c r="AB11" s="1"/>
  <c r="D22" i="2"/>
  <c r="E22"/>
  <c r="G12" i="3"/>
  <c r="AB12" s="1"/>
  <c r="D23" i="2"/>
  <c r="F13" i="3" s="1"/>
  <c r="E23" i="2"/>
  <c r="G13" i="3" s="1"/>
  <c r="AB13" s="1"/>
  <c r="AC13" s="1"/>
  <c r="R23" i="2" s="1"/>
  <c r="D24"/>
  <c r="F14" i="3"/>
  <c r="E24" i="2"/>
  <c r="G14" i="3"/>
  <c r="AB14" s="1"/>
  <c r="D25" i="2"/>
  <c r="F15" i="3" s="1"/>
  <c r="E25" i="2"/>
  <c r="G15" i="3" s="1"/>
  <c r="AB15" s="1"/>
  <c r="AC15" s="1"/>
  <c r="R25" i="2" s="1"/>
  <c r="D26"/>
  <c r="F16" i="3"/>
  <c r="E26" i="2"/>
  <c r="G16" i="3"/>
  <c r="AB16" s="1"/>
  <c r="Q26" i="2" s="1"/>
  <c r="D27"/>
  <c r="F17" i="3" s="1"/>
  <c r="E27" i="2"/>
  <c r="G17" i="3" s="1"/>
  <c r="AB17" s="1"/>
  <c r="D28" i="2"/>
  <c r="F18" i="3" s="1"/>
  <c r="E28" i="2"/>
  <c r="D29"/>
  <c r="E29"/>
  <c r="G19" i="3"/>
  <c r="AB19" s="1"/>
  <c r="M29" i="2"/>
  <c r="D30"/>
  <c r="E30"/>
  <c r="G20" i="3" s="1"/>
  <c r="AB20" s="1"/>
  <c r="AC20" s="1"/>
  <c r="D31" i="2"/>
  <c r="F21" i="3" s="1"/>
  <c r="E31" i="2"/>
  <c r="G21" i="3" s="1"/>
  <c r="AB21" s="1"/>
  <c r="D32" i="2"/>
  <c r="F22" i="3" s="1"/>
  <c r="E32" i="2"/>
  <c r="G22" i="3" s="1"/>
  <c r="AB22" s="1"/>
  <c r="D33" i="2"/>
  <c r="E33"/>
  <c r="G23" i="3" s="1"/>
  <c r="AB23" s="1"/>
  <c r="AC23" s="1"/>
  <c r="D34" i="2"/>
  <c r="F24" i="3" s="1"/>
  <c r="E34" i="2"/>
  <c r="G24" i="3" s="1"/>
  <c r="AB24" s="1"/>
  <c r="D35" i="2"/>
  <c r="F25" i="3" s="1"/>
  <c r="E35" i="2"/>
  <c r="G25" i="3" s="1"/>
  <c r="AB25" s="1"/>
  <c r="D36" i="2"/>
  <c r="F26" i="3" s="1"/>
  <c r="E36" i="2"/>
  <c r="D38"/>
  <c r="F28" i="3" s="1"/>
  <c r="E38" i="2"/>
  <c r="G28" i="3" s="1"/>
  <c r="AB28" s="1"/>
  <c r="AC28" s="1"/>
  <c r="R38" i="2" s="1"/>
  <c r="D39"/>
  <c r="E39"/>
  <c r="G29" i="3" s="1"/>
  <c r="AB29" s="1"/>
  <c r="D40" i="2"/>
  <c r="F30" i="3" s="1"/>
  <c r="E40" i="2"/>
  <c r="G30" i="3"/>
  <c r="AB30" s="1"/>
  <c r="D41" i="2"/>
  <c r="F31" i="3" s="1"/>
  <c r="E41" i="2"/>
  <c r="G31" i="3" s="1"/>
  <c r="AB31" s="1"/>
  <c r="AC31" s="1"/>
  <c r="R41" i="2" s="1"/>
  <c r="D42"/>
  <c r="F32" i="3" s="1"/>
  <c r="E42" i="2"/>
  <c r="G32" i="3" s="1"/>
  <c r="AB32" s="1"/>
  <c r="Q42" i="2" s="1"/>
  <c r="M42"/>
  <c r="D43"/>
  <c r="F33" i="3" s="1"/>
  <c r="E43" i="2"/>
  <c r="D45"/>
  <c r="F35" i="3" s="1"/>
  <c r="E45" i="2"/>
  <c r="G35" i="3" s="1"/>
  <c r="AB35" s="1"/>
  <c r="D46" i="2"/>
  <c r="F36" i="3" s="1"/>
  <c r="E46" i="2"/>
  <c r="D47"/>
  <c r="F37" i="3"/>
  <c r="E47" i="2"/>
  <c r="G37" i="3"/>
  <c r="AB37" s="1"/>
  <c r="AC37" s="1"/>
  <c r="R47" i="2" s="1"/>
  <c r="D48"/>
  <c r="F38" i="3" s="1"/>
  <c r="E48" i="2"/>
  <c r="G38" i="3" s="1"/>
  <c r="AB38" s="1"/>
  <c r="AC38" s="1"/>
  <c r="R48" i="2" s="1"/>
  <c r="D49"/>
  <c r="F39" i="3"/>
  <c r="E49" i="2"/>
  <c r="G39" i="3"/>
  <c r="AB39" s="1"/>
  <c r="AC39" s="1"/>
  <c r="R49" i="2" s="1"/>
  <c r="D50"/>
  <c r="F40" i="3" s="1"/>
  <c r="E50" i="2"/>
  <c r="G40" i="3" s="1"/>
  <c r="AB40" s="1"/>
  <c r="Q50" i="2" s="1"/>
  <c r="D51"/>
  <c r="F41" i="3" s="1"/>
  <c r="E51" i="2"/>
  <c r="G41" i="3" s="1"/>
  <c r="AB41" s="1"/>
  <c r="D52" i="2"/>
  <c r="F42" i="3" s="1"/>
  <c r="E52" i="2"/>
  <c r="G42" i="3" s="1"/>
  <c r="AB42" s="1"/>
  <c r="AC42" s="1"/>
  <c r="R52" i="2" s="1"/>
  <c r="D53"/>
  <c r="F43" i="3" s="1"/>
  <c r="E53" i="2"/>
  <c r="G43" i="3" s="1"/>
  <c r="AB43" s="1"/>
  <c r="D54" i="2"/>
  <c r="F44" i="3" s="1"/>
  <c r="E54" i="2"/>
  <c r="G44" i="3" s="1"/>
  <c r="AB44" s="1"/>
  <c r="Q54" i="2" s="1"/>
  <c r="D56"/>
  <c r="F46" i="3"/>
  <c r="E56" i="2"/>
  <c r="D57"/>
  <c r="F47" i="3"/>
  <c r="E57" i="2"/>
  <c r="G47" i="3"/>
  <c r="AB47" s="1"/>
  <c r="Q57" i="2" s="1"/>
  <c r="D58"/>
  <c r="E58"/>
  <c r="G48" i="3"/>
  <c r="AB48" s="1"/>
  <c r="Q58" i="2" s="1"/>
  <c r="D61"/>
  <c r="F51" i="3" s="1"/>
  <c r="E61" i="2"/>
  <c r="G51" i="3" s="1"/>
  <c r="D62" i="2"/>
  <c r="F52" i="3"/>
  <c r="E62" i="2"/>
  <c r="G52" i="3"/>
  <c r="AB52" s="1"/>
  <c r="Q62" i="2" s="1"/>
  <c r="M62"/>
  <c r="D63"/>
  <c r="F53" i="3"/>
  <c r="E63" i="2"/>
  <c r="G53" i="3"/>
  <c r="D66" i="2"/>
  <c r="O66"/>
  <c r="D67"/>
  <c r="O67"/>
  <c r="D68"/>
  <c r="O68"/>
  <c r="D69"/>
  <c r="F65" i="3" s="1"/>
  <c r="Y65" s="1"/>
  <c r="O69" i="2"/>
  <c r="D70"/>
  <c r="O70"/>
  <c r="D71"/>
  <c r="O71"/>
  <c r="D72"/>
  <c r="O72"/>
  <c r="D73"/>
  <c r="O73"/>
  <c r="D74"/>
  <c r="F70" i="3" s="1"/>
  <c r="Y70" s="1"/>
  <c r="O74" i="2"/>
  <c r="D75"/>
  <c r="O75"/>
  <c r="D76"/>
  <c r="O76"/>
  <c r="D77"/>
  <c r="O77"/>
  <c r="D78"/>
  <c r="O78"/>
  <c r="D79"/>
  <c r="F75" i="3" s="1"/>
  <c r="Y75" s="1"/>
  <c r="O79" i="2"/>
  <c r="D80"/>
  <c r="O80"/>
  <c r="D81"/>
  <c r="O81"/>
  <c r="D82"/>
  <c r="O82"/>
  <c r="D83"/>
  <c r="O83"/>
  <c r="D84"/>
  <c r="O84"/>
  <c r="D85"/>
  <c r="O85"/>
  <c r="D86"/>
  <c r="D87"/>
  <c r="O87"/>
  <c r="D88"/>
  <c r="O88"/>
  <c r="D89"/>
  <c r="F85" i="3"/>
  <c r="Y85" s="1"/>
  <c r="O89" i="2"/>
  <c r="D90"/>
  <c r="O90"/>
  <c r="D91"/>
  <c r="O91"/>
  <c r="D92"/>
  <c r="F88" i="3" s="1"/>
  <c r="Y88" s="1"/>
  <c r="O92" i="2"/>
  <c r="D93"/>
  <c r="D94"/>
  <c r="O94"/>
  <c r="D95"/>
  <c r="O95"/>
  <c r="D96"/>
  <c r="O96"/>
  <c r="D97"/>
  <c r="F93" i="3" s="1"/>
  <c r="Y93" s="1"/>
  <c r="O97" i="2"/>
  <c r="D98"/>
  <c r="O98"/>
  <c r="D99"/>
  <c r="O99"/>
  <c r="D100"/>
  <c r="O100"/>
  <c r="D101"/>
  <c r="F97" i="3"/>
  <c r="Y97" s="1"/>
  <c r="N101" i="2" s="1"/>
  <c r="O101"/>
  <c r="D102"/>
  <c r="O102"/>
  <c r="D103"/>
  <c r="F99" i="3" s="1"/>
  <c r="Y99" s="1"/>
  <c r="N103" i="2" s="1"/>
  <c r="O103"/>
  <c r="F101" i="3"/>
  <c r="Y101" s="1"/>
  <c r="N105" i="2" s="1"/>
  <c r="O105"/>
  <c r="D106"/>
  <c r="F102" i="3" s="1"/>
  <c r="O106" i="2"/>
  <c r="D107"/>
  <c r="O107"/>
  <c r="D110"/>
  <c r="O110"/>
  <c r="D111"/>
  <c r="O111"/>
  <c r="D112"/>
  <c r="F108" i="3" s="1"/>
  <c r="Y108" s="1"/>
  <c r="N112" i="2" s="1"/>
  <c r="O112"/>
  <c r="J113"/>
  <c r="N113"/>
  <c r="O113"/>
  <c r="H116"/>
  <c r="L116"/>
  <c r="M116"/>
  <c r="H117"/>
  <c r="L117"/>
  <c r="M117"/>
  <c r="H118"/>
  <c r="L118"/>
  <c r="M118"/>
  <c r="O118" s="1"/>
  <c r="H119"/>
  <c r="L119"/>
  <c r="M119"/>
  <c r="H120"/>
  <c r="L120"/>
  <c r="M120"/>
  <c r="H121"/>
  <c r="L121"/>
  <c r="M121"/>
  <c r="H122"/>
  <c r="L122"/>
  <c r="M122"/>
  <c r="H123"/>
  <c r="L123"/>
  <c r="M123"/>
  <c r="H126"/>
  <c r="L126"/>
  <c r="M126"/>
  <c r="H127"/>
  <c r="L127"/>
  <c r="M127"/>
  <c r="H128"/>
  <c r="L128"/>
  <c r="M128"/>
  <c r="H129"/>
  <c r="L129"/>
  <c r="M129"/>
  <c r="H130"/>
  <c r="L130"/>
  <c r="M130"/>
  <c r="H131"/>
  <c r="L131"/>
  <c r="M131"/>
  <c r="H132"/>
  <c r="L132"/>
  <c r="M132"/>
  <c r="H133"/>
  <c r="L133"/>
  <c r="M133"/>
  <c r="H134"/>
  <c r="L134"/>
  <c r="M134"/>
  <c r="H135"/>
  <c r="L135"/>
  <c r="M135"/>
  <c r="H136"/>
  <c r="L136"/>
  <c r="M136"/>
  <c r="H137"/>
  <c r="L137"/>
  <c r="M137"/>
  <c r="H138"/>
  <c r="L138"/>
  <c r="M138"/>
  <c r="H139"/>
  <c r="L139"/>
  <c r="M139"/>
  <c r="H140"/>
  <c r="L140"/>
  <c r="M140"/>
  <c r="H141"/>
  <c r="L141"/>
  <c r="M141"/>
  <c r="H142"/>
  <c r="L142"/>
  <c r="M142"/>
  <c r="H143"/>
  <c r="L143"/>
  <c r="M143"/>
  <c r="H144"/>
  <c r="L144"/>
  <c r="M144"/>
  <c r="H145"/>
  <c r="L145"/>
  <c r="M145"/>
  <c r="H146"/>
  <c r="L146"/>
  <c r="M146"/>
  <c r="H147"/>
  <c r="L147"/>
  <c r="M147"/>
  <c r="H148"/>
  <c r="L148"/>
  <c r="M148"/>
  <c r="H149"/>
  <c r="L149"/>
  <c r="M149"/>
  <c r="H150"/>
  <c r="L150"/>
  <c r="M150"/>
  <c r="H153"/>
  <c r="L153"/>
  <c r="M153"/>
  <c r="H154"/>
  <c r="L154"/>
  <c r="M154"/>
  <c r="H155"/>
  <c r="L155"/>
  <c r="M155"/>
  <c r="H156"/>
  <c r="L156"/>
  <c r="M156"/>
  <c r="H157"/>
  <c r="L157"/>
  <c r="M157"/>
  <c r="H158"/>
  <c r="L158"/>
  <c r="M158"/>
  <c r="H159"/>
  <c r="L159"/>
  <c r="M159"/>
  <c r="H160"/>
  <c r="L160"/>
  <c r="M160"/>
  <c r="L161"/>
  <c r="M161"/>
  <c r="N161"/>
  <c r="O161"/>
  <c r="Q120"/>
  <c r="F12" i="3"/>
  <c r="G18"/>
  <c r="AB18" s="1"/>
  <c r="D19"/>
  <c r="Q26" s="1"/>
  <c r="R26" s="1"/>
  <c r="S26" s="1"/>
  <c r="F19"/>
  <c r="O19"/>
  <c r="D20"/>
  <c r="F20"/>
  <c r="D21"/>
  <c r="F23"/>
  <c r="Q25"/>
  <c r="G26"/>
  <c r="AB26"/>
  <c r="Q36" i="2" s="1"/>
  <c r="F29" i="3"/>
  <c r="O32"/>
  <c r="G33"/>
  <c r="AB33" s="1"/>
  <c r="G36"/>
  <c r="AB36" s="1"/>
  <c r="G46"/>
  <c r="AB46" s="1"/>
  <c r="F48"/>
  <c r="G62"/>
  <c r="G63"/>
  <c r="G64"/>
  <c r="G65"/>
  <c r="G66"/>
  <c r="G67"/>
  <c r="G68"/>
  <c r="D67"/>
  <c r="Q77" s="1"/>
  <c r="G69"/>
  <c r="D68"/>
  <c r="G70"/>
  <c r="D69"/>
  <c r="G71"/>
  <c r="D70"/>
  <c r="G72"/>
  <c r="D71"/>
  <c r="G73"/>
  <c r="G74"/>
  <c r="G75"/>
  <c r="G76"/>
  <c r="G77"/>
  <c r="G78"/>
  <c r="F79"/>
  <c r="Y79" s="1"/>
  <c r="G79"/>
  <c r="G80"/>
  <c r="G81"/>
  <c r="G83"/>
  <c r="G84"/>
  <c r="G85"/>
  <c r="G86"/>
  <c r="F87"/>
  <c r="G87"/>
  <c r="Y87"/>
  <c r="G88"/>
  <c r="G90"/>
  <c r="G91"/>
  <c r="G92"/>
  <c r="G93"/>
  <c r="G94"/>
  <c r="G95"/>
  <c r="G96"/>
  <c r="G97"/>
  <c r="G98"/>
  <c r="G99"/>
  <c r="G101"/>
  <c r="G102"/>
  <c r="F103"/>
  <c r="G103"/>
  <c r="Y103"/>
  <c r="N107" i="2" s="1"/>
  <c r="G106" i="3"/>
  <c r="G107"/>
  <c r="G108"/>
  <c r="F109"/>
  <c r="G109"/>
  <c r="L109"/>
  <c r="L110"/>
  <c r="Z112"/>
  <c r="F95"/>
  <c r="Y95"/>
  <c r="F83"/>
  <c r="Y83" s="1"/>
  <c r="M61" i="2"/>
  <c r="M57"/>
  <c r="M54"/>
  <c r="O44" i="3" s="1"/>
  <c r="M53" i="2"/>
  <c r="O43" i="3" s="1"/>
  <c r="M52" i="2"/>
  <c r="O42" i="3" s="1"/>
  <c r="M51" i="2"/>
  <c r="O41" i="3" s="1"/>
  <c r="M41" i="2"/>
  <c r="O31" i="3" s="1"/>
  <c r="M40" i="2"/>
  <c r="O30" i="3" s="1"/>
  <c r="M39" i="2"/>
  <c r="O29" i="3" s="1"/>
  <c r="M38" i="2"/>
  <c r="O28" i="3" s="1"/>
  <c r="M36" i="2"/>
  <c r="O26" i="3" s="1"/>
  <c r="M35" i="2"/>
  <c r="O25" i="3" s="1"/>
  <c r="M34" i="2"/>
  <c r="O24" i="3" s="1"/>
  <c r="M33" i="2"/>
  <c r="O23" i="3" s="1"/>
  <c r="M25" i="2"/>
  <c r="Q21" i="3"/>
  <c r="M19" i="2"/>
  <c r="O9" i="3" s="1"/>
  <c r="Q151" i="2"/>
  <c r="Q108" i="3"/>
  <c r="R108" s="1"/>
  <c r="S108" s="1"/>
  <c r="T108" s="1"/>
  <c r="Q96"/>
  <c r="R96" s="1"/>
  <c r="S96" s="1"/>
  <c r="T96" s="1"/>
  <c r="Q90"/>
  <c r="R90" s="1"/>
  <c r="S90" s="1"/>
  <c r="T90" s="1"/>
  <c r="Q80"/>
  <c r="R80" s="1"/>
  <c r="S80" s="1"/>
  <c r="T80" s="1"/>
  <c r="Q70"/>
  <c r="R70" s="1"/>
  <c r="S70" s="1"/>
  <c r="T70" s="1"/>
  <c r="R21"/>
  <c r="S21" s="1"/>
  <c r="L46" i="2"/>
  <c r="N36" i="3" s="1"/>
  <c r="AC44"/>
  <c r="R54" i="2" s="1"/>
  <c r="Q52"/>
  <c r="Q125"/>
  <c r="Q119"/>
  <c r="Q67" i="3"/>
  <c r="R67" s="1"/>
  <c r="S67" s="1"/>
  <c r="T67" s="1"/>
  <c r="Q65"/>
  <c r="R65" s="1"/>
  <c r="S65" s="1"/>
  <c r="T65" s="1"/>
  <c r="Q46"/>
  <c r="R46" s="1"/>
  <c r="S46" s="1"/>
  <c r="T46" s="1"/>
  <c r="Q42"/>
  <c r="R42" s="1"/>
  <c r="S42" s="1"/>
  <c r="Q36"/>
  <c r="R36" s="1"/>
  <c r="S36" s="1"/>
  <c r="Q32"/>
  <c r="R32" s="1"/>
  <c r="S32" s="1"/>
  <c r="Q22"/>
  <c r="R22" s="1"/>
  <c r="S22" s="1"/>
  <c r="Q17"/>
  <c r="R17" s="1"/>
  <c r="S17" s="1"/>
  <c r="Q15"/>
  <c r="R15" s="1"/>
  <c r="S15" s="1"/>
  <c r="Q10"/>
  <c r="R10"/>
  <c r="S10" s="1"/>
  <c r="I123" i="2"/>
  <c r="J123" s="1"/>
  <c r="Q124"/>
  <c r="I121"/>
  <c r="J121" s="1"/>
  <c r="Q121"/>
  <c r="N123"/>
  <c r="M17"/>
  <c r="O7" i="3" s="1"/>
  <c r="R123" i="2"/>
  <c r="Q123"/>
  <c r="R130"/>
  <c r="R134"/>
  <c r="R128"/>
  <c r="R132"/>
  <c r="R136"/>
  <c r="N117"/>
  <c r="I117"/>
  <c r="J117" s="1"/>
  <c r="R143"/>
  <c r="Q152"/>
  <c r="R151"/>
  <c r="O117"/>
  <c r="N120"/>
  <c r="I119"/>
  <c r="J119" s="1"/>
  <c r="R118"/>
  <c r="R120"/>
  <c r="I120"/>
  <c r="J120" s="1"/>
  <c r="R124"/>
  <c r="O121"/>
  <c r="R119"/>
  <c r="AC47" i="3"/>
  <c r="R57" i="2" s="1"/>
  <c r="AC51" i="3"/>
  <c r="R61" i="2" s="1"/>
  <c r="AB51" i="3"/>
  <c r="Q61" i="2" s="1"/>
  <c r="M18"/>
  <c r="O8" i="3" s="1"/>
  <c r="M26" i="2"/>
  <c r="O15" i="3" s="1"/>
  <c r="M28" i="2"/>
  <c r="O18" i="3" s="1"/>
  <c r="M31" i="2"/>
  <c r="O21" i="3" s="1"/>
  <c r="M32" i="2"/>
  <c r="O22" i="3" s="1"/>
  <c r="M43" i="2"/>
  <c r="O33" i="3" s="1"/>
  <c r="M46" i="2"/>
  <c r="O36" i="3" s="1"/>
  <c r="M49" i="2"/>
  <c r="O39" i="3" s="1"/>
  <c r="M63" i="2"/>
  <c r="D23" i="3"/>
  <c r="M58" i="2"/>
  <c r="M56"/>
  <c r="M20"/>
  <c r="O10" i="3" s="1"/>
  <c r="F63"/>
  <c r="Y63"/>
  <c r="L18" i="2"/>
  <c r="N8" i="3"/>
  <c r="L56" i="2"/>
  <c r="L41"/>
  <c r="N31" i="3" s="1"/>
  <c r="L53" i="2"/>
  <c r="N43" i="3" s="1"/>
  <c r="L22" i="2"/>
  <c r="N12" i="3" s="1"/>
  <c r="L39" i="2"/>
  <c r="N29" i="3" s="1"/>
  <c r="L57" i="2"/>
  <c r="L49"/>
  <c r="N39" i="3"/>
  <c r="D22"/>
  <c r="E24" i="1"/>
  <c r="Q137" i="2"/>
  <c r="Q104" i="3"/>
  <c r="R104" s="1"/>
  <c r="S104" s="1"/>
  <c r="T104" s="1"/>
  <c r="Q105"/>
  <c r="R105" s="1"/>
  <c r="S105" s="1"/>
  <c r="T105" s="1"/>
  <c r="I122" i="2"/>
  <c r="J122" s="1"/>
  <c r="Q24"/>
  <c r="AC14" i="3"/>
  <c r="R24" i="2" s="1"/>
  <c r="Q50" i="3"/>
  <c r="R50" s="1"/>
  <c r="S50" s="1"/>
  <c r="T50" s="1"/>
  <c r="M60" i="2"/>
  <c r="M23"/>
  <c r="O13" i="3"/>
  <c r="Q49"/>
  <c r="R49" s="1"/>
  <c r="S49" s="1"/>
  <c r="T49" s="1"/>
  <c r="U49" s="1"/>
  <c r="M59" i="2"/>
  <c r="AB50" i="3"/>
  <c r="Q60" i="2" s="1"/>
  <c r="AC50" i="3"/>
  <c r="R60" i="2" s="1"/>
  <c r="AC49" i="3"/>
  <c r="R59" i="2" s="1"/>
  <c r="AB49" i="3"/>
  <c r="Q59" i="2" s="1"/>
  <c r="R77" i="3"/>
  <c r="S77" s="1"/>
  <c r="T77" s="1"/>
  <c r="F86"/>
  <c r="Y86"/>
  <c r="F92"/>
  <c r="Y92"/>
  <c r="Q8"/>
  <c r="R8" s="1"/>
  <c r="S8" s="1"/>
  <c r="Q12"/>
  <c r="R12" s="1"/>
  <c r="S12" s="1"/>
  <c r="Q16"/>
  <c r="R16" s="1"/>
  <c r="S16" s="1"/>
  <c r="Q18"/>
  <c r="R18"/>
  <c r="S18" s="1"/>
  <c r="Q30"/>
  <c r="R30" s="1"/>
  <c r="S30" s="1"/>
  <c r="Q33"/>
  <c r="R33" s="1"/>
  <c r="S33" s="1"/>
  <c r="Q39"/>
  <c r="R39" s="1"/>
  <c r="S39" s="1"/>
  <c r="T39" s="1"/>
  <c r="J49" i="2" s="1"/>
  <c r="F79" i="1" s="1"/>
  <c r="Q40" i="3"/>
  <c r="R40"/>
  <c r="S40" s="1"/>
  <c r="Q43"/>
  <c r="R43" s="1"/>
  <c r="S43" s="1"/>
  <c r="Q64"/>
  <c r="R64" s="1"/>
  <c r="S64" s="1"/>
  <c r="T64" s="1"/>
  <c r="Q66"/>
  <c r="R66" s="1"/>
  <c r="S66" s="1"/>
  <c r="T66" s="1"/>
  <c r="Q68"/>
  <c r="R68" s="1"/>
  <c r="S68" s="1"/>
  <c r="T68" s="1"/>
  <c r="Q76"/>
  <c r="R76" s="1"/>
  <c r="S76" s="1"/>
  <c r="T76" s="1"/>
  <c r="Q85"/>
  <c r="R85" s="1"/>
  <c r="S85" s="1"/>
  <c r="T85" s="1"/>
  <c r="Q94"/>
  <c r="R94" s="1"/>
  <c r="S94" s="1"/>
  <c r="T94" s="1"/>
  <c r="Q101"/>
  <c r="R101" s="1"/>
  <c r="S101" s="1"/>
  <c r="T101" s="1"/>
  <c r="AC52"/>
  <c r="R62" i="2" s="1"/>
  <c r="Q47" i="3"/>
  <c r="R47" s="1"/>
  <c r="S47" s="1"/>
  <c r="T47" s="1"/>
  <c r="Q52"/>
  <c r="R52" s="1"/>
  <c r="S52" s="1"/>
  <c r="T52" s="1"/>
  <c r="F80"/>
  <c r="Y80"/>
  <c r="N84" i="2" s="1"/>
  <c r="Q93" i="3"/>
  <c r="R93" s="1"/>
  <c r="S93" s="1"/>
  <c r="T93" s="1"/>
  <c r="Q88"/>
  <c r="R88" s="1"/>
  <c r="S88" s="1"/>
  <c r="T88" s="1"/>
  <c r="U88" s="1"/>
  <c r="Q84"/>
  <c r="R84" s="1"/>
  <c r="S84" s="1"/>
  <c r="T84" s="1"/>
  <c r="F78"/>
  <c r="Y78" s="1"/>
  <c r="G110"/>
  <c r="Q23"/>
  <c r="R23" s="1"/>
  <c r="S23" s="1"/>
  <c r="Q19"/>
  <c r="R19" s="1"/>
  <c r="S19" s="1"/>
  <c r="AC24"/>
  <c r="R34" i="2" s="1"/>
  <c r="Q34"/>
  <c r="N83"/>
  <c r="F74" i="3"/>
  <c r="Y74"/>
  <c r="Q9"/>
  <c r="R9" s="1"/>
  <c r="S9" s="1"/>
  <c r="Q11"/>
  <c r="R11" s="1"/>
  <c r="S11" s="1"/>
  <c r="Q13"/>
  <c r="R13" s="1"/>
  <c r="S13" s="1"/>
  <c r="Q14"/>
  <c r="R14" s="1"/>
  <c r="S14" s="1"/>
  <c r="Q20"/>
  <c r="R20" s="1"/>
  <c r="S20" s="1"/>
  <c r="Q28"/>
  <c r="R28" s="1"/>
  <c r="S28" s="1"/>
  <c r="Q29"/>
  <c r="R29" s="1"/>
  <c r="S29" s="1"/>
  <c r="T29" s="1"/>
  <c r="Q31"/>
  <c r="R31" s="1"/>
  <c r="S31" s="1"/>
  <c r="Q35"/>
  <c r="R35" s="1"/>
  <c r="S35" s="1"/>
  <c r="Q37"/>
  <c r="R37" s="1"/>
  <c r="S37" s="1"/>
  <c r="Q38"/>
  <c r="R38" s="1"/>
  <c r="S38" s="1"/>
  <c r="Q41"/>
  <c r="R41" s="1"/>
  <c r="S41" s="1"/>
  <c r="Q44"/>
  <c r="R44" s="1"/>
  <c r="S44" s="1"/>
  <c r="Q63"/>
  <c r="R63" s="1"/>
  <c r="S63" s="1"/>
  <c r="T63" s="1"/>
  <c r="N89" i="2"/>
  <c r="Q69" i="3"/>
  <c r="R69" s="1"/>
  <c r="S69" s="1"/>
  <c r="T69" s="1"/>
  <c r="Q74"/>
  <c r="R74" s="1"/>
  <c r="S74" s="1"/>
  <c r="T74" s="1"/>
  <c r="U74" s="1"/>
  <c r="Q78"/>
  <c r="R78" s="1"/>
  <c r="S78" s="1"/>
  <c r="T78" s="1"/>
  <c r="Q83"/>
  <c r="R83" s="1"/>
  <c r="S83" s="1"/>
  <c r="T83" s="1"/>
  <c r="U83" s="1"/>
  <c r="Q87"/>
  <c r="R87" s="1"/>
  <c r="S87" s="1"/>
  <c r="T87" s="1"/>
  <c r="Q92"/>
  <c r="R92" s="1"/>
  <c r="S92" s="1"/>
  <c r="T92" s="1"/>
  <c r="U92" s="1"/>
  <c r="Q98"/>
  <c r="R98" s="1"/>
  <c r="S98" s="1"/>
  <c r="T98" s="1"/>
  <c r="Q103"/>
  <c r="R103" s="1"/>
  <c r="S103" s="1"/>
  <c r="T103" s="1"/>
  <c r="Q107"/>
  <c r="R107" s="1"/>
  <c r="S107" s="1"/>
  <c r="T107" s="1"/>
  <c r="Q109"/>
  <c r="R109" s="1"/>
  <c r="S109" s="1"/>
  <c r="T109" s="1"/>
  <c r="U109" s="1"/>
  <c r="Q48"/>
  <c r="R48" s="1"/>
  <c r="S48" s="1"/>
  <c r="T48" s="1"/>
  <c r="U48" s="1"/>
  <c r="F94"/>
  <c r="Y94"/>
  <c r="Q97"/>
  <c r="R97" s="1"/>
  <c r="S97" s="1"/>
  <c r="T97" s="1"/>
  <c r="Q79"/>
  <c r="R79" s="1"/>
  <c r="S79" s="1"/>
  <c r="T79" s="1"/>
  <c r="F66"/>
  <c r="Y66" s="1"/>
  <c r="F64"/>
  <c r="Y64" s="1"/>
  <c r="N68" i="2" s="1"/>
  <c r="F62" i="3"/>
  <c r="Y62" s="1"/>
  <c r="N66" i="2" s="1"/>
  <c r="O123"/>
  <c r="O120"/>
  <c r="Q133"/>
  <c r="Q129"/>
  <c r="N79"/>
  <c r="N69"/>
  <c r="Y110" i="3"/>
  <c r="Y109"/>
  <c r="Q62"/>
  <c r="R62" s="1"/>
  <c r="S62" s="1"/>
  <c r="T62" s="1"/>
  <c r="Q71"/>
  <c r="R71" s="1"/>
  <c r="S71" s="1"/>
  <c r="T71" s="1"/>
  <c r="Q75"/>
  <c r="R75" s="1"/>
  <c r="S75" s="1"/>
  <c r="T75" s="1"/>
  <c r="Q81"/>
  <c r="R81"/>
  <c r="S81" s="1"/>
  <c r="T81" s="1"/>
  <c r="Q95"/>
  <c r="R95" s="1"/>
  <c r="S95" s="1"/>
  <c r="T95" s="1"/>
  <c r="Q99"/>
  <c r="R99" s="1"/>
  <c r="S99" s="1"/>
  <c r="T99" s="1"/>
  <c r="Q102"/>
  <c r="R102" s="1"/>
  <c r="S102" s="1"/>
  <c r="T102" s="1"/>
  <c r="Q106"/>
  <c r="R106"/>
  <c r="S106" s="1"/>
  <c r="T106" s="1"/>
  <c r="U106" s="1"/>
  <c r="Q145" i="2"/>
  <c r="R25" i="3"/>
  <c r="S25" s="1"/>
  <c r="F98"/>
  <c r="Y98" s="1"/>
  <c r="Q142" i="2"/>
  <c r="R135"/>
  <c r="R131"/>
  <c r="N67"/>
  <c r="AC36" i="3"/>
  <c r="R46" i="2" s="1"/>
  <c r="Q46"/>
  <c r="Q28"/>
  <c r="AC18" i="3"/>
  <c r="R28" i="2" s="1"/>
  <c r="Q20"/>
  <c r="AC10" i="3"/>
  <c r="R20" i="2" s="1"/>
  <c r="N97"/>
  <c r="Q48"/>
  <c r="AC35" i="3"/>
  <c r="R45" i="2" s="1"/>
  <c r="Q45"/>
  <c r="Q39"/>
  <c r="AC29" i="3"/>
  <c r="R39" i="2" s="1"/>
  <c r="Q22"/>
  <c r="AC12" i="3"/>
  <c r="R22" i="2" s="1"/>
  <c r="Q53"/>
  <c r="AC43" i="3"/>
  <c r="R53" i="2" s="1"/>
  <c r="AC41" i="3"/>
  <c r="R51" i="2" s="1"/>
  <c r="Q51"/>
  <c r="AB7" i="3"/>
  <c r="Q47" i="2"/>
  <c r="AC16" i="3"/>
  <c r="R26" i="2" s="1"/>
  <c r="AC26" i="3"/>
  <c r="R36" i="2" s="1"/>
  <c r="N87"/>
  <c r="N91"/>
  <c r="N98"/>
  <c r="F96" i="3"/>
  <c r="Y96"/>
  <c r="N100" i="2" s="1"/>
  <c r="F84" i="3"/>
  <c r="Y84" s="1"/>
  <c r="AC48"/>
  <c r="R58" i="2" s="1"/>
  <c r="Q23"/>
  <c r="N92"/>
  <c r="AC32" i="3"/>
  <c r="R42" i="2" s="1"/>
  <c r="Q32"/>
  <c r="AC22" i="3"/>
  <c r="R32" i="2" s="1"/>
  <c r="AC19" i="3"/>
  <c r="R29" i="2" s="1"/>
  <c r="Q29"/>
  <c r="Q25"/>
  <c r="Q19"/>
  <c r="AC9" i="3"/>
  <c r="R19" i="2"/>
  <c r="N96"/>
  <c r="Q33"/>
  <c r="R33"/>
  <c r="Q31"/>
  <c r="AC21" i="3"/>
  <c r="R31" i="2" s="1"/>
  <c r="Q27"/>
  <c r="AC17" i="3"/>
  <c r="R27" i="2" s="1"/>
  <c r="Q30"/>
  <c r="R30"/>
  <c r="Q21"/>
  <c r="AC11" i="3"/>
  <c r="R21" i="2" s="1"/>
  <c r="F107" i="3"/>
  <c r="Y107" s="1"/>
  <c r="F76"/>
  <c r="Y76" s="1"/>
  <c r="F71"/>
  <c r="Y71" s="1"/>
  <c r="F68"/>
  <c r="Y68" s="1"/>
  <c r="AC53"/>
  <c r="R63" i="2" s="1"/>
  <c r="AB53" i="3"/>
  <c r="Q63" i="2" s="1"/>
  <c r="N99"/>
  <c r="AC40" i="3"/>
  <c r="R50" i="2" s="1"/>
  <c r="Q49"/>
  <c r="Q41"/>
  <c r="Q56"/>
  <c r="AC46" i="3"/>
  <c r="R56" i="2" s="1"/>
  <c r="Q38"/>
  <c r="F106" i="3"/>
  <c r="Y106"/>
  <c r="F90"/>
  <c r="Y90" s="1"/>
  <c r="F81"/>
  <c r="Y81" s="1"/>
  <c r="F77"/>
  <c r="Y77" s="1"/>
  <c r="F72"/>
  <c r="Y72" s="1"/>
  <c r="F69"/>
  <c r="Y69" s="1"/>
  <c r="F67"/>
  <c r="R137" i="2"/>
  <c r="N78"/>
  <c r="N119"/>
  <c r="N118"/>
  <c r="I118"/>
  <c r="J118" s="1"/>
  <c r="R133"/>
  <c r="R129"/>
  <c r="N122"/>
  <c r="O122"/>
  <c r="R145"/>
  <c r="R148"/>
  <c r="N116"/>
  <c r="I116"/>
  <c r="J116" s="1"/>
  <c r="Y67" i="3"/>
  <c r="N102" i="2"/>
  <c r="O119"/>
  <c r="N150"/>
  <c r="I150"/>
  <c r="J150" s="1"/>
  <c r="N143"/>
  <c r="O141"/>
  <c r="N141"/>
  <c r="O16" i="3"/>
  <c r="R121" i="2"/>
  <c r="AC25" i="3"/>
  <c r="R35" i="2" s="1"/>
  <c r="Q35"/>
  <c r="Q132"/>
  <c r="Q110" i="3"/>
  <c r="R110"/>
  <c r="S110" s="1"/>
  <c r="T110" s="1"/>
  <c r="U110" s="1"/>
  <c r="Q86"/>
  <c r="R86" s="1"/>
  <c r="S86" s="1"/>
  <c r="T86" s="1"/>
  <c r="Q72"/>
  <c r="R72" s="1"/>
  <c r="S72" s="1"/>
  <c r="T72" s="1"/>
  <c r="M24" i="2"/>
  <c r="O14" i="3" s="1"/>
  <c r="L59" i="2"/>
  <c r="L60"/>
  <c r="L20"/>
  <c r="N10" i="3" s="1"/>
  <c r="L33" i="2"/>
  <c r="N23" i="3" s="1"/>
  <c r="T23" s="1"/>
  <c r="L29" i="2"/>
  <c r="N19" i="3" s="1"/>
  <c r="L31" i="2"/>
  <c r="N21" i="3" s="1"/>
  <c r="T21" s="1"/>
  <c r="J31" i="2" s="1"/>
  <c r="L48"/>
  <c r="N38" i="3"/>
  <c r="L30" i="2"/>
  <c r="N20" i="3"/>
  <c r="L42" i="2"/>
  <c r="N32" i="3"/>
  <c r="L61" i="2"/>
  <c r="L24"/>
  <c r="N14" i="3" s="1"/>
  <c r="L54" i="2"/>
  <c r="N44" i="3" s="1"/>
  <c r="L28" i="2"/>
  <c r="N18" i="3" s="1"/>
  <c r="L27" i="2"/>
  <c r="N17" i="3" s="1"/>
  <c r="L21" i="2"/>
  <c r="N11" i="3"/>
  <c r="L62" i="2"/>
  <c r="L47"/>
  <c r="N37" i="3" s="1"/>
  <c r="L58" i="2"/>
  <c r="L40"/>
  <c r="N30" i="3" s="1"/>
  <c r="L23" i="2"/>
  <c r="N13" i="3" s="1"/>
  <c r="L52" i="2"/>
  <c r="N42" i="3" s="1"/>
  <c r="L43" i="2"/>
  <c r="N33" i="3" s="1"/>
  <c r="L34" i="2"/>
  <c r="N24" i="3" s="1"/>
  <c r="L26" i="2"/>
  <c r="N16" i="3" s="1"/>
  <c r="L19" i="2"/>
  <c r="N9" i="3" s="1"/>
  <c r="L38" i="2"/>
  <c r="N28" i="3" s="1"/>
  <c r="L35" i="2"/>
  <c r="N25" i="3" s="1"/>
  <c r="L50" i="2"/>
  <c r="N40" i="3" s="1"/>
  <c r="L32" i="2"/>
  <c r="N22" i="3" s="1"/>
  <c r="L51" i="2"/>
  <c r="N41" i="3"/>
  <c r="L45" i="2"/>
  <c r="N35" i="3"/>
  <c r="L36" i="2"/>
  <c r="N26" i="3"/>
  <c r="L63" i="2"/>
  <c r="L25"/>
  <c r="I141"/>
  <c r="J141" s="1"/>
  <c r="I143"/>
  <c r="J143" s="1"/>
  <c r="N149"/>
  <c r="I149"/>
  <c r="J149" s="1"/>
  <c r="N155"/>
  <c r="N153"/>
  <c r="I155"/>
  <c r="J155" s="1"/>
  <c r="O155"/>
  <c r="N81"/>
  <c r="N110"/>
  <c r="N85"/>
  <c r="N90"/>
  <c r="U66" i="3"/>
  <c r="O132" i="2"/>
  <c r="U67" i="3"/>
  <c r="U90"/>
  <c r="U96"/>
  <c r="U108"/>
  <c r="F73"/>
  <c r="M22" i="2"/>
  <c r="O12" i="3"/>
  <c r="M27" i="2"/>
  <c r="O17" i="3" s="1"/>
  <c r="M45" i="2"/>
  <c r="O35" i="3" s="1"/>
  <c r="M47" i="2"/>
  <c r="O37" i="3" s="1"/>
  <c r="M48" i="2"/>
  <c r="O38" i="3" s="1"/>
  <c r="M50" i="2"/>
  <c r="O40" i="3" s="1"/>
  <c r="F91"/>
  <c r="Y91" s="1"/>
  <c r="Q146" i="2"/>
  <c r="T43" i="3"/>
  <c r="U43" s="1"/>
  <c r="H54"/>
  <c r="F54"/>
  <c r="J53" i="2"/>
  <c r="F87" i="1" s="1"/>
  <c r="N15" i="3"/>
  <c r="T15" s="1"/>
  <c r="U21"/>
  <c r="Y21" s="1"/>
  <c r="N31" i="2" s="1"/>
  <c r="Y73" i="3"/>
  <c r="N77" i="2" s="1"/>
  <c r="I142"/>
  <c r="J142" s="1"/>
  <c r="N138"/>
  <c r="N160"/>
  <c r="I134"/>
  <c r="J134" s="1"/>
  <c r="O128"/>
  <c r="J70"/>
  <c r="L66" i="3"/>
  <c r="I144" i="2"/>
  <c r="J144" s="1"/>
  <c r="O137"/>
  <c r="R146"/>
  <c r="N142"/>
  <c r="J112"/>
  <c r="L108" i="3"/>
  <c r="J94" i="2"/>
  <c r="L90" i="3"/>
  <c r="I160" i="2"/>
  <c r="J160" s="1"/>
  <c r="L67" i="3"/>
  <c r="J71" i="2"/>
  <c r="I132"/>
  <c r="J132" s="1"/>
  <c r="I128"/>
  <c r="J128" s="1"/>
  <c r="N144"/>
  <c r="I137"/>
  <c r="J137" s="1"/>
  <c r="N137"/>
  <c r="N140"/>
  <c r="I146"/>
  <c r="J146" s="1"/>
  <c r="N158"/>
  <c r="I158"/>
  <c r="J158" s="1"/>
  <c r="Y102" i="3"/>
  <c r="N106" i="2" s="1"/>
  <c r="F110" i="3"/>
  <c r="U72"/>
  <c r="N73" i="2"/>
  <c r="N94"/>
  <c r="N88"/>
  <c r="U79" i="3"/>
  <c r="J58" i="2"/>
  <c r="U103" i="3"/>
  <c r="N82" i="2"/>
  <c r="J57"/>
  <c r="U47" i="3"/>
  <c r="U76"/>
  <c r="J72" i="2"/>
  <c r="U68" i="3"/>
  <c r="U64"/>
  <c r="T13"/>
  <c r="J23" i="2" s="1"/>
  <c r="O150"/>
  <c r="N76"/>
  <c r="N74"/>
  <c r="N75"/>
  <c r="O148"/>
  <c r="L99" i="3"/>
  <c r="U99"/>
  <c r="U81"/>
  <c r="U71"/>
  <c r="O116" i="2"/>
  <c r="N70"/>
  <c r="J101"/>
  <c r="U97" i="3"/>
  <c r="U107"/>
  <c r="J102" i="2"/>
  <c r="U98" i="3"/>
  <c r="U87"/>
  <c r="U78"/>
  <c r="J73" i="2"/>
  <c r="U69" i="3"/>
  <c r="U63"/>
  <c r="U84"/>
  <c r="J59" i="2"/>
  <c r="T44" i="3"/>
  <c r="J54" i="2" s="1"/>
  <c r="F89" i="1" s="1"/>
  <c r="T35" i="3"/>
  <c r="T28"/>
  <c r="J38" i="2" s="1"/>
  <c r="T20" i="3"/>
  <c r="Q7"/>
  <c r="R7" s="1"/>
  <c r="S7" s="1"/>
  <c r="T7" s="1"/>
  <c r="Q24"/>
  <c r="R24"/>
  <c r="S24" s="1"/>
  <c r="T24" s="1"/>
  <c r="J34" i="2" s="1"/>
  <c r="Q53" i="3"/>
  <c r="R53" s="1"/>
  <c r="S53" s="1"/>
  <c r="T53" s="1"/>
  <c r="Q149" i="2"/>
  <c r="Q141"/>
  <c r="M30"/>
  <c r="O20" i="3" s="1"/>
  <c r="U20"/>
  <c r="J30" i="2"/>
  <c r="R141"/>
  <c r="L69" i="3"/>
  <c r="L97"/>
  <c r="I148" i="2"/>
  <c r="J148" s="1"/>
  <c r="U13" i="3"/>
  <c r="J78" i="2"/>
  <c r="L74" i="3"/>
  <c r="J96" i="2"/>
  <c r="L92" i="3"/>
  <c r="J45" i="2"/>
  <c r="F71" i="1" s="1"/>
  <c r="J67" i="2"/>
  <c r="L63" i="3"/>
  <c r="J91" i="2"/>
  <c r="J103"/>
  <c r="N148"/>
  <c r="O140"/>
  <c r="J33"/>
  <c r="U23" i="3"/>
  <c r="L76"/>
  <c r="J80" i="2"/>
  <c r="Y47" i="3"/>
  <c r="N57" i="2" s="1"/>
  <c r="Z47" i="3"/>
  <c r="O57" i="2" s="1"/>
  <c r="J107"/>
  <c r="L103" i="3"/>
  <c r="U35" l="1"/>
  <c r="T31"/>
  <c r="Y112"/>
  <c r="O142" i="2"/>
  <c r="O144"/>
  <c r="U15" i="3"/>
  <c r="J25" i="2"/>
  <c r="Y43" i="3"/>
  <c r="N53" i="2" s="1"/>
  <c r="Z43" i="3"/>
  <c r="O53" i="2" s="1"/>
  <c r="O138"/>
  <c r="O160"/>
  <c r="Q43"/>
  <c r="AC33" i="3"/>
  <c r="R43" i="2" s="1"/>
  <c r="Q122"/>
  <c r="AC30" i="3"/>
  <c r="R40" i="2" s="1"/>
  <c r="Q40"/>
  <c r="AB8" i="3"/>
  <c r="G54"/>
  <c r="R152" i="2"/>
  <c r="Q147"/>
  <c r="Q134"/>
  <c r="L87" i="3"/>
  <c r="L68"/>
  <c r="B12" i="2"/>
  <c r="J7" i="1" s="1"/>
  <c r="T14" i="3"/>
  <c r="T26"/>
  <c r="Q17" i="2"/>
  <c r="AB57" i="3"/>
  <c r="R149" i="2"/>
  <c r="Q143"/>
  <c r="Q140"/>
  <c r="Q130"/>
  <c r="H110" i="3"/>
  <c r="B13" i="2" s="1"/>
  <c r="J5" i="1" s="1"/>
  <c r="T33" i="3"/>
  <c r="J43" i="2" s="1"/>
  <c r="T25" i="3"/>
  <c r="T38"/>
  <c r="T9"/>
  <c r="T30"/>
  <c r="T8"/>
  <c r="Q51"/>
  <c r="R51" s="1"/>
  <c r="S51" s="1"/>
  <c r="T51" s="1"/>
  <c r="T41"/>
  <c r="T11"/>
  <c r="T19"/>
  <c r="T40"/>
  <c r="J50" i="2" s="1"/>
  <c r="F81" i="1" s="1"/>
  <c r="T18" i="3"/>
  <c r="T16"/>
  <c r="U33"/>
  <c r="T10"/>
  <c r="T32"/>
  <c r="T36"/>
  <c r="J63" i="2"/>
  <c r="U53" i="3"/>
  <c r="J17" i="2"/>
  <c r="U7" i="3"/>
  <c r="Y23"/>
  <c r="N33" i="2" s="1"/>
  <c r="Z23" i="3"/>
  <c r="O33" i="2" s="1"/>
  <c r="Y35" i="3"/>
  <c r="N45" i="2" s="1"/>
  <c r="Z35" i="3"/>
  <c r="O45" i="2" s="1"/>
  <c r="Z20" i="3"/>
  <c r="O30" i="2" s="1"/>
  <c r="Y20" i="3"/>
  <c r="N30" i="2" s="1"/>
  <c r="J75"/>
  <c r="J74"/>
  <c r="L71" i="3"/>
  <c r="J110" i="2"/>
  <c r="L106" i="3"/>
  <c r="I140" i="2"/>
  <c r="J140" s="1"/>
  <c r="J68"/>
  <c r="L64" i="3"/>
  <c r="J92" i="2"/>
  <c r="L88" i="3"/>
  <c r="L98"/>
  <c r="U44"/>
  <c r="U28"/>
  <c r="U24"/>
  <c r="O158" i="2"/>
  <c r="Y13" i="3"/>
  <c r="N23" i="2" s="1"/>
  <c r="Z13" i="3"/>
  <c r="O23" i="2" s="1"/>
  <c r="J88"/>
  <c r="L84" i="3"/>
  <c r="J82" i="2"/>
  <c r="L78" i="3"/>
  <c r="J111" i="2"/>
  <c r="L107" i="3"/>
  <c r="J87" i="2"/>
  <c r="L83" i="3"/>
  <c r="Z48"/>
  <c r="O58" i="2" s="1"/>
  <c r="Y48" i="3"/>
  <c r="N58" i="2" s="1"/>
  <c r="J76"/>
  <c r="L72" i="3"/>
  <c r="J85" i="2"/>
  <c r="L81" i="3"/>
  <c r="J83" i="2"/>
  <c r="L79" i="3"/>
  <c r="J39" i="2"/>
  <c r="U29" i="3"/>
  <c r="Y49"/>
  <c r="N59" i="2" s="1"/>
  <c r="Z49" i="3"/>
  <c r="O59" i="2" s="1"/>
  <c r="U31" i="3"/>
  <c r="J41" i="2"/>
  <c r="Z33" i="3"/>
  <c r="O43" i="2" s="1"/>
  <c r="Y33" i="3"/>
  <c r="N43" i="2" s="1"/>
  <c r="O143"/>
  <c r="U86" i="3"/>
  <c r="O149" i="2"/>
  <c r="N72"/>
  <c r="N111"/>
  <c r="U93" i="3"/>
  <c r="U101"/>
  <c r="U85"/>
  <c r="U50"/>
  <c r="J60" i="2"/>
  <c r="J56"/>
  <c r="U46" i="3"/>
  <c r="U65"/>
  <c r="U70"/>
  <c r="L70"/>
  <c r="N95" i="2"/>
  <c r="Z21" i="3"/>
  <c r="O31" i="2" s="1"/>
  <c r="I130"/>
  <c r="J130" s="1"/>
  <c r="I138"/>
  <c r="J138" s="1"/>
  <c r="L96" i="3"/>
  <c r="J100" i="2"/>
  <c r="U39" i="3"/>
  <c r="T12"/>
  <c r="T17"/>
  <c r="T22"/>
  <c r="T42"/>
  <c r="N80" i="2"/>
  <c r="U102" i="3"/>
  <c r="U95"/>
  <c r="U75"/>
  <c r="U62"/>
  <c r="J62" i="2"/>
  <c r="U52" i="3"/>
  <c r="U94"/>
  <c r="U77"/>
  <c r="U105"/>
  <c r="U104"/>
  <c r="U36"/>
  <c r="J46" i="2"/>
  <c r="F73" i="1" s="1"/>
  <c r="U80" i="3"/>
  <c r="T37"/>
  <c r="U40"/>
  <c r="Q150" i="2"/>
  <c r="Q144"/>
  <c r="Q139"/>
  <c r="Q135"/>
  <c r="Q131"/>
  <c r="Q118"/>
  <c r="N71"/>
  <c r="A72" s="1"/>
  <c r="AC7" i="3"/>
  <c r="Q91"/>
  <c r="R91" s="1"/>
  <c r="S91" s="1"/>
  <c r="T91" s="1"/>
  <c r="Q73"/>
  <c r="R73" s="1"/>
  <c r="S73" s="1"/>
  <c r="T73" s="1"/>
  <c r="I147" i="2" l="1"/>
  <c r="J147" s="1"/>
  <c r="U32" i="3"/>
  <c r="J42" i="2"/>
  <c r="J26"/>
  <c r="U16" i="3"/>
  <c r="J21" i="2"/>
  <c r="U11" i="3"/>
  <c r="Q138" i="2"/>
  <c r="U51" i="3"/>
  <c r="J61" i="2"/>
  <c r="U30" i="3"/>
  <c r="J40" i="2"/>
  <c r="J48"/>
  <c r="F77" i="1" s="1"/>
  <c r="U38" i="3"/>
  <c r="J24" i="2"/>
  <c r="U14" i="3"/>
  <c r="R147" i="2"/>
  <c r="AC8" i="3"/>
  <c r="R18" i="2" s="1"/>
  <c r="Q18"/>
  <c r="R122"/>
  <c r="I153"/>
  <c r="J153" s="1"/>
  <c r="Q165"/>
  <c r="N121"/>
  <c r="A121" s="1"/>
  <c r="J20"/>
  <c r="U10" i="3"/>
  <c r="J28" i="2"/>
  <c r="U18" i="3"/>
  <c r="U19"/>
  <c r="J29" i="2"/>
  <c r="U41" i="3"/>
  <c r="J51" i="2"/>
  <c r="F83" i="1" s="1"/>
  <c r="J18" i="2"/>
  <c r="U8" i="3"/>
  <c r="J19" i="2"/>
  <c r="U9" i="3"/>
  <c r="U25"/>
  <c r="J35" i="2"/>
  <c r="R140"/>
  <c r="J36"/>
  <c r="U26" i="3"/>
  <c r="O153" i="2"/>
  <c r="Y15" i="3"/>
  <c r="N25" i="2" s="1"/>
  <c r="Z15" i="3"/>
  <c r="O25" i="2" s="1"/>
  <c r="U73" i="3"/>
  <c r="R139" i="2"/>
  <c r="R144"/>
  <c r="R150"/>
  <c r="U37" i="3"/>
  <c r="J47" i="2"/>
  <c r="F75" i="1" s="1"/>
  <c r="J84" i="2"/>
  <c r="L80" i="3"/>
  <c r="N147" i="2"/>
  <c r="O156"/>
  <c r="I133"/>
  <c r="J133" s="1"/>
  <c r="O133"/>
  <c r="N129"/>
  <c r="L105" i="3"/>
  <c r="J109" i="2"/>
  <c r="Z52" i="3"/>
  <c r="O62" i="2" s="1"/>
  <c r="Y52" i="3"/>
  <c r="N62" i="2" s="1"/>
  <c r="J66"/>
  <c r="L62" i="3"/>
  <c r="J79" i="2"/>
  <c r="L75" i="3"/>
  <c r="L102"/>
  <c r="J106" i="2"/>
  <c r="N136"/>
  <c r="I136"/>
  <c r="J136" s="1"/>
  <c r="I135"/>
  <c r="J135" s="1"/>
  <c r="U22" i="3"/>
  <c r="J32" i="2"/>
  <c r="U12" i="3"/>
  <c r="J22" i="2"/>
  <c r="N128"/>
  <c r="Y39" i="3"/>
  <c r="N49" i="2" s="1"/>
  <c r="Z39" i="3"/>
  <c r="O49" i="2" s="1"/>
  <c r="N146"/>
  <c r="J69"/>
  <c r="L65" i="3"/>
  <c r="N134" i="2"/>
  <c r="O130"/>
  <c r="I126"/>
  <c r="J126" s="1"/>
  <c r="N126"/>
  <c r="O157"/>
  <c r="N154"/>
  <c r="I154"/>
  <c r="J154" s="1"/>
  <c r="Z50" i="3"/>
  <c r="O60" i="2" s="1"/>
  <c r="Y50" i="3"/>
  <c r="N60" i="2" s="1"/>
  <c r="J89"/>
  <c r="L85" i="3"/>
  <c r="L93"/>
  <c r="J97" i="2"/>
  <c r="J90"/>
  <c r="L86" i="3"/>
  <c r="Z31"/>
  <c r="O41" i="2" s="1"/>
  <c r="Y31" i="3"/>
  <c r="N41" i="2" s="1"/>
  <c r="Y28" i="3"/>
  <c r="N38" i="2" s="1"/>
  <c r="Z28" i="3"/>
  <c r="O38" i="2" s="1"/>
  <c r="U91" i="3"/>
  <c r="R17" i="2"/>
  <c r="AC57" i="3"/>
  <c r="R125" i="2"/>
  <c r="Y40" i="3"/>
  <c r="N50" i="2" s="1"/>
  <c r="Z40" i="3"/>
  <c r="O50" i="2" s="1"/>
  <c r="O147"/>
  <c r="Z36" i="3"/>
  <c r="O46" i="2" s="1"/>
  <c r="Y36" i="3"/>
  <c r="N46" i="2" s="1"/>
  <c r="N156"/>
  <c r="I156"/>
  <c r="J156" s="1"/>
  <c r="N133"/>
  <c r="I129"/>
  <c r="J129" s="1"/>
  <c r="O129"/>
  <c r="J108"/>
  <c r="L104" i="3"/>
  <c r="J81" i="2"/>
  <c r="L77" i="3"/>
  <c r="J98" i="2"/>
  <c r="L94" i="3"/>
  <c r="J99" i="2"/>
  <c r="L95" i="3"/>
  <c r="O136" i="2"/>
  <c r="N135"/>
  <c r="O135"/>
  <c r="J52"/>
  <c r="F85" i="1" s="1"/>
  <c r="U42" i="3"/>
  <c r="U17"/>
  <c r="J27" i="2"/>
  <c r="N131"/>
  <c r="N132"/>
  <c r="O146"/>
  <c r="Y46" i="3"/>
  <c r="N56" i="2" s="1"/>
  <c r="Z46" i="3"/>
  <c r="O56" i="2" s="1"/>
  <c r="O134"/>
  <c r="N130"/>
  <c r="O126"/>
  <c r="N157"/>
  <c r="I157"/>
  <c r="J157" s="1"/>
  <c r="O154"/>
  <c r="J105"/>
  <c r="L101" i="3"/>
  <c r="Y29"/>
  <c r="N39" i="2" s="1"/>
  <c r="Z29" i="3"/>
  <c r="O39" i="2" s="1"/>
  <c r="Z24" i="3"/>
  <c r="O34" i="2" s="1"/>
  <c r="Y24" i="3"/>
  <c r="N34" i="2" s="1"/>
  <c r="Y44" i="3"/>
  <c r="N54" i="2" s="1"/>
  <c r="Z44" i="3"/>
  <c r="O54" i="2" s="1"/>
  <c r="Y7" i="3"/>
  <c r="Z7"/>
  <c r="Z53"/>
  <c r="O63" i="2" s="1"/>
  <c r="Y53" i="3"/>
  <c r="N63" i="2" s="1"/>
  <c r="Z25" i="3" l="1"/>
  <c r="O35" i="2" s="1"/>
  <c r="Y25" i="3"/>
  <c r="N35" i="2" s="1"/>
  <c r="N145"/>
  <c r="Z9" i="3"/>
  <c r="O19" i="2" s="1"/>
  <c r="Y9" i="3"/>
  <c r="N19" i="2" s="1"/>
  <c r="Y8" i="3"/>
  <c r="N18" i="2" s="1"/>
  <c r="Z8" i="3"/>
  <c r="O18" i="2" s="1"/>
  <c r="O159"/>
  <c r="N159"/>
  <c r="Z41" i="3"/>
  <c r="O51" i="2" s="1"/>
  <c r="Y41" i="3"/>
  <c r="N51" i="2" s="1"/>
  <c r="Z19" i="3"/>
  <c r="O29" i="2" s="1"/>
  <c r="Y19" i="3"/>
  <c r="N29" i="2" s="1"/>
  <c r="I131"/>
  <c r="J131" s="1"/>
  <c r="I127"/>
  <c r="J127" s="1"/>
  <c r="Y38" i="3"/>
  <c r="N48" i="2" s="1"/>
  <c r="Z38" i="3"/>
  <c r="O48" i="2" s="1"/>
  <c r="R138"/>
  <c r="N139"/>
  <c r="Y11" i="3"/>
  <c r="N21" i="2" s="1"/>
  <c r="Z11" i="3"/>
  <c r="O21" i="2" s="1"/>
  <c r="Z16" i="3"/>
  <c r="O26" i="2" s="1"/>
  <c r="Y16" i="3"/>
  <c r="N26" i="2" s="1"/>
  <c r="Z26" i="3"/>
  <c r="O36" i="2" s="1"/>
  <c r="Y26" i="3"/>
  <c r="N36" i="2" s="1"/>
  <c r="I145"/>
  <c r="J145" s="1"/>
  <c r="O145"/>
  <c r="I159"/>
  <c r="J159" s="1"/>
  <c r="Y18" i="3"/>
  <c r="N28" i="2" s="1"/>
  <c r="Z18" i="3"/>
  <c r="O28" i="2" s="1"/>
  <c r="O131"/>
  <c r="Y10" i="3"/>
  <c r="N20" i="2" s="1"/>
  <c r="Z10" i="3"/>
  <c r="O20" i="2" s="1"/>
  <c r="Y14" i="3"/>
  <c r="N24" i="2" s="1"/>
  <c r="Z14" i="3"/>
  <c r="O24" i="2" s="1"/>
  <c r="N127"/>
  <c r="O127"/>
  <c r="Y30" i="3"/>
  <c r="N40" i="2" s="1"/>
  <c r="Z30" i="3"/>
  <c r="O40" i="2" s="1"/>
  <c r="Y51" i="3"/>
  <c r="N61" i="2" s="1"/>
  <c r="Z51" i="3"/>
  <c r="O61" i="2" s="1"/>
  <c r="O139"/>
  <c r="I139"/>
  <c r="J139" s="1"/>
  <c r="Z32" i="3"/>
  <c r="O42" i="2" s="1"/>
  <c r="Y32" i="3"/>
  <c r="N42" i="2" s="1"/>
  <c r="O17"/>
  <c r="Z17" i="3"/>
  <c r="O27" i="2" s="1"/>
  <c r="Y17" i="3"/>
  <c r="N27" i="2" s="1"/>
  <c r="J95"/>
  <c r="L91" i="3"/>
  <c r="Z12"/>
  <c r="O22" i="2" s="1"/>
  <c r="Y12" i="3"/>
  <c r="N22" i="2" s="1"/>
  <c r="Z22" i="3"/>
  <c r="O32" i="2" s="1"/>
  <c r="Y22" i="3"/>
  <c r="N32" i="2" s="1"/>
  <c r="Y37" i="3"/>
  <c r="N47" i="2" s="1"/>
  <c r="Z37" i="3"/>
  <c r="O47" i="2" s="1"/>
  <c r="L73" i="3"/>
  <c r="J77" i="2"/>
  <c r="R165"/>
  <c r="A161"/>
  <c r="N17"/>
  <c r="Z42" i="3"/>
  <c r="O52" i="2" s="1"/>
  <c r="Y42" i="3"/>
  <c r="N52" i="2" s="1"/>
  <c r="A134"/>
  <c r="Y57" i="3" l="1"/>
  <c r="C28" s="1"/>
  <c r="N163" i="2"/>
  <c r="N165" s="1"/>
  <c r="A24"/>
  <c r="Z57" i="3"/>
  <c r="B2" s="1"/>
  <c r="F4" s="1"/>
  <c r="O163" i="2"/>
  <c r="B3" s="1"/>
  <c r="J3" i="1" s="1"/>
  <c r="J9" l="1"/>
  <c r="B14" i="2"/>
</calcChain>
</file>

<file path=xl/comments1.xml><?xml version="1.0" encoding="utf-8"?>
<comments xmlns="http://schemas.openxmlformats.org/spreadsheetml/2006/main">
  <authors>
    <author/>
  </authors>
  <commentList>
    <comment ref="C1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2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3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4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5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6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0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2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4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6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78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0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2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4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6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88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7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99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01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03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  <comment ref="C105" authorId="0">
      <text>
        <r>
          <rPr>
            <b/>
            <i/>
            <sz val="6"/>
            <color indexed="10"/>
            <rFont val="Arial"/>
            <family val="2"/>
          </rPr>
          <t>attention en remplissant cette case aucune marge commerciale</t>
        </r>
      </text>
    </comment>
  </commentList>
</comments>
</file>

<file path=xl/sharedStrings.xml><?xml version="1.0" encoding="utf-8"?>
<sst xmlns="http://schemas.openxmlformats.org/spreadsheetml/2006/main" count="2744" uniqueCount="1733">
  <si>
    <r>
      <t>ZYRAX</t>
    </r>
    <r>
      <rPr>
        <sz val="8"/>
        <rFont val="Arial"/>
        <family val="2"/>
      </rPr>
      <t xml:space="preserve"> </t>
    </r>
    <r>
      <rPr>
        <i/>
        <sz val="8"/>
        <rFont val="Arial"/>
        <family val="2"/>
      </rPr>
      <t>Espace des Templiers RN 10 64200 Biarritz</t>
    </r>
  </si>
  <si>
    <r>
      <t xml:space="preserve">Telephonne </t>
    </r>
    <r>
      <rPr>
        <i/>
        <sz val="8"/>
        <rFont val="Wingdings"/>
        <charset val="2"/>
      </rPr>
      <t>è</t>
    </r>
  </si>
  <si>
    <r>
      <t xml:space="preserve">MARGE </t>
    </r>
    <r>
      <rPr>
        <b/>
        <i/>
        <sz val="9"/>
        <rFont val="Wingdings 3"/>
        <family val="1"/>
        <charset val="2"/>
      </rPr>
      <t>ä</t>
    </r>
  </si>
  <si>
    <t>Client:</t>
  </si>
  <si>
    <t>champion st esteve (altis)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</si>
  <si>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</si>
  <si>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</si>
  <si>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</si>
  <si>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</si>
  <si>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</si>
  <si>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</si>
  <si>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</si>
  <si>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</si>
  <si>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</si>
  <si>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</si>
  <si>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</si>
  <si>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</si>
  <si>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</si>
  <si>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</si>
  <si>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Total facture </t>
    </r>
    <r>
      <rPr>
        <i/>
        <sz val="8"/>
        <rFont val="Wingdings 3"/>
        <family val="1"/>
        <charset val="2"/>
      </rPr>
      <t>ä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</si>
  <si>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</si>
  <si>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</si>
  <si>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</si>
  <si>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</si>
  <si>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</si>
  <si>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</si>
  <si>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>Brebis lait cru</t>
  </si>
  <si>
    <t xml:space="preserve">Vache thermisè </t>
  </si>
  <si>
    <t>Trois laits</t>
  </si>
  <si>
    <t>Brebis rectangle x 2</t>
  </si>
  <si>
    <t xml:space="preserve">Brebis nature </t>
  </si>
  <si>
    <t>Brebis nature 0,600 kg</t>
  </si>
  <si>
    <t xml:space="preserve">Brebis au bleu </t>
  </si>
  <si>
    <t>Brebis au piment</t>
  </si>
  <si>
    <t>Brebis au fenugrec</t>
  </si>
  <si>
    <t xml:space="preserve">Chevre nature </t>
  </si>
  <si>
    <t>Chevre nature 0,600 kg</t>
  </si>
  <si>
    <t>Chevre au bleu</t>
  </si>
  <si>
    <t>Vache nature 0,600 kg</t>
  </si>
  <si>
    <t xml:space="preserve">Vache au piment </t>
  </si>
  <si>
    <t>Vache au poivre</t>
  </si>
  <si>
    <t>Brebis vache</t>
  </si>
  <si>
    <t xml:space="preserve">Brebis chevre </t>
  </si>
  <si>
    <t>vache fume au feu de bois</t>
  </si>
  <si>
    <t>vache ail &amp; fines herbes</t>
  </si>
  <si>
    <t>vache au fenugrec</t>
  </si>
  <si>
    <t>GAMME RACLETTE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</si>
  <si>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</si>
  <si>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</si>
  <si>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</si>
  <si>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</si>
  <si>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</si>
  <si>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</si>
  <si>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GAMME SOUS VIDE</t>
  </si>
  <si>
    <r>
      <t xml:space="preserve">PRIX PVC </t>
    </r>
    <r>
      <rPr>
        <b/>
        <sz val="9"/>
        <color indexed="10"/>
        <rFont val="Wingdings"/>
        <charset val="2"/>
      </rPr>
      <t>ð</t>
    </r>
  </si>
  <si>
    <r>
      <t>(</t>
    </r>
    <r>
      <rPr>
        <sz val="9"/>
        <color indexed="10"/>
        <rFont val="Arial"/>
        <family val="2"/>
      </rPr>
      <t>1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affine</t>
    </r>
  </si>
  <si>
    <t>PVC</t>
  </si>
  <si>
    <r>
      <t>(</t>
    </r>
    <r>
      <rPr>
        <sz val="9"/>
        <color indexed="10"/>
        <rFont val="Arial"/>
        <family val="2"/>
      </rPr>
      <t>2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thermisè</t>
    </r>
  </si>
  <si>
    <r>
      <t>(</t>
    </r>
    <r>
      <rPr>
        <sz val="9"/>
        <color indexed="10"/>
        <rFont val="Arial"/>
        <family val="2"/>
      </rPr>
      <t>3</t>
    </r>
    <r>
      <rPr>
        <sz val="9"/>
        <rFont val="Arial"/>
        <family val="2"/>
      </rPr>
      <t>) sv vache au piment</t>
    </r>
  </si>
  <si>
    <r>
      <t>(</t>
    </r>
    <r>
      <rPr>
        <sz val="9"/>
        <color indexed="10"/>
        <rFont val="Arial"/>
        <family val="2"/>
      </rPr>
      <t>4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au poivre</t>
    </r>
  </si>
  <si>
    <r>
      <t>(</t>
    </r>
    <r>
      <rPr>
        <sz val="9"/>
        <color indexed="10"/>
        <rFont val="Arial"/>
        <family val="2"/>
      </rPr>
      <t>5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fume au feu de bois</t>
    </r>
  </si>
  <si>
    <r>
      <t>(</t>
    </r>
    <r>
      <rPr>
        <sz val="9"/>
        <color indexed="10"/>
        <rFont val="Arial"/>
        <family val="2"/>
      </rPr>
      <t>6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ail &amp; fines herbes</t>
    </r>
  </si>
  <si>
    <r>
      <t>(</t>
    </r>
    <r>
      <rPr>
        <sz val="9"/>
        <color indexed="10"/>
        <rFont val="Arial"/>
        <family val="2"/>
      </rPr>
      <t>7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 vache au fenugrec</t>
    </r>
  </si>
  <si>
    <r>
      <t>(</t>
    </r>
    <r>
      <rPr>
        <sz val="9"/>
        <color indexed="10"/>
        <rFont val="Arial"/>
        <family val="2"/>
      </rPr>
      <t>8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vache &amp; brebis</t>
    </r>
  </si>
  <si>
    <r>
      <t>(</t>
    </r>
    <r>
      <rPr>
        <sz val="9"/>
        <color indexed="10"/>
        <rFont val="Arial"/>
        <family val="2"/>
      </rPr>
      <t>9</t>
    </r>
    <r>
      <rPr>
        <sz val="9"/>
        <rFont val="Arial"/>
        <family val="2"/>
      </rPr>
      <t>)</t>
    </r>
    <r>
      <rPr>
        <sz val="9"/>
        <color indexed="10"/>
        <rFont val="Arial"/>
        <family val="2"/>
      </rPr>
      <t xml:space="preserve"> </t>
    </r>
    <r>
      <rPr>
        <sz val="9"/>
        <rFont val="Arial"/>
        <family val="2"/>
      </rPr>
      <t>sv brebis &amp; chevre</t>
    </r>
  </si>
  <si>
    <r>
      <t>(</t>
    </r>
    <r>
      <rPr>
        <sz val="9"/>
        <color indexed="10"/>
        <rFont val="Arial"/>
        <family val="2"/>
      </rPr>
      <t>10</t>
    </r>
    <r>
      <rPr>
        <sz val="9"/>
        <rFont val="Arial"/>
        <family val="2"/>
      </rPr>
      <t xml:space="preserve">) sv 1/2 tommette brebis </t>
    </r>
  </si>
  <si>
    <r>
      <t>ò</t>
    </r>
    <r>
      <rPr>
        <b/>
        <i/>
        <sz val="13.5"/>
        <color indexed="10"/>
        <rFont val="Arial"/>
        <family val="2"/>
      </rPr>
      <t xml:space="preserve"> </t>
    </r>
    <r>
      <rPr>
        <b/>
        <i/>
        <sz val="9"/>
        <color indexed="10"/>
        <rFont val="Arial"/>
        <family val="2"/>
      </rPr>
      <t xml:space="preserve">GAMME 4 FOIS NET </t>
    </r>
    <r>
      <rPr>
        <b/>
        <sz val="9"/>
        <color indexed="10"/>
        <rFont val="Wingdings"/>
        <charset val="2"/>
      </rPr>
      <t>ò</t>
    </r>
  </si>
  <si>
    <t>Brebis nature 10 kg</t>
  </si>
  <si>
    <t>Vache thermisé 10 kg</t>
  </si>
  <si>
    <t>Chevre nature 8 kg</t>
  </si>
  <si>
    <t>confiture cerises noire 100 g</t>
  </si>
  <si>
    <t>confiture cerises noires 30 g</t>
  </si>
  <si>
    <t>confiture cerises noire 3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</si>
  <si>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</si>
  <si>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</si>
  <si>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</si>
  <si>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</si>
  <si>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</si>
  <si>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</si>
  <si>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</si>
  <si>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</si>
  <si>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</si>
  <si>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</si>
  <si>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</si>
  <si>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</si>
  <si>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</si>
  <si>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</si>
  <si>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</si>
  <si>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</si>
  <si>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</si>
  <si>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</si>
  <si>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</si>
  <si>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</si>
  <si>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</si>
  <si>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</si>
  <si>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</si>
  <si>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</si>
  <si>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</si>
  <si>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</si>
  <si>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</si>
  <si>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</si>
  <si>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 xml:space="preserve">VACHE THERMISE 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</si>
  <si>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</si>
  <si>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</si>
  <si>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</si>
  <si>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</si>
  <si>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</si>
  <si>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</si>
  <si>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</si>
  <si>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</si>
  <si>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</si>
  <si>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BREBIS AU FENUGREC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</si>
  <si>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</si>
  <si>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</si>
  <si>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</si>
  <si>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</si>
  <si>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</si>
  <si>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</si>
  <si>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</si>
  <si>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</si>
  <si>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</si>
  <si>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</si>
  <si>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</si>
  <si>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</si>
  <si>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</si>
  <si>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</si>
  <si>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</si>
  <si>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</si>
  <si>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</si>
  <si>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</si>
  <si>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</si>
  <si>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</si>
  <si>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</si>
  <si>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</si>
  <si>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</si>
  <si>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</si>
  <si>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</si>
  <si>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</si>
  <si>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SV 1/2 TOMMETTE PUR BREBIS 0,600 KG</t>
  </si>
  <si>
    <t>BREBIS NATURE 10 KG</t>
  </si>
  <si>
    <t>VACHE TERMISE 10KG</t>
  </si>
  <si>
    <t>CHEVRE NATURE 8KG</t>
  </si>
  <si>
    <t>CONFITURE DE CERISES NOIRE 100 G</t>
  </si>
  <si>
    <t>CONFITURE DE CERISES NOIRE 30G</t>
  </si>
  <si>
    <t>confiture de cerises noires 3 kg + coupes</t>
  </si>
  <si>
    <t>PRODUITS ZYRAX  PLATEFORME</t>
  </si>
  <si>
    <t>Quantités</t>
  </si>
  <si>
    <t xml:space="preserve">PVC
 </t>
  </si>
  <si>
    <t>Remises PTF(%) :</t>
  </si>
  <si>
    <t>sv 1/2 tommette pur brebis 0,600 kg</t>
  </si>
  <si>
    <t>VACHE NATURE 10 KG</t>
  </si>
  <si>
    <t>CHEVRE NATURE 10KG</t>
  </si>
  <si>
    <t>CONFITURE DE CERISES NOIRE 100G</t>
  </si>
  <si>
    <t>confiture cerises noire 3 kg + coupes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</si>
  <si>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</si>
  <si>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</si>
  <si>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</si>
  <si>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</si>
  <si>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</si>
  <si>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</si>
  <si>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</si>
  <si>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</si>
  <si>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</si>
  <si>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</si>
  <si>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</si>
  <si>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</si>
  <si>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</si>
  <si>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</si>
  <si>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</si>
  <si>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</si>
  <si>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 xml:space="preserve">RACLETTE DE BREBIS </t>
  </si>
  <si>
    <t>CONFITURE DE CERISES NOIRES 100 G</t>
  </si>
  <si>
    <t>CONFITURE DE CERISES NOIRE 30 G</t>
  </si>
  <si>
    <t>CONFITURE DE CERISES NOIRES 3.0 kg</t>
  </si>
  <si>
    <t>TOTAL</t>
  </si>
  <si>
    <t xml:space="preserve"> + LIVRAISON VIA PLATEFORMES</t>
  </si>
  <si>
    <t>VACHE thermisé</t>
  </si>
  <si>
    <t>Remises PTF (%) :</t>
  </si>
  <si>
    <t>-</t>
  </si>
  <si>
    <t>operation speciale</t>
  </si>
  <si>
    <t>animation via un bureau d'animation</t>
  </si>
  <si>
    <t>animation par jerôme</t>
  </si>
  <si>
    <t>animation par christian</t>
  </si>
  <si>
    <t>animation par didier</t>
  </si>
  <si>
    <t>animation par Florian</t>
  </si>
  <si>
    <t>animation par sebastien</t>
  </si>
  <si>
    <t>PREVOT Jerôme</t>
  </si>
  <si>
    <t>TAURUS christian</t>
  </si>
  <si>
    <t>MATHIEU Florian</t>
  </si>
  <si>
    <t>SORET sebastien</t>
  </si>
  <si>
    <t>carrefour auch (guyenne)</t>
  </si>
  <si>
    <t>route de  Toulouse 32000 AUCH</t>
  </si>
  <si>
    <t>05,62,61,20,00</t>
  </si>
  <si>
    <t>05,62,61,20,20</t>
  </si>
  <si>
    <t>mardi/mercredi/jeudi/vendredi/samedi</t>
  </si>
  <si>
    <t>A pour B</t>
  </si>
  <si>
    <t>carrefour boulazac (coop atla)</t>
  </si>
  <si>
    <t>all Jacques Duclos 24750 BOULAZAC</t>
  </si>
  <si>
    <t>05.53.08.78.55</t>
  </si>
  <si>
    <t>05.53.09.34.21</t>
  </si>
  <si>
    <t>FR 67525580130</t>
  </si>
  <si>
    <t>mardi/mercredi/jeudi/vendredi</t>
  </si>
  <si>
    <t>carrefour cahors "guyenne"</t>
  </si>
  <si>
    <t>route de toulouse 46000 CAHORS</t>
  </si>
  <si>
    <t>05.65.35.27.19</t>
  </si>
  <si>
    <t>05.65.22.19.82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</si>
  <si>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</si>
  <si>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</si>
  <si>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</si>
  <si>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</si>
  <si>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</si>
  <si>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</si>
  <si>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</si>
  <si>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carrefour la roche sur yon (coop atla)</t>
  </si>
  <si>
    <t>route de  Nantes  85000 LA ROCHE SUR YON</t>
  </si>
  <si>
    <t>02.51.44.51.60</t>
  </si>
  <si>
    <t>02.51.46.02.48</t>
  </si>
  <si>
    <t>A pour C</t>
  </si>
  <si>
    <t>carrefour la rochelle (coop atla)</t>
  </si>
  <si>
    <t>route de nantes 17285 PUILBOREAU BEAULIEUX</t>
  </si>
  <si>
    <t>05.46.68.03.22</t>
  </si>
  <si>
    <t>05.46.68.08.39</t>
  </si>
  <si>
    <t>carrefour libourne (intégré)</t>
  </si>
  <si>
    <t>avenue du general de gaulle 33500 LIBOURNE</t>
  </si>
  <si>
    <t>05.57.55.36.36</t>
  </si>
  <si>
    <t>FR 23441037405</t>
  </si>
  <si>
    <t>carrefour limoges (coop atla)</t>
  </si>
  <si>
    <t>14 r Georges Briquet  87100 LIMOGES</t>
  </si>
  <si>
    <t>05.55.01.45.02</t>
  </si>
  <si>
    <t>05.55.05.91.34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</si>
  <si>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</si>
  <si>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</si>
  <si>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</si>
  <si>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</si>
  <si>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</si>
  <si>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</si>
  <si>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colomiers</t>
  </si>
  <si>
    <t>4 chemin de l'ormeaux 31770 COLOMIERS</t>
  </si>
  <si>
    <t>05.61.16.84.84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</si>
  <si>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</si>
  <si>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</si>
  <si>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</si>
  <si>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</si>
  <si>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</si>
  <si>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</si>
  <si>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</si>
  <si>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</si>
  <si>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</si>
  <si>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</si>
  <si>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</si>
  <si>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</si>
  <si>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</si>
  <si>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</si>
  <si>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</si>
  <si>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</si>
  <si>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</si>
  <si>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</si>
  <si>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</si>
  <si>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</si>
  <si>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</si>
  <si>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</si>
  <si>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</si>
  <si>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</si>
  <si>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</si>
  <si>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</si>
  <si>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carrefour market royan (coop atlantique)</t>
  </si>
  <si>
    <t>36 boulevard du colonel bailet 17200 ROYAN</t>
  </si>
  <si>
    <t>05,45,38,79,99</t>
  </si>
  <si>
    <t>05,46,39,41,46</t>
  </si>
  <si>
    <t>FR COOP ATL.</t>
  </si>
  <si>
    <t>mercredi/vendredi</t>
  </si>
  <si>
    <t>carrefour market saint sever (logidis)</t>
  </si>
  <si>
    <t>route de pau 40500 SAINT SEVER</t>
  </si>
  <si>
    <t>05.58.76.06.00</t>
  </si>
  <si>
    <t>05.58.76.00.54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</si>
  <si>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</si>
  <si>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</si>
  <si>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</si>
  <si>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</si>
  <si>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</si>
  <si>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</si>
  <si>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</si>
  <si>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</si>
  <si>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</si>
  <si>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</si>
  <si>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</si>
  <si>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</si>
  <si>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</si>
  <si>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</si>
  <si>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</si>
  <si>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</si>
  <si>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</si>
  <si>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</si>
  <si>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</si>
  <si>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</si>
  <si>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</si>
  <si>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</si>
  <si>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</si>
  <si>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</si>
  <si>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saint junien "coop atlantique"</t>
  </si>
  <si>
    <t>avenue nelson mandela 87200 SAINT JUNIEN</t>
  </si>
  <si>
    <t>05.55.43.05.70</t>
  </si>
  <si>
    <t>05.55.43.05.72</t>
  </si>
  <si>
    <t>carrefour saintes (coop)</t>
  </si>
  <si>
    <t>80 cours Marechal  Leclerc 17100 SAINTES</t>
  </si>
  <si>
    <t>05.46.93.32.70</t>
  </si>
  <si>
    <t>05.46.92.07.29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</si>
  <si>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</si>
  <si>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</si>
  <si>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</si>
  <si>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</si>
  <si>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</si>
  <si>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</si>
  <si>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</si>
  <si>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</si>
  <si>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centrale coop " ingrandes"</t>
  </si>
  <si>
    <t>camp de saint ustre 86220 INGRANDES</t>
  </si>
  <si>
    <t>centrale coop "condat"</t>
  </si>
  <si>
    <t>entrepôt de crassat 87920 CONDAT SUR VIENNE</t>
  </si>
  <si>
    <t>centrale coop "saintes"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</si>
  <si>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</si>
  <si>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</si>
  <si>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</si>
  <si>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</si>
  <si>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</si>
  <si>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</si>
  <si>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</si>
  <si>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>champion arvert "coop atlantique"</t>
  </si>
  <si>
    <t xml:space="preserve"> 107 rue de l'etrade 17530 ARVERT
</t>
  </si>
  <si>
    <t>05.46.36.457</t>
  </si>
  <si>
    <t>05.46.36.92.12</t>
  </si>
  <si>
    <t>champion aussonne</t>
  </si>
  <si>
    <t>chemin de monestie route de merville 31840 AUSSONNE</t>
  </si>
  <si>
    <t>05.61.85.00.64</t>
  </si>
  <si>
    <t>05.61.85.34.62</t>
  </si>
  <si>
    <t>FR 95479173270</t>
  </si>
  <si>
    <t>champion bagnere de bigorre</t>
  </si>
  <si>
    <t>26 avenue geruzet 65200 BAGNERE DE BIGORRE</t>
  </si>
  <si>
    <t>05.62.91.02.62</t>
  </si>
  <si>
    <t>05.62.91.05.25</t>
  </si>
  <si>
    <t>mardi/jeudi/vendredi/samedi</t>
  </si>
  <si>
    <t>champion bayonne marracq (guyenne)</t>
  </si>
  <si>
    <t>quartier Marracq 22 chem Arancette 64100 BAYONNE</t>
  </si>
  <si>
    <t>05.59.52.03.03</t>
  </si>
  <si>
    <t>05.59.63.26.00</t>
  </si>
  <si>
    <t>champion biarritz (altis)</t>
  </si>
  <si>
    <t>rue Guy Petit 64200 BIARRITZ</t>
  </si>
  <si>
    <t>05.59.22.13.13</t>
  </si>
  <si>
    <t>05.59.22.79.91</t>
  </si>
  <si>
    <t>Champion Bordeaux "Grands Hommes"</t>
  </si>
  <si>
    <t>Place des Grands Hommes  33 000 BORDEAUX</t>
  </si>
  <si>
    <t>05,56,00,67,20</t>
  </si>
  <si>
    <t>05,56,00,67,29</t>
  </si>
  <si>
    <t>LOGIDIS MONDEVILLE</t>
  </si>
  <si>
    <t>champion branne (logidis)</t>
  </si>
  <si>
    <t>pey du prat 33420 GREZILLAC</t>
  </si>
  <si>
    <t>05.57.84.62.00</t>
  </si>
  <si>
    <t>05.57.84.61.33</t>
  </si>
  <si>
    <t>champion bx cauderans (altis)</t>
  </si>
  <si>
    <t xml:space="preserve">172 rue Jules Ferry 33021 BORDEAUX CEDEX </t>
  </si>
  <si>
    <t>05.56.28.48.45</t>
  </si>
  <si>
    <t>05.56.28.77.31</t>
  </si>
  <si>
    <t>FR 63310710223</t>
  </si>
  <si>
    <t>champion ceret</t>
  </si>
  <si>
    <t>5 place de la  Résistance 66400 CERET</t>
  </si>
  <si>
    <t>04.68.87.03.00</t>
  </si>
  <si>
    <t>04.68.87.03.54</t>
  </si>
  <si>
    <t>champion creon (logidis)</t>
  </si>
  <si>
    <t xml:space="preserve">avenue de l' Entre Deux Mers 33670 CREON </t>
  </si>
  <si>
    <t>05.57.34.30.34</t>
  </si>
  <si>
    <t>05.57.34.50.10</t>
  </si>
  <si>
    <t>FR 79389180480</t>
  </si>
  <si>
    <t>champion creysse (altis)</t>
  </si>
  <si>
    <t>135 avenue  Roque 24100 CREYSSE</t>
  </si>
  <si>
    <t>05.53.23.26.26</t>
  </si>
  <si>
    <t>05.53.22.86.17</t>
  </si>
  <si>
    <t>champion elne</t>
  </si>
  <si>
    <t>zi avenue jacques albert 66200 ELNE</t>
  </si>
  <si>
    <t>04.68.22.04.56</t>
  </si>
  <si>
    <t>04.68.22.06.92</t>
  </si>
  <si>
    <t>mardi/mercredi/jeudi</t>
  </si>
  <si>
    <t>champion fleurance (altis)</t>
  </si>
  <si>
    <t>route de Lectoure 32500 FLEURANCE</t>
  </si>
  <si>
    <t>05.62.06.63.65</t>
  </si>
  <si>
    <t>champion hendaye (altis)</t>
  </si>
  <si>
    <t>10 rue  Irandatz 64700 HENDAYE</t>
  </si>
  <si>
    <t>05.59.20.31.89</t>
  </si>
  <si>
    <t>05.59.20.56.34</t>
  </si>
  <si>
    <t>champion hendaye (guyenne et gascogne)</t>
  </si>
  <si>
    <t xml:space="preserve">20 avenue des Allées 64700 HENDAYE </t>
  </si>
  <si>
    <t>champion jurancon</t>
  </si>
  <si>
    <t>25 rue Ollé Laprune 64110 JURANCON</t>
  </si>
  <si>
    <t>champion la tremblade (coop atlantique)</t>
  </si>
  <si>
    <t>boulevard pasteur 17390 LA TREMBLADE</t>
  </si>
  <si>
    <t>05.46.36.20.07</t>
  </si>
  <si>
    <t>05.46.36.17.21</t>
  </si>
  <si>
    <t>COOP ATLANTIQUES</t>
  </si>
  <si>
    <t>champion lannemezan "guyenne "</t>
  </si>
  <si>
    <t>Cclarramondia 65300 LANNEMEZAN</t>
  </si>
  <si>
    <t>05.62.50.05.10</t>
  </si>
  <si>
    <t>05.62.40.10.98</t>
  </si>
  <si>
    <t>champion leon (guyenne)</t>
  </si>
  <si>
    <t>230 avenue Marensin 40550 LEON</t>
  </si>
  <si>
    <t>05.58.49.20.20</t>
  </si>
  <si>
    <t>05.58.48.70.71</t>
  </si>
  <si>
    <t>champion mauleon soule (altis)</t>
  </si>
  <si>
    <t>36 boulevard Pyrénées 64130 MAULEON SOULE</t>
  </si>
  <si>
    <t>05.59.28.29.37</t>
  </si>
  <si>
    <t>champion mimizan</t>
  </si>
  <si>
    <t>route de baleste 40200 MIMIZAN</t>
  </si>
  <si>
    <t>05.58.09.04.93</t>
  </si>
  <si>
    <t>05.58.09.21.35</t>
  </si>
  <si>
    <t xml:space="preserve">FR </t>
  </si>
  <si>
    <t>champion moissac (altis)</t>
  </si>
  <si>
    <t>route Lafrançaise 82200 MOISSAC</t>
  </si>
  <si>
    <t>05.63.04.46.46</t>
  </si>
  <si>
    <t>05.63.04.30.60</t>
  </si>
  <si>
    <t>champion nay (guyenne)</t>
  </si>
  <si>
    <t xml:space="preserve">lot 4 Chemins 64800 NAY </t>
  </si>
  <si>
    <t>05.59.61.09.33</t>
  </si>
  <si>
    <t>05.5992.93.41</t>
  </si>
  <si>
    <t>champion peyrehorade (guyenne)</t>
  </si>
  <si>
    <t xml:space="preserve">431 rue du Château 40300 PEYREHORADE </t>
  </si>
  <si>
    <t>05.58.73.28.91</t>
  </si>
  <si>
    <t>05.58.73.14.90</t>
  </si>
  <si>
    <t xml:space="preserve">champion pezenas </t>
  </si>
  <si>
    <t>30 avenue de verdun 34120 PEZENAS</t>
  </si>
  <si>
    <t>04.67.90.43.50</t>
  </si>
  <si>
    <t>04.67.90.79.45</t>
  </si>
  <si>
    <t>FR 88316980085</t>
  </si>
  <si>
    <t>champion prigonrieux (logidis)</t>
  </si>
  <si>
    <t xml:space="preserve">6 route du  Commandant Pinson 24130 PRIGONRIEUX </t>
  </si>
  <si>
    <t>05.53.58.72.59</t>
  </si>
  <si>
    <t>05.53.58.85.45</t>
  </si>
  <si>
    <t>FR 27378721179</t>
  </si>
  <si>
    <t>champion saint georges de didonne</t>
  </si>
  <si>
    <t>68 avenue du marechal juin 17110 SAINT GEORGES DE DIDONNE</t>
  </si>
  <si>
    <t>05.46.05.78.12</t>
  </si>
  <si>
    <t>05.46.05.72.66</t>
  </si>
  <si>
    <t>champion saint martial d'albaréde (coop atlantique)</t>
  </si>
  <si>
    <t>route de perigueux le meyne 24160 SAINT MARTIAL D'ALBAEDE</t>
  </si>
  <si>
    <t>05.53.62.92.75</t>
  </si>
  <si>
    <t>05.53.62.09.46</t>
  </si>
  <si>
    <t xml:space="preserve">mardi /jeudi </t>
  </si>
  <si>
    <t>champion saint pierre d'oleron</t>
  </si>
  <si>
    <t>1 avenue du general leclerc 17310 SAINT PIERRE D'OLERON</t>
  </si>
  <si>
    <t>05.46.47.00.47</t>
  </si>
  <si>
    <t>mardi/jeudi/samedi</t>
  </si>
  <si>
    <t>champion savignac les ormeaux (altis)</t>
  </si>
  <si>
    <t xml:space="preserve">Village 09110 SAVIGNAC LES ORMEAUX </t>
  </si>
  <si>
    <t>05.61.64.29.29</t>
  </si>
  <si>
    <t>05.61.64.00.07</t>
  </si>
  <si>
    <t>8 boulevard du Canigou 66240 SAINT ESTEVE</t>
  </si>
  <si>
    <t>04.68.92.76.02</t>
  </si>
  <si>
    <t>04.68.92.47.23</t>
  </si>
  <si>
    <t>lundi/mercredi/vendredi</t>
  </si>
  <si>
    <t>champion st laurent la salanque (altis)</t>
  </si>
  <si>
    <t xml:space="preserve">route du Barcarès 66250 SAINT LAURENT DE LA SALANQUE </t>
  </si>
  <si>
    <t>04.68.28.30.99</t>
  </si>
  <si>
    <t>champion st pierre d'irube (guyenne)</t>
  </si>
  <si>
    <t>4 chemin Jupiter 64990 SAINT PIERRE D'IRUBE</t>
  </si>
  <si>
    <t>05.59.44.08.73</t>
  </si>
  <si>
    <t>05.59.44.08.74</t>
  </si>
  <si>
    <t>champion thuir (altis)</t>
  </si>
  <si>
    <t>1 avenue de la Côte Vermeille 66300 THUIR</t>
  </si>
  <si>
    <t>04.68.53.01.15</t>
  </si>
  <si>
    <t>04.68.53.36.12</t>
  </si>
  <si>
    <t>champion toulouse "mirail"</t>
  </si>
  <si>
    <t>41/43 avenue de lombez 31300 TOULOUSE</t>
  </si>
  <si>
    <t>05.62.48.60.70</t>
  </si>
  <si>
    <t>05.62.48.50.75</t>
  </si>
  <si>
    <t>FR 11501238114</t>
  </si>
  <si>
    <t>champion vauvert</t>
  </si>
  <si>
    <t>206 avenue de la contamine 30600 VAUVERT</t>
  </si>
  <si>
    <t>04.66.88.98.98</t>
  </si>
  <si>
    <t>04.66.88.98.95</t>
  </si>
  <si>
    <t>FR 74325644573</t>
  </si>
  <si>
    <t>champion vic fezensac (altis)</t>
  </si>
  <si>
    <t>avenue Hountète 32190 VIC FEZENSAC</t>
  </si>
  <si>
    <t>05.62.64.48.48</t>
  </si>
  <si>
    <t>05.62.64.44.43</t>
  </si>
  <si>
    <t>champiopn bergerac (guyenne)</t>
  </si>
  <si>
    <t xml:space="preserve">11 boulevard Auguste Comte 24100 BERGERAC </t>
  </si>
  <si>
    <t>05.53.57.24.22</t>
  </si>
  <si>
    <t>05.53.63.04.66</t>
  </si>
  <si>
    <t>client magasin</t>
  </si>
  <si>
    <t>Couturier J luc</t>
  </si>
  <si>
    <t>maison ordotz goitiko borda 64250 AINHOA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</si>
  <si>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</si>
  <si>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</si>
  <si>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</si>
  <si>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</si>
  <si>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</si>
  <si>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</si>
  <si>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</si>
  <si>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FOUILLOT benat "chauffeur basco"</t>
  </si>
  <si>
    <t>chemin mestelana behera 64210 arbonne</t>
  </si>
  <si>
    <t>74 rue de thoiras 17940 RIVEDOUX PLAGE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</si>
  <si>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</si>
  <si>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</si>
  <si>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</si>
  <si>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</si>
  <si>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</si>
  <si>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</si>
  <si>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</si>
  <si>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</si>
  <si>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</si>
  <si>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</si>
  <si>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</si>
  <si>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</si>
  <si>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</si>
  <si>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</si>
  <si>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</si>
  <si>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</si>
  <si>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</si>
  <si>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</si>
  <si>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</si>
  <si>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</si>
  <si>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</si>
  <si>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</si>
  <si>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</si>
  <si>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</si>
  <si>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</si>
  <si>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</si>
  <si>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</si>
  <si>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</si>
  <si>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</si>
  <si>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</si>
  <si>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</si>
  <si>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</si>
  <si>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</si>
  <si>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</si>
  <si>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</si>
  <si>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</si>
  <si>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</si>
  <si>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</si>
  <si>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</si>
  <si>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</si>
  <si>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</si>
  <si>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</si>
  <si>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</si>
  <si>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</si>
  <si>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</si>
  <si>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</si>
  <si>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</si>
  <si>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</si>
  <si>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</si>
  <si>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 xml:space="preserve">boulevard des Jardins 84120 PERTUIS </t>
  </si>
  <si>
    <t>04.90.09.32.00</t>
  </si>
  <si>
    <t>04.90.79.04.71</t>
  </si>
  <si>
    <t>FR 17662620129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</si>
  <si>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</si>
  <si>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</si>
  <si>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</si>
  <si>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</si>
  <si>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</si>
  <si>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</si>
  <si>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</si>
  <si>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</si>
  <si>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</si>
  <si>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</si>
  <si>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</si>
  <si>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</si>
  <si>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</si>
  <si>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</si>
  <si>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</si>
  <si>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</si>
  <si>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</si>
  <si>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</si>
  <si>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</si>
  <si>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</si>
  <si>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</si>
  <si>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</si>
  <si>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</si>
  <si>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</si>
  <si>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</si>
  <si>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</si>
  <si>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</si>
  <si>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</si>
  <si>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</si>
  <si>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</si>
  <si>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</si>
  <si>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</si>
  <si>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</si>
  <si>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</si>
  <si>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</si>
  <si>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</si>
  <si>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</si>
  <si>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</si>
  <si>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</si>
  <si>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</si>
  <si>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</si>
  <si>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</si>
  <si>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</si>
  <si>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</si>
  <si>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</si>
  <si>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</si>
  <si>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</si>
  <si>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</si>
  <si>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</si>
  <si>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</si>
  <si>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</si>
  <si>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</si>
  <si>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</si>
  <si>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</si>
  <si>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</si>
  <si>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</si>
  <si>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</si>
  <si>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</si>
  <si>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</si>
  <si>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</si>
  <si>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</si>
  <si>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</si>
  <si>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</si>
  <si>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</si>
  <si>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</si>
  <si>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</si>
  <si>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</si>
  <si>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</si>
  <si>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</si>
  <si>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</si>
  <si>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</si>
  <si>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</si>
  <si>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</si>
  <si>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</si>
  <si>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</si>
  <si>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</si>
  <si>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</si>
  <si>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</si>
  <si>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</si>
  <si>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</si>
  <si>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</si>
  <si>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</si>
  <si>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intermarche bergerac</t>
  </si>
  <si>
    <t>route d'eymet 24100 BERGERAC</t>
  </si>
  <si>
    <t>05.53.61.75.29</t>
  </si>
  <si>
    <t>05.53.61.72.95</t>
  </si>
  <si>
    <t>FR 76392106290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</si>
  <si>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</si>
  <si>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</si>
  <si>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</si>
  <si>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</si>
  <si>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</si>
  <si>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</si>
  <si>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</si>
  <si>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</si>
  <si>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</si>
  <si>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</si>
  <si>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</si>
  <si>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</si>
  <si>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</si>
  <si>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</si>
  <si>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</si>
  <si>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</si>
  <si>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</si>
  <si>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</si>
  <si>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</si>
  <si>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</si>
  <si>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</si>
  <si>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</si>
  <si>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</si>
  <si>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</si>
  <si>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</si>
  <si>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</si>
  <si>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</si>
  <si>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</si>
  <si>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</si>
  <si>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</si>
  <si>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</si>
  <si>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</si>
  <si>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</si>
  <si>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castelnau le lez</t>
  </si>
  <si>
    <t>ZA clos aube rouge 34170 CASTELNAU LE LEZ</t>
  </si>
  <si>
    <t>04.67.02.93.70</t>
  </si>
  <si>
    <t>04.67.79.48.40</t>
  </si>
  <si>
    <t>FR 13352323562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</si>
  <si>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</si>
  <si>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</si>
  <si>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</si>
  <si>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</si>
  <si>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</si>
  <si>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</si>
  <si>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</si>
  <si>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</si>
  <si>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</si>
  <si>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</si>
  <si>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</si>
  <si>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</si>
  <si>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</si>
  <si>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</si>
  <si>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</si>
  <si>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</si>
  <si>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</si>
  <si>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</si>
  <si>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</si>
  <si>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intermarche clermont l'herault</t>
  </si>
  <si>
    <t>route de canet 34800 CLERMONT L'HERAULT</t>
  </si>
  <si>
    <t>04.67.88.42.00</t>
  </si>
  <si>
    <t>04.67.88.42.19</t>
  </si>
  <si>
    <t>FR 06398476192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</si>
  <si>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</si>
  <si>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</si>
  <si>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</si>
  <si>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</si>
  <si>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</si>
  <si>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</si>
  <si>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</si>
  <si>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</si>
  <si>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</si>
  <si>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</si>
  <si>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</si>
  <si>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</si>
  <si>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</si>
  <si>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</si>
  <si>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</si>
  <si>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</si>
  <si>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</si>
  <si>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</si>
  <si>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</si>
  <si>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</si>
  <si>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</si>
  <si>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digne les bains</t>
  </si>
  <si>
    <t xml:space="preserve">8 avenue du 8 Mai 1945 04000 DIGNE LES BAINS </t>
  </si>
  <si>
    <t>04.92.31.49.16</t>
  </si>
  <si>
    <t>04.92.31.37.76</t>
  </si>
  <si>
    <t>FR 37342218013</t>
  </si>
  <si>
    <t>intermarche estancarbon</t>
  </si>
  <si>
    <t>route nationale 117 31800 ESTANCARBON</t>
  </si>
  <si>
    <t>05.61.95.50.95</t>
  </si>
  <si>
    <t>05.61.95.97.00</t>
  </si>
  <si>
    <t>FR 80399240803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</si>
  <si>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</si>
  <si>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</si>
  <si>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</si>
  <si>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</si>
  <si>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</si>
  <si>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</si>
  <si>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</si>
  <si>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</si>
  <si>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</si>
  <si>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</si>
  <si>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</si>
  <si>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</si>
  <si>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</si>
  <si>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</si>
  <si>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</si>
  <si>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</si>
  <si>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</si>
  <si>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</si>
  <si>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</si>
  <si>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</si>
  <si>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destrousse</t>
  </si>
  <si>
    <t>chemin des matelots 13112 LA DESTROUSSE</t>
  </si>
  <si>
    <t>04.42.62.30.30</t>
  </si>
  <si>
    <t>04.42.62.31.14</t>
  </si>
  <si>
    <t>FR 13387901028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</si>
  <si>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</si>
  <si>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</si>
  <si>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</si>
  <si>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</si>
  <si>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</si>
  <si>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</si>
  <si>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</si>
  <si>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</si>
  <si>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</si>
  <si>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lalinde</t>
  </si>
  <si>
    <t xml:space="preserve">Port Lalinde 24150 LALINDE </t>
  </si>
  <si>
    <t>05.53.24.96.20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</si>
  <si>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</si>
  <si>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</si>
  <si>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</si>
  <si>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</si>
  <si>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</si>
  <si>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</si>
  <si>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</si>
  <si>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</si>
  <si>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</si>
  <si>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</si>
  <si>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</si>
  <si>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</si>
  <si>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</si>
  <si>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</si>
  <si>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lectoure</t>
  </si>
  <si>
    <t xml:space="preserve">4 avenue Jacques Descamps 32700 LECTOURE </t>
  </si>
  <si>
    <t>05.62.68.70.55</t>
  </si>
  <si>
    <t>05.62.68.95.02</t>
  </si>
  <si>
    <t>intermarche lignan sur orb</t>
  </si>
  <si>
    <t>ZAE de montaury 34490 LIGNAN SUR OB</t>
  </si>
  <si>
    <t>04.67.49.39.40</t>
  </si>
  <si>
    <t>04.67.49.20.04</t>
  </si>
  <si>
    <t>FR 52350491536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</si>
  <si>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</si>
  <si>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</si>
  <si>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</si>
  <si>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</si>
  <si>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</si>
  <si>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</si>
  <si>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</si>
  <si>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</si>
  <si>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</si>
  <si>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</si>
  <si>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</si>
  <si>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</si>
  <si>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</si>
  <si>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</si>
  <si>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</si>
  <si>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</si>
  <si>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</si>
  <si>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</si>
  <si>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</si>
  <si>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</si>
  <si>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</si>
  <si>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menton</t>
  </si>
  <si>
    <t>45 avenue saint roman 06500 MENTON</t>
  </si>
  <si>
    <t>04.92.10.55.55</t>
  </si>
  <si>
    <t>04.92.10.55.56</t>
  </si>
  <si>
    <t>intermarche meze</t>
  </si>
  <si>
    <t xml:space="preserve">avenue du Génral De Gaulle 34140 MEZE </t>
  </si>
  <si>
    <t>04.67.51.64.70</t>
  </si>
  <si>
    <t>04.67.51.64.79</t>
  </si>
  <si>
    <t>FR 92325578425</t>
  </si>
  <si>
    <t>intermarche monteils</t>
  </si>
  <si>
    <t>2 chemin des rouges 82300 MONTEILS</t>
  </si>
  <si>
    <t>05.63.65.15.05</t>
  </si>
  <si>
    <t>05.63.65.18.19</t>
  </si>
  <si>
    <t>FR 55399222397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</si>
  <si>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</si>
  <si>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</si>
  <si>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</si>
  <si>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</si>
  <si>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</si>
  <si>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moustajon</t>
  </si>
  <si>
    <t xml:space="preserve">Les Trètes 31110 MOUSTAJON </t>
  </si>
  <si>
    <t>05.61.79.24.00</t>
  </si>
  <si>
    <t>05.61.79.83.01</t>
  </si>
  <si>
    <t>FR 25333833733</t>
  </si>
  <si>
    <t>intermarche mussidan</t>
  </si>
  <si>
    <t>route de bordeaux 24400 SAINT MEDARD DE MUSSIDAN</t>
  </si>
  <si>
    <t>05.53.81.12.22</t>
  </si>
  <si>
    <t>05.53.82.67.10</t>
  </si>
  <si>
    <t>FR 22307422071</t>
  </si>
  <si>
    <t>intermarché nérac</t>
  </si>
  <si>
    <t>Z.I Labarre route de lavardac 47600 NERAC</t>
  </si>
  <si>
    <t>05,53,65,17,51</t>
  </si>
  <si>
    <t>05,53,65,68,94</t>
  </si>
  <si>
    <t>FR 01403168339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</si>
  <si>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</si>
  <si>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</si>
  <si>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</si>
  <si>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</si>
  <si>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</si>
  <si>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parentis</t>
  </si>
  <si>
    <t xml:space="preserve">avenue Henri Guillaumet 40160 PARENTIS EN BORN </t>
  </si>
  <si>
    <t>05.58.78.90.00</t>
  </si>
  <si>
    <t>05.58.78.90.37</t>
  </si>
  <si>
    <t>FR 13381145366</t>
  </si>
  <si>
    <t>intermarche peipin</t>
  </si>
  <si>
    <t>C/C les portes de provence RN85 04200 PEIPIN</t>
  </si>
  <si>
    <t>04.92.33.15.90</t>
  </si>
  <si>
    <t>04.92.62.41.60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</si>
  <si>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</si>
  <si>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</si>
  <si>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</si>
  <si>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</si>
  <si>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</si>
  <si>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</si>
  <si>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</si>
  <si>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</si>
  <si>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</si>
  <si>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</si>
  <si>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</si>
  <si>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intermarché ramonville</t>
  </si>
  <si>
    <t xml:space="preserve">5 rue Louis Braille 31520 RAMONVILLE SAINT AGNE </t>
  </si>
  <si>
    <t>05.61.75.81.81</t>
  </si>
  <si>
    <t>05.61.73.49.92</t>
  </si>
  <si>
    <t>intermarche redon</t>
  </si>
  <si>
    <t>CC cap nord 6 rue louis guillou 35600 REDON</t>
  </si>
  <si>
    <t>02.99.71.28.60</t>
  </si>
  <si>
    <t>02.99.71.09.42</t>
  </si>
  <si>
    <t>intermarche rennes longchamps</t>
  </si>
  <si>
    <t>rue moran lebesque 35700 RENNES</t>
  </si>
  <si>
    <t>02.22.51.00.00</t>
  </si>
  <si>
    <t>intermarche rodez</t>
  </si>
  <si>
    <t>Avenue de Bamberg 12000 RODEZ</t>
  </si>
  <si>
    <t>05.65.77.30.70</t>
  </si>
  <si>
    <t>05.65.77.30.79</t>
  </si>
  <si>
    <t>FR 22389902917</t>
  </si>
  <si>
    <t>intermarche roumaziere</t>
  </si>
  <si>
    <t xml:space="preserve">122 r Nationale 16270 ROUMAZIERES LOUBERT </t>
  </si>
  <si>
    <t>05.45.71.70.12</t>
  </si>
  <si>
    <t>intermarche royan</t>
  </si>
  <si>
    <t xml:space="preserve">8 boulevard Perche 17200 ROYAN </t>
  </si>
  <si>
    <t>05.46.23.55.55</t>
  </si>
  <si>
    <t>05.46.23.55.56</t>
  </si>
  <si>
    <t>FR 14437643372</t>
  </si>
  <si>
    <t>intermarche saint malo tehodore botrel</t>
  </si>
  <si>
    <t>rue theodore botrel 35400 SAINT MALO</t>
  </si>
  <si>
    <t>02.99.40.66.22</t>
  </si>
  <si>
    <t>02.99.56.98.80</t>
  </si>
  <si>
    <t>intermarché saint symphorien</t>
  </si>
  <si>
    <t>lieu dit "Argileyre" route de Sore 33113 ST SYMPHORIEN</t>
  </si>
  <si>
    <t>05,56,25,70,39</t>
  </si>
  <si>
    <t>05,56,25,71,05</t>
  </si>
  <si>
    <t>FR 52444183933</t>
  </si>
  <si>
    <t>intermarche sigean</t>
  </si>
  <si>
    <t xml:space="preserve">zone artisanale La Peyrou 11130 SIGEAN </t>
  </si>
  <si>
    <t>04.68.48.23.20</t>
  </si>
  <si>
    <t>04.68.48.82.57</t>
  </si>
  <si>
    <t>FR 09390029239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</si>
  <si>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</si>
  <si>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</si>
  <si>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</si>
  <si>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</si>
  <si>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</si>
  <si>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</si>
  <si>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</si>
  <si>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</si>
  <si>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</si>
  <si>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</si>
  <si>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</si>
  <si>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</si>
  <si>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</si>
  <si>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</si>
  <si>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</si>
  <si>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</si>
  <si>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</si>
  <si>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</si>
  <si>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</si>
  <si>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</si>
  <si>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intermarche villereal</t>
  </si>
  <si>
    <t xml:space="preserve">route Castillonnès 47210 VILLEREAL </t>
  </si>
  <si>
    <t>05.53.36.66.00</t>
  </si>
  <si>
    <t>05.53.36.69.29</t>
  </si>
  <si>
    <t>FR 37350521795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</si>
  <si>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</si>
  <si>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</si>
  <si>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</si>
  <si>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</si>
  <si>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</si>
  <si>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</si>
  <si>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</si>
  <si>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</si>
  <si>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</si>
  <si>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</si>
  <si>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</si>
  <si>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</si>
  <si>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</si>
  <si>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</si>
  <si>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</si>
  <si>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</si>
  <si>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</si>
  <si>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</si>
  <si>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</si>
  <si>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</si>
  <si>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</si>
  <si>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</si>
  <si>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</si>
  <si>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</si>
  <si>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</si>
  <si>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</si>
  <si>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</si>
  <si>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</si>
  <si>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</si>
  <si>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</si>
  <si>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</si>
  <si>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</si>
  <si>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</si>
  <si>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</si>
  <si>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</si>
  <si>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</si>
  <si>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</si>
  <si>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</si>
  <si>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</si>
  <si>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</si>
  <si>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</si>
  <si>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</si>
  <si>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</si>
  <si>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</si>
  <si>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</si>
  <si>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</si>
  <si>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</si>
  <si>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</si>
  <si>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</si>
  <si>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</si>
  <si>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</si>
  <si>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</si>
  <si>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bruges</t>
  </si>
  <si>
    <t xml:space="preserve">427 route du Médoc 33520 BRUGES </t>
  </si>
  <si>
    <t>05.56.16.10.00</t>
  </si>
  <si>
    <t>05.56.16.05.59</t>
  </si>
  <si>
    <t>FR 45317007748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</si>
  <si>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</si>
  <si>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</si>
  <si>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</si>
  <si>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</si>
  <si>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</si>
  <si>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</si>
  <si>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</si>
  <si>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</si>
  <si>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</si>
  <si>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</si>
  <si>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</si>
  <si>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</si>
  <si>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</si>
  <si>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</si>
  <si>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</si>
  <si>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</si>
  <si>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</si>
  <si>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</si>
  <si>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</si>
  <si>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</si>
  <si>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</si>
  <si>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</si>
  <si>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</si>
  <si>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</si>
  <si>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</si>
  <si>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</si>
  <si>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</si>
  <si>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</si>
  <si>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</si>
  <si>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</si>
  <si>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</si>
  <si>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</si>
  <si>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</si>
  <si>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</si>
  <si>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</si>
  <si>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</si>
  <si>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</si>
  <si>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</si>
  <si>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</si>
  <si>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</si>
  <si>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</si>
  <si>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</si>
  <si>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leclerc la roche sur yon</t>
  </si>
  <si>
    <t xml:space="preserve">rue Duchesne de Denant 85000 LA ROCHE SUR YON 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</si>
  <si>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</si>
  <si>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</si>
  <si>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</si>
  <si>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</si>
  <si>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</si>
  <si>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</si>
  <si>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</si>
  <si>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</si>
  <si>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</si>
  <si>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</si>
  <si>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</si>
  <si>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</si>
  <si>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</si>
  <si>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</si>
  <si>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</si>
  <si>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</si>
  <si>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</si>
  <si>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</si>
  <si>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</si>
  <si>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</si>
  <si>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</si>
  <si>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</si>
  <si>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</si>
  <si>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</si>
  <si>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</si>
  <si>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</si>
  <si>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</si>
  <si>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</si>
  <si>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</si>
  <si>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</si>
  <si>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</si>
  <si>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</si>
  <si>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</si>
  <si>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</si>
  <si>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</si>
  <si>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</si>
  <si>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</si>
  <si>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</si>
  <si>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</si>
  <si>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</si>
  <si>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</si>
  <si>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</si>
  <si>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</si>
  <si>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</si>
  <si>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</si>
  <si>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</si>
  <si>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</si>
  <si>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</si>
  <si>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</si>
  <si>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</si>
  <si>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</si>
  <si>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</si>
  <si>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</si>
  <si>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</si>
  <si>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</si>
  <si>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</si>
  <si>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</si>
  <si>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</si>
  <si>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</si>
  <si>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</si>
  <si>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</si>
  <si>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</si>
  <si>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</si>
  <si>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</si>
  <si>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</si>
  <si>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</si>
  <si>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</si>
  <si>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</si>
  <si>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</si>
  <si>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</si>
  <si>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</si>
  <si>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</si>
  <si>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</si>
  <si>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</si>
  <si>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</si>
  <si>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</si>
  <si>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</si>
  <si>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</si>
  <si>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</si>
  <si>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</si>
  <si>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</si>
  <si>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</si>
  <si>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</si>
  <si>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</si>
  <si>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</si>
  <si>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</si>
  <si>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</si>
  <si>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</si>
  <si>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</si>
  <si>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</si>
  <si>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</si>
  <si>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</si>
  <si>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</si>
  <si>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</si>
  <si>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</si>
  <si>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</si>
  <si>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</si>
  <si>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</si>
  <si>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</si>
  <si>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</si>
  <si>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</si>
  <si>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</si>
  <si>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</si>
  <si>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</si>
  <si>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</si>
  <si>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pineuilh</t>
  </si>
  <si>
    <t xml:space="preserve">19 route de Bergerac 33220 PINEUILH </t>
  </si>
  <si>
    <t>05.57.41.94.24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</si>
  <si>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</si>
  <si>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</si>
  <si>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</si>
  <si>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</si>
  <si>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</si>
  <si>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</si>
  <si>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</si>
  <si>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</si>
  <si>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</si>
  <si>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</si>
  <si>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</si>
  <si>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</si>
  <si>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</si>
  <si>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</si>
  <si>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</si>
  <si>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</si>
  <si>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</si>
  <si>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</si>
  <si>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</si>
  <si>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</si>
  <si>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</si>
  <si>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05.61.74.02.89</t>
  </si>
  <si>
    <t>FR 88327216883</t>
  </si>
  <si>
    <t>leclerc royan</t>
  </si>
  <si>
    <t xml:space="preserve">2 rue Antoine de Lavoisier 17200 ROYAN CEDEX </t>
  </si>
  <si>
    <t>05.46.05.11.89</t>
  </si>
  <si>
    <t>leclerc saint eulalie</t>
  </si>
  <si>
    <t xml:space="preserve">centre cial Grand Tour av Aquitaine 33560 SAINTE EULALIE </t>
  </si>
  <si>
    <t>05.56.77.35.35</t>
  </si>
  <si>
    <t>05.56.77.35.05</t>
  </si>
  <si>
    <t>FR 29301295424</t>
  </si>
  <si>
    <t>leclerc saint gregoire</t>
  </si>
  <si>
    <t xml:space="preserve">rue Etang au Diable 35760 SAINT GREGOIRE </t>
  </si>
  <si>
    <t>02.99.84.86.86</t>
  </si>
  <si>
    <t>02.99.84.86.87</t>
  </si>
  <si>
    <t>FR 56320292204</t>
  </si>
  <si>
    <t>Leclerc saint Jean d'Angély</t>
  </si>
  <si>
    <t>zone industrielle de la sacristinerie 17400 SAINT JEAN D'ANGELY</t>
  </si>
  <si>
    <t>05.46.32.11.83</t>
  </si>
  <si>
    <t>leclerc saint medard en jalles</t>
  </si>
  <si>
    <t>34 av Descartes 33160 ST MEDARD EN JALLES</t>
  </si>
  <si>
    <t>05.56.70.80.80</t>
  </si>
  <si>
    <t>05.56070.80.90</t>
  </si>
  <si>
    <t>FR 77470202995</t>
  </si>
  <si>
    <t>leclerc saint orens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</si>
  <si>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</si>
  <si>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</si>
  <si>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</si>
  <si>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</si>
  <si>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</si>
  <si>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</si>
  <si>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</si>
  <si>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</si>
  <si>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</si>
  <si>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</si>
  <si>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CC grand tour 33560 SAINT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</si>
  <si>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</si>
  <si>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</si>
  <si>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</si>
  <si>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</si>
  <si>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</si>
  <si>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</si>
  <si>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</si>
  <si>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</si>
  <si>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</si>
  <si>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</si>
  <si>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</si>
  <si>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</si>
  <si>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</si>
  <si>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</si>
  <si>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</si>
  <si>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les saveurs du pays</t>
  </si>
  <si>
    <t>29 rue de la colombette 31000 TOULOUSE</t>
  </si>
  <si>
    <t>05.61.71.36.98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</si>
  <si>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</si>
  <si>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</si>
  <si>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</si>
  <si>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</si>
  <si>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</si>
  <si>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</si>
  <si>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</si>
  <si>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</si>
  <si>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 SCHMITZ patrice</t>
  </si>
  <si>
    <t>9 chemin du bigau 13210 SAINT REMI DE PROVENCE</t>
  </si>
  <si>
    <t>06.50.72.91.81</t>
  </si>
  <si>
    <t>a quai TFE sorgues</t>
  </si>
  <si>
    <t>M.LOJEWSKI</t>
  </si>
  <si>
    <t>20 rue jean baptiste corot 16710 SAINT YRIEIX</t>
  </si>
  <si>
    <t>06.67.69.71.80</t>
  </si>
  <si>
    <t>Maniez marc</t>
  </si>
  <si>
    <t>12 chemin des crêtes chemin saint hypolitte 81100 CASTRES</t>
  </si>
  <si>
    <t>06.71.74.63.92</t>
  </si>
  <si>
    <t>Mr gaudry</t>
  </si>
  <si>
    <t>44 route de la machine 58300 SAINT LEGER LES VIGNES</t>
  </si>
  <si>
    <t>06.72.68.78.22</t>
  </si>
  <si>
    <t>Mr LACOUR (client magasin)</t>
  </si>
  <si>
    <t>4 rue de la bache 33990 NAUJAC</t>
  </si>
  <si>
    <t>06.82.40.48.01</t>
  </si>
  <si>
    <t xml:space="preserve">Mr lefevre </t>
  </si>
  <si>
    <t>1 impasse elsa triolet 62590 OIGNIES</t>
  </si>
  <si>
    <t>06.10.84.09.10</t>
  </si>
  <si>
    <t>Mr MORENO Marc</t>
  </si>
  <si>
    <t>1942 route de rion 40400 BEGAAR</t>
  </si>
  <si>
    <t>Mr tueur</t>
  </si>
  <si>
    <t>74 a rue de l'abrevoir 80100 abeville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</si>
  <si>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</si>
  <si>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</si>
  <si>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</si>
  <si>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</si>
  <si>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</si>
  <si>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</si>
  <si>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</si>
  <si>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</si>
  <si>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</si>
  <si>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</si>
  <si>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</si>
  <si>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</si>
  <si>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</si>
  <si>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</si>
  <si>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</si>
  <si>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</si>
  <si>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</si>
  <si>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</si>
  <si>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</si>
  <si>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</si>
  <si>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</si>
  <si>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</si>
  <si>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</si>
  <si>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</si>
  <si>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</si>
  <si>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</si>
  <si>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</si>
  <si>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</si>
  <si>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</si>
  <si>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</si>
  <si>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</si>
  <si>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</si>
  <si>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</si>
  <si>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</si>
  <si>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</si>
  <si>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</si>
  <si>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</si>
  <si>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</si>
  <si>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</si>
  <si>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</si>
  <si>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</si>
  <si>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</si>
  <si>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</si>
  <si>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</si>
  <si>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</si>
  <si>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</si>
  <si>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</si>
  <si>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</si>
  <si>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</si>
  <si>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</si>
  <si>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</si>
  <si>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</si>
  <si>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</si>
  <si>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</si>
  <si>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</si>
  <si>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</si>
  <si>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</si>
  <si>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</si>
  <si>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</si>
  <si>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</si>
  <si>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</si>
  <si>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</si>
  <si>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</si>
  <si>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</si>
  <si>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</si>
  <si>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</si>
  <si>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</si>
  <si>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</si>
  <si>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</si>
  <si>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</si>
  <si>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</si>
  <si>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</si>
  <si>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</si>
  <si>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</si>
  <si>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</si>
  <si>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</si>
  <si>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</si>
  <si>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</si>
  <si>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</si>
  <si>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</si>
  <si>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</si>
  <si>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</si>
  <si>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</si>
  <si>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</si>
  <si>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</si>
  <si>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</si>
  <si>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</si>
  <si>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SA les croise rue du centre 31773 COLOMIERS CEDEX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</si>
  <si>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</si>
  <si>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</si>
  <si>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</si>
  <si>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</si>
  <si>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</si>
  <si>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</si>
  <si>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</si>
  <si>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</si>
  <si>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</si>
  <si>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</si>
  <si>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</si>
  <si>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</si>
  <si>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</si>
  <si>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</si>
  <si>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</si>
  <si>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</si>
  <si>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</si>
  <si>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</si>
  <si>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</si>
  <si>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</si>
  <si>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</si>
  <si>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</si>
  <si>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</si>
  <si>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</si>
  <si>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</si>
  <si>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</si>
  <si>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</si>
  <si>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</si>
  <si>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</si>
  <si>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</si>
  <si>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</si>
  <si>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</si>
  <si>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</si>
  <si>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</si>
  <si>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</si>
  <si>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</si>
  <si>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</si>
  <si>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</si>
  <si>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</si>
  <si>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</si>
  <si>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</si>
  <si>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</si>
  <si>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</si>
  <si>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</si>
  <si>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</si>
  <si>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</si>
  <si>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</si>
  <si>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</si>
  <si>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</si>
  <si>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</si>
  <si>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</si>
  <si>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</si>
  <si>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</si>
  <si>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</si>
  <si>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</si>
  <si>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</si>
  <si>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</si>
  <si>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</si>
  <si>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</si>
  <si>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</si>
  <si>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</si>
  <si>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</si>
  <si>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</si>
  <si>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mans "bollé"</t>
  </si>
  <si>
    <t>154 avenue bollé, 72000 LE MANS</t>
  </si>
  <si>
    <t>02,43,84,57,61</t>
  </si>
  <si>
    <t>super u le mans "liberation"</t>
  </si>
  <si>
    <t>186 AVENUE DE LE LIBERATION 72000 LE MANS</t>
  </si>
  <si>
    <t>02.43.23.74.60</t>
  </si>
  <si>
    <t>02.43.23.35.04</t>
  </si>
  <si>
    <t>FR 08344647433</t>
  </si>
  <si>
    <t>Super u le mans la justice</t>
  </si>
  <si>
    <t>C.C la justice, 6 square Louis Jouvet, 49000 Angers</t>
  </si>
  <si>
    <t>02,41,47,55,61</t>
  </si>
  <si>
    <t>02.41.47.95.26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</si>
  <si>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</si>
  <si>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</si>
  <si>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</si>
  <si>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</si>
  <si>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</si>
  <si>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</si>
  <si>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</si>
  <si>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</si>
  <si>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</si>
  <si>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</si>
  <si>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liffre</t>
  </si>
  <si>
    <t>avenue vert galan 35340 LIFFRE</t>
  </si>
  <si>
    <t>02.99.23.53.70</t>
  </si>
  <si>
    <t>02.99.68.42.17</t>
  </si>
  <si>
    <t>super u limoges labussiere</t>
  </si>
  <si>
    <t>avenue emile labussiere 87100 LIMOGES</t>
  </si>
  <si>
    <t>05.55.77.46.16</t>
  </si>
  <si>
    <t>05.55.77.48.05</t>
  </si>
  <si>
    <t>FR 89341032464</t>
  </si>
  <si>
    <t>super u longué jumelles</t>
  </si>
  <si>
    <t>route de saumur 49160 LONGUE JUMELLES</t>
  </si>
  <si>
    <t>02.41.52.72.60 </t>
  </si>
  <si>
    <t>02.41.52.12.57</t>
  </si>
  <si>
    <t>FR 6381643394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</si>
  <si>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</si>
  <si>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</si>
  <si>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</si>
  <si>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</si>
  <si>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</si>
  <si>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</si>
  <si>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</si>
  <si>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</si>
  <si>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</si>
  <si>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</si>
  <si>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</si>
  <si>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</si>
  <si>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</si>
  <si>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</si>
  <si>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</si>
  <si>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</si>
  <si>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</si>
  <si>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</si>
  <si>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</si>
  <si>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</si>
  <si>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</si>
  <si>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</si>
  <si>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</si>
  <si>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</si>
  <si>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</si>
  <si>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</si>
  <si>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</si>
  <si>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</si>
  <si>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</si>
  <si>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</si>
  <si>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</si>
  <si>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</si>
  <si>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</si>
  <si>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</si>
  <si>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</si>
  <si>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</si>
  <si>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</si>
  <si>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</si>
  <si>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</si>
  <si>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</si>
  <si>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</si>
  <si>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</si>
  <si>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</si>
  <si>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</si>
  <si>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</si>
  <si>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</si>
  <si>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</si>
  <si>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</si>
  <si>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</si>
  <si>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</si>
  <si>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</si>
  <si>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</si>
  <si>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</si>
  <si>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</si>
  <si>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</si>
  <si>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</si>
  <si>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</si>
  <si>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</si>
  <si>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</si>
  <si>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</si>
  <si>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</si>
  <si>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</si>
  <si>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</si>
  <si>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pegomas</t>
  </si>
  <si>
    <t xml:space="preserve">87 route Fènerie 06580 PEGOMAS </t>
  </si>
  <si>
    <t>04.92.60.20.80</t>
  </si>
  <si>
    <t>04.92.60.20.81</t>
  </si>
  <si>
    <t>FR 52422266007</t>
  </si>
  <si>
    <t>super u plancoet</t>
  </si>
  <si>
    <t>Rue Connetable de clisson, 22 130 Plancoët</t>
  </si>
  <si>
    <t>02,96,89,40,10</t>
  </si>
  <si>
    <t>02,96,89,40,69</t>
  </si>
  <si>
    <t>FR 92389996125</t>
  </si>
  <si>
    <t>super u pleland le grand</t>
  </si>
  <si>
    <t>vallee du gast 35380 PLELAND LE GRAND</t>
  </si>
  <si>
    <t>02.99.61.85.65</t>
  </si>
  <si>
    <t>02.99.06.92.91</t>
  </si>
  <si>
    <t>FR 42409135340</t>
  </si>
  <si>
    <t>super u plouer sur rance</t>
  </si>
  <si>
    <t>sas commercial ploueeraise za les landes 22490 PLOUE SUR RANCE</t>
  </si>
  <si>
    <t>02.96.89.10.30</t>
  </si>
  <si>
    <t>02.96.89.10.39</t>
  </si>
  <si>
    <t>FR 90349332916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</si>
  <si>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</si>
  <si>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</si>
  <si>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</si>
  <si>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</si>
  <si>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</si>
  <si>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</si>
  <si>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</si>
  <si>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</si>
  <si>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</si>
  <si>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</si>
  <si>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</si>
  <si>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</si>
  <si>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</si>
  <si>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puyvert</t>
  </si>
  <si>
    <t>chemin départemental 973 84160 PUYVERT</t>
  </si>
  <si>
    <t>04.90.08.40.73</t>
  </si>
  <si>
    <t>04.90.08.36.88</t>
  </si>
  <si>
    <t>FR 73383508306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</si>
  <si>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</si>
  <si>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</si>
  <si>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</si>
  <si>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</si>
  <si>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</si>
  <si>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</si>
  <si>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</si>
  <si>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</si>
  <si>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</si>
  <si>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</si>
  <si>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rennes (gros chenes)</t>
  </si>
  <si>
    <t>12 place du gros chene 35700 RENNES</t>
  </si>
  <si>
    <t>02.99.63.14.02</t>
  </si>
  <si>
    <t>02.99.36.75.39</t>
  </si>
  <si>
    <t>super u romillè</t>
  </si>
  <si>
    <t>2 rue de brocelliande 35850 ROMILLE</t>
  </si>
  <si>
    <t>02.99.68.28.30</t>
  </si>
  <si>
    <t>02.99.68.28.31</t>
  </si>
  <si>
    <t>super u saint laurent des eaux</t>
  </si>
  <si>
    <t>Z,A du petit four 41220 ST LAURENT DES EAUX</t>
  </si>
  <si>
    <t>02.54.87.22.00</t>
  </si>
  <si>
    <t>super u saint macaire en mauges</t>
  </si>
  <si>
    <t>centre commercial des allouettes 49450 SAINT MACAIRE EN MAUGES</t>
  </si>
  <si>
    <t>02,41,49,13,80</t>
  </si>
  <si>
    <t>02,41,49,13,89</t>
  </si>
  <si>
    <t>super u saint mèen le grand</t>
  </si>
  <si>
    <t xml:space="preserve">r Henri Letort 35290 SAINT MÉEN LE GRAND </t>
  </si>
  <si>
    <t>02.99.09.58.51</t>
  </si>
  <si>
    <t>02.99.09.57.68</t>
  </si>
  <si>
    <t>FR 49311732275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</si>
  <si>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</si>
  <si>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</si>
  <si>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</si>
  <si>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</si>
  <si>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</si>
  <si>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</si>
  <si>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</si>
  <si>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</si>
  <si>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</si>
  <si>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</si>
  <si>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>super u st ciers sur gironde</t>
  </si>
  <si>
    <t xml:space="preserve">6 avenue Pierre Mendès 33820 SAINT CIERS SUR GIRONDE </t>
  </si>
  <si>
    <t>05.57.94.04.54</t>
  </si>
  <si>
    <t>05.57.32.92.81</t>
  </si>
  <si>
    <t>FR 00405325069</t>
  </si>
  <si>
    <t>super u st georges sur loire</t>
  </si>
  <si>
    <t>ZAC les fougeres 49170 SAINT GEORGES SUR LOIRE</t>
  </si>
  <si>
    <t>02.41.36.81.00</t>
  </si>
  <si>
    <t>02.41.36.81.09</t>
  </si>
  <si>
    <t>lundi/jeudi/vendredi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</si>
  <si>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</si>
  <si>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</si>
  <si>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</si>
  <si>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</si>
  <si>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</si>
  <si>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</si>
  <si>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</si>
  <si>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</si>
  <si>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</si>
  <si>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</si>
  <si>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</si>
  <si>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</si>
  <si>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</si>
  <si>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</si>
  <si>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</si>
  <si>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</si>
  <si>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</si>
  <si>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</si>
  <si>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</si>
  <si>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</si>
  <si>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</si>
  <si>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</si>
  <si>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</si>
  <si>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</si>
  <si>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</si>
  <si>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</si>
  <si>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</si>
  <si>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</si>
  <si>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</si>
  <si>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</si>
  <si>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</si>
  <si>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</si>
  <si>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</si>
  <si>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</si>
  <si>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</si>
  <si>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</si>
  <si>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</si>
  <si>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</si>
  <si>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t>route de paris 35530 NOUAL SUR VILAINE</t>
  </si>
  <si>
    <t>02.99.04.12.29</t>
  </si>
  <si>
    <t>02.99.04.12.44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</si>
  <si>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</si>
  <si>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</si>
  <si>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</si>
  <si>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r>
      <t xml:space="preserve">Nombre de colis en promo </t>
    </r>
    <r>
      <rPr>
        <i/>
        <sz val="9"/>
        <rFont val="Wingdings"/>
        <charset val="2"/>
      </rPr>
      <t>ð</t>
    </r>
  </si>
  <si>
    <r>
      <t xml:space="preserve">Nombre de colis hors promo </t>
    </r>
    <r>
      <rPr>
        <i/>
        <sz val="9"/>
        <rFont val="Wingdings"/>
        <charset val="2"/>
      </rPr>
      <t>ð</t>
    </r>
  </si>
  <si>
    <t>forner christophe</t>
  </si>
  <si>
    <t>livraison FMCD</t>
  </si>
  <si>
    <t xml:space="preserve">naulleau vincent </t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</si>
  <si>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</si>
  <si>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</si>
  <si>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</si>
  <si>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</si>
  <si>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</si>
  <si>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</si>
  <si>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</si>
  <si>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t>06.65.74.88.05</t>
  </si>
  <si>
    <r>
      <t xml:space="preserve">college et lycee 3% remise arriere </t>
    </r>
    <r>
      <rPr>
        <sz val="10"/>
        <rFont val="Wingdings 3"/>
        <family val="1"/>
        <charset val="2"/>
      </rPr>
      <t>]</t>
    </r>
  </si>
  <si>
    <t>lycee albert camus</t>
  </si>
  <si>
    <t>avenue pierre angot 64150 MOURENX</t>
  </si>
  <si>
    <t>05.59.60.11.61</t>
  </si>
  <si>
    <t>05.59.60.07.06</t>
  </si>
  <si>
    <t>PRIX
promo</t>
  </si>
  <si>
    <t>intermarche la roche chalais</t>
  </si>
  <si>
    <t>59 bis avenue d'aquitaine 24490 LA ROCHE CHALAIS</t>
  </si>
  <si>
    <t>05.53.91.40.80</t>
  </si>
  <si>
    <t>05.53.91.24.92</t>
  </si>
  <si>
    <t>intermarche saint pee sur nivelle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</si>
  <si>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</si>
  <si>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</si>
  <si>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</si>
  <si>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</si>
  <si>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</si>
  <si>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</si>
  <si>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</si>
  <si>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</si>
  <si>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</si>
  <si>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</si>
  <si>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</si>
  <si>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</si>
  <si>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</si>
  <si>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</si>
  <si>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</si>
  <si>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</si>
  <si>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Brebis au bleu 6 kg</t>
  </si>
  <si>
    <t>chevre au bleu 6 kg</t>
  </si>
  <si>
    <t>BREBIS AU BLEU 6 KG</t>
  </si>
  <si>
    <t>CHEVRE AU BLEU 6KG</t>
  </si>
  <si>
    <t>CHEVRE AU BLEU 6 KG</t>
  </si>
  <si>
    <t>lycee saint exupery</t>
  </si>
  <si>
    <t>route palais 87000 LIMOGES</t>
  </si>
  <si>
    <t>05.55.33.18.28</t>
  </si>
  <si>
    <t>champion aytre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</si>
  <si>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</si>
  <si>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</si>
  <si>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</si>
  <si>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</si>
  <si>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</si>
  <si>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</si>
  <si>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</si>
  <si>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</si>
  <si>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62 rue laroche 33000 bordeaux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</si>
  <si>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</si>
  <si>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</si>
  <si>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</si>
  <si>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</si>
  <si>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</si>
  <si>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</si>
  <si>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</si>
  <si>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</si>
  <si>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</si>
  <si>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</si>
  <si>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</si>
  <si>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</si>
  <si>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</si>
  <si>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</si>
  <si>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</si>
  <si>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</si>
  <si>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</si>
  <si>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</si>
  <si>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</si>
  <si>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</si>
  <si>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</si>
  <si>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</si>
  <si>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</si>
  <si>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</si>
  <si>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>super u st meen le grand</t>
  </si>
  <si>
    <t>rue henry lefort 35290 ST MEEN LE GRAND</t>
  </si>
  <si>
    <t>02.99.09.57.33</t>
  </si>
  <si>
    <t xml:space="preserve">demontier damien </t>
  </si>
  <si>
    <t>152 rue mas de roue 34670 BAILLARGUES</t>
  </si>
  <si>
    <t>06.86.28.49.49</t>
  </si>
  <si>
    <t>06.89.02.81.63</t>
  </si>
  <si>
    <t>a quai TFE carvin 62220 CARVIN</t>
  </si>
  <si>
    <t>06.25.77.45.78</t>
  </si>
  <si>
    <t>JF terroir</t>
  </si>
  <si>
    <t>livraison fmcd</t>
  </si>
  <si>
    <t>carrefour market saint palais (guyenne)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</si>
  <si>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</si>
  <si>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</si>
  <si>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</si>
  <si>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</si>
  <si>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</si>
  <si>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07.60.28.15.16</t>
  </si>
  <si>
    <t>Les Fromages d'Harmony Mme DARDEAU</t>
  </si>
  <si>
    <t>66 rue mouexigne 22400 LAMBALLE</t>
  </si>
  <si>
    <t>06.85.08.57.90</t>
  </si>
</sst>
</file>

<file path=xl/styles.xml><?xml version="1.0" encoding="utf-8"?>
<styleSheet xmlns="http://schemas.openxmlformats.org/spreadsheetml/2006/main">
  <numFmts count="7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</numFmts>
  <fonts count="74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b/>
      <i/>
      <sz val="9"/>
      <name val="Wingdings 3"/>
      <family val="1"/>
      <charset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i/>
      <sz val="6"/>
      <color indexed="10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b/>
      <i/>
      <sz val="9"/>
      <color indexed="10"/>
      <name val="Arial"/>
      <family val="2"/>
    </font>
    <font>
      <b/>
      <sz val="8"/>
      <color indexed="9"/>
      <name val="Arial"/>
      <family val="2"/>
    </font>
    <font>
      <sz val="12"/>
      <color indexed="9"/>
      <name val="Arial"/>
      <family val="2"/>
    </font>
    <font>
      <b/>
      <sz val="9"/>
      <color indexed="10"/>
      <name val="Wingdings"/>
      <charset val="2"/>
    </font>
    <font>
      <b/>
      <sz val="8"/>
      <name val="Arial"/>
      <family val="2"/>
    </font>
    <font>
      <sz val="6"/>
      <name val="Arial"/>
      <family val="2"/>
    </font>
    <font>
      <b/>
      <i/>
      <sz val="13.5"/>
      <color indexed="10"/>
      <name val="Arial"/>
      <family val="2"/>
    </font>
    <font>
      <i/>
      <sz val="10"/>
      <color indexed="10"/>
      <name val="Arial"/>
      <family val="2"/>
    </font>
    <font>
      <sz val="8"/>
      <name val="Tahoma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color indexed="9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9"/>
      <name val="Wingdings"/>
      <charset val="2"/>
    </font>
    <font>
      <i/>
      <sz val="8"/>
      <color indexed="8"/>
      <name val="Calibri"/>
      <family val="2"/>
    </font>
    <font>
      <sz val="10"/>
      <name val="Wingdings 3"/>
      <family val="1"/>
      <charset val="2"/>
    </font>
    <font>
      <b/>
      <i/>
      <sz val="10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/>
      <right/>
      <top style="medium">
        <color rgb="FFE2E2E2"/>
      </top>
      <bottom/>
      <diagonal/>
    </border>
  </borders>
  <cellStyleXfs count="4">
    <xf numFmtId="0" fontId="0" fillId="0" borderId="0"/>
    <xf numFmtId="0" fontId="63" fillId="0" borderId="0"/>
    <xf numFmtId="0" fontId="63" fillId="0" borderId="0"/>
    <xf numFmtId="9" fontId="63" fillId="0" borderId="0" applyFill="0" applyBorder="0" applyAlignment="0" applyProtection="0"/>
  </cellStyleXfs>
  <cellXfs count="378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8" fillId="0" borderId="0" xfId="0" applyFont="1" applyProtection="1"/>
    <xf numFmtId="0" fontId="9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14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left"/>
      <protection locked="0"/>
    </xf>
    <xf numFmtId="0" fontId="16" fillId="0" borderId="0" xfId="0" applyNumberFormat="1" applyFont="1" applyProtection="1">
      <protection locked="0"/>
    </xf>
    <xf numFmtId="1" fontId="15" fillId="0" borderId="2" xfId="0" applyNumberFormat="1" applyFont="1" applyBorder="1" applyAlignment="1" applyProtection="1">
      <alignment horizontal="center"/>
      <protection locked="0"/>
    </xf>
    <xf numFmtId="165" fontId="1" fillId="0" borderId="0" xfId="0" applyNumberFormat="1" applyFont="1" applyProtection="1"/>
    <xf numFmtId="0" fontId="21" fillId="0" borderId="0" xfId="0" applyFont="1" applyBorder="1" applyAlignment="1">
      <alignment vertical="center"/>
    </xf>
    <xf numFmtId="1" fontId="15" fillId="0" borderId="5" xfId="0" applyNumberFormat="1" applyFont="1" applyBorder="1" applyAlignment="1" applyProtection="1">
      <alignment horizontal="center"/>
      <protection locked="0"/>
    </xf>
    <xf numFmtId="1" fontId="15" fillId="0" borderId="6" xfId="0" applyNumberFormat="1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/>
    <xf numFmtId="165" fontId="1" fillId="0" borderId="8" xfId="0" applyNumberFormat="1" applyFont="1" applyBorder="1" applyAlignment="1" applyProtection="1">
      <alignment horizontal="center"/>
    </xf>
    <xf numFmtId="0" fontId="12" fillId="0" borderId="9" xfId="0" applyNumberFormat="1" applyFont="1" applyBorder="1" applyAlignment="1" applyProtection="1">
      <alignment horizontal="left"/>
    </xf>
    <xf numFmtId="165" fontId="1" fillId="0" borderId="4" xfId="0" applyNumberFormat="1" applyFont="1" applyBorder="1" applyAlignment="1" applyProtection="1">
      <alignment horizontal="center"/>
    </xf>
    <xf numFmtId="0" fontId="0" fillId="0" borderId="0" xfId="0" applyBorder="1" applyAlignment="1">
      <alignment vertical="center"/>
    </xf>
    <xf numFmtId="1" fontId="15" fillId="0" borderId="10" xfId="0" applyNumberFormat="1" applyFont="1" applyBorder="1" applyAlignment="1" applyProtection="1">
      <alignment horizontal="center"/>
      <protection locked="0"/>
    </xf>
    <xf numFmtId="1" fontId="15" fillId="0" borderId="1" xfId="0" applyNumberFormat="1" applyFont="1" applyBorder="1" applyAlignment="1" applyProtection="1">
      <alignment horizontal="center"/>
      <protection locked="0"/>
    </xf>
    <xf numFmtId="0" fontId="12" fillId="0" borderId="9" xfId="0" applyFont="1" applyBorder="1" applyAlignment="1" applyProtection="1">
      <alignment horizontal="left"/>
    </xf>
    <xf numFmtId="1" fontId="15" fillId="0" borderId="11" xfId="0" applyNumberFormat="1" applyFont="1" applyBorder="1" applyAlignment="1" applyProtection="1">
      <alignment horizontal="center"/>
      <protection locked="0"/>
    </xf>
    <xf numFmtId="1" fontId="15" fillId="0" borderId="12" xfId="0" applyNumberFormat="1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left"/>
    </xf>
    <xf numFmtId="0" fontId="5" fillId="0" borderId="13" xfId="0" applyFont="1" applyBorder="1" applyAlignment="1" applyProtection="1"/>
    <xf numFmtId="0" fontId="15" fillId="0" borderId="2" xfId="0" applyFont="1" applyBorder="1" applyAlignment="1" applyProtection="1">
      <alignment horizontal="center"/>
      <protection locked="0"/>
    </xf>
    <xf numFmtId="1" fontId="15" fillId="0" borderId="3" xfId="0" applyNumberFormat="1" applyFont="1" applyBorder="1" applyAlignment="1" applyProtection="1">
      <alignment horizontal="center"/>
      <protection locked="0"/>
    </xf>
    <xf numFmtId="165" fontId="5" fillId="0" borderId="0" xfId="0" applyNumberFormat="1" applyFont="1" applyBorder="1" applyAlignment="1" applyProtection="1">
      <alignment horizontal="center" vertical="center"/>
    </xf>
    <xf numFmtId="0" fontId="15" fillId="0" borderId="11" xfId="0" applyFont="1" applyBorder="1" applyAlignment="1" applyProtection="1">
      <alignment horizontal="center"/>
      <protection locked="0"/>
    </xf>
    <xf numFmtId="165" fontId="1" fillId="0" borderId="14" xfId="0" applyNumberFormat="1" applyFont="1" applyBorder="1" applyAlignment="1" applyProtection="1">
      <alignment horizontal="center"/>
    </xf>
    <xf numFmtId="0" fontId="5" fillId="0" borderId="15" xfId="0" applyFont="1" applyBorder="1" applyAlignment="1" applyProtection="1"/>
    <xf numFmtId="0" fontId="23" fillId="0" borderId="16" xfId="0" applyFont="1" applyBorder="1" applyAlignment="1" applyProtection="1">
      <alignment horizontal="center"/>
      <protection locked="0"/>
    </xf>
    <xf numFmtId="0" fontId="24" fillId="0" borderId="16" xfId="0" applyFont="1" applyBorder="1" applyAlignment="1" applyProtection="1">
      <alignment horizontal="left"/>
    </xf>
    <xf numFmtId="0" fontId="0" fillId="0" borderId="16" xfId="0" applyBorder="1" applyAlignment="1" applyProtection="1"/>
    <xf numFmtId="0" fontId="0" fillId="0" borderId="16" xfId="0" applyBorder="1" applyAlignment="1" applyProtection="1">
      <protection locked="0"/>
    </xf>
    <xf numFmtId="1" fontId="15" fillId="2" borderId="5" xfId="0" applyNumberFormat="1" applyFont="1" applyFill="1" applyBorder="1" applyAlignment="1" applyProtection="1">
      <alignment horizontal="center"/>
      <protection locked="0"/>
    </xf>
    <xf numFmtId="0" fontId="5" fillId="0" borderId="17" xfId="0" applyFont="1" applyBorder="1" applyAlignment="1" applyProtection="1"/>
    <xf numFmtId="165" fontId="1" fillId="0" borderId="18" xfId="0" applyNumberFormat="1" applyFont="1" applyBorder="1" applyAlignment="1" applyProtection="1">
      <alignment horizontal="center"/>
    </xf>
    <xf numFmtId="1" fontId="15" fillId="2" borderId="2" xfId="0" applyNumberFormat="1" applyFont="1" applyFill="1" applyBorder="1" applyAlignment="1" applyProtection="1">
      <alignment horizontal="center"/>
      <protection locked="0"/>
    </xf>
    <xf numFmtId="0" fontId="15" fillId="2" borderId="2" xfId="0" applyFont="1" applyFill="1" applyBorder="1" applyAlignment="1" applyProtection="1">
      <alignment horizontal="center"/>
      <protection locked="0"/>
    </xf>
    <xf numFmtId="0" fontId="30" fillId="0" borderId="0" xfId="0" applyFont="1" applyProtection="1"/>
    <xf numFmtId="0" fontId="1" fillId="0" borderId="2" xfId="0" applyFont="1" applyBorder="1" applyAlignment="1" applyProtection="1">
      <alignment horizontal="center"/>
    </xf>
    <xf numFmtId="165" fontId="1" fillId="0" borderId="2" xfId="0" applyNumberFormat="1" applyFont="1" applyBorder="1" applyAlignment="1" applyProtection="1">
      <alignment horizontal="center"/>
    </xf>
    <xf numFmtId="165" fontId="1" fillId="0" borderId="7" xfId="0" applyNumberFormat="1" applyFont="1" applyBorder="1" applyAlignment="1" applyProtection="1">
      <alignment horizontal="center"/>
    </xf>
    <xf numFmtId="165" fontId="1" fillId="0" borderId="9" xfId="0" applyNumberFormat="1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165" fontId="1" fillId="0" borderId="3" xfId="0" applyNumberFormat="1" applyFont="1" applyBorder="1" applyAlignment="1" applyProtection="1">
      <alignment horizontal="center"/>
    </xf>
    <xf numFmtId="0" fontId="15" fillId="0" borderId="10" xfId="0" applyFont="1" applyBorder="1" applyAlignment="1" applyProtection="1">
      <alignment horizontal="center"/>
      <protection locked="0"/>
    </xf>
    <xf numFmtId="0" fontId="15" fillId="0" borderId="19" xfId="0" applyFont="1" applyBorder="1" applyAlignment="1" applyProtection="1">
      <alignment horizontal="center"/>
      <protection locked="0"/>
    </xf>
    <xf numFmtId="168" fontId="1" fillId="0" borderId="2" xfId="0" applyNumberFormat="1" applyFont="1" applyBorder="1" applyAlignment="1" applyProtection="1">
      <alignment horizontal="center"/>
    </xf>
    <xf numFmtId="2" fontId="1" fillId="0" borderId="2" xfId="0" applyNumberFormat="1" applyFont="1" applyBorder="1" applyAlignment="1" applyProtection="1">
      <alignment horizontal="center"/>
    </xf>
    <xf numFmtId="0" fontId="12" fillId="0" borderId="9" xfId="0" applyFont="1" applyBorder="1" applyAlignment="1" applyProtection="1"/>
    <xf numFmtId="0" fontId="15" fillId="0" borderId="1" xfId="0" applyFont="1" applyBorder="1" applyAlignment="1" applyProtection="1">
      <alignment horizontal="center"/>
      <protection locked="0"/>
    </xf>
    <xf numFmtId="0" fontId="5" fillId="0" borderId="7" xfId="0" applyFont="1" applyBorder="1" applyAlignment="1"/>
    <xf numFmtId="0" fontId="12" fillId="0" borderId="9" xfId="0" applyFont="1" applyBorder="1" applyAlignment="1"/>
    <xf numFmtId="0" fontId="5" fillId="0" borderId="17" xfId="0" applyFont="1" applyBorder="1" applyAlignment="1"/>
    <xf numFmtId="0" fontId="5" fillId="0" borderId="7" xfId="0" applyFont="1" applyBorder="1" applyProtection="1"/>
    <xf numFmtId="0" fontId="12" fillId="0" borderId="9" xfId="0" applyFont="1" applyBorder="1" applyProtection="1"/>
    <xf numFmtId="0" fontId="0" fillId="0" borderId="20" xfId="0" applyBorder="1" applyProtection="1"/>
    <xf numFmtId="0" fontId="0" fillId="0" borderId="0" xfId="0" applyBorder="1" applyProtection="1"/>
    <xf numFmtId="0" fontId="14" fillId="0" borderId="0" xfId="0" applyFont="1" applyBorder="1" applyAlignment="1" applyProtection="1">
      <alignment horizontal="center"/>
    </xf>
    <xf numFmtId="0" fontId="34" fillId="0" borderId="0" xfId="0" applyFont="1" applyBorder="1" applyAlignment="1" applyProtection="1">
      <alignment horizontal="center"/>
    </xf>
    <xf numFmtId="0" fontId="35" fillId="0" borderId="0" xfId="0" applyFont="1" applyBorder="1" applyAlignment="1" applyProtection="1">
      <alignment horizontal="center"/>
    </xf>
    <xf numFmtId="0" fontId="20" fillId="0" borderId="0" xfId="0" applyFont="1" applyBorder="1" applyAlignment="1" applyProtection="1">
      <alignment horizontal="center"/>
    </xf>
    <xf numFmtId="0" fontId="36" fillId="0" borderId="0" xfId="0" applyFont="1" applyBorder="1" applyAlignment="1" applyProtection="1">
      <alignment horizontal="center"/>
    </xf>
    <xf numFmtId="0" fontId="0" fillId="0" borderId="21" xfId="0" applyFill="1" applyBorder="1" applyProtection="1"/>
    <xf numFmtId="0" fontId="14" fillId="0" borderId="21" xfId="0" applyFont="1" applyFill="1" applyBorder="1" applyAlignment="1" applyProtection="1">
      <alignment horizontal="center"/>
    </xf>
    <xf numFmtId="0" fontId="34" fillId="0" borderId="21" xfId="0" applyFont="1" applyFill="1" applyBorder="1" applyAlignment="1" applyProtection="1">
      <alignment horizontal="center"/>
    </xf>
    <xf numFmtId="0" fontId="35" fillId="0" borderId="21" xfId="0" applyFont="1" applyFill="1" applyBorder="1" applyAlignment="1" applyProtection="1">
      <alignment horizontal="center"/>
    </xf>
    <xf numFmtId="0" fontId="20" fillId="0" borderId="21" xfId="0" applyFont="1" applyFill="1" applyBorder="1" applyAlignment="1" applyProtection="1">
      <alignment horizontal="center"/>
    </xf>
    <xf numFmtId="0" fontId="36" fillId="0" borderId="21" xfId="0" applyFont="1" applyFill="1" applyBorder="1" applyAlignment="1" applyProtection="1">
      <alignment horizontal="center"/>
    </xf>
    <xf numFmtId="0" fontId="0" fillId="0" borderId="21" xfId="0" applyBorder="1" applyProtection="1"/>
    <xf numFmtId="0" fontId="0" fillId="0" borderId="20" xfId="0" applyFill="1" applyBorder="1" applyProtection="1"/>
    <xf numFmtId="0" fontId="0" fillId="0" borderId="0" xfId="0" applyFill="1" applyBorder="1" applyProtection="1"/>
    <xf numFmtId="0" fontId="14" fillId="0" borderId="0" xfId="0" applyFont="1" applyFill="1" applyBorder="1" applyAlignment="1" applyProtection="1">
      <alignment horizontal="center"/>
    </xf>
    <xf numFmtId="0" fontId="34" fillId="0" borderId="0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36" fillId="0" borderId="0" xfId="0" applyFont="1" applyFill="1" applyBorder="1" applyAlignment="1" applyProtection="1">
      <alignment horizontal="center"/>
    </xf>
    <xf numFmtId="0" fontId="38" fillId="0" borderId="20" xfId="0" applyNumberFormat="1" applyFont="1" applyFill="1" applyBorder="1" applyAlignment="1" applyProtection="1">
      <alignment horizontal="left"/>
    </xf>
    <xf numFmtId="2" fontId="38" fillId="0" borderId="0" xfId="0" applyNumberFormat="1" applyFont="1" applyFill="1" applyBorder="1" applyAlignment="1" applyProtection="1">
      <alignment horizontal="center"/>
    </xf>
    <xf numFmtId="2" fontId="40" fillId="0" borderId="0" xfId="0" applyNumberFormat="1" applyFont="1" applyFill="1" applyBorder="1" applyAlignment="1" applyProtection="1">
      <alignment horizontal="center"/>
    </xf>
    <xf numFmtId="2" fontId="41" fillId="0" borderId="0" xfId="0" applyNumberFormat="1" applyFont="1" applyFill="1" applyBorder="1" applyAlignment="1" applyProtection="1">
      <alignment horizontal="center"/>
    </xf>
    <xf numFmtId="2" fontId="42" fillId="0" borderId="0" xfId="0" applyNumberFormat="1" applyFont="1" applyFill="1" applyBorder="1" applyAlignment="1" applyProtection="1">
      <alignment horizontal="center"/>
    </xf>
    <xf numFmtId="4" fontId="43" fillId="0" borderId="0" xfId="0" applyNumberFormat="1" applyFont="1" applyFill="1" applyBorder="1" applyAlignment="1" applyProtection="1">
      <alignment horizontal="left"/>
    </xf>
    <xf numFmtId="0" fontId="44" fillId="0" borderId="0" xfId="0" applyNumberFormat="1" applyFont="1" applyFill="1" applyBorder="1" applyAlignment="1" applyProtection="1">
      <alignment horizontal="center"/>
    </xf>
    <xf numFmtId="4" fontId="45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left"/>
    </xf>
    <xf numFmtId="2" fontId="8" fillId="0" borderId="0" xfId="0" applyNumberFormat="1" applyFont="1" applyFill="1" applyBorder="1" applyAlignment="1" applyProtection="1">
      <alignment horizontal="left"/>
    </xf>
    <xf numFmtId="0" fontId="46" fillId="0" borderId="2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7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9" fillId="0" borderId="20" xfId="0" applyFont="1" applyFill="1" applyBorder="1" applyProtection="1"/>
    <xf numFmtId="0" fontId="0" fillId="0" borderId="0" xfId="0" applyAlignment="1"/>
    <xf numFmtId="2" fontId="34" fillId="0" borderId="22" xfId="0" applyNumberFormat="1" applyFont="1" applyFill="1" applyBorder="1" applyAlignment="1" applyProtection="1"/>
    <xf numFmtId="0" fontId="34" fillId="0" borderId="23" xfId="0" applyNumberFormat="1" applyFont="1" applyFill="1" applyBorder="1" applyAlignment="1" applyProtection="1">
      <alignment horizontal="center"/>
    </xf>
    <xf numFmtId="1" fontId="34" fillId="0" borderId="23" xfId="0" applyNumberFormat="1" applyFont="1" applyFill="1" applyBorder="1" applyAlignment="1" applyProtection="1">
      <alignment horizontal="center"/>
    </xf>
    <xf numFmtId="0" fontId="34" fillId="2" borderId="23" xfId="0" applyNumberFormat="1" applyFont="1" applyFill="1" applyBorder="1" applyAlignment="1" applyProtection="1">
      <alignment horizontal="center"/>
    </xf>
    <xf numFmtId="2" fontId="34" fillId="2" borderId="22" xfId="0" applyNumberFormat="1" applyFont="1" applyFill="1" applyBorder="1" applyAlignment="1" applyProtection="1">
      <alignment horizontal="left"/>
    </xf>
    <xf numFmtId="0" fontId="15" fillId="0" borderId="0" xfId="0" applyFont="1" applyFill="1" applyBorder="1" applyProtection="1"/>
    <xf numFmtId="0" fontId="15" fillId="0" borderId="0" xfId="0" applyNumberFormat="1" applyFont="1" applyFill="1" applyBorder="1" applyAlignment="1" applyProtection="1"/>
    <xf numFmtId="2" fontId="20" fillId="0" borderId="0" xfId="0" applyNumberFormat="1" applyFont="1" applyFill="1" applyBorder="1" applyProtection="1"/>
    <xf numFmtId="0" fontId="50" fillId="0" borderId="0" xfId="0" applyFont="1" applyFill="1" applyBorder="1" applyProtection="1"/>
    <xf numFmtId="0" fontId="34" fillId="0" borderId="23" xfId="0" applyFont="1" applyFill="1" applyBorder="1" applyProtection="1"/>
    <xf numFmtId="3" fontId="34" fillId="0" borderId="23" xfId="0" applyNumberFormat="1" applyFont="1" applyFill="1" applyBorder="1" applyAlignment="1" applyProtection="1">
      <alignment horizontal="center"/>
    </xf>
    <xf numFmtId="4" fontId="34" fillId="0" borderId="23" xfId="0" applyNumberFormat="1" applyFont="1" applyFill="1" applyBorder="1" applyAlignment="1" applyProtection="1">
      <alignment horizontal="center"/>
    </xf>
    <xf numFmtId="2" fontId="35" fillId="0" borderId="0" xfId="0" applyNumberFormat="1" applyFont="1" applyFill="1" applyBorder="1" applyAlignment="1" applyProtection="1">
      <alignment horizontal="center"/>
    </xf>
    <xf numFmtId="2" fontId="15" fillId="0" borderId="20" xfId="0" applyNumberFormat="1" applyFont="1" applyFill="1" applyBorder="1" applyAlignment="1" applyProtection="1">
      <alignment horizontal="center"/>
    </xf>
    <xf numFmtId="0" fontId="15" fillId="0" borderId="24" xfId="0" applyNumberFormat="1" applyFont="1" applyFill="1" applyBorder="1" applyAlignment="1" applyProtection="1">
      <alignment horizontal="center"/>
    </xf>
    <xf numFmtId="2" fontId="15" fillId="0" borderId="23" xfId="0" applyNumberFormat="1" applyFont="1" applyFill="1" applyBorder="1" applyAlignment="1" applyProtection="1">
      <alignment horizontal="center"/>
    </xf>
    <xf numFmtId="0" fontId="15" fillId="0" borderId="23" xfId="0" applyNumberFormat="1" applyFont="1" applyFill="1" applyBorder="1" applyAlignment="1" applyProtection="1"/>
    <xf numFmtId="2" fontId="20" fillId="0" borderId="23" xfId="0" applyNumberFormat="1" applyFont="1" applyFill="1" applyBorder="1" applyAlignment="1" applyProtection="1">
      <alignment horizontal="center" wrapText="1"/>
    </xf>
    <xf numFmtId="2" fontId="51" fillId="0" borderId="23" xfId="0" applyNumberFormat="1" applyFont="1" applyFill="1" applyBorder="1" applyAlignment="1" applyProtection="1">
      <alignment horizontal="center" wrapText="1"/>
    </xf>
    <xf numFmtId="2" fontId="36" fillId="0" borderId="22" xfId="0" applyNumberFormat="1" applyFont="1" applyFill="1" applyBorder="1" applyAlignment="1" applyProtection="1">
      <alignment horizontal="center" wrapText="1"/>
    </xf>
    <xf numFmtId="2" fontId="52" fillId="2" borderId="23" xfId="0" applyNumberFormat="1" applyFont="1" applyFill="1" applyBorder="1" applyAlignment="1" applyProtection="1">
      <alignment horizontal="center"/>
    </xf>
    <xf numFmtId="0" fontId="53" fillId="0" borderId="25" xfId="0" applyFont="1" applyFill="1" applyBorder="1" applyAlignment="1" applyProtection="1">
      <alignment horizontal="center" vertical="center" wrapText="1"/>
    </xf>
    <xf numFmtId="0" fontId="53" fillId="0" borderId="23" xfId="0" applyFont="1" applyFill="1" applyBorder="1" applyAlignment="1" applyProtection="1">
      <alignment horizontal="center" vertical="center" wrapText="1"/>
    </xf>
    <xf numFmtId="2" fontId="34" fillId="0" borderId="23" xfId="0" applyNumberFormat="1" applyFont="1" applyFill="1" applyBorder="1" applyAlignment="1" applyProtection="1">
      <alignment horizontal="center"/>
    </xf>
    <xf numFmtId="2" fontId="35" fillId="0" borderId="2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36" fillId="0" borderId="23" xfId="0" applyNumberFormat="1" applyFont="1" applyFill="1" applyBorder="1" applyAlignment="1" applyProtection="1">
      <alignment horizontal="center" wrapText="1"/>
    </xf>
    <xf numFmtId="2" fontId="34" fillId="0" borderId="22" xfId="0" applyNumberFormat="1" applyFont="1" applyFill="1" applyBorder="1" applyAlignment="1" applyProtection="1">
      <alignment horizontal="center"/>
    </xf>
    <xf numFmtId="1" fontId="54" fillId="0" borderId="0" xfId="0" applyNumberFormat="1" applyFont="1" applyFill="1" applyBorder="1" applyAlignment="1" applyProtection="1"/>
    <xf numFmtId="1" fontId="15" fillId="0" borderId="23" xfId="0" applyNumberFormat="1" applyFont="1" applyFill="1" applyBorder="1" applyAlignment="1" applyProtection="1">
      <alignment horizontal="center"/>
    </xf>
    <xf numFmtId="0" fontId="15" fillId="0" borderId="23" xfId="0" applyNumberFormat="1" applyFont="1" applyFill="1" applyBorder="1" applyAlignment="1" applyProtection="1">
      <alignment horizontal="center"/>
    </xf>
    <xf numFmtId="2" fontId="0" fillId="0" borderId="25" xfId="0" applyNumberFormat="1" applyFont="1" applyFill="1" applyBorder="1" applyAlignment="1" applyProtection="1">
      <alignment horizontal="center"/>
    </xf>
    <xf numFmtId="2" fontId="20" fillId="0" borderId="23" xfId="0" applyNumberFormat="1" applyFont="1" applyFill="1" applyBorder="1" applyAlignment="1" applyProtection="1">
      <alignment horizontal="center"/>
    </xf>
    <xf numFmtId="2" fontId="51" fillId="0" borderId="23" xfId="0" applyNumberFormat="1" applyFont="1" applyFill="1" applyBorder="1" applyAlignment="1" applyProtection="1">
      <alignment horizontal="center"/>
    </xf>
    <xf numFmtId="2" fontId="36" fillId="0" borderId="2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20" fillId="0" borderId="23" xfId="0" applyFont="1" applyFill="1" applyBorder="1" applyAlignment="1" applyProtection="1">
      <alignment horizontal="center"/>
    </xf>
    <xf numFmtId="1" fontId="34" fillId="2" borderId="23" xfId="0" applyNumberFormat="1" applyFont="1" applyFill="1" applyBorder="1" applyAlignment="1" applyProtection="1">
      <alignment horizontal="center"/>
    </xf>
    <xf numFmtId="0" fontId="0" fillId="0" borderId="20" xfId="0" applyNumberFormat="1" applyFont="1" applyFill="1" applyBorder="1" applyAlignment="1" applyProtection="1"/>
    <xf numFmtId="2" fontId="0" fillId="0" borderId="20" xfId="0" applyNumberFormat="1" applyFont="1" applyFill="1" applyBorder="1" applyAlignment="1" applyProtection="1"/>
    <xf numFmtId="0" fontId="55" fillId="3" borderId="26" xfId="0" applyNumberFormat="1" applyFont="1" applyFill="1" applyBorder="1" applyAlignment="1" applyProtection="1">
      <alignment horizontal="center"/>
    </xf>
    <xf numFmtId="2" fontId="54" fillId="3" borderId="23" xfId="0" applyNumberFormat="1" applyFont="1" applyFill="1" applyBorder="1" applyAlignment="1" applyProtection="1">
      <alignment horizontal="center"/>
    </xf>
    <xf numFmtId="0" fontId="20" fillId="4" borderId="23" xfId="0" applyNumberFormat="1" applyFont="1" applyFill="1" applyBorder="1" applyAlignment="1" applyProtection="1">
      <alignment horizontal="center"/>
    </xf>
    <xf numFmtId="2" fontId="20" fillId="4" borderId="23" xfId="0" applyNumberFormat="1" applyFont="1" applyFill="1" applyBorder="1" applyAlignment="1" applyProtection="1">
      <alignment horizontal="center"/>
    </xf>
    <xf numFmtId="2" fontId="51" fillId="4" borderId="23" xfId="0" applyNumberFormat="1" applyFont="1" applyFill="1" applyBorder="1" applyAlignment="1" applyProtection="1">
      <alignment horizontal="center"/>
    </xf>
    <xf numFmtId="2" fontId="36" fillId="4" borderId="23" xfId="0" applyNumberFormat="1" applyFont="1" applyFill="1" applyBorder="1" applyAlignment="1" applyProtection="1">
      <alignment horizontal="center"/>
    </xf>
    <xf numFmtId="0" fontId="20" fillId="4" borderId="23" xfId="0" applyFont="1" applyFill="1" applyBorder="1" applyAlignment="1" applyProtection="1">
      <alignment horizontal="center"/>
    </xf>
    <xf numFmtId="2" fontId="34" fillId="4" borderId="23" xfId="0" applyNumberFormat="1" applyFont="1" applyFill="1" applyBorder="1" applyAlignment="1" applyProtection="1">
      <alignment horizontal="center"/>
    </xf>
    <xf numFmtId="2" fontId="35" fillId="4" borderId="23" xfId="0" applyNumberFormat="1" applyFont="1" applyFill="1" applyBorder="1" applyAlignment="1" applyProtection="1">
      <alignment horizontal="center"/>
    </xf>
    <xf numFmtId="0" fontId="15" fillId="3" borderId="26" xfId="0" applyNumberFormat="1" applyFont="1" applyFill="1" applyBorder="1" applyAlignment="1" applyProtection="1">
      <alignment horizontal="center"/>
    </xf>
    <xf numFmtId="2" fontId="0" fillId="3" borderId="23" xfId="0" applyNumberFormat="1" applyFont="1" applyFill="1" applyBorder="1" applyAlignment="1" applyProtection="1">
      <alignment horizontal="center"/>
    </xf>
    <xf numFmtId="0" fontId="17" fillId="0" borderId="27" xfId="0" applyFont="1" applyBorder="1" applyAlignment="1" applyProtection="1">
      <alignment horizontal="left"/>
    </xf>
    <xf numFmtId="0" fontId="15" fillId="4" borderId="23" xfId="0" applyNumberFormat="1" applyFont="1" applyFill="1" applyBorder="1" applyAlignment="1" applyProtection="1">
      <alignment horizontal="center"/>
    </xf>
    <xf numFmtId="2" fontId="0" fillId="4" borderId="25" xfId="0" applyNumberFormat="1" applyFont="1" applyFill="1" applyBorder="1" applyAlignment="1" applyProtection="1">
      <alignment horizontal="center"/>
    </xf>
    <xf numFmtId="0" fontId="15" fillId="4" borderId="23" xfId="0" applyNumberFormat="1" applyFont="1" applyFill="1" applyBorder="1" applyAlignment="1" applyProtection="1"/>
    <xf numFmtId="2" fontId="0" fillId="2" borderId="25" xfId="0" applyNumberFormat="1" applyFont="1" applyFill="1" applyBorder="1" applyAlignment="1" applyProtection="1">
      <alignment horizontal="center"/>
    </xf>
    <xf numFmtId="0" fontId="15" fillId="2" borderId="23" xfId="0" applyNumberFormat="1" applyFont="1" applyFill="1" applyBorder="1" applyAlignment="1" applyProtection="1"/>
    <xf numFmtId="2" fontId="0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/>
    <xf numFmtId="1" fontId="0" fillId="0" borderId="25" xfId="0" applyNumberFormat="1" applyFont="1" applyFill="1" applyBorder="1" applyAlignment="1" applyProtection="1">
      <alignment horizontal="center"/>
    </xf>
    <xf numFmtId="2" fontId="34" fillId="0" borderId="0" xfId="0" applyNumberFormat="1" applyFont="1" applyFill="1" applyBorder="1" applyAlignment="1" applyProtection="1">
      <alignment horizontal="center"/>
    </xf>
    <xf numFmtId="2" fontId="20" fillId="0" borderId="0" xfId="0" applyNumberFormat="1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1" fontId="15" fillId="2" borderId="23" xfId="0" applyNumberFormat="1" applyFont="1" applyFill="1" applyBorder="1" applyAlignment="1" applyProtection="1">
      <alignment horizontal="center"/>
    </xf>
    <xf numFmtId="0" fontId="15" fillId="2" borderId="23" xfId="0" applyNumberFormat="1" applyFont="1" applyFill="1" applyBorder="1" applyAlignment="1" applyProtection="1">
      <alignment horizontal="center"/>
    </xf>
    <xf numFmtId="2" fontId="0" fillId="0" borderId="23" xfId="0" applyNumberFormat="1" applyFont="1" applyFill="1" applyBorder="1" applyAlignment="1" applyProtection="1">
      <alignment horizontal="center"/>
    </xf>
    <xf numFmtId="0" fontId="15" fillId="3" borderId="23" xfId="0" applyNumberFormat="1" applyFont="1" applyFill="1" applyBorder="1" applyAlignment="1" applyProtection="1">
      <alignment horizontal="center"/>
    </xf>
    <xf numFmtId="0" fontId="15" fillId="0" borderId="28" xfId="0" applyFont="1" applyBorder="1" applyAlignment="1" applyProtection="1">
      <alignment horizontal="left"/>
    </xf>
    <xf numFmtId="1" fontId="15" fillId="4" borderId="23" xfId="0" applyNumberFormat="1" applyFont="1" applyFill="1" applyBorder="1" applyAlignment="1" applyProtection="1">
      <alignment horizontal="center"/>
    </xf>
    <xf numFmtId="2" fontId="0" fillId="4" borderId="23" xfId="0" applyNumberFormat="1" applyFont="1" applyFill="1" applyBorder="1" applyAlignment="1" applyProtection="1">
      <alignment horizontal="center"/>
    </xf>
    <xf numFmtId="2" fontId="0" fillId="2" borderId="23" xfId="0" applyNumberFormat="1" applyFont="1" applyFill="1" applyBorder="1" applyAlignment="1" applyProtection="1">
      <alignment horizontal="center"/>
    </xf>
    <xf numFmtId="0" fontId="20" fillId="2" borderId="0" xfId="0" applyFont="1" applyFill="1" applyBorder="1" applyAlignment="1" applyProtection="1">
      <alignment horizontal="center"/>
    </xf>
    <xf numFmtId="1" fontId="0" fillId="0" borderId="23" xfId="0" applyNumberFormat="1" applyFont="1" applyFill="1" applyBorder="1" applyAlignment="1" applyProtection="1">
      <alignment horizontal="center"/>
    </xf>
    <xf numFmtId="0" fontId="15" fillId="2" borderId="24" xfId="0" applyNumberFormat="1" applyFont="1" applyFill="1" applyBorder="1" applyAlignment="1" applyProtection="1">
      <alignment horizontal="center"/>
    </xf>
    <xf numFmtId="2" fontId="0" fillId="0" borderId="24" xfId="0" applyNumberFormat="1" applyFont="1" applyFill="1" applyBorder="1" applyAlignment="1" applyProtection="1">
      <alignment horizontal="center"/>
    </xf>
    <xf numFmtId="0" fontId="15" fillId="0" borderId="29" xfId="0" applyFont="1" applyBorder="1" applyProtection="1"/>
    <xf numFmtId="0" fontId="53" fillId="0" borderId="24" xfId="0" applyFont="1" applyFill="1" applyBorder="1" applyAlignment="1" applyProtection="1">
      <alignment horizontal="center" vertical="center" wrapText="1"/>
    </xf>
    <xf numFmtId="2" fontId="34" fillId="0" borderId="20" xfId="0" applyNumberFormat="1" applyFont="1" applyFill="1" applyBorder="1" applyAlignment="1" applyProtection="1">
      <alignment horizontal="center"/>
    </xf>
    <xf numFmtId="0" fontId="34" fillId="0" borderId="0" xfId="0" applyNumberFormat="1" applyFont="1" applyFill="1" applyBorder="1" applyAlignment="1" applyProtection="1">
      <alignment horizontal="center"/>
    </xf>
    <xf numFmtId="2" fontId="15" fillId="0" borderId="23" xfId="0" applyNumberFormat="1" applyFont="1" applyFill="1" applyBorder="1" applyAlignment="1" applyProtection="1">
      <alignment horizontal="center" wrapText="1"/>
    </xf>
    <xf numFmtId="0" fontId="23" fillId="0" borderId="25" xfId="0" applyFont="1" applyFill="1" applyBorder="1" applyAlignment="1" applyProtection="1">
      <alignment horizontal="center" vertical="center" wrapText="1"/>
    </xf>
    <xf numFmtId="169" fontId="0" fillId="0" borderId="23" xfId="0" applyNumberFormat="1" applyFont="1" applyFill="1" applyBorder="1" applyAlignment="1" applyProtection="1">
      <alignment horizontal="center"/>
    </xf>
    <xf numFmtId="2" fontId="20" fillId="0" borderId="23" xfId="0" applyNumberFormat="1" applyFont="1" applyFill="1" applyBorder="1" applyAlignment="1" applyProtection="1"/>
    <xf numFmtId="168" fontId="0" fillId="0" borderId="2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34" fillId="0" borderId="27" xfId="0" applyNumberFormat="1" applyFont="1" applyFill="1" applyBorder="1" applyAlignment="1" applyProtection="1">
      <alignment horizontal="center"/>
    </xf>
    <xf numFmtId="2" fontId="35" fillId="0" borderId="0" xfId="0" applyNumberFormat="1" applyFont="1" applyFill="1" applyBorder="1" applyProtection="1"/>
    <xf numFmtId="4" fontId="14" fillId="0" borderId="0" xfId="0" applyNumberFormat="1" applyFont="1" applyFill="1" applyBorder="1" applyAlignment="1" applyProtection="1">
      <alignment horizontal="center"/>
    </xf>
    <xf numFmtId="0" fontId="56" fillId="0" borderId="0" xfId="0" applyNumberFormat="1" applyFont="1" applyFill="1" applyBorder="1" applyAlignment="1" applyProtection="1">
      <alignment horizontal="center"/>
    </xf>
    <xf numFmtId="1" fontId="56" fillId="0" borderId="0" xfId="0" applyNumberFormat="1" applyFont="1" applyFill="1" applyBorder="1" applyAlignment="1" applyProtection="1">
      <alignment horizontal="center"/>
    </xf>
    <xf numFmtId="2" fontId="57" fillId="0" borderId="0" xfId="0" applyNumberFormat="1" applyFont="1" applyFill="1" applyBorder="1" applyAlignment="1" applyProtection="1">
      <alignment horizontal="center"/>
    </xf>
    <xf numFmtId="0" fontId="57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/>
    </xf>
    <xf numFmtId="2" fontId="8" fillId="0" borderId="0" xfId="0" applyNumberFormat="1" applyFont="1" applyFill="1" applyBorder="1" applyAlignment="1" applyProtection="1">
      <alignment horizontal="center"/>
    </xf>
    <xf numFmtId="4" fontId="40" fillId="0" borderId="0" xfId="0" applyNumberFormat="1" applyFont="1" applyFill="1" applyBorder="1" applyAlignment="1" applyProtection="1">
      <alignment horizontal="center"/>
    </xf>
    <xf numFmtId="1" fontId="34" fillId="0" borderId="0" xfId="0" applyNumberFormat="1" applyFont="1" applyFill="1" applyBorder="1" applyAlignment="1" applyProtection="1">
      <alignment horizontal="center"/>
    </xf>
    <xf numFmtId="0" fontId="58" fillId="0" borderId="0" xfId="0" applyNumberFormat="1" applyFont="1" applyFill="1" applyBorder="1" applyAlignment="1" applyProtection="1">
      <alignment horizontal="center"/>
    </xf>
    <xf numFmtId="2" fontId="59" fillId="0" borderId="0" xfId="0" applyNumberFormat="1" applyFont="1" applyFill="1" applyBorder="1" applyAlignment="1" applyProtection="1">
      <alignment horizontal="center"/>
    </xf>
    <xf numFmtId="0" fontId="59" fillId="0" borderId="0" xfId="0" applyNumberFormat="1" applyFont="1" applyFill="1" applyBorder="1" applyAlignment="1" applyProtection="1">
      <alignment horizontal="center"/>
    </xf>
    <xf numFmtId="10" fontId="60" fillId="0" borderId="0" xfId="3" applyNumberFormat="1" applyFont="1" applyFill="1" applyBorder="1" applyAlignment="1" applyProtection="1">
      <alignment horizontal="center"/>
    </xf>
    <xf numFmtId="10" fontId="59" fillId="0" borderId="0" xfId="3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3" applyFont="1" applyFill="1" applyBorder="1" applyAlignment="1" applyProtection="1">
      <alignment horizontal="center"/>
    </xf>
    <xf numFmtId="2" fontId="52" fillId="0" borderId="0" xfId="0" applyNumberFormat="1" applyFont="1" applyFill="1" applyBorder="1" applyAlignment="1" applyProtection="1">
      <alignment horizontal="center"/>
    </xf>
    <xf numFmtId="0" fontId="14" fillId="0" borderId="23" xfId="0" applyNumberFormat="1" applyFont="1" applyFill="1" applyBorder="1" applyAlignment="1" applyProtection="1">
      <alignment horizontal="center"/>
    </xf>
    <xf numFmtId="0" fontId="16" fillId="0" borderId="0" xfId="0" applyNumberFormat="1" applyFont="1" applyFill="1" applyBorder="1" applyAlignment="1" applyProtection="1">
      <alignment horizontal="center"/>
    </xf>
    <xf numFmtId="1" fontId="54" fillId="0" borderId="0" xfId="0" applyNumberFormat="1" applyFont="1" applyFill="1" applyBorder="1" applyAlignment="1" applyProtection="1">
      <alignment horizontal="center"/>
    </xf>
    <xf numFmtId="0" fontId="15" fillId="0" borderId="23" xfId="0" applyNumberFormat="1" applyFont="1" applyFill="1" applyBorder="1" applyAlignment="1" applyProtection="1">
      <alignment horizontal="left"/>
    </xf>
    <xf numFmtId="4" fontId="20" fillId="0" borderId="23" xfId="0" applyNumberFormat="1" applyFont="1" applyFill="1" applyBorder="1" applyAlignment="1" applyProtection="1">
      <alignment horizontal="center"/>
    </xf>
    <xf numFmtId="0" fontId="0" fillId="0" borderId="23" xfId="0" applyNumberFormat="1" applyFont="1" applyFill="1" applyBorder="1" applyAlignment="1" applyProtection="1">
      <alignment horizontal="center"/>
    </xf>
    <xf numFmtId="2" fontId="15" fillId="0" borderId="0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0" fontId="14" fillId="4" borderId="23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20" fillId="4" borderId="23" xfId="0" applyNumberFormat="1" applyFont="1" applyFill="1" applyBorder="1" applyAlignment="1" applyProtection="1">
      <alignment horizontal="center"/>
    </xf>
    <xf numFmtId="0" fontId="0" fillId="4" borderId="2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20" fillId="4" borderId="23" xfId="0" applyNumberFormat="1" applyFont="1" applyFill="1" applyBorder="1" applyAlignment="1" applyProtection="1">
      <alignment horizontal="center"/>
    </xf>
    <xf numFmtId="4" fontId="15" fillId="4" borderId="23" xfId="0" applyNumberFormat="1" applyFont="1" applyFill="1" applyBorder="1" applyAlignment="1" applyProtection="1">
      <alignment horizontal="center"/>
    </xf>
    <xf numFmtId="2" fontId="36" fillId="2" borderId="0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4" fontId="20" fillId="2" borderId="23" xfId="0" applyNumberFormat="1" applyFont="1" applyFill="1" applyBorder="1" applyAlignment="1" applyProtection="1">
      <alignment horizontal="center"/>
    </xf>
    <xf numFmtId="0" fontId="0" fillId="2" borderId="23" xfId="0" applyNumberFormat="1" applyFont="1" applyFill="1" applyBorder="1" applyAlignment="1" applyProtection="1">
      <alignment horizontal="center"/>
    </xf>
    <xf numFmtId="0" fontId="20" fillId="0" borderId="23" xfId="0" applyNumberFormat="1" applyFont="1" applyFill="1" applyBorder="1" applyAlignment="1" applyProtection="1">
      <alignment horizontal="center"/>
    </xf>
    <xf numFmtId="0" fontId="51" fillId="0" borderId="23" xfId="0" applyNumberFormat="1" applyFont="1" applyFill="1" applyBorder="1" applyAlignment="1" applyProtection="1">
      <alignment horizontal="center"/>
    </xf>
    <xf numFmtId="0" fontId="36" fillId="0" borderId="0" xfId="0" applyNumberFormat="1" applyFont="1" applyFill="1" applyBorder="1" applyAlignment="1" applyProtection="1">
      <alignment horizontal="center"/>
    </xf>
    <xf numFmtId="0" fontId="43" fillId="0" borderId="0" xfId="0" applyNumberFormat="1" applyFont="1" applyFill="1" applyBorder="1" applyAlignment="1" applyProtection="1">
      <alignment horizontal="center"/>
    </xf>
    <xf numFmtId="168" fontId="51" fillId="4" borderId="23" xfId="0" applyNumberFormat="1" applyFont="1" applyFill="1" applyBorder="1" applyAlignment="1" applyProtection="1">
      <alignment horizontal="center"/>
    </xf>
    <xf numFmtId="4" fontId="15" fillId="4" borderId="23" xfId="0" applyNumberFormat="1" applyFont="1" applyFill="1" applyBorder="1" applyAlignment="1" applyProtection="1">
      <alignment horizontal="left"/>
    </xf>
    <xf numFmtId="2" fontId="20" fillId="2" borderId="23" xfId="0" applyNumberFormat="1" applyFont="1" applyFill="1" applyBorder="1" applyAlignment="1" applyProtection="1">
      <alignment horizontal="center"/>
    </xf>
    <xf numFmtId="168" fontId="20" fillId="0" borderId="23" xfId="0" applyNumberFormat="1" applyFont="1" applyFill="1" applyBorder="1" applyAlignment="1" applyProtection="1">
      <alignment horizontal="center"/>
    </xf>
    <xf numFmtId="168" fontId="51" fillId="0" borderId="23" xfId="0" applyNumberFormat="1" applyFont="1" applyFill="1" applyBorder="1" applyAlignment="1" applyProtection="1">
      <alignment horizontal="center"/>
    </xf>
    <xf numFmtId="0" fontId="15" fillId="0" borderId="30" xfId="0" applyFont="1" applyBorder="1" applyProtection="1"/>
    <xf numFmtId="4" fontId="15" fillId="0" borderId="2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23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1" fillId="0" borderId="0" xfId="0" applyFont="1"/>
    <xf numFmtId="0" fontId="24" fillId="0" borderId="23" xfId="0" applyFont="1" applyBorder="1" applyAlignment="1" applyProtection="1">
      <alignment horizontal="center"/>
      <protection locked="0"/>
    </xf>
    <xf numFmtId="0" fontId="1" fillId="0" borderId="23" xfId="0" applyFont="1" applyBorder="1" applyAlignment="1" applyProtection="1">
      <alignment horizontal="left"/>
      <protection locked="0"/>
    </xf>
    <xf numFmtId="0" fontId="1" fillId="0" borderId="23" xfId="1" applyFont="1" applyBorder="1" applyAlignment="1" applyProtection="1">
      <alignment horizontal="left"/>
      <protection locked="0"/>
    </xf>
    <xf numFmtId="0" fontId="1" fillId="0" borderId="23" xfId="0" applyFont="1" applyFill="1" applyBorder="1" applyAlignment="1" applyProtection="1">
      <alignment horizontal="left"/>
      <protection locked="0"/>
    </xf>
    <xf numFmtId="0" fontId="61" fillId="0" borderId="23" xfId="0" applyFont="1" applyBorder="1" applyAlignment="1" applyProtection="1">
      <protection locked="0"/>
    </xf>
    <xf numFmtId="0" fontId="1" fillId="2" borderId="23" xfId="0" applyFont="1" applyFill="1" applyBorder="1" applyAlignment="1" applyProtection="1">
      <alignment horizontal="left"/>
      <protection locked="0"/>
    </xf>
    <xf numFmtId="0" fontId="1" fillId="0" borderId="23" xfId="0" applyFont="1" applyBorder="1" applyAlignment="1">
      <alignment horizontal="center" wrapText="1"/>
    </xf>
    <xf numFmtId="0" fontId="1" fillId="2" borderId="23" xfId="1" applyFont="1" applyFill="1" applyBorder="1" applyAlignment="1" applyProtection="1">
      <alignment horizontal="left"/>
      <protection locked="0"/>
    </xf>
    <xf numFmtId="0" fontId="1" fillId="0" borderId="23" xfId="1" applyFont="1" applyFill="1" applyBorder="1" applyAlignment="1" applyProtection="1">
      <alignment horizontal="left"/>
      <protection locked="0"/>
    </xf>
    <xf numFmtId="0" fontId="62" fillId="0" borderId="23" xfId="0" applyFont="1" applyBorder="1" applyAlignment="1">
      <alignment horizontal="center"/>
    </xf>
    <xf numFmtId="0" fontId="1" fillId="0" borderId="23" xfId="0" applyFont="1" applyBorder="1" applyAlignment="1" applyProtection="1">
      <protection locked="0"/>
    </xf>
    <xf numFmtId="0" fontId="1" fillId="0" borderId="23" xfId="2" applyFont="1" applyBorder="1" applyAlignment="1" applyProtection="1">
      <alignment horizontal="left"/>
      <protection locked="0"/>
    </xf>
    <xf numFmtId="0" fontId="61" fillId="0" borderId="0" xfId="0" applyFont="1"/>
    <xf numFmtId="0" fontId="1" fillId="0" borderId="0" xfId="0" applyFont="1" applyAlignment="1">
      <alignment horizontal="center"/>
    </xf>
    <xf numFmtId="0" fontId="61" fillId="0" borderId="23" xfId="0" applyFont="1" applyBorder="1"/>
    <xf numFmtId="0" fontId="61" fillId="0" borderId="23" xfId="0" applyFont="1" applyBorder="1" applyAlignment="1">
      <alignment horizontal="center"/>
    </xf>
    <xf numFmtId="170" fontId="61" fillId="0" borderId="23" xfId="0" applyNumberFormat="1" applyFont="1" applyBorder="1" applyAlignment="1">
      <alignment horizontal="center"/>
    </xf>
    <xf numFmtId="3" fontId="1" fillId="0" borderId="23" xfId="0" applyNumberFormat="1" applyFont="1" applyBorder="1" applyAlignment="1">
      <alignment horizontal="center"/>
    </xf>
    <xf numFmtId="0" fontId="3" fillId="0" borderId="33" xfId="0" applyFont="1" applyBorder="1" applyAlignment="1" applyProtection="1">
      <alignment horizontal="center"/>
    </xf>
    <xf numFmtId="1" fontId="1" fillId="0" borderId="34" xfId="0" applyNumberFormat="1" applyFont="1" applyBorder="1" applyAlignment="1" applyProtection="1">
      <alignment horizontal="center"/>
      <protection locked="0"/>
    </xf>
    <xf numFmtId="0" fontId="64" fillId="0" borderId="0" xfId="0" applyNumberFormat="1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</xf>
    <xf numFmtId="0" fontId="29" fillId="0" borderId="2" xfId="0" applyFont="1" applyBorder="1" applyAlignment="1" applyProtection="1">
      <alignment horizontal="center"/>
      <protection locked="0"/>
    </xf>
    <xf numFmtId="0" fontId="66" fillId="0" borderId="0" xfId="0" applyFont="1" applyBorder="1" applyAlignment="1" applyProtection="1">
      <alignment horizontal="right"/>
    </xf>
    <xf numFmtId="0" fontId="1" fillId="0" borderId="3" xfId="0" applyFont="1" applyBorder="1" applyAlignment="1">
      <alignment horizontal="left"/>
    </xf>
    <xf numFmtId="1" fontId="10" fillId="0" borderId="35" xfId="0" applyNumberFormat="1" applyFont="1" applyBorder="1" applyAlignment="1" applyProtection="1">
      <alignment horizontal="center" vertical="center"/>
    </xf>
    <xf numFmtId="2" fontId="34" fillId="0" borderId="0" xfId="0" applyNumberFormat="1" applyFont="1" applyBorder="1" applyAlignment="1" applyProtection="1">
      <alignment horizontal="center"/>
    </xf>
    <xf numFmtId="0" fontId="73" fillId="0" borderId="0" xfId="0" applyFont="1" applyProtection="1">
      <protection locked="0"/>
    </xf>
    <xf numFmtId="0" fontId="0" fillId="0" borderId="23" xfId="0" applyFont="1" applyBorder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Protection="1">
      <protection locked="0"/>
    </xf>
    <xf numFmtId="0" fontId="1" fillId="0" borderId="44" xfId="0" applyFont="1" applyBorder="1" applyAlignment="1">
      <alignment horizontal="center"/>
    </xf>
    <xf numFmtId="0" fontId="1" fillId="0" borderId="23" xfId="0" applyFont="1" applyBorder="1" applyAlignment="1"/>
    <xf numFmtId="0" fontId="1" fillId="0" borderId="25" xfId="0" applyFont="1" applyBorder="1" applyAlignment="1">
      <alignment horizontal="center"/>
    </xf>
    <xf numFmtId="0" fontId="1" fillId="0" borderId="23" xfId="0" applyFont="1" applyBorder="1"/>
    <xf numFmtId="0" fontId="1" fillId="0" borderId="36" xfId="0" applyFont="1" applyBorder="1" applyAlignment="1" applyProtection="1">
      <alignment horizontal="left"/>
      <protection locked="0"/>
    </xf>
    <xf numFmtId="0" fontId="1" fillId="0" borderId="36" xfId="0" applyFont="1" applyBorder="1" applyAlignment="1" applyProtection="1">
      <protection locked="0"/>
    </xf>
    <xf numFmtId="0" fontId="1" fillId="0" borderId="24" xfId="0" applyFont="1" applyBorder="1" applyAlignment="1">
      <alignment horizontal="left"/>
    </xf>
    <xf numFmtId="0" fontId="1" fillId="0" borderId="30" xfId="0" applyFont="1" applyBorder="1" applyAlignment="1" applyProtection="1">
      <protection locked="0"/>
    </xf>
    <xf numFmtId="2" fontId="20" fillId="0" borderId="23" xfId="0" applyNumberFormat="1" applyFont="1" applyFill="1" applyBorder="1" applyAlignment="1" applyProtection="1">
      <alignment horizontal="center"/>
    </xf>
    <xf numFmtId="0" fontId="5" fillId="0" borderId="2" xfId="0" applyFont="1" applyBorder="1" applyAlignment="1" applyProtection="1"/>
    <xf numFmtId="0" fontId="0" fillId="0" borderId="37" xfId="0" applyBorder="1" applyAlignment="1"/>
    <xf numFmtId="0" fontId="20" fillId="0" borderId="1" xfId="0" applyFont="1" applyBorder="1" applyAlignment="1" applyProtection="1">
      <alignment horizontal="center"/>
      <protection locked="0"/>
    </xf>
    <xf numFmtId="49" fontId="10" fillId="0" borderId="38" xfId="0" applyNumberFormat="1" applyFont="1" applyBorder="1" applyAlignment="1" applyProtection="1">
      <alignment horizontal="right" vertical="center" wrapText="1"/>
    </xf>
    <xf numFmtId="0" fontId="10" fillId="0" borderId="39" xfId="0" applyFont="1" applyBorder="1" applyAlignment="1" applyProtection="1">
      <alignment horizontal="right" vertical="center"/>
    </xf>
    <xf numFmtId="0" fontId="10" fillId="0" borderId="40" xfId="0" applyFont="1" applyBorder="1" applyAlignment="1" applyProtection="1">
      <alignment horizontal="right" vertical="center"/>
    </xf>
    <xf numFmtId="1" fontId="17" fillId="0" borderId="2" xfId="0" applyNumberFormat="1" applyFont="1" applyBorder="1" applyAlignment="1" applyProtection="1"/>
    <xf numFmtId="0" fontId="16" fillId="0" borderId="37" xfId="0" applyNumberFormat="1" applyFont="1" applyBorder="1" applyAlignment="1"/>
    <xf numFmtId="0" fontId="28" fillId="0" borderId="32" xfId="0" applyFont="1" applyBorder="1" applyAlignment="1" applyProtection="1">
      <alignment horizontal="center"/>
    </xf>
    <xf numFmtId="0" fontId="0" fillId="0" borderId="1" xfId="0" applyBorder="1" applyAlignment="1"/>
    <xf numFmtId="0" fontId="20" fillId="0" borderId="10" xfId="0" applyFont="1" applyBorder="1" applyAlignment="1" applyProtection="1">
      <alignment horizontal="center"/>
      <protection locked="0"/>
    </xf>
    <xf numFmtId="0" fontId="16" fillId="0" borderId="37" xfId="0" applyNumberFormat="1" applyFont="1" applyBorder="1" applyAlignment="1" applyProtection="1"/>
    <xf numFmtId="0" fontId="20" fillId="2" borderId="1" xfId="0" applyFont="1" applyFill="1" applyBorder="1" applyAlignment="1" applyProtection="1">
      <alignment horizontal="center"/>
      <protection locked="0"/>
    </xf>
    <xf numFmtId="0" fontId="25" fillId="0" borderId="1" xfId="0" applyFont="1" applyBorder="1" applyAlignment="1" applyProtection="1">
      <alignment horizontal="center"/>
    </xf>
    <xf numFmtId="0" fontId="25" fillId="0" borderId="3" xfId="0" applyFont="1" applyBorder="1" applyAlignment="1">
      <alignment horizontal="right"/>
    </xf>
    <xf numFmtId="0" fontId="16" fillId="0" borderId="1" xfId="0" applyNumberFormat="1" applyFont="1" applyBorder="1" applyAlignment="1"/>
    <xf numFmtId="0" fontId="19" fillId="0" borderId="37" xfId="0" applyNumberFormat="1" applyFont="1" applyBorder="1" applyAlignment="1" applyProtection="1"/>
    <xf numFmtId="0" fontId="27" fillId="0" borderId="37" xfId="0" applyNumberFormat="1" applyFont="1" applyBorder="1" applyAlignment="1" applyProtection="1"/>
    <xf numFmtId="0" fontId="25" fillId="0" borderId="41" xfId="0" applyFont="1" applyBorder="1" applyAlignment="1" applyProtection="1">
      <alignment horizontal="center"/>
    </xf>
    <xf numFmtId="1" fontId="17" fillId="0" borderId="5" xfId="0" applyNumberFormat="1" applyFont="1" applyBorder="1" applyAlignment="1" applyProtection="1"/>
    <xf numFmtId="0" fontId="26" fillId="0" borderId="37" xfId="0" applyNumberFormat="1" applyFont="1" applyBorder="1" applyAlignment="1" applyProtection="1"/>
    <xf numFmtId="0" fontId="20" fillId="0" borderId="32" xfId="0" applyFont="1" applyBorder="1" applyAlignment="1" applyProtection="1">
      <alignment horizontal="center"/>
      <protection locked="0"/>
    </xf>
    <xf numFmtId="168" fontId="22" fillId="0" borderId="37" xfId="0" applyNumberFormat="1" applyFont="1" applyBorder="1" applyAlignment="1" applyProtection="1"/>
    <xf numFmtId="0" fontId="20" fillId="0" borderId="37" xfId="0" applyFont="1" applyBorder="1" applyAlignment="1" applyProtection="1">
      <alignment horizontal="center"/>
      <protection locked="0"/>
    </xf>
    <xf numFmtId="0" fontId="19" fillId="0" borderId="1" xfId="0" applyNumberFormat="1" applyFont="1" applyBorder="1" applyAlignment="1" applyProtection="1"/>
    <xf numFmtId="164" fontId="1" fillId="0" borderId="2" xfId="0" applyNumberFormat="1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center"/>
    </xf>
    <xf numFmtId="167" fontId="3" fillId="0" borderId="2" xfId="0" applyNumberFormat="1" applyFont="1" applyBorder="1" applyAlignment="1" applyProtection="1">
      <alignment horizontal="center"/>
    </xf>
    <xf numFmtId="164" fontId="1" fillId="0" borderId="19" xfId="0" applyNumberFormat="1" applyFont="1" applyBorder="1" applyAlignment="1" applyProtection="1">
      <alignment horizontal="left"/>
      <protection locked="0"/>
    </xf>
    <xf numFmtId="0" fontId="1" fillId="0" borderId="10" xfId="0" applyFont="1" applyBorder="1" applyAlignment="1" applyProtection="1"/>
    <xf numFmtId="49" fontId="24" fillId="0" borderId="19" xfId="0" applyNumberFormat="1" applyFont="1" applyBorder="1" applyAlignment="1" applyProtection="1">
      <alignment horizontal="left" vertical="center" wrapText="1"/>
      <protection locked="0"/>
    </xf>
    <xf numFmtId="49" fontId="24" fillId="0" borderId="34" xfId="0" applyNumberFormat="1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/>
      <protection locked="0"/>
    </xf>
    <xf numFmtId="0" fontId="72" fillId="0" borderId="6" xfId="0" applyFont="1" applyFill="1" applyBorder="1" applyAlignment="1" applyProtection="1">
      <alignment horizontal="center"/>
    </xf>
    <xf numFmtId="0" fontId="72" fillId="0" borderId="42" xfId="0" applyFont="1" applyBorder="1" applyAlignment="1" applyProtection="1">
      <alignment horizontal="center"/>
    </xf>
    <xf numFmtId="0" fontId="10" fillId="0" borderId="38" xfId="0" applyFont="1" applyBorder="1" applyAlignment="1" applyProtection="1">
      <alignment horizontal="right" vertical="center"/>
    </xf>
    <xf numFmtId="0" fontId="0" fillId="0" borderId="40" xfId="0" applyBorder="1" applyAlignment="1">
      <alignment horizontal="right" vertical="center"/>
    </xf>
    <xf numFmtId="0" fontId="1" fillId="0" borderId="38" xfId="0" applyFont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0" fillId="0" borderId="40" xfId="0" applyBorder="1" applyAlignment="1" applyProtection="1">
      <alignment vertical="center"/>
    </xf>
    <xf numFmtId="164" fontId="0" fillId="0" borderId="16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70" fillId="0" borderId="2" xfId="0" applyFont="1" applyBorder="1" applyAlignment="1" applyProtection="1">
      <alignment horizontal="left"/>
    </xf>
    <xf numFmtId="0" fontId="67" fillId="0" borderId="2" xfId="0" applyFont="1" applyBorder="1" applyAlignment="1" applyProtection="1">
      <alignment horizontal="center"/>
    </xf>
    <xf numFmtId="0" fontId="66" fillId="0" borderId="43" xfId="0" applyFont="1" applyBorder="1" applyAlignment="1" applyProtection="1">
      <alignment horizontal="right"/>
    </xf>
    <xf numFmtId="0" fontId="65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65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2" fontId="15" fillId="0" borderId="20" xfId="0" applyNumberFormat="1" applyFont="1" applyFill="1" applyBorder="1" applyAlignment="1" applyProtection="1">
      <alignment horizontal="center"/>
    </xf>
    <xf numFmtId="2" fontId="15" fillId="0" borderId="23" xfId="0" applyNumberFormat="1" applyFont="1" applyFill="1" applyBorder="1" applyAlignment="1" applyProtection="1">
      <alignment horizontal="center"/>
    </xf>
    <xf numFmtId="2" fontId="20" fillId="0" borderId="23" xfId="0" applyNumberFormat="1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0" fillId="0" borderId="0" xfId="0" applyAlignment="1">
      <alignment horizontal="right"/>
    </xf>
    <xf numFmtId="0" fontId="22" fillId="0" borderId="0" xfId="0" applyFont="1" applyFill="1" applyBorder="1" applyAlignment="1" applyProtection="1">
      <alignment horizontal="center"/>
    </xf>
    <xf numFmtId="0" fontId="22" fillId="5" borderId="23" xfId="0" applyFont="1" applyFill="1" applyBorder="1" applyAlignment="1" applyProtection="1">
      <alignment horizontal="center"/>
    </xf>
    <xf numFmtId="0" fontId="37" fillId="0" borderId="31" xfId="0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49" fontId="47" fillId="0" borderId="23" xfId="0" applyNumberFormat="1" applyFont="1" applyFill="1" applyBorder="1" applyAlignment="1" applyProtection="1">
      <alignment horizontal="center"/>
    </xf>
    <xf numFmtId="0" fontId="48" fillId="2" borderId="0" xfId="0" applyFont="1" applyFill="1" applyBorder="1" applyAlignment="1" applyProtection="1"/>
    <xf numFmtId="0" fontId="22" fillId="2" borderId="23" xfId="0" applyFont="1" applyFill="1" applyBorder="1" applyAlignment="1" applyProtection="1">
      <alignment horizontal="center"/>
    </xf>
    <xf numFmtId="0" fontId="22" fillId="2" borderId="30" xfId="0" applyFont="1" applyFill="1" applyBorder="1" applyAlignment="1" applyProtection="1">
      <alignment horizontal="center"/>
    </xf>
    <xf numFmtId="2" fontId="57" fillId="0" borderId="0" xfId="0" applyNumberFormat="1" applyFont="1" applyFill="1" applyBorder="1" applyAlignment="1" applyProtection="1">
      <alignment horizontal="center"/>
    </xf>
    <xf numFmtId="1" fontId="17" fillId="6" borderId="2" xfId="0" applyNumberFormat="1" applyFont="1" applyFill="1" applyBorder="1" applyAlignment="1" applyProtection="1"/>
    <xf numFmtId="1" fontId="15" fillId="6" borderId="11" xfId="0" applyNumberFormat="1" applyFont="1" applyFill="1" applyBorder="1" applyAlignment="1" applyProtection="1">
      <alignment horizontal="center"/>
      <protection locked="0"/>
    </xf>
    <xf numFmtId="1" fontId="15" fillId="6" borderId="10" xfId="0" applyNumberFormat="1" applyFont="1" applyFill="1" applyBorder="1" applyAlignment="1" applyProtection="1">
      <alignment horizontal="center"/>
      <protection locked="0"/>
    </xf>
    <xf numFmtId="0" fontId="5" fillId="6" borderId="7" xfId="0" applyFont="1" applyFill="1" applyBorder="1" applyAlignment="1" applyProtection="1"/>
    <xf numFmtId="165" fontId="1" fillId="6" borderId="8" xfId="0" applyNumberFormat="1" applyFont="1" applyFill="1" applyBorder="1" applyAlignment="1" applyProtection="1">
      <alignment horizontal="center"/>
    </xf>
    <xf numFmtId="0" fontId="19" fillId="6" borderId="37" xfId="0" applyNumberFormat="1" applyFont="1" applyFill="1" applyBorder="1" applyAlignment="1" applyProtection="1"/>
    <xf numFmtId="0" fontId="20" fillId="6" borderId="1" xfId="0" applyFont="1" applyFill="1" applyBorder="1" applyAlignment="1" applyProtection="1">
      <alignment horizontal="center"/>
      <protection locked="0"/>
    </xf>
    <xf numFmtId="0" fontId="12" fillId="6" borderId="9" xfId="0" applyFont="1" applyFill="1" applyBorder="1" applyAlignment="1" applyProtection="1">
      <alignment horizontal="left"/>
    </xf>
    <xf numFmtId="165" fontId="1" fillId="6" borderId="4" xfId="0" applyNumberFormat="1" applyFont="1" applyFill="1" applyBorder="1" applyAlignment="1" applyProtection="1">
      <alignment horizontal="center"/>
    </xf>
    <xf numFmtId="1" fontId="15" fillId="6" borderId="1" xfId="0" applyNumberFormat="1" applyFont="1" applyFill="1" applyBorder="1" applyAlignment="1" applyProtection="1">
      <alignment horizontal="center"/>
      <protection locked="0"/>
    </xf>
    <xf numFmtId="0" fontId="19" fillId="6" borderId="1" xfId="0" applyNumberFormat="1" applyFont="1" applyFill="1" applyBorder="1" applyAlignment="1" applyProtection="1"/>
    <xf numFmtId="14" fontId="12" fillId="6" borderId="9" xfId="0" applyNumberFormat="1" applyFont="1" applyFill="1" applyBorder="1" applyAlignment="1" applyProtection="1">
      <alignment horizontal="left"/>
    </xf>
    <xf numFmtId="1" fontId="17" fillId="6" borderId="5" xfId="0" applyNumberFormat="1" applyFont="1" applyFill="1" applyBorder="1" applyAlignment="1" applyProtection="1"/>
    <xf numFmtId="1" fontId="15" fillId="6" borderId="5" xfId="0" applyNumberFormat="1" applyFont="1" applyFill="1" applyBorder="1" applyAlignment="1" applyProtection="1">
      <alignment horizontal="center"/>
      <protection locked="0"/>
    </xf>
    <xf numFmtId="1" fontId="15" fillId="6" borderId="13" xfId="0" applyNumberFormat="1" applyFont="1" applyFill="1" applyBorder="1" applyAlignment="1" applyProtection="1">
      <alignment horizontal="center"/>
      <protection locked="0"/>
    </xf>
    <xf numFmtId="0" fontId="5" fillId="6" borderId="18" xfId="0" applyFont="1" applyFill="1" applyBorder="1" applyAlignment="1" applyProtection="1"/>
    <xf numFmtId="165" fontId="1" fillId="6" borderId="18" xfId="0" applyNumberFormat="1" applyFont="1" applyFill="1" applyBorder="1" applyAlignment="1" applyProtection="1"/>
    <xf numFmtId="168" fontId="19" fillId="6" borderId="37" xfId="0" applyNumberFormat="1" applyFont="1" applyFill="1" applyBorder="1" applyAlignment="1" applyProtection="1"/>
    <xf numFmtId="0" fontId="20" fillId="6" borderId="2" xfId="0" applyFont="1" applyFill="1" applyBorder="1" applyAlignment="1" applyProtection="1">
      <alignment horizontal="center"/>
      <protection locked="0"/>
    </xf>
    <xf numFmtId="0" fontId="12" fillId="6" borderId="4" xfId="0" applyNumberFormat="1" applyFont="1" applyFill="1" applyBorder="1" applyAlignment="1" applyProtection="1">
      <alignment horizontal="left"/>
    </xf>
    <xf numFmtId="165" fontId="1" fillId="6" borderId="4" xfId="0" applyNumberFormat="1" applyFont="1" applyFill="1" applyBorder="1" applyAlignment="1" applyProtection="1"/>
  </cellXfs>
  <cellStyles count="4">
    <cellStyle name="Excel_BuiltIn_Normal 2" xfId="1"/>
    <cellStyle name="Excel_BuiltIn_Normal 2 1" xfId="2"/>
    <cellStyle name="Normal" xfId="0" builtinId="0"/>
    <cellStyle name="Pourcentage" xfId="3" builtinId="5"/>
  </cellStyles>
  <dxfs count="2"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06"/>
  <sheetViews>
    <sheetView showGridLines="0" tabSelected="1" zoomScale="150" zoomScaleNormal="150" workbookViewId="0">
      <pane ySplit="14" topLeftCell="A15" activePane="bottomLeft" state="frozen"/>
      <selection pane="bottomLeft" activeCell="M17" sqref="M17"/>
    </sheetView>
  </sheetViews>
  <sheetFormatPr baseColWidth="10" defaultRowHeight="12.75"/>
  <cols>
    <col min="1" max="1" width="11.140625" style="1" customWidth="1"/>
    <col min="2" max="3" width="3" style="1" customWidth="1"/>
    <col min="4" max="4" width="25.28515625" style="2" customWidth="1"/>
    <col min="5" max="5" width="5.7109375" style="1" customWidth="1"/>
    <col min="6" max="6" width="6.85546875" style="1" customWidth="1"/>
    <col min="7" max="7" width="9.28515625" style="1" customWidth="1"/>
    <col min="8" max="8" width="12.85546875" style="1" customWidth="1"/>
    <col min="9" max="9" width="5.42578125" style="1" customWidth="1"/>
    <col min="10" max="10" width="14.140625" style="1" customWidth="1"/>
    <col min="11" max="11" width="5.140625" style="1" customWidth="1"/>
    <col min="12" max="12" width="6.7109375" style="1" customWidth="1"/>
    <col min="13" max="13" width="7.28515625" style="1" customWidth="1"/>
    <col min="14" max="14" width="20.42578125" style="1" customWidth="1"/>
    <col min="15" max="16384" width="11.42578125" style="1"/>
  </cols>
  <sheetData>
    <row r="1" spans="1:13" ht="20.100000000000001" customHeight="1">
      <c r="I1" s="327">
        <v>40233</v>
      </c>
      <c r="J1" s="327"/>
      <c r="K1" s="327"/>
      <c r="L1" s="274" t="b">
        <v>0</v>
      </c>
      <c r="M1" s="274" t="b">
        <v>0</v>
      </c>
    </row>
    <row r="2" spans="1:13" s="3" customFormat="1" ht="15.6" customHeight="1">
      <c r="A2" s="328" t="s">
        <v>0</v>
      </c>
      <c r="B2" s="328"/>
      <c r="C2" s="328"/>
      <c r="D2" s="328"/>
      <c r="E2" s="329" t="s">
        <v>1</v>
      </c>
      <c r="F2" s="329"/>
      <c r="G2" s="313" t="str">
        <f>INDEX(telephonne,MATCH(B3,magasin,0))</f>
        <v>-</v>
      </c>
      <c r="H2" s="313"/>
      <c r="I2" s="313"/>
      <c r="J2" s="330" t="s">
        <v>2</v>
      </c>
      <c r="K2" s="330"/>
    </row>
    <row r="3" spans="1:13" ht="15.6" customHeight="1">
      <c r="A3" s="4" t="s">
        <v>3</v>
      </c>
      <c r="B3" s="331" t="s">
        <v>178</v>
      </c>
      <c r="C3" s="331"/>
      <c r="D3" s="331"/>
      <c r="E3" s="331"/>
      <c r="F3" s="5" t="s">
        <v>5</v>
      </c>
      <c r="G3" s="332" t="str">
        <f>INDEX(fax,MATCH(B3,magasin,0))</f>
        <v>-</v>
      </c>
      <c r="H3" s="332"/>
      <c r="I3" s="332"/>
      <c r="J3" s="333" t="e">
        <f>IF(L1=TRUE,-'MARGE fromage'!N165,'MARGE fromage'!B3)</f>
        <v>#REF!</v>
      </c>
      <c r="K3" s="333"/>
    </row>
    <row r="4" spans="1:13" ht="15.6" customHeight="1">
      <c r="A4" s="270" t="s">
        <v>6</v>
      </c>
      <c r="B4" s="336" t="str">
        <f>INDEX(adresse,MATCH(B3,magasin,0))</f>
        <v>-</v>
      </c>
      <c r="C4" s="336"/>
      <c r="D4" s="336"/>
      <c r="E4" s="336"/>
      <c r="F4" s="336"/>
      <c r="G4" s="6" t="s">
        <v>7</v>
      </c>
      <c r="H4" s="337" t="str">
        <f>INDEX(FR,MATCH(B3,magasin,0))</f>
        <v>-</v>
      </c>
      <c r="I4" s="337"/>
      <c r="J4" s="313" t="s">
        <v>8</v>
      </c>
      <c r="K4" s="313"/>
      <c r="M4" s="277"/>
    </row>
    <row r="5" spans="1:13" ht="15.6" customHeight="1">
      <c r="A5" s="338" t="s">
        <v>1627</v>
      </c>
      <c r="B5" s="338"/>
      <c r="C5" s="338"/>
      <c r="D5" s="339" t="str">
        <f>INDEX(jours,MATCH(B3,magasin,0))</f>
        <v>-</v>
      </c>
      <c r="E5" s="339"/>
      <c r="F5" s="340" t="s">
        <v>9</v>
      </c>
      <c r="G5" s="340"/>
      <c r="H5" s="341" t="str">
        <f>INDEX(delai,MATCH(B3,magasin,0))</f>
        <v>-</v>
      </c>
      <c r="I5" s="341"/>
      <c r="J5" s="342" t="e">
        <f>'MARGE fromage'!B13</f>
        <v>#REF!</v>
      </c>
      <c r="K5" s="342"/>
    </row>
    <row r="6" spans="1:13" s="2" customFormat="1" ht="15.6" customHeight="1">
      <c r="A6" s="270" t="s">
        <v>1628</v>
      </c>
      <c r="B6" s="7">
        <v>0</v>
      </c>
      <c r="C6" s="271"/>
      <c r="D6" s="8" t="s">
        <v>10</v>
      </c>
      <c r="E6" s="9">
        <v>0</v>
      </c>
      <c r="F6" s="10" t="s">
        <v>11</v>
      </c>
      <c r="G6" s="11">
        <v>155</v>
      </c>
      <c r="H6" s="313" t="s">
        <v>12</v>
      </c>
      <c r="I6" s="313"/>
      <c r="J6" s="313" t="s">
        <v>13</v>
      </c>
      <c r="K6" s="313"/>
    </row>
    <row r="7" spans="1:13" ht="15.6" customHeight="1">
      <c r="A7" s="270" t="s">
        <v>14</v>
      </c>
      <c r="B7" s="334" t="s">
        <v>178</v>
      </c>
      <c r="C7" s="334"/>
      <c r="D7" s="334"/>
      <c r="E7" s="334"/>
      <c r="F7" s="334"/>
      <c r="G7" s="334"/>
      <c r="H7" s="12" t="s">
        <v>16</v>
      </c>
      <c r="I7" s="13">
        <v>0</v>
      </c>
      <c r="J7" s="335" t="e">
        <f>'MARGE fromage'!B12</f>
        <v>#REF!</v>
      </c>
      <c r="K7" s="335"/>
      <c r="M7" s="277"/>
    </row>
    <row r="8" spans="1:13" ht="15.6" customHeight="1">
      <c r="A8" s="270" t="s">
        <v>1629</v>
      </c>
      <c r="B8" s="334" t="s">
        <v>178</v>
      </c>
      <c r="C8" s="334"/>
      <c r="D8" s="334"/>
      <c r="E8" s="334"/>
      <c r="F8" s="334"/>
      <c r="G8" s="334"/>
      <c r="H8" s="12" t="s">
        <v>18</v>
      </c>
      <c r="I8" s="13"/>
      <c r="J8" s="313" t="s">
        <v>19</v>
      </c>
      <c r="K8" s="313"/>
      <c r="M8" s="14"/>
    </row>
    <row r="9" spans="1:13" ht="15.6" customHeight="1">
      <c r="A9" s="270" t="s">
        <v>20</v>
      </c>
      <c r="B9" s="312"/>
      <c r="C9" s="312"/>
      <c r="D9" s="312"/>
      <c r="E9" s="312"/>
      <c r="F9" s="312"/>
      <c r="G9" s="312"/>
      <c r="H9" s="313" t="s">
        <v>21</v>
      </c>
      <c r="I9" s="313"/>
      <c r="J9" s="314">
        <f>'MARGE fromage'!A24</f>
        <v>0</v>
      </c>
      <c r="K9" s="314"/>
      <c r="M9" s="15"/>
    </row>
    <row r="10" spans="1:13" ht="15.6" customHeight="1" thickBot="1">
      <c r="A10" s="270" t="s">
        <v>22</v>
      </c>
      <c r="B10" s="315"/>
      <c r="C10" s="315"/>
      <c r="D10" s="315"/>
      <c r="E10" s="315"/>
      <c r="F10" s="315"/>
      <c r="G10" s="315"/>
      <c r="H10" s="12" t="s">
        <v>16</v>
      </c>
      <c r="I10" s="13">
        <v>0</v>
      </c>
      <c r="J10" s="316"/>
      <c r="K10" s="316"/>
      <c r="M10" s="16"/>
    </row>
    <row r="11" spans="1:13" ht="15.6" customHeight="1" thickBot="1">
      <c r="A11" s="270" t="s">
        <v>23</v>
      </c>
      <c r="B11" s="317"/>
      <c r="C11" s="317"/>
      <c r="D11" s="317"/>
      <c r="E11" s="317"/>
      <c r="F11" s="317"/>
      <c r="G11" s="317"/>
      <c r="H11" s="17" t="s">
        <v>18</v>
      </c>
      <c r="I11" s="13"/>
      <c r="J11" s="319"/>
      <c r="K11" s="319"/>
      <c r="M11" s="14"/>
    </row>
    <row r="12" spans="1:13" ht="15.6" customHeight="1" thickBot="1">
      <c r="A12" s="2"/>
      <c r="B12" s="317"/>
      <c r="C12" s="317"/>
      <c r="D12" s="317"/>
      <c r="E12" s="317"/>
      <c r="F12" s="317"/>
      <c r="G12" s="317"/>
      <c r="H12" s="17" t="s">
        <v>24</v>
      </c>
      <c r="I12" s="18"/>
      <c r="J12" s="320" t="str">
        <f>IF(B96&gt;0,"ATTENTION 10 kg",IF(B97&gt;0,"ATTENTION 10 kg",IF(C97&gt;0,"ATTENTION 10 kg",IF(B98&gt;0,"ATTENTION 10 kg",IF(B99&gt;0,"ATTENTION 10 kg",IF(C99&gt;0,"ATTENTION 10 kg",IF(B100&gt;0,"ATTENTION 10 kg","")))))))</f>
        <v/>
      </c>
      <c r="K12" s="320"/>
    </row>
    <row r="13" spans="1:13" ht="15.6" customHeight="1" thickBot="1">
      <c r="A13" s="2"/>
      <c r="B13" s="317"/>
      <c r="C13" s="317"/>
      <c r="D13" s="317"/>
      <c r="E13" s="317"/>
      <c r="F13" s="317"/>
      <c r="G13" s="318"/>
      <c r="H13" s="265" t="s">
        <v>25</v>
      </c>
      <c r="I13" s="266">
        <v>0</v>
      </c>
      <c r="J13" s="321" t="str">
        <f>IF(B91&gt;0,"ATTENTION 10 kg",IF(C91&gt;0,"ATTENTION 10 kg",IF(B93&gt;0,"ATTENTION 10 kg",IF(C93&gt;0,"ATTENTION 10 kg",IF(B95&gt;0,"ATTENTION 10 kg",IF(C95&gt;0,"ATTENTION 10 kg",IF(B92&gt;0,"ATTENTION 10 kg",IF(B94&gt;0,"ATTENTION 10 kg",""))))))))</f>
        <v/>
      </c>
      <c r="K13" s="321"/>
      <c r="L13" s="19" t="b">
        <v>0</v>
      </c>
      <c r="M13" s="19" t="b">
        <v>0</v>
      </c>
    </row>
    <row r="14" spans="1:13" s="268" customFormat="1" ht="15.6" customHeight="1" thickBot="1">
      <c r="A14" s="324"/>
      <c r="B14" s="325"/>
      <c r="C14" s="326"/>
      <c r="D14" s="322" t="s">
        <v>1630</v>
      </c>
      <c r="E14" s="323"/>
      <c r="F14" s="272">
        <f>C15+B16+C17+B18+C19+B20+C21+B22+C23+B24+C25+B26+C27+B28+C29+B30+C31+B32+C33+B34+C35+B36+C37+B38+C39+B40+C41+B42+C43+B44+C45+B46+C47+B48+C49+B50+C51+B52+C53+B54+C57+B58+C59+B60+C61+B62+C63+B64+C65+B66+C67+B68+C70+B71+C72+B73+C74+B75+C76+B77+C78+B79+C80+B81+C82+B83+C84+B85+C86+B87+C88+B89+B91+C91+B92+B93+C93+B94+B95+C95+B96+C101+B102+C103+B104+C105+B106</f>
        <v>2</v>
      </c>
      <c r="G14" s="290" t="s">
        <v>1631</v>
      </c>
      <c r="H14" s="291"/>
      <c r="I14" s="291"/>
      <c r="J14" s="292"/>
      <c r="K14" s="272">
        <f>B15+B17+B19+B21+B23+B25+B27+B29+B31+B33+B35+B37+B39+B41+B43+B45+B47+B49+B51+B53+B57+B59+B61+B63+B65+B67+B70+B72+B74+B76+B78+B80+B82+B84+B86+B88++B101+B103+B105</f>
        <v>1</v>
      </c>
      <c r="L14" s="267"/>
      <c r="M14" s="267"/>
    </row>
    <row r="15" spans="1:13" ht="15" customHeight="1" thickBot="1">
      <c r="A15" s="369"/>
      <c r="B15" s="370">
        <v>1</v>
      </c>
      <c r="C15" s="371"/>
      <c r="D15" s="372" t="s">
        <v>26</v>
      </c>
      <c r="E15" s="373" t="str">
        <f>IF(AND(C15=0),"",IF(L13=TRUE,'ZYRAX fromage'!V7,"."))</f>
        <v/>
      </c>
      <c r="F15" s="374"/>
      <c r="G15" s="374"/>
      <c r="H15" s="374"/>
      <c r="I15" s="374"/>
      <c r="J15" s="374"/>
      <c r="K15" s="374"/>
      <c r="L15" s="21"/>
      <c r="M15" s="21"/>
    </row>
    <row r="16" spans="1:13" ht="15" customHeight="1" thickBot="1">
      <c r="A16" s="357"/>
      <c r="B16" s="375"/>
      <c r="C16" s="375"/>
      <c r="D16" s="376" t="str">
        <f>SUBSTITUTE(B16,1,"gratuit")</f>
        <v/>
      </c>
      <c r="E16" s="377" t="str">
        <f>IF(AND(B15=0),"",IF(M13=TRUE,'ZYRAX fromage'!K7,"."))</f>
        <v>.</v>
      </c>
      <c r="F16" s="374"/>
      <c r="G16" s="374"/>
      <c r="H16" s="374"/>
      <c r="I16" s="374"/>
      <c r="J16" s="374"/>
      <c r="K16" s="374"/>
      <c r="L16" s="22"/>
      <c r="M16" s="21"/>
    </row>
    <row r="17" spans="1:12" ht="15" customHeight="1">
      <c r="A17" s="293"/>
      <c r="B17" s="23"/>
      <c r="C17" s="24"/>
      <c r="D17" s="25" t="s">
        <v>27</v>
      </c>
      <c r="E17" s="26" t="str">
        <f>IF(AND(C17=0),"",IF(L13=TRUE,'ZYRAX fromage'!V8,"."))</f>
        <v/>
      </c>
      <c r="F17" s="311"/>
      <c r="G17" s="311"/>
      <c r="H17" s="311"/>
      <c r="I17" s="311"/>
      <c r="J17" s="311"/>
      <c r="K17" s="311"/>
    </row>
    <row r="18" spans="1:12" ht="15" customHeight="1">
      <c r="A18" s="293"/>
      <c r="B18" s="289"/>
      <c r="C18" s="289"/>
      <c r="D18" s="27" t="str">
        <f>SUBSTITUTE(B18,1,"gratuit")</f>
        <v/>
      </c>
      <c r="E18" s="28" t="str">
        <f>IF(AND(B17=0),"",IF(M13=TRUE,'ZYRAX fromage'!K8,"."))</f>
        <v/>
      </c>
      <c r="F18" s="311"/>
      <c r="G18" s="311"/>
      <c r="H18" s="311"/>
      <c r="I18" s="311"/>
      <c r="J18" s="311"/>
      <c r="K18" s="311"/>
      <c r="L18" s="29"/>
    </row>
    <row r="19" spans="1:12" ht="15" customHeight="1">
      <c r="A19" s="357"/>
      <c r="B19" s="359"/>
      <c r="C19" s="366">
        <v>1</v>
      </c>
      <c r="D19" s="360" t="s">
        <v>28</v>
      </c>
      <c r="E19" s="361" t="str">
        <f>IF(AND(C19=0),"",IF(L13=TRUE,'ZYRAX fromage'!V9,"."))</f>
        <v>.</v>
      </c>
      <c r="F19" s="367" t="b">
        <f>FALSE</f>
        <v>0</v>
      </c>
      <c r="G19" s="367"/>
      <c r="H19" s="367"/>
      <c r="I19" s="367"/>
      <c r="J19" s="367"/>
      <c r="K19" s="367"/>
    </row>
    <row r="20" spans="1:12" ht="15" customHeight="1">
      <c r="A20" s="357"/>
      <c r="B20" s="363"/>
      <c r="C20" s="363"/>
      <c r="D20" s="368" t="str">
        <f>SUBSTITUTE(B20,1,"gratuit")</f>
        <v/>
      </c>
      <c r="E20" s="365" t="str">
        <f>IF(AND(B19=0),"",IF(M13=TRUE,'ZYRAX fromage'!K9,"."))</f>
        <v/>
      </c>
      <c r="F20" s="367"/>
      <c r="G20" s="367"/>
      <c r="H20" s="367"/>
      <c r="I20" s="367"/>
      <c r="J20" s="367"/>
      <c r="K20" s="367"/>
      <c r="L20" s="29"/>
    </row>
    <row r="21" spans="1:12" ht="15" customHeight="1">
      <c r="A21" s="293"/>
      <c r="B21" s="20"/>
      <c r="C21" s="30"/>
      <c r="D21" s="25" t="s">
        <v>29</v>
      </c>
      <c r="E21" s="26" t="str">
        <f>IF(AND(C21=0),"",IF(L13=TRUE,'ZYRAX fromage'!V10,"."))</f>
        <v/>
      </c>
      <c r="F21" s="303" t="b">
        <f>FALSE</f>
        <v>0</v>
      </c>
      <c r="G21" s="303"/>
      <c r="H21" s="303"/>
      <c r="I21" s="303"/>
      <c r="J21" s="303"/>
      <c r="K21" s="303"/>
    </row>
    <row r="22" spans="1:12" ht="15" customHeight="1">
      <c r="A22" s="293"/>
      <c r="B22" s="289"/>
      <c r="C22" s="289"/>
      <c r="D22" s="32" t="str">
        <f>SUBSTITUTE(B22,1,"gratuit")</f>
        <v/>
      </c>
      <c r="E22" s="28" t="str">
        <f>IF(AND(B21=0),"",IF(M13=TRUE,'ZYRAX fromage'!K10,"."))</f>
        <v/>
      </c>
      <c r="F22" s="303"/>
      <c r="G22" s="303"/>
      <c r="H22" s="303"/>
      <c r="I22" s="303"/>
      <c r="J22" s="303"/>
      <c r="K22" s="303"/>
      <c r="L22" s="29"/>
    </row>
    <row r="23" spans="1:12" ht="15" customHeight="1">
      <c r="A23" s="357"/>
      <c r="B23" s="358"/>
      <c r="C23" s="359"/>
      <c r="D23" s="360" t="s">
        <v>30</v>
      </c>
      <c r="E23" s="361" t="str">
        <f>IF(AND(C23=0),"",IF(M1=TRUE,'MARGE fromage'!C21,IF(L13=TRUE,'ZYRAX fromage'!V11,".")))</f>
        <v/>
      </c>
      <c r="F23" s="362" t="b">
        <f>FALSE</f>
        <v>0</v>
      </c>
      <c r="G23" s="362"/>
      <c r="H23" s="362"/>
      <c r="I23" s="362"/>
      <c r="J23" s="362"/>
      <c r="K23" s="362"/>
    </row>
    <row r="24" spans="1:12" ht="15" customHeight="1">
      <c r="A24" s="357"/>
      <c r="B24" s="363">
        <v>1</v>
      </c>
      <c r="C24" s="363"/>
      <c r="D24" s="364" t="str">
        <f>SUBSTITUTE(B24,1,"gratuit")</f>
        <v>gratuit</v>
      </c>
      <c r="E24" s="365" t="str">
        <f>IF(AND(B23=0),"",IF(M13=TRUE,'ZYRAX fromage'!K11,"."))</f>
        <v/>
      </c>
      <c r="F24" s="362"/>
      <c r="G24" s="362"/>
      <c r="H24" s="362"/>
      <c r="I24" s="362"/>
      <c r="J24" s="362"/>
      <c r="K24" s="362"/>
      <c r="L24" s="29"/>
    </row>
    <row r="25" spans="1:12" ht="15" customHeight="1">
      <c r="A25" s="293"/>
      <c r="B25" s="20"/>
      <c r="C25" s="30"/>
      <c r="D25" s="25" t="s">
        <v>31</v>
      </c>
      <c r="E25" s="26" t="str">
        <f>IF(AND(C25=0),"",IF(L13=TRUE,'ZYRAX fromage'!V12,"."))</f>
        <v/>
      </c>
      <c r="F25" s="303" t="b">
        <f>FALSE</f>
        <v>0</v>
      </c>
      <c r="G25" s="303"/>
      <c r="H25" s="303"/>
      <c r="I25" s="303"/>
      <c r="J25" s="303"/>
      <c r="K25" s="303"/>
    </row>
    <row r="26" spans="1:12" ht="15" customHeight="1">
      <c r="A26" s="293"/>
      <c r="B26" s="289"/>
      <c r="C26" s="289"/>
      <c r="D26" s="32" t="str">
        <f>SUBSTITUTE(B26,1,"gratuit")</f>
        <v/>
      </c>
      <c r="E26" s="28" t="str">
        <f>IF(AND(B25=0),"",IF(M13=TRUE,'ZYRAX fromage'!K12,"."))</f>
        <v/>
      </c>
      <c r="F26" s="303"/>
      <c r="G26" s="303"/>
      <c r="H26" s="303"/>
      <c r="I26" s="303"/>
      <c r="J26" s="303"/>
      <c r="K26" s="303"/>
      <c r="L26" s="29"/>
    </row>
    <row r="27" spans="1:12" ht="15" customHeight="1">
      <c r="A27" s="293"/>
      <c r="B27" s="30"/>
      <c r="C27" s="30"/>
      <c r="D27" s="25" t="s">
        <v>32</v>
      </c>
      <c r="E27" s="26" t="str">
        <f>IF(AND(C27=0),"",IF(L13=TRUE,'ZYRAX fromage'!V13,"."))</f>
        <v/>
      </c>
      <c r="F27" s="303" t="b">
        <f>FALSE</f>
        <v>0</v>
      </c>
      <c r="G27" s="303"/>
      <c r="H27" s="303"/>
      <c r="I27" s="303"/>
      <c r="J27" s="303"/>
      <c r="K27" s="303"/>
    </row>
    <row r="28" spans="1:12" ht="15" customHeight="1">
      <c r="A28" s="293"/>
      <c r="B28" s="289"/>
      <c r="C28" s="289"/>
      <c r="D28" s="32" t="str">
        <f>SUBSTITUTE(B28,1,"gratuit")</f>
        <v/>
      </c>
      <c r="E28" s="28" t="str">
        <f>IF(AND(B27=0),"",IF(M13=TRUE,'ZYRAX fromage'!K13,"."))</f>
        <v/>
      </c>
      <c r="F28" s="303"/>
      <c r="G28" s="303"/>
      <c r="H28" s="303"/>
      <c r="I28" s="303"/>
      <c r="J28" s="303"/>
      <c r="K28" s="303"/>
      <c r="L28" s="29"/>
    </row>
    <row r="29" spans="1:12" ht="15" customHeight="1">
      <c r="A29" s="293"/>
      <c r="B29" s="34"/>
      <c r="C29" s="30"/>
      <c r="D29" s="35" t="s">
        <v>33</v>
      </c>
      <c r="E29" s="26" t="str">
        <f>IF(AND(C29=0),"",IF(L13=TRUE,'ZYRAX fromage'!V14,"."))</f>
        <v/>
      </c>
      <c r="F29" s="303" t="b">
        <f>FALSE</f>
        <v>0</v>
      </c>
      <c r="G29" s="303"/>
      <c r="H29" s="303"/>
      <c r="I29" s="303"/>
      <c r="J29" s="303"/>
      <c r="K29" s="303"/>
    </row>
    <row r="30" spans="1:12" ht="15" customHeight="1">
      <c r="A30" s="293"/>
      <c r="B30" s="289"/>
      <c r="C30" s="289"/>
      <c r="D30" s="32" t="str">
        <f>SUBSTITUTE(B30,1,"gratuit")</f>
        <v/>
      </c>
      <c r="E30" s="28" t="str">
        <f>IF(AND(B29=0),"",IF(M13=TRUE,'ZYRAX fromage'!K14,"."))</f>
        <v/>
      </c>
      <c r="F30" s="303"/>
      <c r="G30" s="303"/>
      <c r="H30" s="303"/>
      <c r="I30" s="303"/>
      <c r="J30" s="303"/>
      <c r="K30" s="303"/>
      <c r="L30" s="29"/>
    </row>
    <row r="31" spans="1:12" ht="15" customHeight="1">
      <c r="A31" s="36"/>
      <c r="B31" s="37"/>
      <c r="C31" s="31"/>
      <c r="D31" s="35" t="s">
        <v>34</v>
      </c>
      <c r="E31" s="26" t="str">
        <f>IF(AND(C31=0),"",IF(L13=TRUE,'ZYRAX fromage'!V15,"."))</f>
        <v/>
      </c>
      <c r="F31" s="298" t="b">
        <f>FALSE</f>
        <v>0</v>
      </c>
      <c r="G31" s="298"/>
      <c r="H31" s="298"/>
      <c r="I31" s="298"/>
      <c r="J31" s="298"/>
      <c r="K31" s="298"/>
    </row>
    <row r="32" spans="1:12" ht="15" customHeight="1">
      <c r="A32" s="36"/>
      <c r="B32" s="289"/>
      <c r="C32" s="289"/>
      <c r="D32" s="32" t="str">
        <f>SUBSTITUTE(B32,1,"gratuit")</f>
        <v/>
      </c>
      <c r="E32" s="28" t="str">
        <f>IF(AND(B31=0),"",IF(M13=TRUE,'ZYRAX fromage'!K15,"."))</f>
        <v/>
      </c>
      <c r="F32" s="298"/>
      <c r="G32" s="298"/>
      <c r="H32" s="298"/>
      <c r="I32" s="298"/>
      <c r="J32" s="298"/>
      <c r="K32" s="298"/>
      <c r="L32" s="29"/>
    </row>
    <row r="33" spans="1:12" ht="15" customHeight="1">
      <c r="A33" s="293"/>
      <c r="B33" s="38"/>
      <c r="C33" s="30"/>
      <c r="D33" s="25" t="s">
        <v>35</v>
      </c>
      <c r="E33" s="26" t="str">
        <f>IF(AND(C33=0),"",IF(L13=TRUE,'ZYRAX fromage'!V16,"."))</f>
        <v/>
      </c>
      <c r="F33" s="309"/>
      <c r="G33" s="309"/>
      <c r="H33" s="309"/>
      <c r="I33" s="309"/>
      <c r="J33" s="309"/>
      <c r="K33" s="309"/>
    </row>
    <row r="34" spans="1:12" ht="15" customHeight="1">
      <c r="A34" s="293"/>
      <c r="B34" s="308"/>
      <c r="C34" s="308"/>
      <c r="D34" s="32" t="str">
        <f>SUBSTITUTE(B34,1,"gratuit")</f>
        <v/>
      </c>
      <c r="E34" s="28" t="str">
        <f>IF(AND(B33=0),"",IF(M13=TRUE,'ZYRAX fromage'!K16,"."))</f>
        <v/>
      </c>
      <c r="F34" s="309"/>
      <c r="G34" s="309"/>
      <c r="H34" s="309"/>
      <c r="I34" s="309"/>
      <c r="J34" s="309"/>
      <c r="K34" s="309"/>
    </row>
    <row r="35" spans="1:12" ht="15" customHeight="1">
      <c r="A35" s="293"/>
      <c r="B35" s="20"/>
      <c r="C35" s="31"/>
      <c r="D35" s="25" t="s">
        <v>36</v>
      </c>
      <c r="E35" s="26" t="str">
        <f>IF(AND(C35=0),"",IF(L13=TRUE,'ZYRAX fromage'!V17,"."))</f>
        <v/>
      </c>
      <c r="F35" s="303" t="b">
        <f>FALSE</f>
        <v>0</v>
      </c>
      <c r="G35" s="303"/>
      <c r="H35" s="303"/>
      <c r="I35" s="303"/>
      <c r="J35" s="303"/>
      <c r="K35" s="303"/>
      <c r="L35" s="29"/>
    </row>
    <row r="36" spans="1:12" ht="15" customHeight="1">
      <c r="A36" s="293"/>
      <c r="B36" s="310"/>
      <c r="C36" s="310"/>
      <c r="D36" s="32" t="str">
        <f>SUBSTITUTE(B36,1,"gratuit")</f>
        <v/>
      </c>
      <c r="E36" s="28" t="str">
        <f>IF(AND(B35=0),"",IF(M13=TRUE,'ZYRAX fromage'!K17,"."))</f>
        <v/>
      </c>
      <c r="F36" s="303"/>
      <c r="G36" s="303"/>
      <c r="H36" s="303"/>
      <c r="I36" s="303"/>
      <c r="J36" s="303"/>
      <c r="K36" s="303"/>
    </row>
    <row r="37" spans="1:12" ht="15" customHeight="1">
      <c r="A37" s="293"/>
      <c r="B37" s="20"/>
      <c r="C37" s="30"/>
      <c r="D37" s="25" t="s">
        <v>37</v>
      </c>
      <c r="E37" s="26" t="str">
        <f>IF(AND(C37=0),"",IF(L13=TRUE,'ZYRAX fromage'!V18,"."))</f>
        <v/>
      </c>
      <c r="F37" s="303" t="b">
        <f>FALSE</f>
        <v>0</v>
      </c>
      <c r="G37" s="303"/>
      <c r="H37" s="303"/>
      <c r="I37" s="303"/>
      <c r="J37" s="303"/>
      <c r="K37" s="303"/>
      <c r="L37" s="29"/>
    </row>
    <row r="38" spans="1:12" ht="15" customHeight="1">
      <c r="A38" s="293"/>
      <c r="B38" s="289"/>
      <c r="C38" s="289"/>
      <c r="D38" s="32" t="str">
        <f>SUBSTITUTE(B38,1,"gratuit")</f>
        <v/>
      </c>
      <c r="E38" s="28" t="str">
        <f>IF(AND(B37=0),"",IF(M13=TRUE,'ZYRAX fromage'!K18,"."))</f>
        <v/>
      </c>
      <c r="F38" s="303"/>
      <c r="G38" s="303"/>
      <c r="H38" s="303"/>
      <c r="I38" s="303"/>
      <c r="J38" s="303"/>
      <c r="K38" s="303"/>
    </row>
    <row r="39" spans="1:12" ht="15" customHeight="1">
      <c r="A39" s="293"/>
      <c r="B39" s="20"/>
      <c r="C39" s="30"/>
      <c r="D39" s="25" t="s">
        <v>38</v>
      </c>
      <c r="E39" s="26" t="str">
        <f>IF(AND(C39=0),"",IF(L13=TRUE,'ZYRAX fromage'!V19,"."))</f>
        <v/>
      </c>
      <c r="F39" s="303" t="b">
        <f>FALSE</f>
        <v>0</v>
      </c>
      <c r="G39" s="303"/>
      <c r="H39" s="303"/>
      <c r="I39" s="303"/>
      <c r="J39" s="303"/>
      <c r="K39" s="303"/>
    </row>
    <row r="40" spans="1:12" ht="15" customHeight="1">
      <c r="A40" s="293"/>
      <c r="B40" s="289"/>
      <c r="C40" s="289"/>
      <c r="D40" s="32" t="str">
        <f>SUBSTITUTE(B40,1,"gratuit")</f>
        <v/>
      </c>
      <c r="E40" s="28" t="str">
        <f>IF(AND(B39=0),"",IF(M13=TRUE,'ZYRAX fromage'!K19,"."))</f>
        <v/>
      </c>
      <c r="F40" s="303"/>
      <c r="G40" s="303"/>
      <c r="H40" s="303"/>
      <c r="I40" s="303"/>
      <c r="J40" s="303"/>
      <c r="K40" s="303"/>
      <c r="L40" s="29"/>
    </row>
    <row r="41" spans="1:12" ht="15" customHeight="1">
      <c r="A41" s="293"/>
      <c r="B41" s="33"/>
      <c r="C41" s="30"/>
      <c r="D41" s="25" t="s">
        <v>39</v>
      </c>
      <c r="E41" s="26" t="str">
        <f>IF(AND(C41=0),"",IF(L13=TRUE,'ZYRAX fromage'!V20,"."))</f>
        <v/>
      </c>
      <c r="F41" s="303" t="b">
        <f>FALSE</f>
        <v>0</v>
      </c>
      <c r="G41" s="303"/>
      <c r="H41" s="303"/>
      <c r="I41" s="303"/>
      <c r="J41" s="303"/>
      <c r="K41" s="303"/>
    </row>
    <row r="42" spans="1:12" ht="15" customHeight="1">
      <c r="A42" s="293"/>
      <c r="B42" s="308"/>
      <c r="C42" s="308"/>
      <c r="D42" s="32" t="str">
        <f>SUBSTITUTE(B42,1,"gratuit")</f>
        <v/>
      </c>
      <c r="E42" s="28" t="str">
        <f>IF(AND(B41=0),"",IF(M13=TRUE,'ZYRAX fromage'!K20,"."))</f>
        <v/>
      </c>
      <c r="F42" s="303"/>
      <c r="G42" s="303"/>
      <c r="H42" s="303"/>
      <c r="I42" s="303"/>
      <c r="J42" s="303"/>
      <c r="K42" s="303"/>
      <c r="L42" s="29"/>
    </row>
    <row r="43" spans="1:12" ht="15" customHeight="1">
      <c r="A43" s="293"/>
      <c r="B43" s="20"/>
      <c r="C43" s="31"/>
      <c r="D43" s="25" t="s">
        <v>40</v>
      </c>
      <c r="E43" s="26" t="str">
        <f>IF(AND(C43=0),"",IF(L13=TRUE,'ZYRAX fromage'!V21,"."))</f>
        <v/>
      </c>
      <c r="F43" s="303" t="b">
        <f>FALSE</f>
        <v>0</v>
      </c>
      <c r="G43" s="303"/>
      <c r="H43" s="303"/>
      <c r="I43" s="303"/>
      <c r="J43" s="303"/>
      <c r="K43" s="303"/>
    </row>
    <row r="44" spans="1:12" ht="15" customHeight="1">
      <c r="A44" s="293"/>
      <c r="B44" s="289"/>
      <c r="C44" s="289"/>
      <c r="D44" s="32" t="str">
        <f>SUBSTITUTE(B44,1,"gratuit")</f>
        <v/>
      </c>
      <c r="E44" s="28" t="str">
        <f>IF(AND(B43=0),"",IF(M13=TRUE,'ZYRAX fromage'!K21,"."))</f>
        <v/>
      </c>
      <c r="F44" s="303"/>
      <c r="G44" s="303"/>
      <c r="H44" s="303"/>
      <c r="I44" s="303"/>
      <c r="J44" s="303"/>
      <c r="K44" s="303"/>
      <c r="L44" s="39"/>
    </row>
    <row r="45" spans="1:12" ht="15" customHeight="1">
      <c r="A45" s="293"/>
      <c r="B45" s="34"/>
      <c r="C45" s="30"/>
      <c r="D45" s="25" t="s">
        <v>41</v>
      </c>
      <c r="E45" s="26" t="str">
        <f>IF(AND(C45=0),"",IF(L13=TRUE,'ZYRAX fromage'!V22,"."))</f>
        <v/>
      </c>
      <c r="F45" s="309"/>
      <c r="G45" s="309"/>
      <c r="H45" s="309"/>
      <c r="I45" s="309"/>
      <c r="J45" s="309"/>
      <c r="K45" s="309"/>
      <c r="L45" s="29"/>
    </row>
    <row r="46" spans="1:12" ht="15" customHeight="1">
      <c r="A46" s="293"/>
      <c r="B46" s="308"/>
      <c r="C46" s="308"/>
      <c r="D46" s="32" t="str">
        <f>SUBSTITUTE(B46,1,"gratuit")</f>
        <v/>
      </c>
      <c r="E46" s="28" t="str">
        <f>IF(AND(B45=0),"",IF(M13=TRUE,'ZYRAX fromage'!K22,"."))</f>
        <v/>
      </c>
      <c r="F46" s="309"/>
      <c r="G46" s="309"/>
      <c r="H46" s="309"/>
      <c r="I46" s="309"/>
      <c r="J46" s="309"/>
      <c r="K46" s="309"/>
    </row>
    <row r="47" spans="1:12" ht="15" customHeight="1">
      <c r="A47" s="293"/>
      <c r="B47" s="20"/>
      <c r="C47" s="30"/>
      <c r="D47" s="25" t="s">
        <v>42</v>
      </c>
      <c r="E47" s="26" t="str">
        <f>IF(AND(C47=0),"",IF(L13=TRUE,'ZYRAX fromage'!V23,"."))</f>
        <v/>
      </c>
      <c r="F47" s="309"/>
      <c r="G47" s="309"/>
      <c r="H47" s="309"/>
      <c r="I47" s="309"/>
      <c r="J47" s="309"/>
      <c r="K47" s="309"/>
      <c r="L47" s="29"/>
    </row>
    <row r="48" spans="1:12" ht="15" customHeight="1">
      <c r="A48" s="293"/>
      <c r="B48" s="289"/>
      <c r="C48" s="289"/>
      <c r="D48" s="32" t="str">
        <f>SUBSTITUTE(B48,1,"gratuit")</f>
        <v/>
      </c>
      <c r="E48" s="28" t="str">
        <f>IF(AND(B47=0),"",IF(M13=TRUE,'ZYRAX fromage'!K23,"."))</f>
        <v/>
      </c>
      <c r="F48" s="309"/>
      <c r="G48" s="309"/>
      <c r="H48" s="309"/>
      <c r="I48" s="309"/>
      <c r="J48" s="309"/>
      <c r="K48" s="309"/>
    </row>
    <row r="49" spans="1:12" ht="15" customHeight="1">
      <c r="A49" s="287"/>
      <c r="B49" s="40"/>
      <c r="C49" s="30"/>
      <c r="D49" s="25" t="s">
        <v>43</v>
      </c>
      <c r="E49" s="26" t="str">
        <f>IF(AND(C49=0),"",IF(L13=TRUE,'ZYRAX fromage'!V24,"."))</f>
        <v/>
      </c>
      <c r="F49" s="298" t="b">
        <f>FALSE</f>
        <v>0</v>
      </c>
      <c r="G49" s="298"/>
      <c r="H49" s="298"/>
      <c r="I49" s="298"/>
      <c r="J49" s="298"/>
      <c r="K49" s="298"/>
    </row>
    <row r="50" spans="1:12" ht="15" customHeight="1">
      <c r="A50" s="287"/>
      <c r="B50" s="308"/>
      <c r="C50" s="308"/>
      <c r="D50" s="32" t="str">
        <f>SUBSTITUTE(B50,1,"gratuit")</f>
        <v/>
      </c>
      <c r="E50" s="41" t="str">
        <f>IF(AND(B49=0),"",IF(M13=TRUE,'ZYRAX fromage'!K24,"."))</f>
        <v/>
      </c>
      <c r="F50" s="298"/>
      <c r="G50" s="298"/>
      <c r="H50" s="298"/>
      <c r="I50" s="298"/>
      <c r="J50" s="298"/>
      <c r="K50" s="298"/>
      <c r="L50" s="29"/>
    </row>
    <row r="51" spans="1:12" ht="15" customHeight="1">
      <c r="A51" s="287"/>
      <c r="B51" s="37"/>
      <c r="C51" s="30"/>
      <c r="D51" s="25" t="s">
        <v>44</v>
      </c>
      <c r="E51" s="26" t="str">
        <f>IF(AND(C51=0),"",IF(L13=TRUE,'ZYRAX fromage'!V25,"."))</f>
        <v/>
      </c>
      <c r="F51" s="298" t="b">
        <f>FALSE</f>
        <v>0</v>
      </c>
      <c r="G51" s="298"/>
      <c r="H51" s="298"/>
      <c r="I51" s="298"/>
      <c r="J51" s="298"/>
      <c r="K51" s="298"/>
    </row>
    <row r="52" spans="1:12" ht="15" customHeight="1">
      <c r="A52" s="287"/>
      <c r="B52" s="289"/>
      <c r="C52" s="289"/>
      <c r="D52" s="32" t="str">
        <f>SUBSTITUTE(B52,1,"gratuit")</f>
        <v/>
      </c>
      <c r="E52" s="28" t="str">
        <f>IF(AND(B51=0),"",IF(M13=TRUE,'ZYRAX fromage'!K25,"."))</f>
        <v/>
      </c>
      <c r="F52" s="298"/>
      <c r="G52" s="298"/>
      <c r="H52" s="298"/>
      <c r="I52" s="298"/>
      <c r="J52" s="298"/>
      <c r="K52" s="298"/>
      <c r="L52" s="29"/>
    </row>
    <row r="53" spans="1:12" ht="15" customHeight="1">
      <c r="A53" s="287"/>
      <c r="B53" s="37"/>
      <c r="C53" s="30"/>
      <c r="D53" s="25" t="s">
        <v>45</v>
      </c>
      <c r="E53" s="26" t="str">
        <f>IF(AND(C53=0),"",IF(L13=TRUE,'ZYRAX fromage'!V26,"."))</f>
        <v/>
      </c>
      <c r="F53" s="298" t="b">
        <f>FALSE</f>
        <v>0</v>
      </c>
      <c r="G53" s="298"/>
      <c r="H53" s="298"/>
      <c r="I53" s="298"/>
      <c r="J53" s="298"/>
      <c r="K53" s="298"/>
      <c r="L53" s="39"/>
    </row>
    <row r="54" spans="1:12" ht="15" customHeight="1">
      <c r="A54" s="287"/>
      <c r="B54" s="289"/>
      <c r="C54" s="289"/>
      <c r="D54" s="32" t="str">
        <f>SUBSTITUTE(B54,1,"gratuit")</f>
        <v/>
      </c>
      <c r="E54" s="28" t="str">
        <f>IF(AND(B53=0),"",IF(M13=TRUE,'ZYRAX fromage'!K26,"."))</f>
        <v/>
      </c>
      <c r="F54" s="298"/>
      <c r="G54" s="298"/>
      <c r="H54" s="298"/>
      <c r="I54" s="298"/>
      <c r="J54" s="298"/>
      <c r="K54" s="298"/>
    </row>
    <row r="55" spans="1:12" ht="15" customHeight="1">
      <c r="A55" s="42"/>
      <c r="B55" s="43"/>
      <c r="C55" s="43"/>
      <c r="D55" s="44"/>
      <c r="E55" s="45"/>
      <c r="F55" s="45"/>
      <c r="G55" s="45"/>
      <c r="H55" s="45"/>
      <c r="I55" s="45"/>
      <c r="J55" s="45"/>
      <c r="K55" s="46"/>
      <c r="L55" s="39"/>
    </row>
    <row r="56" spans="1:12" ht="15" customHeight="1">
      <c r="A56" s="305" t="s">
        <v>46</v>
      </c>
      <c r="B56" s="305"/>
      <c r="C56" s="305"/>
      <c r="D56" s="305"/>
      <c r="E56" s="305"/>
      <c r="F56" s="305"/>
      <c r="G56" s="305"/>
      <c r="H56" s="305"/>
      <c r="I56" s="305"/>
      <c r="J56" s="305"/>
      <c r="K56" s="305"/>
      <c r="L56" s="29"/>
    </row>
    <row r="57" spans="1:12" ht="15" customHeight="1">
      <c r="A57" s="306"/>
      <c r="B57" s="47"/>
      <c r="C57" s="24"/>
      <c r="D57" s="48" t="s">
        <v>47</v>
      </c>
      <c r="E57" s="49" t="str">
        <f>IF(AND(C57=0),"",IF(L13=TRUE,'ZYRAX fromage'!V28,"."))</f>
        <v/>
      </c>
      <c r="F57" s="307" t="b">
        <f>FALSE</f>
        <v>0</v>
      </c>
      <c r="G57" s="307"/>
      <c r="H57" s="307"/>
      <c r="I57" s="307"/>
      <c r="J57" s="307"/>
      <c r="K57" s="307"/>
    </row>
    <row r="58" spans="1:12" ht="15" customHeight="1">
      <c r="A58" s="306"/>
      <c r="B58" s="299"/>
      <c r="C58" s="299"/>
      <c r="D58" s="32" t="str">
        <f>SUBSTITUTE(B58,1,"gratuit")</f>
        <v/>
      </c>
      <c r="E58" s="28" t="str">
        <f>IF(AND(B57=0),"",IF(M13=TRUE,'ZYRAX fromage'!K28,"."))</f>
        <v/>
      </c>
      <c r="F58" s="307"/>
      <c r="G58" s="307"/>
      <c r="H58" s="307"/>
      <c r="I58" s="307"/>
      <c r="J58" s="307"/>
      <c r="K58" s="307"/>
      <c r="L58" s="29"/>
    </row>
    <row r="59" spans="1:12" ht="15" customHeight="1">
      <c r="A59" s="293"/>
      <c r="B59" s="50"/>
      <c r="C59" s="30"/>
      <c r="D59" s="25" t="s">
        <v>48</v>
      </c>
      <c r="E59" s="26" t="str">
        <f>IF(AND(C59=0),"",IF(L13=TRUE,'ZYRAX fromage'!V29,"."))</f>
        <v/>
      </c>
      <c r="F59" s="303" t="b">
        <f>FALSE</f>
        <v>0</v>
      </c>
      <c r="G59" s="303"/>
      <c r="H59" s="303"/>
      <c r="I59" s="303"/>
      <c r="J59" s="303"/>
      <c r="K59" s="303"/>
    </row>
    <row r="60" spans="1:12" ht="15" customHeight="1">
      <c r="A60" s="293"/>
      <c r="B60" s="299"/>
      <c r="C60" s="299"/>
      <c r="D60" s="32" t="str">
        <f>SUBSTITUTE(B60,1,"gratuit")</f>
        <v/>
      </c>
      <c r="E60" s="28" t="str">
        <f>IF(AND(B59=0),"",IF(M13=TRUE,'ZYRAX fromage'!K29,"."))</f>
        <v/>
      </c>
      <c r="F60" s="303"/>
      <c r="G60" s="303"/>
      <c r="H60" s="303"/>
      <c r="I60" s="303"/>
      <c r="J60" s="303"/>
      <c r="K60" s="303"/>
    </row>
    <row r="61" spans="1:12" ht="15" customHeight="1">
      <c r="A61" s="287"/>
      <c r="B61" s="51"/>
      <c r="C61" s="30"/>
      <c r="D61" s="25" t="s">
        <v>49</v>
      </c>
      <c r="E61" s="26" t="str">
        <f>IF(AND(C61=0),"",IF(L13=TRUE,'ZYRAX fromage'!V30,"."))</f>
        <v/>
      </c>
      <c r="F61" s="304" t="b">
        <f>FALSE</f>
        <v>0</v>
      </c>
      <c r="G61" s="304"/>
      <c r="H61" s="304"/>
      <c r="I61" s="304"/>
      <c r="J61" s="304"/>
      <c r="K61" s="304"/>
      <c r="L61" s="29"/>
    </row>
    <row r="62" spans="1:12" ht="15" customHeight="1">
      <c r="A62" s="287"/>
      <c r="B62" s="299"/>
      <c r="C62" s="299"/>
      <c r="D62" s="32" t="str">
        <f>SUBSTITUTE(B62,1,"gratuit")</f>
        <v/>
      </c>
      <c r="E62" s="28" t="str">
        <f>IF(AND(B61=0),"",IF(M13=TRUE,'ZYRAX fromage'!K30,"."))</f>
        <v/>
      </c>
      <c r="F62" s="304"/>
      <c r="G62" s="304"/>
      <c r="H62" s="304"/>
      <c r="I62" s="304"/>
      <c r="J62" s="304"/>
      <c r="K62" s="304"/>
    </row>
    <row r="63" spans="1:12" ht="15" customHeight="1">
      <c r="A63" s="287"/>
      <c r="B63" s="51"/>
      <c r="C63" s="30"/>
      <c r="D63" s="25" t="s">
        <v>50</v>
      </c>
      <c r="E63" s="26" t="str">
        <f>IF(AND(C63=0),"",IF(L13=TRUE,'ZYRAX fromage'!V31,"."))</f>
        <v/>
      </c>
      <c r="F63" s="298" t="b">
        <f>FALSE</f>
        <v>0</v>
      </c>
      <c r="G63" s="298"/>
      <c r="H63" s="298"/>
      <c r="I63" s="298"/>
      <c r="J63" s="298"/>
      <c r="K63" s="298"/>
      <c r="L63" s="29"/>
    </row>
    <row r="64" spans="1:12" ht="15" customHeight="1">
      <c r="A64" s="287"/>
      <c r="B64" s="299"/>
      <c r="C64" s="299"/>
      <c r="D64" s="32" t="str">
        <f>SUBSTITUTE(B64,1,"gratuit")</f>
        <v/>
      </c>
      <c r="E64" s="28" t="str">
        <f>IF(AND(B63=0),"",IF(M13=TRUE,'ZYRAX fromage'!K31,"."))</f>
        <v/>
      </c>
      <c r="F64" s="298"/>
      <c r="G64" s="298"/>
      <c r="H64" s="298"/>
      <c r="I64" s="298"/>
      <c r="J64" s="298"/>
      <c r="K64" s="298"/>
    </row>
    <row r="65" spans="1:12" ht="15" customHeight="1">
      <c r="A65" s="287"/>
      <c r="B65" s="51"/>
      <c r="C65" s="30"/>
      <c r="D65" s="25" t="s">
        <v>51</v>
      </c>
      <c r="E65" s="26" t="str">
        <f>IF(AND(C65=0),"",IF(L13=TRUE,'ZYRAX fromage'!V32,"."))</f>
        <v/>
      </c>
      <c r="F65" s="298" t="b">
        <f>FALSE</f>
        <v>0</v>
      </c>
      <c r="G65" s="298"/>
      <c r="H65" s="298"/>
      <c r="I65" s="298"/>
      <c r="J65" s="298"/>
      <c r="K65" s="298"/>
    </row>
    <row r="66" spans="1:12" ht="15" customHeight="1">
      <c r="A66" s="287"/>
      <c r="B66" s="299"/>
      <c r="C66" s="299"/>
      <c r="D66" s="32" t="str">
        <f>SUBSTITUTE(B66,1,"gratuit")</f>
        <v/>
      </c>
      <c r="E66" s="28" t="str">
        <f>IF(AND(B65=0),"",IF(M13=TRUE,'ZYRAX fromage'!K32,"."))</f>
        <v/>
      </c>
      <c r="F66" s="298"/>
      <c r="G66" s="298"/>
      <c r="H66" s="298"/>
      <c r="I66" s="298"/>
      <c r="J66" s="298"/>
      <c r="K66" s="298"/>
      <c r="L66" s="29"/>
    </row>
    <row r="67" spans="1:12" ht="15" customHeight="1">
      <c r="A67" s="287"/>
      <c r="B67" s="51"/>
      <c r="C67" s="30"/>
      <c r="D67" s="25" t="s">
        <v>52</v>
      </c>
      <c r="E67" s="26" t="str">
        <f>IF(AND(C67=0),"",IF(L13=TRUE,'ZYRAX fromage'!V33,"."))</f>
        <v/>
      </c>
      <c r="F67" s="298" t="b">
        <f>FALSE</f>
        <v>0</v>
      </c>
      <c r="G67" s="298"/>
      <c r="H67" s="298"/>
      <c r="I67" s="298"/>
      <c r="J67" s="298"/>
      <c r="K67" s="298"/>
    </row>
    <row r="68" spans="1:12" ht="15" customHeight="1">
      <c r="A68" s="287"/>
      <c r="B68" s="299"/>
      <c r="C68" s="299"/>
      <c r="D68" s="32" t="str">
        <f>SUBSTITUTE(B68,1,"gratuit")</f>
        <v/>
      </c>
      <c r="E68" s="28" t="str">
        <f>IF(AND(B67=0),"",IF(M13=TRUE,'ZYRAX fromage'!K33,"."))</f>
        <v/>
      </c>
      <c r="F68" s="298"/>
      <c r="G68" s="298"/>
      <c r="H68" s="298"/>
      <c r="I68" s="298"/>
      <c r="J68" s="298"/>
      <c r="K68" s="298"/>
      <c r="L68" s="29"/>
    </row>
    <row r="69" spans="1:12" s="52" customFormat="1" ht="15" customHeight="1">
      <c r="A69" s="300" t="s">
        <v>53</v>
      </c>
      <c r="B69" s="300"/>
      <c r="C69" s="300"/>
      <c r="D69" s="300"/>
      <c r="E69" s="300"/>
      <c r="F69" s="300"/>
      <c r="G69" s="300"/>
      <c r="H69" s="300"/>
      <c r="I69" s="301" t="s">
        <v>54</v>
      </c>
      <c r="J69" s="301"/>
      <c r="K69" s="269"/>
      <c r="L69" s="39"/>
    </row>
    <row r="70" spans="1:12" ht="15" customHeight="1">
      <c r="A70" s="287"/>
      <c r="B70" s="37"/>
      <c r="C70" s="30"/>
      <c r="D70" s="25" t="s">
        <v>55</v>
      </c>
      <c r="E70" s="26" t="str">
        <f>IF(AND(C70=0),"",IF(L13=TRUE,'ZYRAX fromage'!V35,"."))</f>
        <v/>
      </c>
      <c r="F70" s="53" t="s">
        <v>56</v>
      </c>
      <c r="G70" s="302" t="b">
        <f>FALSE</f>
        <v>0</v>
      </c>
      <c r="H70" s="302"/>
      <c r="I70" s="302"/>
      <c r="J70" s="302"/>
      <c r="K70" s="302"/>
    </row>
    <row r="71" spans="1:12" ht="15" customHeight="1">
      <c r="A71" s="287"/>
      <c r="B71" s="289"/>
      <c r="C71" s="289"/>
      <c r="D71" s="32" t="str">
        <f>SUBSTITUTE(B71,1,"gratuit")</f>
        <v/>
      </c>
      <c r="E71" s="28" t="str">
        <f>IF(AND(B70=0),"",IF(M13=TRUE,'ZYRAX fromage'!K35,"."))</f>
        <v/>
      </c>
      <c r="F71" s="54">
        <f>'MARGE fromage'!J45</f>
        <v>0</v>
      </c>
      <c r="G71" s="302"/>
      <c r="H71" s="302"/>
      <c r="I71" s="302"/>
      <c r="J71" s="302"/>
      <c r="K71" s="302"/>
      <c r="L71" s="29"/>
    </row>
    <row r="72" spans="1:12" ht="15" customHeight="1">
      <c r="A72" s="287"/>
      <c r="B72" s="37"/>
      <c r="C72" s="30"/>
      <c r="D72" s="25" t="s">
        <v>57</v>
      </c>
      <c r="E72" s="55" t="str">
        <f>IF(AND(C72=0),"",IF(L13=TRUE,'ZYRAX fromage'!V36,"."))</f>
        <v/>
      </c>
      <c r="F72" s="53" t="s">
        <v>56</v>
      </c>
      <c r="G72" s="294" t="b">
        <f>FALSE</f>
        <v>0</v>
      </c>
      <c r="H72" s="294"/>
      <c r="I72" s="294"/>
      <c r="J72" s="294"/>
      <c r="K72" s="294"/>
    </row>
    <row r="73" spans="1:12" ht="15" customHeight="1">
      <c r="A73" s="287"/>
      <c r="B73" s="289"/>
      <c r="C73" s="289"/>
      <c r="D73" s="32" t="str">
        <f>SUBSTITUTE(B73,1,"gratuit")</f>
        <v/>
      </c>
      <c r="E73" s="56" t="str">
        <f>IF(AND(B72=0),"",IF(M13=TRUE,'ZYRAX fromage'!K36,"."))</f>
        <v/>
      </c>
      <c r="F73" s="54">
        <f>'MARGE fromage'!J46</f>
        <v>0</v>
      </c>
      <c r="G73" s="294"/>
      <c r="H73" s="294"/>
      <c r="I73" s="294"/>
      <c r="J73" s="294"/>
      <c r="K73" s="294"/>
      <c r="L73" s="29"/>
    </row>
    <row r="74" spans="1:12" ht="15" customHeight="1">
      <c r="A74" s="287"/>
      <c r="B74" s="37"/>
      <c r="C74" s="31"/>
      <c r="D74" s="25" t="s">
        <v>58</v>
      </c>
      <c r="E74" s="26" t="str">
        <f>IF(AND(C74=0),"",IF(L13=TRUE,'ZYRAX fromage'!V37,"."))</f>
        <v/>
      </c>
      <c r="F74" s="57" t="s">
        <v>56</v>
      </c>
      <c r="G74" s="294" t="b">
        <f>FALSE</f>
        <v>0</v>
      </c>
      <c r="H74" s="294"/>
      <c r="I74" s="294"/>
      <c r="J74" s="294"/>
      <c r="K74" s="294"/>
    </row>
    <row r="75" spans="1:12" ht="15" customHeight="1">
      <c r="A75" s="287"/>
      <c r="B75" s="297"/>
      <c r="C75" s="297"/>
      <c r="D75" s="32" t="str">
        <f>SUBSTITUTE(B75,1,"gratuit")</f>
        <v/>
      </c>
      <c r="E75" s="28" t="str">
        <f>IF(AND(B74=0),"",IF(M13=TRUE,'ZYRAX fromage'!K37,"."))</f>
        <v/>
      </c>
      <c r="F75" s="58">
        <f>'MARGE fromage'!J47</f>
        <v>0</v>
      </c>
      <c r="G75" s="294"/>
      <c r="H75" s="294"/>
      <c r="I75" s="294"/>
      <c r="J75" s="294"/>
      <c r="K75" s="294"/>
    </row>
    <row r="76" spans="1:12" ht="15" customHeight="1">
      <c r="A76" s="287"/>
      <c r="B76" s="37"/>
      <c r="C76" s="30"/>
      <c r="D76" s="25" t="s">
        <v>59</v>
      </c>
      <c r="E76" s="26" t="str">
        <f>IF(AND(C76=0),"",IF(L13=TRUE,'ZYRAX fromage'!V38,"."))</f>
        <v/>
      </c>
      <c r="F76" s="53" t="s">
        <v>56</v>
      </c>
      <c r="G76" s="294" t="b">
        <f>FALSE</f>
        <v>0</v>
      </c>
      <c r="H76" s="294"/>
      <c r="I76" s="294"/>
      <c r="J76" s="294"/>
      <c r="K76" s="294"/>
      <c r="L76" s="29"/>
    </row>
    <row r="77" spans="1:12" ht="15" customHeight="1">
      <c r="A77" s="287"/>
      <c r="B77" s="289"/>
      <c r="C77" s="289"/>
      <c r="D77" s="32" t="str">
        <f>SUBSTITUTE(B77,1,"gratuit")</f>
        <v/>
      </c>
      <c r="E77" s="28" t="str">
        <f>IF(AND(B76=0),"",IF(M13=TRUE,'ZYRAX fromage'!K38,"."))</f>
        <v/>
      </c>
      <c r="F77" s="54">
        <f>'MARGE fromage'!J48</f>
        <v>0</v>
      </c>
      <c r="G77" s="294"/>
      <c r="H77" s="294"/>
      <c r="I77" s="294"/>
      <c r="J77" s="294"/>
      <c r="K77" s="294"/>
    </row>
    <row r="78" spans="1:12" ht="15" customHeight="1">
      <c r="A78" s="287"/>
      <c r="B78" s="59"/>
      <c r="C78" s="30"/>
      <c r="D78" s="25" t="s">
        <v>60</v>
      </c>
      <c r="E78" s="26" t="str">
        <f>IF(AND(C78=0),"",IF(L13=TRUE,'ZYRAX fromage'!V39,"."))</f>
        <v/>
      </c>
      <c r="F78" s="53" t="s">
        <v>56</v>
      </c>
      <c r="G78" s="294" t="b">
        <f>FALSE</f>
        <v>0</v>
      </c>
      <c r="H78" s="294"/>
      <c r="I78" s="294"/>
      <c r="J78" s="294"/>
      <c r="K78" s="294"/>
      <c r="L78" s="29"/>
    </row>
    <row r="79" spans="1:12" ht="15" customHeight="1">
      <c r="A79" s="287"/>
      <c r="B79" s="289"/>
      <c r="C79" s="289"/>
      <c r="D79" s="32" t="str">
        <f>SUBSTITUTE(B79,1,"gratuit")</f>
        <v/>
      </c>
      <c r="E79" s="28" t="str">
        <f>IF(AND(B78=0),"",IF(M13=TRUE,'ZYRAX fromage'!K39,"."))</f>
        <v/>
      </c>
      <c r="F79" s="54">
        <f>'MARGE fromage'!J49</f>
        <v>0</v>
      </c>
      <c r="G79" s="294"/>
      <c r="H79" s="294"/>
      <c r="I79" s="294"/>
      <c r="J79" s="294"/>
      <c r="K79" s="294"/>
    </row>
    <row r="80" spans="1:12" ht="15" customHeight="1">
      <c r="A80" s="287"/>
      <c r="B80" s="59"/>
      <c r="C80" s="30"/>
      <c r="D80" s="25" t="s">
        <v>61</v>
      </c>
      <c r="E80" s="26" t="str">
        <f>IF(AND(C80=0),"",IF(L13=TRUE,'ZYRAX fromage'!V40,"."))</f>
        <v/>
      </c>
      <c r="F80" s="53" t="s">
        <v>56</v>
      </c>
      <c r="G80" s="294" t="b">
        <f>FALSE</f>
        <v>0</v>
      </c>
      <c r="H80" s="294"/>
      <c r="I80" s="294"/>
      <c r="J80" s="294"/>
      <c r="K80" s="294"/>
    </row>
    <row r="81" spans="1:15" ht="15" customHeight="1">
      <c r="A81" s="287"/>
      <c r="B81" s="289"/>
      <c r="C81" s="289"/>
      <c r="D81" s="32" t="str">
        <f>SUBSTITUTE(B81,1,"gratuit")</f>
        <v/>
      </c>
      <c r="E81" s="28" t="str">
        <f>IF(AND(B80=0),"",IF(M13=TRUE,'ZYRAX fromage'!K40,"."))</f>
        <v/>
      </c>
      <c r="F81" s="54">
        <f>'MARGE fromage'!J50</f>
        <v>0</v>
      </c>
      <c r="G81" s="294"/>
      <c r="H81" s="294"/>
      <c r="I81" s="294"/>
      <c r="J81" s="294"/>
      <c r="K81" s="294"/>
      <c r="L81" s="29"/>
    </row>
    <row r="82" spans="1:15" ht="15" customHeight="1">
      <c r="A82" s="287"/>
      <c r="B82" s="59"/>
      <c r="C82" s="30"/>
      <c r="D82" s="25" t="s">
        <v>62</v>
      </c>
      <c r="E82" s="26" t="str">
        <f>IF(AND(C82=0),"",IF(L13=TRUE,'ZYRAX fromage'!V41,"."))</f>
        <v/>
      </c>
      <c r="F82" s="53" t="s">
        <v>56</v>
      </c>
      <c r="G82" s="294" t="b">
        <f>FALSE</f>
        <v>0</v>
      </c>
      <c r="H82" s="294"/>
      <c r="I82" s="294"/>
      <c r="J82" s="294"/>
      <c r="K82" s="294"/>
    </row>
    <row r="83" spans="1:15" ht="15" customHeight="1">
      <c r="A83" s="287"/>
      <c r="B83" s="289"/>
      <c r="C83" s="289"/>
      <c r="D83" s="32" t="str">
        <f>SUBSTITUTE(B83,1,"gratuit")</f>
        <v/>
      </c>
      <c r="E83" s="28" t="str">
        <f>IF(AND(B82=0),"",IF(M13=TRUE,'ZYRAX fromage'!K41,"."))</f>
        <v/>
      </c>
      <c r="F83" s="54">
        <f>'MARGE fromage'!J51</f>
        <v>0</v>
      </c>
      <c r="G83" s="294"/>
      <c r="H83" s="294"/>
      <c r="I83" s="294"/>
      <c r="J83" s="294"/>
      <c r="K83" s="294"/>
      <c r="L83" s="29"/>
    </row>
    <row r="84" spans="1:15" ht="15" customHeight="1">
      <c r="A84" s="287"/>
      <c r="B84" s="60"/>
      <c r="C84" s="30"/>
      <c r="D84" s="25" t="s">
        <v>63</v>
      </c>
      <c r="E84" s="26" t="str">
        <f>IF(AND(C84=0),"",IF(L13=TRUE,'ZYRAX fromage'!V42,"."))</f>
        <v/>
      </c>
      <c r="F84" s="61" t="s">
        <v>56</v>
      </c>
      <c r="G84" s="294" t="b">
        <f>FALSE</f>
        <v>0</v>
      </c>
      <c r="H84" s="294"/>
      <c r="I84" s="294"/>
      <c r="J84" s="294"/>
      <c r="K84" s="294"/>
    </row>
    <row r="85" spans="1:15" ht="15" customHeight="1">
      <c r="A85" s="287"/>
      <c r="B85" s="289"/>
      <c r="C85" s="289"/>
      <c r="D85" s="32" t="str">
        <f>SUBSTITUTE(B85,1,"gratuit")</f>
        <v/>
      </c>
      <c r="E85" s="28" t="str">
        <f>IF(AND(B84=0),"",IF(M13=TRUE,'ZYRAX fromage'!K42,"."))</f>
        <v/>
      </c>
      <c r="F85" s="54">
        <f>'MARGE fromage'!J52</f>
        <v>0</v>
      </c>
      <c r="G85" s="294"/>
      <c r="H85" s="294"/>
      <c r="I85" s="294"/>
      <c r="J85" s="294"/>
      <c r="K85" s="294"/>
    </row>
    <row r="86" spans="1:15" ht="15" customHeight="1">
      <c r="A86" s="287"/>
      <c r="B86" s="59"/>
      <c r="C86" s="30"/>
      <c r="D86" s="25" t="s">
        <v>64</v>
      </c>
      <c r="E86" s="26" t="str">
        <f>IF(AND(C86=0),"",IF(L13=TRUE,'ZYRAX fromage'!V43,"."))</f>
        <v/>
      </c>
      <c r="F86" s="61" t="s">
        <v>56</v>
      </c>
      <c r="G86" s="294" t="b">
        <f>FALSE</f>
        <v>0</v>
      </c>
      <c r="H86" s="294"/>
      <c r="I86" s="294"/>
      <c r="J86" s="294"/>
      <c r="K86" s="294"/>
      <c r="L86" s="29"/>
    </row>
    <row r="87" spans="1:15" ht="15" customHeight="1">
      <c r="A87" s="287"/>
      <c r="B87" s="289"/>
      <c r="C87" s="289"/>
      <c r="D87" s="32" t="str">
        <f>SUBSTITUTE(B87,1,"gratuit")</f>
        <v/>
      </c>
      <c r="E87" s="28" t="str">
        <f>IF(AND(B86=0),"",IF(M13=TRUE,'ZYRAX fromage'!K43,"."))</f>
        <v/>
      </c>
      <c r="F87" s="54">
        <f>'MARGE fromage'!J53</f>
        <v>0</v>
      </c>
      <c r="G87" s="294"/>
      <c r="H87" s="294"/>
      <c r="I87" s="294"/>
      <c r="J87" s="294"/>
      <c r="K87" s="294"/>
    </row>
    <row r="88" spans="1:15" ht="15" customHeight="1">
      <c r="A88" s="287"/>
      <c r="B88" s="59"/>
      <c r="C88" s="30"/>
      <c r="D88" s="35" t="s">
        <v>65</v>
      </c>
      <c r="E88" s="26" t="str">
        <f>IF(AND(B88=0,C88=0),"",IF(L13=TRUE,'ZYRAX fromage'!V44,"."))</f>
        <v/>
      </c>
      <c r="F88" s="62" t="s">
        <v>56</v>
      </c>
      <c r="G88" s="294" t="b">
        <f>FALSE</f>
        <v>0</v>
      </c>
      <c r="H88" s="294"/>
      <c r="I88" s="294"/>
      <c r="J88" s="294"/>
      <c r="K88" s="294"/>
      <c r="L88" s="29"/>
    </row>
    <row r="89" spans="1:15" ht="15" customHeight="1">
      <c r="A89" s="287"/>
      <c r="B89" s="289"/>
      <c r="C89" s="289"/>
      <c r="D89" s="63" t="str">
        <f>SUBSTITUTE(B89,1,"gratuit")</f>
        <v/>
      </c>
      <c r="E89" s="28" t="str">
        <f>IF(AND(B88=0),"",IF(M13=TRUE,'ZYRAX fromage'!K44,"."))</f>
        <v/>
      </c>
      <c r="F89" s="54">
        <f>'MARGE fromage'!J54</f>
        <v>0</v>
      </c>
      <c r="G89" s="294"/>
      <c r="H89" s="294"/>
      <c r="I89" s="294"/>
      <c r="J89" s="294"/>
      <c r="K89" s="294"/>
    </row>
    <row r="90" spans="1:15" ht="15" customHeight="1">
      <c r="A90" s="295" t="s">
        <v>66</v>
      </c>
      <c r="B90" s="295"/>
      <c r="C90" s="295"/>
      <c r="D90" s="295"/>
      <c r="E90" s="295"/>
      <c r="F90" s="295"/>
      <c r="G90" s="295"/>
      <c r="H90" s="295"/>
      <c r="I90" s="295"/>
      <c r="J90" s="295"/>
      <c r="K90" s="295"/>
      <c r="L90" s="29"/>
      <c r="O90" s="14"/>
    </row>
    <row r="91" spans="1:15" ht="15" customHeight="1">
      <c r="A91" s="287"/>
      <c r="B91" s="37"/>
      <c r="C91" s="64"/>
      <c r="D91" s="65" t="s">
        <v>67</v>
      </c>
      <c r="E91" s="26" t="str">
        <f>IF(AND(C91=0),"",IF(L13=TRUE,'ZYRAX fromage'!V46,"."))</f>
        <v/>
      </c>
      <c r="F91" s="296"/>
      <c r="G91" s="296"/>
      <c r="H91" s="296"/>
      <c r="I91" s="296"/>
      <c r="J91" s="296"/>
      <c r="K91" s="296"/>
      <c r="L91" s="29"/>
      <c r="O91" s="14"/>
    </row>
    <row r="92" spans="1:15" ht="15" customHeight="1">
      <c r="A92" s="287"/>
      <c r="B92" s="289"/>
      <c r="C92" s="289"/>
      <c r="D92" s="66" t="str">
        <f>SUBSTITUTE(B92,1,"gratuit")</f>
        <v/>
      </c>
      <c r="E92" s="28" t="str">
        <f>IF(AND(B91=0),"",IF(M13=TRUE,'ZYRAX fromage'!K46,"."))</f>
        <v/>
      </c>
      <c r="F92" s="296"/>
      <c r="G92" s="296"/>
      <c r="H92" s="296"/>
      <c r="I92" s="296"/>
      <c r="J92" s="296"/>
      <c r="K92" s="296"/>
      <c r="L92" s="29"/>
      <c r="O92" s="14"/>
    </row>
    <row r="93" spans="1:15" ht="15" customHeight="1">
      <c r="A93" s="287"/>
      <c r="B93" s="37"/>
      <c r="C93" s="64"/>
      <c r="D93" s="67" t="s">
        <v>68</v>
      </c>
      <c r="E93" s="26" t="str">
        <f>IF(AND(C93=0),"",IF(L13=TRUE,'ZYRAX fromage'!V47,"."))</f>
        <v/>
      </c>
      <c r="F93" s="288"/>
      <c r="G93" s="288"/>
      <c r="H93" s="288"/>
      <c r="I93" s="288"/>
      <c r="J93" s="288"/>
      <c r="K93" s="288"/>
      <c r="L93" s="29"/>
      <c r="O93" s="14"/>
    </row>
    <row r="94" spans="1:15" ht="15" customHeight="1">
      <c r="A94" s="287"/>
      <c r="B94" s="289"/>
      <c r="C94" s="289"/>
      <c r="D94" s="66" t="str">
        <f>SUBSTITUTE(B94,1,"gratuit")</f>
        <v/>
      </c>
      <c r="E94" s="28" t="str">
        <f>IF(AND(B93=0),"",IF(M13=TRUE,'ZYRAX fromage'!K47,"."))</f>
        <v/>
      </c>
      <c r="F94" s="288"/>
      <c r="G94" s="288"/>
      <c r="H94" s="288"/>
      <c r="I94" s="288"/>
      <c r="J94" s="288"/>
      <c r="K94" s="288"/>
      <c r="L94" s="29"/>
      <c r="O94" s="14"/>
    </row>
    <row r="95" spans="1:15" ht="15" customHeight="1">
      <c r="A95" s="287"/>
      <c r="B95" s="37"/>
      <c r="C95" s="64"/>
      <c r="D95" s="67" t="s">
        <v>69</v>
      </c>
      <c r="E95" s="26" t="str">
        <f>IF(AND(C95=0),"",IF(L13=TRUE,'ZYRAX fromage'!V48,"."))</f>
        <v/>
      </c>
      <c r="F95" s="288"/>
      <c r="G95" s="288"/>
      <c r="H95" s="288"/>
      <c r="I95" s="288"/>
      <c r="J95" s="288"/>
      <c r="K95" s="288"/>
      <c r="L95" s="29"/>
      <c r="O95" s="14"/>
    </row>
    <row r="96" spans="1:15" ht="15" customHeight="1" thickBot="1">
      <c r="A96" s="287"/>
      <c r="B96" s="289"/>
      <c r="C96" s="289"/>
      <c r="D96" s="66" t="str">
        <f>SUBSTITUTE(B96,1,"gratuit")</f>
        <v/>
      </c>
      <c r="E96" s="28" t="str">
        <f>IF(AND(B95=0),"",IF(M13=TRUE,'ZYRAX fromage'!K48,"."))</f>
        <v/>
      </c>
      <c r="F96" s="288"/>
      <c r="G96" s="288"/>
      <c r="H96" s="288"/>
      <c r="I96" s="288"/>
      <c r="J96" s="288"/>
      <c r="K96" s="288"/>
      <c r="L96" s="29"/>
      <c r="O96" s="14"/>
    </row>
    <row r="97" spans="1:12" ht="15" customHeight="1" thickBot="1">
      <c r="A97" s="287"/>
      <c r="B97" s="59"/>
      <c r="C97" s="30"/>
      <c r="D97" s="48" t="s">
        <v>1670</v>
      </c>
      <c r="E97" s="26" t="str">
        <f>IF(AND(C97=0),"",IF(L13=TRUE,'ZYRAX fromage'!V49,"."))</f>
        <v/>
      </c>
      <c r="F97" s="288"/>
      <c r="G97" s="288"/>
      <c r="H97" s="288"/>
      <c r="I97" s="288"/>
      <c r="J97" s="288"/>
      <c r="K97" s="288"/>
      <c r="L97" s="39"/>
    </row>
    <row r="98" spans="1:12" ht="15" customHeight="1" thickBot="1">
      <c r="A98" s="287"/>
      <c r="B98" s="289"/>
      <c r="C98" s="289"/>
      <c r="D98" s="32" t="str">
        <f>SUBSTITUTE(B98,1,"gratuit")</f>
        <v/>
      </c>
      <c r="E98" s="28" t="str">
        <f>IF(AND(B97=0),"",IF(M13=TRUE,'ZYRAX fromage'!K49,"."))</f>
        <v/>
      </c>
      <c r="F98" s="288"/>
      <c r="G98" s="288"/>
      <c r="H98" s="288"/>
      <c r="I98" s="288"/>
      <c r="J98" s="288"/>
      <c r="K98" s="288"/>
      <c r="L98" s="29"/>
    </row>
    <row r="99" spans="1:12" ht="15" customHeight="1" thickBot="1">
      <c r="A99" s="287"/>
      <c r="B99" s="59"/>
      <c r="C99" s="30"/>
      <c r="D99" s="48" t="s">
        <v>1671</v>
      </c>
      <c r="E99" s="26" t="str">
        <f>IF(AND(C99=0),"",IF(L13=TRUE,'ZYRAX fromage'!V50,"."))</f>
        <v/>
      </c>
      <c r="F99" s="288"/>
      <c r="G99" s="288"/>
      <c r="H99" s="288"/>
      <c r="I99" s="288"/>
      <c r="J99" s="288"/>
      <c r="K99" s="288"/>
      <c r="L99" s="39"/>
    </row>
    <row r="100" spans="1:12" ht="15" customHeight="1" thickBot="1">
      <c r="A100" s="287"/>
      <c r="B100" s="289"/>
      <c r="C100" s="289"/>
      <c r="D100" s="32" t="str">
        <f>SUBSTITUTE(B100,1,"gratuit")</f>
        <v/>
      </c>
      <c r="E100" s="28" t="str">
        <f>IF(AND(B99=0),"",IF(M13=TRUE,'ZYRAX fromage'!K50,"."))</f>
        <v/>
      </c>
      <c r="F100" s="288"/>
      <c r="G100" s="288"/>
      <c r="H100" s="288"/>
      <c r="I100" s="288"/>
      <c r="J100" s="288"/>
      <c r="K100" s="288"/>
      <c r="L100" s="29"/>
    </row>
    <row r="101" spans="1:12" ht="15" customHeight="1" thickBot="1">
      <c r="A101" s="287"/>
      <c r="B101" s="59"/>
      <c r="C101" s="30"/>
      <c r="D101" s="48" t="s">
        <v>70</v>
      </c>
      <c r="E101" s="26" t="str">
        <f>IF(AND(C101=0),"",IF(L13=TRUE,'ZYRAX fromage'!V51*24,"."))</f>
        <v/>
      </c>
      <c r="F101" s="288"/>
      <c r="G101" s="288"/>
      <c r="H101" s="288"/>
      <c r="I101" s="288"/>
      <c r="J101" s="288"/>
      <c r="K101" s="288"/>
      <c r="L101" s="39"/>
    </row>
    <row r="102" spans="1:12" ht="15" customHeight="1">
      <c r="A102" s="287"/>
      <c r="B102" s="289"/>
      <c r="C102" s="289"/>
      <c r="D102" s="32" t="str">
        <f>SUBSTITUTE(B102,1,"gratuit")</f>
        <v/>
      </c>
      <c r="E102" s="28" t="str">
        <f>IF(AND(B101=0),"",IF(M13=TRUE,'ZYRAX fromage'!K51*24,"."))</f>
        <v/>
      </c>
      <c r="F102" s="288"/>
      <c r="G102" s="288"/>
      <c r="H102" s="288"/>
      <c r="I102" s="288"/>
      <c r="J102" s="288"/>
      <c r="K102" s="288"/>
      <c r="L102" s="29"/>
    </row>
    <row r="103" spans="1:12" ht="15" customHeight="1">
      <c r="A103" s="293"/>
      <c r="B103" s="20"/>
      <c r="C103" s="30"/>
      <c r="D103" s="25" t="s">
        <v>71</v>
      </c>
      <c r="E103" s="26" t="str">
        <f>IF(AND(C103=0),"",IF(L13=TRUE,'ZYRAX fromage'!V52*90,"."))</f>
        <v/>
      </c>
      <c r="F103" s="288"/>
      <c r="G103" s="288"/>
      <c r="H103" s="288"/>
      <c r="I103" s="288"/>
      <c r="J103" s="288"/>
      <c r="K103" s="288"/>
      <c r="L103" s="39"/>
    </row>
    <row r="104" spans="1:12" ht="15" customHeight="1" thickBot="1">
      <c r="A104" s="293"/>
      <c r="B104" s="289"/>
      <c r="C104" s="289"/>
      <c r="D104" s="32" t="str">
        <f>SUBSTITUTE(B104,1,"gratuit")</f>
        <v/>
      </c>
      <c r="E104" s="28" t="str">
        <f>IF(AND(B103=0),"",IF(M13=TRUE,'ZYRAX fromage'!K52*90,"."))</f>
        <v/>
      </c>
      <c r="F104" s="288"/>
      <c r="G104" s="288"/>
      <c r="H104" s="288"/>
      <c r="I104" s="288"/>
      <c r="J104" s="288"/>
      <c r="K104" s="288"/>
      <c r="L104" s="39"/>
    </row>
    <row r="105" spans="1:12" ht="15" customHeight="1" thickBot="1">
      <c r="A105" s="287"/>
      <c r="B105" s="37"/>
      <c r="C105" s="30"/>
      <c r="D105" s="68" t="s">
        <v>72</v>
      </c>
      <c r="E105" s="26" t="str">
        <f>IF(AND(C105=0),"",IF(L13=TRUE,'ZYRAX fromage'!V53*3,"."))</f>
        <v/>
      </c>
      <c r="F105" s="288"/>
      <c r="G105" s="288"/>
      <c r="H105" s="288"/>
      <c r="I105" s="288"/>
      <c r="J105" s="288"/>
      <c r="K105" s="288"/>
      <c r="L105" s="29"/>
    </row>
    <row r="106" spans="1:12" ht="15" customHeight="1">
      <c r="A106" s="287"/>
      <c r="B106" s="289"/>
      <c r="C106" s="289"/>
      <c r="D106" s="69" t="str">
        <f>SUBSTITUTE(B106,1,"gratuit")</f>
        <v/>
      </c>
      <c r="E106" s="28" t="str">
        <f>IF(AND(B105=0),"",IF(M13=TRUE,'ZYRAX fromage'!K53*3,"."))</f>
        <v/>
      </c>
      <c r="F106" s="288"/>
      <c r="G106" s="288"/>
      <c r="H106" s="288"/>
      <c r="I106" s="288"/>
      <c r="J106" s="288"/>
      <c r="K106" s="288"/>
      <c r="L106" s="39"/>
    </row>
  </sheetData>
  <mergeCells count="169">
    <mergeCell ref="D14:E14"/>
    <mergeCell ref="A14:C14"/>
    <mergeCell ref="I1:K1"/>
    <mergeCell ref="A2:D2"/>
    <mergeCell ref="E2:F2"/>
    <mergeCell ref="G2:I2"/>
    <mergeCell ref="J2:K2"/>
    <mergeCell ref="B3:E3"/>
    <mergeCell ref="G3:I3"/>
    <mergeCell ref="J3:K3"/>
    <mergeCell ref="H6:I6"/>
    <mergeCell ref="J6:K6"/>
    <mergeCell ref="B7:G7"/>
    <mergeCell ref="J7:K7"/>
    <mergeCell ref="B8:G8"/>
    <mergeCell ref="J8:K8"/>
    <mergeCell ref="B4:F4"/>
    <mergeCell ref="H4:I4"/>
    <mergeCell ref="J4:K4"/>
    <mergeCell ref="A5:C5"/>
    <mergeCell ref="D5:E5"/>
    <mergeCell ref="F5:G5"/>
    <mergeCell ref="H5:I5"/>
    <mergeCell ref="J5:K5"/>
    <mergeCell ref="B9:G9"/>
    <mergeCell ref="H9:I9"/>
    <mergeCell ref="J9:K9"/>
    <mergeCell ref="B10:G10"/>
    <mergeCell ref="J10:K10"/>
    <mergeCell ref="B11:G13"/>
    <mergeCell ref="J11:K11"/>
    <mergeCell ref="J12:K12"/>
    <mergeCell ref="J13:K13"/>
    <mergeCell ref="A19:A20"/>
    <mergeCell ref="F19:K20"/>
    <mergeCell ref="B20:C20"/>
    <mergeCell ref="A21:A22"/>
    <mergeCell ref="F21:K22"/>
    <mergeCell ref="B22:C22"/>
    <mergeCell ref="A15:A16"/>
    <mergeCell ref="F15:K16"/>
    <mergeCell ref="B16:C16"/>
    <mergeCell ref="A17:A18"/>
    <mergeCell ref="F17:K18"/>
    <mergeCell ref="B18:C18"/>
    <mergeCell ref="A27:A28"/>
    <mergeCell ref="F27:K28"/>
    <mergeCell ref="B28:C28"/>
    <mergeCell ref="A29:A30"/>
    <mergeCell ref="F29:K30"/>
    <mergeCell ref="B30:C30"/>
    <mergeCell ref="A23:A24"/>
    <mergeCell ref="F23:K24"/>
    <mergeCell ref="B24:C24"/>
    <mergeCell ref="A25:A26"/>
    <mergeCell ref="F25:K26"/>
    <mergeCell ref="B26:C26"/>
    <mergeCell ref="A37:A38"/>
    <mergeCell ref="F37:K38"/>
    <mergeCell ref="B38:C38"/>
    <mergeCell ref="A39:A40"/>
    <mergeCell ref="F39:K40"/>
    <mergeCell ref="B40:C40"/>
    <mergeCell ref="F31:K32"/>
    <mergeCell ref="B32:C32"/>
    <mergeCell ref="A33:A34"/>
    <mergeCell ref="F33:K34"/>
    <mergeCell ref="B34:C34"/>
    <mergeCell ref="A35:A36"/>
    <mergeCell ref="F35:K36"/>
    <mergeCell ref="B36:C36"/>
    <mergeCell ref="A45:A46"/>
    <mergeCell ref="F45:K46"/>
    <mergeCell ref="B46:C46"/>
    <mergeCell ref="A47:A48"/>
    <mergeCell ref="F47:K48"/>
    <mergeCell ref="B48:C48"/>
    <mergeCell ref="A41:A42"/>
    <mergeCell ref="F41:K42"/>
    <mergeCell ref="B42:C42"/>
    <mergeCell ref="A43:A44"/>
    <mergeCell ref="F43:K44"/>
    <mergeCell ref="B44:C44"/>
    <mergeCell ref="A53:A54"/>
    <mergeCell ref="F53:K54"/>
    <mergeCell ref="B54:C54"/>
    <mergeCell ref="A56:K56"/>
    <mergeCell ref="A57:A58"/>
    <mergeCell ref="F57:K58"/>
    <mergeCell ref="B58:C58"/>
    <mergeCell ref="A49:A50"/>
    <mergeCell ref="F49:K50"/>
    <mergeCell ref="B50:C50"/>
    <mergeCell ref="A51:A52"/>
    <mergeCell ref="F51:K52"/>
    <mergeCell ref="B52:C52"/>
    <mergeCell ref="A63:A64"/>
    <mergeCell ref="F63:K64"/>
    <mergeCell ref="B64:C64"/>
    <mergeCell ref="A65:A66"/>
    <mergeCell ref="F65:K66"/>
    <mergeCell ref="B66:C66"/>
    <mergeCell ref="A59:A60"/>
    <mergeCell ref="F59:K60"/>
    <mergeCell ref="B60:C60"/>
    <mergeCell ref="A61:A62"/>
    <mergeCell ref="F61:K62"/>
    <mergeCell ref="B62:C62"/>
    <mergeCell ref="A72:A73"/>
    <mergeCell ref="G72:K73"/>
    <mergeCell ref="B73:C73"/>
    <mergeCell ref="A74:A75"/>
    <mergeCell ref="G74:K75"/>
    <mergeCell ref="B75:C75"/>
    <mergeCell ref="A67:A68"/>
    <mergeCell ref="F67:K68"/>
    <mergeCell ref="B68:C68"/>
    <mergeCell ref="A69:H69"/>
    <mergeCell ref="I69:J69"/>
    <mergeCell ref="A70:A71"/>
    <mergeCell ref="G70:K71"/>
    <mergeCell ref="B71:C71"/>
    <mergeCell ref="A80:A81"/>
    <mergeCell ref="G80:K81"/>
    <mergeCell ref="B81:C81"/>
    <mergeCell ref="A82:A83"/>
    <mergeCell ref="G82:K83"/>
    <mergeCell ref="B83:C83"/>
    <mergeCell ref="A76:A77"/>
    <mergeCell ref="G76:K77"/>
    <mergeCell ref="B77:C77"/>
    <mergeCell ref="A78:A79"/>
    <mergeCell ref="G78:K79"/>
    <mergeCell ref="B79:C79"/>
    <mergeCell ref="B89:C89"/>
    <mergeCell ref="A90:K90"/>
    <mergeCell ref="A91:A92"/>
    <mergeCell ref="F91:K92"/>
    <mergeCell ref="B92:C92"/>
    <mergeCell ref="A84:A85"/>
    <mergeCell ref="G84:K85"/>
    <mergeCell ref="B85:C85"/>
    <mergeCell ref="A86:A87"/>
    <mergeCell ref="G86:K87"/>
    <mergeCell ref="B87:C87"/>
    <mergeCell ref="A99:A100"/>
    <mergeCell ref="F99:K100"/>
    <mergeCell ref="B100:C100"/>
    <mergeCell ref="A97:A98"/>
    <mergeCell ref="F97:K98"/>
    <mergeCell ref="B98:C98"/>
    <mergeCell ref="G14:J14"/>
    <mergeCell ref="A105:A106"/>
    <mergeCell ref="F105:K106"/>
    <mergeCell ref="B106:C106"/>
    <mergeCell ref="A101:A102"/>
    <mergeCell ref="F101:K102"/>
    <mergeCell ref="B102:C102"/>
    <mergeCell ref="A103:A104"/>
    <mergeCell ref="F103:K104"/>
    <mergeCell ref="B104:C104"/>
    <mergeCell ref="A93:A94"/>
    <mergeCell ref="F93:K94"/>
    <mergeCell ref="B94:C94"/>
    <mergeCell ref="A95:A96"/>
    <mergeCell ref="F95:K96"/>
    <mergeCell ref="B96:C96"/>
    <mergeCell ref="A88:A89"/>
    <mergeCell ref="G88:K89"/>
  </mergeCells>
  <conditionalFormatting sqref="J3:K3">
    <cfRule type="cellIs" dxfId="1" priority="1" stopIfTrue="1" operator="lessThan">
      <formula>0</formula>
    </cfRule>
  </conditionalFormatting>
  <conditionalFormatting sqref="J12:J13">
    <cfRule type="expression" dxfId="0" priority="2" stopIfTrue="1">
      <formula>NOT(ISERROR(SEARCH("attention 10 KG",J12)))</formula>
    </cfRule>
  </conditionalFormatting>
  <dataValidations count="7">
    <dataValidation type="whole" errorStyle="warning" allowBlank="1" showErrorMessage="1" error="pensez que le vache au allegé et en precommande semaine A pour B merci de tenir au courant J.Jacques" sqref="B55:C55">
      <formula1>0</formula1>
      <formula2>0</formula2>
    </dataValidation>
    <dataValidation type="decimal" errorStyle="warning" allowBlank="1" showErrorMessage="1" error="pensez que le sous vide nous demande du temps !!!! et pensez a mettre le taux PVC " sqref="B70:B89">
      <formula1>0</formula1>
      <formula2>0</formula2>
    </dataValidation>
    <dataValidation type="whole" errorStyle="warning" allowBlank="1" showErrorMessage="1" error="pensez" sqref="B43">
      <formula1>1</formula1>
      <formula2>5</formula2>
    </dataValidation>
    <dataValidation errorStyle="warning" showErrorMessage="1" errorTitle="a remplir" error="merci de remplir la case telephonne  colonne C onglet magasin merci" sqref="G2:I2">
      <formula1>0</formula1>
      <formula2>0</formula2>
    </dataValidation>
    <dataValidation type="list" showErrorMessage="1" error="servez vous de la liste SVP j'ai pas bosser pour rien , pensez au temp que j'ai passer a tout faire" sqref="B8:G8">
      <formula1>noms</formula1>
      <formula2>0</formula2>
    </dataValidation>
    <dataValidation type="list" showErrorMessage="1" error="servez vous de la liste SVP j'ai pas bosser pour rien . pensez au temp que j'ai passer a tout faire" sqref="B7:G7">
      <formula1>objet</formula1>
      <formula2>0</formula2>
    </dataValidation>
    <dataValidation type="list" allowBlank="1" showErrorMessage="1" sqref="B3:C3">
      <formula1>magasin</formula1>
      <formula2>0</formula2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X165"/>
  <sheetViews>
    <sheetView topLeftCell="A142" workbookViewId="0">
      <selection activeCell="H105" sqref="H105:I113"/>
    </sheetView>
  </sheetViews>
  <sheetFormatPr baseColWidth="10" defaultRowHeight="12.75"/>
  <cols>
    <col min="1" max="1" width="23.42578125" style="70" customWidth="1"/>
    <col min="2" max="2" width="28.42578125" style="71" customWidth="1"/>
    <col min="3" max="3" width="9.28515625" style="71" customWidth="1"/>
    <col min="4" max="4" width="10.7109375" style="71" customWidth="1"/>
    <col min="5" max="5" width="9.85546875" style="71" customWidth="1"/>
    <col min="6" max="6" width="7.85546875" style="71" customWidth="1"/>
    <col min="7" max="7" width="38.5703125" style="71" customWidth="1"/>
    <col min="8" max="8" width="9.5703125" style="71" customWidth="1"/>
    <col min="9" max="9" width="9.85546875" style="71" customWidth="1"/>
    <col min="10" max="10" width="9" style="71" customWidth="1"/>
    <col min="11" max="11" width="10.7109375" style="71" customWidth="1"/>
    <col min="12" max="12" width="8.28515625" style="72" customWidth="1"/>
    <col min="13" max="13" width="5.85546875" style="72" customWidth="1"/>
    <col min="14" max="14" width="11.42578125" style="73"/>
    <col min="15" max="15" width="11.42578125" style="74"/>
    <col min="16" max="16" width="6.5703125" style="71" customWidth="1"/>
    <col min="17" max="17" width="8.5703125" style="75" customWidth="1"/>
    <col min="18" max="18" width="8.140625" style="76" customWidth="1"/>
    <col min="19" max="16384" width="11.42578125" style="71"/>
  </cols>
  <sheetData>
    <row r="1" spans="1:24" s="83" customFormat="1" ht="22.5">
      <c r="A1" s="350" t="s">
        <v>73</v>
      </c>
      <c r="B1" s="350"/>
      <c r="C1" s="77"/>
      <c r="D1" s="77"/>
      <c r="E1" s="77"/>
      <c r="F1" s="77"/>
      <c r="G1" s="77"/>
      <c r="H1" s="77"/>
      <c r="I1" s="77"/>
      <c r="J1" s="77"/>
      <c r="K1" s="77"/>
      <c r="L1" s="78"/>
      <c r="M1" s="78"/>
      <c r="N1" s="79"/>
      <c r="O1" s="80"/>
      <c r="P1" s="77"/>
      <c r="Q1" s="81"/>
      <c r="R1" s="82"/>
    </row>
    <row r="2" spans="1:24">
      <c r="A2" s="84"/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  <c r="M2" s="86"/>
      <c r="N2" s="87"/>
      <c r="O2" s="88"/>
      <c r="P2" s="85"/>
      <c r="Q2" s="89"/>
      <c r="R2" s="90"/>
    </row>
    <row r="3" spans="1:24" s="99" customFormat="1" ht="29.25" customHeight="1">
      <c r="A3" s="91" t="s">
        <v>74</v>
      </c>
      <c r="B3" s="92" t="e">
        <f>O163-B8*C8-B9*C9-R165-B10*C10</f>
        <v>#REF!</v>
      </c>
      <c r="C3" s="351" t="s">
        <v>75</v>
      </c>
      <c r="D3" s="351"/>
      <c r="E3" s="351"/>
      <c r="F3" s="351"/>
      <c r="G3" s="351"/>
      <c r="H3" s="351"/>
      <c r="I3" s="351"/>
      <c r="J3" s="351"/>
      <c r="K3" s="351"/>
      <c r="L3" s="93"/>
      <c r="M3" s="93"/>
      <c r="N3" s="94"/>
      <c r="O3" s="95"/>
      <c r="P3" s="96"/>
      <c r="Q3" s="97"/>
      <c r="R3" s="98"/>
      <c r="T3" s="100"/>
      <c r="U3" s="100"/>
      <c r="W3" s="100"/>
      <c r="X3" s="100"/>
    </row>
    <row r="4" spans="1:24">
      <c r="A4" s="84"/>
      <c r="B4" s="85"/>
      <c r="C4" s="85"/>
      <c r="D4" s="85"/>
      <c r="E4" s="85"/>
      <c r="F4" s="85"/>
      <c r="G4" s="85"/>
      <c r="H4" s="85"/>
      <c r="I4" s="85"/>
      <c r="J4" s="85"/>
      <c r="K4" s="85"/>
      <c r="L4" s="86"/>
      <c r="M4" s="86"/>
      <c r="N4" s="87"/>
      <c r="O4" s="88"/>
      <c r="P4" s="85"/>
      <c r="Q4" s="89"/>
      <c r="R4" s="90"/>
    </row>
    <row r="5" spans="1:24" s="103" customFormat="1" ht="41.25" customHeight="1">
      <c r="A5" s="101" t="s">
        <v>76</v>
      </c>
      <c r="B5" s="352"/>
      <c r="C5" s="352"/>
      <c r="D5" s="352"/>
      <c r="E5" s="352"/>
      <c r="F5" s="352"/>
      <c r="G5" s="352"/>
      <c r="H5" s="352"/>
      <c r="I5" s="352"/>
      <c r="J5" s="352"/>
      <c r="K5" s="352"/>
      <c r="L5" s="352"/>
      <c r="M5" s="352"/>
      <c r="N5" s="352"/>
      <c r="O5" s="352"/>
      <c r="P5" s="102"/>
      <c r="Q5" s="102"/>
      <c r="R5" s="102"/>
      <c r="T5" s="104"/>
      <c r="U5" s="104"/>
      <c r="W5" s="104"/>
      <c r="X5" s="104"/>
    </row>
    <row r="6" spans="1:24" ht="20.25" customHeight="1">
      <c r="A6" s="84"/>
      <c r="B6" s="85"/>
      <c r="C6" s="85"/>
      <c r="D6" s="105"/>
      <c r="E6" s="353"/>
      <c r="F6" s="353"/>
      <c r="G6" s="353"/>
      <c r="H6" s="353"/>
      <c r="I6" s="353"/>
      <c r="J6" s="353"/>
      <c r="K6" s="106" t="s">
        <v>77</v>
      </c>
      <c r="L6" s="86"/>
      <c r="M6" s="86"/>
      <c r="N6" s="87"/>
      <c r="O6" s="88"/>
      <c r="P6" s="85"/>
      <c r="Q6" s="89"/>
      <c r="R6" s="90"/>
    </row>
    <row r="7" spans="1:24">
      <c r="A7" s="107" t="s">
        <v>78</v>
      </c>
      <c r="B7" s="85"/>
      <c r="C7" s="85"/>
      <c r="D7" s="108"/>
      <c r="E7" s="353"/>
      <c r="F7" s="353"/>
      <c r="G7" s="353"/>
      <c r="H7" s="353"/>
      <c r="I7" s="353"/>
      <c r="J7" s="353"/>
      <c r="K7" s="85"/>
      <c r="L7" s="86"/>
      <c r="M7" s="86"/>
      <c r="N7" s="87"/>
      <c r="O7" s="88"/>
      <c r="P7" s="85"/>
      <c r="Q7" s="89"/>
      <c r="R7" s="90"/>
    </row>
    <row r="8" spans="1:24" ht="18" customHeight="1">
      <c r="A8" s="109" t="s">
        <v>79</v>
      </c>
      <c r="B8" s="110">
        <f>fromage!E6</f>
        <v>0</v>
      </c>
      <c r="C8" s="111">
        <f>fromage!G6</f>
        <v>155</v>
      </c>
      <c r="D8" s="108"/>
      <c r="E8" s="353"/>
      <c r="F8" s="353"/>
      <c r="G8" s="353"/>
      <c r="H8" s="353"/>
      <c r="I8" s="353"/>
      <c r="J8" s="353"/>
      <c r="K8" s="85"/>
      <c r="L8" s="86"/>
      <c r="M8" s="86"/>
      <c r="N8" s="87"/>
      <c r="O8" s="88"/>
      <c r="P8" s="85"/>
      <c r="Q8" s="89"/>
      <c r="R8" s="90"/>
    </row>
    <row r="9" spans="1:24" ht="18" customHeight="1">
      <c r="A9" s="109" t="s">
        <v>80</v>
      </c>
      <c r="B9" s="112">
        <f>fromage!I7</f>
        <v>0</v>
      </c>
      <c r="C9" s="112">
        <f>fromage!I8</f>
        <v>0</v>
      </c>
      <c r="D9" s="108"/>
      <c r="E9" s="353"/>
      <c r="F9" s="353"/>
      <c r="G9" s="353"/>
      <c r="H9" s="353"/>
      <c r="I9" s="353"/>
      <c r="J9" s="353"/>
      <c r="K9" s="85"/>
      <c r="L9" s="86"/>
      <c r="M9" s="86"/>
      <c r="N9" s="87"/>
      <c r="O9" s="88"/>
      <c r="P9" s="85"/>
      <c r="Q9" s="89"/>
      <c r="R9" s="90"/>
    </row>
    <row r="10" spans="1:24" ht="18" customHeight="1">
      <c r="A10" s="113"/>
      <c r="B10" s="112">
        <f>fromage!I10</f>
        <v>0</v>
      </c>
      <c r="C10" s="112">
        <f>fromage!I11</f>
        <v>0</v>
      </c>
      <c r="D10" s="85"/>
      <c r="E10" s="114"/>
      <c r="F10" s="85"/>
      <c r="G10" s="115"/>
      <c r="H10" s="116"/>
      <c r="I10" s="85"/>
      <c r="J10" s="117"/>
      <c r="K10" s="85"/>
      <c r="L10" s="86"/>
      <c r="M10" s="86"/>
      <c r="N10" s="87"/>
      <c r="O10" s="88"/>
      <c r="P10" s="85"/>
      <c r="Q10" s="89"/>
      <c r="R10" s="90"/>
    </row>
    <row r="11" spans="1:24">
      <c r="A11" s="84"/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6"/>
      <c r="M11" s="86"/>
      <c r="N11" s="87"/>
      <c r="O11" s="88"/>
      <c r="P11" s="85"/>
      <c r="Q11" s="89"/>
      <c r="R11" s="90"/>
    </row>
    <row r="12" spans="1:24">
      <c r="A12" s="118" t="s">
        <v>81</v>
      </c>
      <c r="B12" s="119" t="e">
        <f>+'ZYRAX fromage'!F54+'ZYRAX fromage'!G54+'ZYRAX fromage'!F110+'ZYRAX fromage'!G110+#REF!+#REF!+#REF!</f>
        <v>#REF!</v>
      </c>
      <c r="C12" s="85"/>
      <c r="D12" s="85"/>
      <c r="E12" s="85"/>
      <c r="F12" s="85"/>
      <c r="G12" s="85"/>
      <c r="H12" s="85"/>
      <c r="I12" s="85"/>
      <c r="J12" s="85"/>
      <c r="K12" s="85"/>
      <c r="L12" s="86"/>
      <c r="M12" s="86"/>
      <c r="N12" s="87"/>
      <c r="O12" s="88"/>
      <c r="P12" s="85"/>
      <c r="Q12" s="89"/>
      <c r="R12" s="90"/>
    </row>
    <row r="13" spans="1:24">
      <c r="A13" s="118" t="s">
        <v>82</v>
      </c>
      <c r="B13" s="120" t="e">
        <f>+'ZYRAX fromage'!H54+'ZYRAX fromage'!H110+#REF!+#REF!+#REF!+F9*2.7+E10*2.4+F10*2.4</f>
        <v>#REF!</v>
      </c>
      <c r="C13" s="85"/>
      <c r="D13" s="85"/>
      <c r="E13" s="85"/>
      <c r="F13" s="85"/>
      <c r="G13" s="85"/>
      <c r="H13" s="85"/>
      <c r="I13" s="85"/>
      <c r="J13" s="85"/>
      <c r="K13" s="85"/>
      <c r="L13" s="86"/>
      <c r="M13" s="86"/>
      <c r="N13" s="87"/>
      <c r="O13" s="88"/>
      <c r="P13" s="85"/>
      <c r="Q13" s="89"/>
      <c r="R13" s="90"/>
    </row>
    <row r="14" spans="1:24">
      <c r="A14" s="118" t="s">
        <v>83</v>
      </c>
      <c r="B14" s="119" t="e">
        <f>+A24+A72+A121+A134+A161</f>
        <v>#REF!</v>
      </c>
      <c r="C14" s="85"/>
      <c r="D14" s="85"/>
      <c r="E14" s="85"/>
      <c r="F14" s="85"/>
      <c r="G14" s="85"/>
      <c r="H14" s="85"/>
      <c r="I14" s="85"/>
      <c r="J14" s="85"/>
      <c r="K14" s="85"/>
      <c r="L14" s="86"/>
      <c r="M14" s="86"/>
      <c r="N14" s="87"/>
      <c r="O14" s="121"/>
      <c r="P14" s="85"/>
      <c r="Q14" s="89"/>
      <c r="R14" s="90"/>
    </row>
    <row r="15" spans="1:24" ht="24.75" customHeight="1">
      <c r="A15" s="84"/>
      <c r="B15" s="85"/>
      <c r="C15" s="85"/>
      <c r="D15" s="354" t="s">
        <v>84</v>
      </c>
      <c r="E15" s="354"/>
      <c r="F15" s="354"/>
      <c r="G15" s="354"/>
      <c r="H15" s="354"/>
      <c r="I15" s="354"/>
      <c r="J15" s="354"/>
      <c r="K15" s="85"/>
      <c r="L15" s="86"/>
      <c r="M15" s="86"/>
      <c r="N15" s="87"/>
      <c r="O15" s="88"/>
      <c r="P15" s="85"/>
      <c r="Q15" s="89"/>
      <c r="R15" s="90"/>
    </row>
    <row r="16" spans="1:24" ht="30" customHeight="1">
      <c r="A16" s="343" t="s">
        <v>85</v>
      </c>
      <c r="B16" s="343"/>
      <c r="C16" s="276" t="s">
        <v>1648</v>
      </c>
      <c r="D16" s="123"/>
      <c r="E16" s="123" t="s">
        <v>86</v>
      </c>
      <c r="F16" s="124" t="s">
        <v>87</v>
      </c>
      <c r="G16" s="125" t="s">
        <v>88</v>
      </c>
      <c r="H16" s="126" t="s">
        <v>89</v>
      </c>
      <c r="I16" s="127" t="s">
        <v>90</v>
      </c>
      <c r="J16" s="128" t="s">
        <v>91</v>
      </c>
      <c r="K16" s="129">
        <f>fromage!K69</f>
        <v>0</v>
      </c>
      <c r="L16" s="130" t="s">
        <v>92</v>
      </c>
      <c r="M16" s="131" t="s">
        <v>93</v>
      </c>
      <c r="N16" s="132" t="s">
        <v>94</v>
      </c>
      <c r="O16" s="133" t="s">
        <v>95</v>
      </c>
      <c r="P16" s="134"/>
      <c r="Q16" s="126" t="s">
        <v>96</v>
      </c>
      <c r="R16" s="135" t="s">
        <v>97</v>
      </c>
      <c r="S16" s="85"/>
    </row>
    <row r="17" spans="1:19">
      <c r="A17" s="136" t="s">
        <v>98</v>
      </c>
      <c r="B17" s="112"/>
      <c r="C17" s="137"/>
      <c r="D17" s="138">
        <f>fromage!B15</f>
        <v>1</v>
      </c>
      <c r="E17" s="139">
        <f>fromage!B16</f>
        <v>0</v>
      </c>
      <c r="F17" s="140">
        <v>5</v>
      </c>
      <c r="G17" s="125" t="s">
        <v>99</v>
      </c>
      <c r="H17" s="141">
        <v>0</v>
      </c>
      <c r="I17" s="142">
        <v>0</v>
      </c>
      <c r="J17" s="143">
        <f t="shared" ref="J17:J36" si="0">+I17*$K$16</f>
        <v>0</v>
      </c>
      <c r="K17" s="144"/>
      <c r="L17" s="145">
        <f t="shared" ref="L17:L36" si="1">+$B$20</f>
        <v>0</v>
      </c>
      <c r="M17" s="145">
        <f t="shared" ref="M17:M36" si="2">+$B$21</f>
        <v>0</v>
      </c>
      <c r="N17" s="132">
        <f>+'ZYRAX fromage'!Y7</f>
        <v>0</v>
      </c>
      <c r="O17" s="133">
        <f>+'ZYRAX fromage'!Z7</f>
        <v>0</v>
      </c>
      <c r="P17" s="103"/>
      <c r="Q17" s="141">
        <f>+'ZYRAX fromage'!AB7</f>
        <v>0</v>
      </c>
      <c r="R17" s="143">
        <f>+'ZYRAX fromage'!AC7</f>
        <v>0</v>
      </c>
      <c r="S17" s="85"/>
    </row>
    <row r="18" spans="1:19">
      <c r="A18" s="136" t="s">
        <v>100</v>
      </c>
      <c r="B18" s="112"/>
      <c r="C18" s="137"/>
      <c r="D18" s="138">
        <f>fromage!B17</f>
        <v>0</v>
      </c>
      <c r="E18" s="139">
        <f>fromage!B18</f>
        <v>0</v>
      </c>
      <c r="F18" s="140">
        <v>4.5</v>
      </c>
      <c r="G18" s="125" t="s">
        <v>101</v>
      </c>
      <c r="H18" s="141">
        <v>0</v>
      </c>
      <c r="I18" s="142">
        <v>0</v>
      </c>
      <c r="J18" s="143">
        <f t="shared" si="0"/>
        <v>0</v>
      </c>
      <c r="K18" s="144"/>
      <c r="L18" s="145">
        <f t="shared" si="1"/>
        <v>0</v>
      </c>
      <c r="M18" s="145">
        <f t="shared" si="2"/>
        <v>0</v>
      </c>
      <c r="N18" s="132">
        <f>+'ZYRAX fromage'!Y8</f>
        <v>0</v>
      </c>
      <c r="O18" s="133">
        <f>+'ZYRAX fromage'!Z8</f>
        <v>0</v>
      </c>
      <c r="P18" s="103"/>
      <c r="Q18" s="141">
        <f>+'ZYRAX fromage'!AB8</f>
        <v>0</v>
      </c>
      <c r="R18" s="143">
        <f>+'ZYRAX fromage'!AC8</f>
        <v>0</v>
      </c>
      <c r="S18" s="85"/>
    </row>
    <row r="19" spans="1:19">
      <c r="A19" s="136" t="s">
        <v>102</v>
      </c>
      <c r="B19" s="112"/>
      <c r="C19" s="137"/>
      <c r="D19" s="138">
        <f>fromage!B19</f>
        <v>0</v>
      </c>
      <c r="E19" s="139">
        <f>fromage!B20</f>
        <v>0</v>
      </c>
      <c r="F19" s="140">
        <v>3</v>
      </c>
      <c r="G19" s="125" t="s">
        <v>103</v>
      </c>
      <c r="H19" s="141">
        <v>0</v>
      </c>
      <c r="I19" s="142">
        <v>0</v>
      </c>
      <c r="J19" s="143">
        <f t="shared" si="0"/>
        <v>0</v>
      </c>
      <c r="K19" s="144"/>
      <c r="L19" s="145">
        <f t="shared" si="1"/>
        <v>0</v>
      </c>
      <c r="M19" s="145">
        <f t="shared" si="2"/>
        <v>0</v>
      </c>
      <c r="N19" s="132">
        <f>+'ZYRAX fromage'!Y9</f>
        <v>0</v>
      </c>
      <c r="O19" s="133">
        <f>+'ZYRAX fromage'!Z9</f>
        <v>0</v>
      </c>
      <c r="P19" s="103"/>
      <c r="Q19" s="141">
        <f>+'ZYRAX fromage'!AB9</f>
        <v>0</v>
      </c>
      <c r="R19" s="143">
        <f>+'ZYRAX fromage'!AC9</f>
        <v>0</v>
      </c>
      <c r="S19" s="85"/>
    </row>
    <row r="20" spans="1:19">
      <c r="A20" s="136" t="s">
        <v>104</v>
      </c>
      <c r="B20" s="112">
        <f>fromage!B6</f>
        <v>0</v>
      </c>
      <c r="C20" s="137"/>
      <c r="D20" s="138">
        <f>fromage!B21</f>
        <v>0</v>
      </c>
      <c r="E20" s="139">
        <f>fromage!B22</f>
        <v>0</v>
      </c>
      <c r="F20" s="140">
        <v>4.5</v>
      </c>
      <c r="G20" s="125" t="s">
        <v>105</v>
      </c>
      <c r="H20" s="286">
        <v>0</v>
      </c>
      <c r="I20" s="142">
        <v>0</v>
      </c>
      <c r="J20" s="143">
        <f t="shared" si="0"/>
        <v>0</v>
      </c>
      <c r="K20" s="144"/>
      <c r="L20" s="145">
        <f t="shared" si="1"/>
        <v>0</v>
      </c>
      <c r="M20" s="145">
        <f t="shared" si="2"/>
        <v>0</v>
      </c>
      <c r="N20" s="132">
        <f>+'ZYRAX fromage'!Y10</f>
        <v>0</v>
      </c>
      <c r="O20" s="133">
        <f>+'ZYRAX fromage'!Z10</f>
        <v>0</v>
      </c>
      <c r="P20" s="103"/>
      <c r="Q20" s="141">
        <f>+'ZYRAX fromage'!AB10</f>
        <v>0</v>
      </c>
      <c r="R20" s="143">
        <f>+'ZYRAX fromage'!AC10</f>
        <v>0</v>
      </c>
      <c r="S20" s="85"/>
    </row>
    <row r="21" spans="1:19">
      <c r="A21" s="136" t="s">
        <v>93</v>
      </c>
      <c r="B21" s="146">
        <f>fromage!I13</f>
        <v>0</v>
      </c>
      <c r="C21" s="134">
        <v>9.8000000000000007</v>
      </c>
      <c r="D21" s="138">
        <f>fromage!B23</f>
        <v>0</v>
      </c>
      <c r="E21" s="139">
        <f>fromage!B24</f>
        <v>1</v>
      </c>
      <c r="F21" s="140">
        <v>4.5</v>
      </c>
      <c r="G21" s="125" t="s">
        <v>106</v>
      </c>
      <c r="H21" s="286">
        <v>0</v>
      </c>
      <c r="I21" s="142">
        <v>0</v>
      </c>
      <c r="J21" s="143">
        <f t="shared" si="0"/>
        <v>0</v>
      </c>
      <c r="K21" s="144"/>
      <c r="L21" s="145">
        <f t="shared" si="1"/>
        <v>0</v>
      </c>
      <c r="M21" s="145">
        <f t="shared" si="2"/>
        <v>0</v>
      </c>
      <c r="N21" s="132">
        <f>+'ZYRAX fromage'!Y11</f>
        <v>0</v>
      </c>
      <c r="O21" s="133">
        <f>+'ZYRAX fromage'!Z11</f>
        <v>0</v>
      </c>
      <c r="P21" s="103"/>
      <c r="Q21" s="141">
        <f>+'ZYRAX fromage'!AB11</f>
        <v>4.5</v>
      </c>
      <c r="R21" s="143">
        <f>+'ZYRAX fromage'!AC11</f>
        <v>0</v>
      </c>
      <c r="S21" s="85"/>
    </row>
    <row r="22" spans="1:19">
      <c r="A22" s="84"/>
      <c r="B22" s="85"/>
      <c r="C22" s="103"/>
      <c r="D22" s="138">
        <f>fromage!B25</f>
        <v>0</v>
      </c>
      <c r="E22" s="139">
        <f>fromage!B26</f>
        <v>0</v>
      </c>
      <c r="F22" s="140">
        <v>2.5</v>
      </c>
      <c r="G22" s="125" t="s">
        <v>107</v>
      </c>
      <c r="H22" s="286">
        <v>0</v>
      </c>
      <c r="I22" s="142">
        <v>0</v>
      </c>
      <c r="J22" s="143">
        <f t="shared" si="0"/>
        <v>0</v>
      </c>
      <c r="K22" s="144"/>
      <c r="L22" s="145">
        <f t="shared" si="1"/>
        <v>0</v>
      </c>
      <c r="M22" s="145">
        <f t="shared" si="2"/>
        <v>0</v>
      </c>
      <c r="N22" s="132">
        <f>+'ZYRAX fromage'!Y12</f>
        <v>0</v>
      </c>
      <c r="O22" s="133">
        <f>+'ZYRAX fromage'!Z12</f>
        <v>0</v>
      </c>
      <c r="P22" s="103"/>
      <c r="Q22" s="141">
        <f>+'ZYRAX fromage'!AB12</f>
        <v>0</v>
      </c>
      <c r="R22" s="143">
        <f>+'ZYRAX fromage'!AC12</f>
        <v>0</v>
      </c>
      <c r="S22" s="85"/>
    </row>
    <row r="23" spans="1:19">
      <c r="A23" s="344" t="s">
        <v>108</v>
      </c>
      <c r="B23" s="344"/>
      <c r="C23" s="103"/>
      <c r="D23" s="138">
        <f>fromage!B27</f>
        <v>0</v>
      </c>
      <c r="E23" s="139">
        <f>fromage!B28</f>
        <v>0</v>
      </c>
      <c r="F23" s="140">
        <v>3</v>
      </c>
      <c r="G23" s="125" t="s">
        <v>109</v>
      </c>
      <c r="H23" s="286">
        <v>0</v>
      </c>
      <c r="I23" s="142">
        <v>0</v>
      </c>
      <c r="J23" s="143">
        <f t="shared" si="0"/>
        <v>0</v>
      </c>
      <c r="K23" s="144"/>
      <c r="L23" s="145">
        <f t="shared" si="1"/>
        <v>0</v>
      </c>
      <c r="M23" s="145">
        <f t="shared" si="2"/>
        <v>0</v>
      </c>
      <c r="N23" s="132">
        <f>+'ZYRAX fromage'!Y13</f>
        <v>0</v>
      </c>
      <c r="O23" s="133">
        <f>+'ZYRAX fromage'!Z13</f>
        <v>0</v>
      </c>
      <c r="P23" s="103"/>
      <c r="Q23" s="141">
        <f>+'ZYRAX fromage'!AB13</f>
        <v>0</v>
      </c>
      <c r="R23" s="143">
        <f>+'ZYRAX fromage'!AC13</f>
        <v>0</v>
      </c>
      <c r="S23" s="85"/>
    </row>
    <row r="24" spans="1:19">
      <c r="A24" s="345">
        <f>+SUM(N17:N113)</f>
        <v>0</v>
      </c>
      <c r="B24" s="345"/>
      <c r="C24" s="103"/>
      <c r="D24" s="138">
        <f>fromage!B29</f>
        <v>0</v>
      </c>
      <c r="E24" s="139">
        <f>fromage!B30</f>
        <v>0</v>
      </c>
      <c r="F24" s="140">
        <v>4.5</v>
      </c>
      <c r="G24" s="125" t="s">
        <v>110</v>
      </c>
      <c r="H24" s="286">
        <v>0</v>
      </c>
      <c r="I24" s="142">
        <v>0</v>
      </c>
      <c r="J24" s="143">
        <f t="shared" si="0"/>
        <v>0</v>
      </c>
      <c r="K24" s="144"/>
      <c r="L24" s="145">
        <f t="shared" si="1"/>
        <v>0</v>
      </c>
      <c r="M24" s="145">
        <f t="shared" si="2"/>
        <v>0</v>
      </c>
      <c r="N24" s="132">
        <f>+'ZYRAX fromage'!Y14</f>
        <v>0</v>
      </c>
      <c r="O24" s="133">
        <f>+'ZYRAX fromage'!Z14</f>
        <v>0</v>
      </c>
      <c r="P24" s="103"/>
      <c r="Q24" s="141">
        <f>+'ZYRAX fromage'!AB14</f>
        <v>0</v>
      </c>
      <c r="R24" s="143">
        <f>+'ZYRAX fromage'!AC14</f>
        <v>0</v>
      </c>
      <c r="S24" s="85"/>
    </row>
    <row r="25" spans="1:19">
      <c r="A25" s="84"/>
      <c r="B25" s="85"/>
      <c r="C25" s="103"/>
      <c r="D25" s="138">
        <f>fromage!B31</f>
        <v>0</v>
      </c>
      <c r="E25" s="139">
        <f>fromage!B32</f>
        <v>0</v>
      </c>
      <c r="F25" s="140">
        <v>4.5</v>
      </c>
      <c r="G25" s="125" t="s">
        <v>111</v>
      </c>
      <c r="H25" s="286">
        <v>0</v>
      </c>
      <c r="I25" s="142">
        <v>0</v>
      </c>
      <c r="J25" s="143">
        <f t="shared" si="0"/>
        <v>0</v>
      </c>
      <c r="K25" s="144"/>
      <c r="L25" s="145">
        <f t="shared" si="1"/>
        <v>0</v>
      </c>
      <c r="M25" s="145">
        <f t="shared" si="2"/>
        <v>0</v>
      </c>
      <c r="N25" s="132">
        <f>+'ZYRAX fromage'!Y15</f>
        <v>0</v>
      </c>
      <c r="O25" s="133">
        <f>+'ZYRAX fromage'!Z15</f>
        <v>0</v>
      </c>
      <c r="P25" s="103"/>
      <c r="Q25" s="141">
        <f>+'ZYRAX fromage'!AB15</f>
        <v>0</v>
      </c>
      <c r="R25" s="143">
        <f>+'ZYRAX fromage'!AC15</f>
        <v>0</v>
      </c>
      <c r="S25" s="85"/>
    </row>
    <row r="26" spans="1:19">
      <c r="A26" s="84"/>
      <c r="B26" s="85"/>
      <c r="C26" s="103"/>
      <c r="D26" s="138">
        <f>fromage!B33</f>
        <v>0</v>
      </c>
      <c r="E26" s="139">
        <f>fromage!B34</f>
        <v>0</v>
      </c>
      <c r="F26" s="140">
        <v>3</v>
      </c>
      <c r="G26" s="125" t="s">
        <v>112</v>
      </c>
      <c r="H26" s="286">
        <v>0</v>
      </c>
      <c r="I26" s="142">
        <v>0</v>
      </c>
      <c r="J26" s="143">
        <f t="shared" si="0"/>
        <v>0</v>
      </c>
      <c r="K26" s="144"/>
      <c r="L26" s="145">
        <f t="shared" si="1"/>
        <v>0</v>
      </c>
      <c r="M26" s="145">
        <f t="shared" si="2"/>
        <v>0</v>
      </c>
      <c r="N26" s="132">
        <f>+'ZYRAX fromage'!Y16</f>
        <v>0</v>
      </c>
      <c r="O26" s="133">
        <f>+'ZYRAX fromage'!Z16</f>
        <v>0</v>
      </c>
      <c r="P26" s="103"/>
      <c r="Q26" s="141">
        <f>+'ZYRAX fromage'!AB16</f>
        <v>0</v>
      </c>
      <c r="R26" s="143">
        <f>+'ZYRAX fromage'!AC16</f>
        <v>0</v>
      </c>
      <c r="S26" s="85"/>
    </row>
    <row r="27" spans="1:19">
      <c r="A27" s="84"/>
      <c r="B27" s="85"/>
      <c r="C27" s="103"/>
      <c r="D27" s="138">
        <f>fromage!B35</f>
        <v>0</v>
      </c>
      <c r="E27" s="139">
        <f>fromage!B36</f>
        <v>0</v>
      </c>
      <c r="F27" s="140">
        <v>2.5</v>
      </c>
      <c r="G27" s="125" t="s">
        <v>113</v>
      </c>
      <c r="H27" s="286">
        <v>0</v>
      </c>
      <c r="I27" s="142">
        <v>0</v>
      </c>
      <c r="J27" s="143">
        <f t="shared" si="0"/>
        <v>0</v>
      </c>
      <c r="K27" s="144"/>
      <c r="L27" s="145">
        <f t="shared" si="1"/>
        <v>0</v>
      </c>
      <c r="M27" s="145">
        <f t="shared" si="2"/>
        <v>0</v>
      </c>
      <c r="N27" s="132">
        <f>+'ZYRAX fromage'!Y17</f>
        <v>0</v>
      </c>
      <c r="O27" s="133">
        <f>+'ZYRAX fromage'!Z17</f>
        <v>0</v>
      </c>
      <c r="P27" s="103"/>
      <c r="Q27" s="141">
        <f>+'ZYRAX fromage'!AB17</f>
        <v>0</v>
      </c>
      <c r="R27" s="143">
        <f>+'ZYRAX fromage'!AC17</f>
        <v>0</v>
      </c>
      <c r="S27" s="85"/>
    </row>
    <row r="28" spans="1:19">
      <c r="A28" s="84"/>
      <c r="B28" s="85"/>
      <c r="C28" s="103"/>
      <c r="D28" s="138">
        <f>fromage!B37</f>
        <v>0</v>
      </c>
      <c r="E28" s="139">
        <f>fromage!B38</f>
        <v>0</v>
      </c>
      <c r="F28" s="140">
        <v>3</v>
      </c>
      <c r="G28" s="125" t="s">
        <v>114</v>
      </c>
      <c r="H28" s="286">
        <v>0</v>
      </c>
      <c r="I28" s="142">
        <v>0</v>
      </c>
      <c r="J28" s="143">
        <f t="shared" si="0"/>
        <v>0</v>
      </c>
      <c r="K28" s="144"/>
      <c r="L28" s="145">
        <f t="shared" si="1"/>
        <v>0</v>
      </c>
      <c r="M28" s="145">
        <f t="shared" si="2"/>
        <v>0</v>
      </c>
      <c r="N28" s="132">
        <f>+'ZYRAX fromage'!Y18</f>
        <v>0</v>
      </c>
      <c r="O28" s="133">
        <f>+'ZYRAX fromage'!Z18</f>
        <v>0</v>
      </c>
      <c r="P28" s="103"/>
      <c r="Q28" s="141">
        <f>+'ZYRAX fromage'!AB18</f>
        <v>0</v>
      </c>
      <c r="R28" s="143">
        <f>+'ZYRAX fromage'!AC18</f>
        <v>0</v>
      </c>
      <c r="S28" s="85"/>
    </row>
    <row r="29" spans="1:19">
      <c r="A29" s="147"/>
      <c r="B29" s="103"/>
      <c r="C29" s="103"/>
      <c r="D29" s="138">
        <f>fromage!B39</f>
        <v>0</v>
      </c>
      <c r="E29" s="139">
        <f>fromage!B40</f>
        <v>0</v>
      </c>
      <c r="F29" s="140">
        <v>2.5</v>
      </c>
      <c r="G29" s="125" t="s">
        <v>115</v>
      </c>
      <c r="H29" s="286">
        <v>0</v>
      </c>
      <c r="I29" s="142">
        <v>0</v>
      </c>
      <c r="J29" s="143">
        <f t="shared" si="0"/>
        <v>0</v>
      </c>
      <c r="K29" s="144"/>
      <c r="L29" s="145">
        <f t="shared" si="1"/>
        <v>0</v>
      </c>
      <c r="M29" s="145">
        <f t="shared" si="2"/>
        <v>0</v>
      </c>
      <c r="N29" s="132">
        <f>+'ZYRAX fromage'!Y19</f>
        <v>0</v>
      </c>
      <c r="O29" s="133">
        <f>+'ZYRAX fromage'!Z19</f>
        <v>0</v>
      </c>
      <c r="P29" s="103"/>
      <c r="Q29" s="141">
        <f>+'ZYRAX fromage'!AB19</f>
        <v>0</v>
      </c>
      <c r="R29" s="143">
        <f>+'ZYRAX fromage'!AC19</f>
        <v>0</v>
      </c>
      <c r="S29" s="85"/>
    </row>
    <row r="30" spans="1:19">
      <c r="A30" s="147"/>
      <c r="B30" s="103"/>
      <c r="C30" s="103"/>
      <c r="D30" s="138">
        <f>fromage!B41</f>
        <v>0</v>
      </c>
      <c r="E30" s="139">
        <f>fromage!B42</f>
        <v>0</v>
      </c>
      <c r="F30" s="140">
        <v>5</v>
      </c>
      <c r="G30" s="125" t="s">
        <v>116</v>
      </c>
      <c r="H30" s="286">
        <v>0</v>
      </c>
      <c r="I30" s="142">
        <v>0</v>
      </c>
      <c r="J30" s="143">
        <f t="shared" si="0"/>
        <v>0</v>
      </c>
      <c r="K30" s="144"/>
      <c r="L30" s="145">
        <f t="shared" si="1"/>
        <v>0</v>
      </c>
      <c r="M30" s="145">
        <f t="shared" si="2"/>
        <v>0</v>
      </c>
      <c r="N30" s="132">
        <f>+'ZYRAX fromage'!Y20</f>
        <v>0</v>
      </c>
      <c r="O30" s="133">
        <f>+'ZYRAX fromage'!Z20</f>
        <v>0</v>
      </c>
      <c r="P30" s="103"/>
      <c r="Q30" s="141">
        <f>+'ZYRAX fromage'!AB20</f>
        <v>0</v>
      </c>
      <c r="R30" s="143">
        <f>+'ZYRAX fromage'!AC20</f>
        <v>0</v>
      </c>
      <c r="S30" s="85"/>
    </row>
    <row r="31" spans="1:19">
      <c r="A31" s="147"/>
      <c r="B31" s="103"/>
      <c r="C31" s="103"/>
      <c r="D31" s="138">
        <f>fromage!B43</f>
        <v>0</v>
      </c>
      <c r="E31" s="139">
        <f>fromage!B44</f>
        <v>0</v>
      </c>
      <c r="F31" s="140">
        <v>5</v>
      </c>
      <c r="G31" s="125" t="s">
        <v>117</v>
      </c>
      <c r="H31" s="286">
        <v>0</v>
      </c>
      <c r="I31" s="142">
        <v>0</v>
      </c>
      <c r="J31" s="143">
        <f t="shared" si="0"/>
        <v>0</v>
      </c>
      <c r="K31" s="144"/>
      <c r="L31" s="145">
        <f t="shared" si="1"/>
        <v>0</v>
      </c>
      <c r="M31" s="145">
        <f t="shared" si="2"/>
        <v>0</v>
      </c>
      <c r="N31" s="132">
        <f>+'ZYRAX fromage'!Y21</f>
        <v>0</v>
      </c>
      <c r="O31" s="133">
        <f>+'ZYRAX fromage'!Z21</f>
        <v>0</v>
      </c>
      <c r="P31" s="103"/>
      <c r="Q31" s="141">
        <f>+'ZYRAX fromage'!AB21</f>
        <v>0</v>
      </c>
      <c r="R31" s="143">
        <f>+'ZYRAX fromage'!AC21</f>
        <v>0</v>
      </c>
      <c r="S31" s="85"/>
    </row>
    <row r="32" spans="1:19">
      <c r="A32" s="148"/>
      <c r="B32" s="134"/>
      <c r="C32" s="103"/>
      <c r="D32" s="138">
        <f>fromage!B45</f>
        <v>0</v>
      </c>
      <c r="E32" s="139">
        <f>fromage!B46</f>
        <v>0</v>
      </c>
      <c r="F32" s="140">
        <v>5</v>
      </c>
      <c r="G32" s="125" t="s">
        <v>118</v>
      </c>
      <c r="H32" s="286">
        <v>0</v>
      </c>
      <c r="I32" s="142">
        <v>0</v>
      </c>
      <c r="J32" s="143">
        <f t="shared" si="0"/>
        <v>0</v>
      </c>
      <c r="K32" s="144"/>
      <c r="L32" s="145">
        <f t="shared" si="1"/>
        <v>0</v>
      </c>
      <c r="M32" s="145">
        <f t="shared" si="2"/>
        <v>0</v>
      </c>
      <c r="N32" s="132">
        <f>+'ZYRAX fromage'!Y22</f>
        <v>0</v>
      </c>
      <c r="O32" s="133">
        <f>+'ZYRAX fromage'!Z22</f>
        <v>0</v>
      </c>
      <c r="P32" s="103"/>
      <c r="Q32" s="141">
        <f>+'ZYRAX fromage'!AB22</f>
        <v>0</v>
      </c>
      <c r="R32" s="143">
        <f>+'ZYRAX fromage'!AC22</f>
        <v>0</v>
      </c>
      <c r="S32" s="85"/>
    </row>
    <row r="33" spans="1:19">
      <c r="A33" s="148"/>
      <c r="B33" s="134"/>
      <c r="C33" s="103"/>
      <c r="D33" s="138">
        <f>fromage!B47</f>
        <v>0</v>
      </c>
      <c r="E33" s="139">
        <f>fromage!B48</f>
        <v>0</v>
      </c>
      <c r="F33" s="140">
        <v>4.5</v>
      </c>
      <c r="G33" s="125" t="s">
        <v>119</v>
      </c>
      <c r="H33" s="286">
        <v>0</v>
      </c>
      <c r="I33" s="142">
        <v>0</v>
      </c>
      <c r="J33" s="143">
        <f t="shared" si="0"/>
        <v>0</v>
      </c>
      <c r="K33" s="144"/>
      <c r="L33" s="145">
        <f t="shared" si="1"/>
        <v>0</v>
      </c>
      <c r="M33" s="145">
        <f t="shared" si="2"/>
        <v>0</v>
      </c>
      <c r="N33" s="132">
        <f>+'ZYRAX fromage'!Y23</f>
        <v>0</v>
      </c>
      <c r="O33" s="133">
        <f>+'ZYRAX fromage'!Z23</f>
        <v>0</v>
      </c>
      <c r="P33" s="103"/>
      <c r="Q33" s="141">
        <f>+'ZYRAX fromage'!AB23</f>
        <v>0</v>
      </c>
      <c r="R33" s="143">
        <f>+'ZYRAX fromage'!AC23</f>
        <v>0</v>
      </c>
      <c r="S33" s="85"/>
    </row>
    <row r="34" spans="1:19">
      <c r="A34" s="122"/>
      <c r="B34" s="134"/>
      <c r="C34" s="103"/>
      <c r="D34" s="139">
        <f>fromage!B49</f>
        <v>0</v>
      </c>
      <c r="E34" s="139">
        <f>fromage!B50</f>
        <v>0</v>
      </c>
      <c r="F34" s="140">
        <v>5</v>
      </c>
      <c r="G34" s="125" t="s">
        <v>120</v>
      </c>
      <c r="H34" s="286">
        <v>0</v>
      </c>
      <c r="I34" s="142">
        <v>0</v>
      </c>
      <c r="J34" s="143">
        <f t="shared" si="0"/>
        <v>0</v>
      </c>
      <c r="K34" s="144"/>
      <c r="L34" s="145">
        <f t="shared" si="1"/>
        <v>0</v>
      </c>
      <c r="M34" s="145">
        <f t="shared" si="2"/>
        <v>0</v>
      </c>
      <c r="N34" s="132">
        <f>+'ZYRAX fromage'!Y24</f>
        <v>0</v>
      </c>
      <c r="O34" s="133">
        <f>+'ZYRAX fromage'!Z24</f>
        <v>0</v>
      </c>
      <c r="P34" s="103"/>
      <c r="Q34" s="141">
        <f>+'ZYRAX fromage'!AB24</f>
        <v>0</v>
      </c>
      <c r="R34" s="143">
        <f>+'ZYRAX fromage'!AC24</f>
        <v>0</v>
      </c>
      <c r="S34" s="85"/>
    </row>
    <row r="35" spans="1:19">
      <c r="A35" s="84"/>
      <c r="B35" s="85"/>
      <c r="C35" s="85"/>
      <c r="D35" s="139">
        <f>fromage!B51</f>
        <v>0</v>
      </c>
      <c r="E35" s="139">
        <f>fromage!B52</f>
        <v>0</v>
      </c>
      <c r="F35" s="140">
        <v>5</v>
      </c>
      <c r="G35" s="125" t="s">
        <v>121</v>
      </c>
      <c r="H35" s="286">
        <v>0</v>
      </c>
      <c r="I35" s="142">
        <v>0</v>
      </c>
      <c r="J35" s="143">
        <f t="shared" si="0"/>
        <v>0</v>
      </c>
      <c r="K35" s="144"/>
      <c r="L35" s="145">
        <f t="shared" si="1"/>
        <v>0</v>
      </c>
      <c r="M35" s="145">
        <f t="shared" si="2"/>
        <v>0</v>
      </c>
      <c r="N35" s="132">
        <f>+'ZYRAX fromage'!Y25</f>
        <v>0</v>
      </c>
      <c r="O35" s="133">
        <f>+'ZYRAX fromage'!Z25</f>
        <v>0</v>
      </c>
      <c r="P35" s="103"/>
      <c r="Q35" s="141">
        <f>+'ZYRAX fromage'!AB25</f>
        <v>0</v>
      </c>
      <c r="R35" s="143">
        <f>+'ZYRAX fromage'!AC25</f>
        <v>0</v>
      </c>
      <c r="S35" s="85"/>
    </row>
    <row r="36" spans="1:19">
      <c r="A36" s="84"/>
      <c r="B36" s="85"/>
      <c r="C36" s="85"/>
      <c r="D36" s="139">
        <f>fromage!B53</f>
        <v>0</v>
      </c>
      <c r="E36" s="139">
        <f>fromage!B54</f>
        <v>0</v>
      </c>
      <c r="F36" s="140">
        <v>5</v>
      </c>
      <c r="G36" s="125" t="s">
        <v>122</v>
      </c>
      <c r="H36" s="286">
        <v>0</v>
      </c>
      <c r="I36" s="142">
        <v>0</v>
      </c>
      <c r="J36" s="143">
        <f t="shared" si="0"/>
        <v>0</v>
      </c>
      <c r="K36" s="144"/>
      <c r="L36" s="145">
        <f t="shared" si="1"/>
        <v>0</v>
      </c>
      <c r="M36" s="145">
        <f t="shared" si="2"/>
        <v>0</v>
      </c>
      <c r="N36" s="132">
        <f>+'ZYRAX fromage'!Y26</f>
        <v>0</v>
      </c>
      <c r="O36" s="133">
        <f>+'ZYRAX fromage'!Z26</f>
        <v>0</v>
      </c>
      <c r="P36" s="103"/>
      <c r="Q36" s="141">
        <f>+'ZYRAX fromage'!AB26</f>
        <v>0</v>
      </c>
      <c r="R36" s="143">
        <f>+'ZYRAX fromage'!AC26</f>
        <v>0</v>
      </c>
      <c r="S36" s="85"/>
    </row>
    <row r="37" spans="1:19">
      <c r="A37" s="84"/>
      <c r="B37" s="85"/>
      <c r="C37" s="85"/>
      <c r="D37" s="149"/>
      <c r="E37" s="149"/>
      <c r="F37" s="150"/>
      <c r="G37" s="151" t="s">
        <v>46</v>
      </c>
      <c r="H37" s="152"/>
      <c r="I37" s="153"/>
      <c r="J37" s="154"/>
      <c r="K37" s="144"/>
      <c r="L37" s="155"/>
      <c r="M37" s="155"/>
      <c r="N37" s="156"/>
      <c r="O37" s="157"/>
      <c r="P37" s="103"/>
      <c r="Q37" s="152"/>
      <c r="R37" s="154"/>
      <c r="S37" s="85"/>
    </row>
    <row r="38" spans="1:19">
      <c r="A38" s="84"/>
      <c r="B38" s="85"/>
      <c r="C38" s="85"/>
      <c r="D38" s="138">
        <f>fromage!B57</f>
        <v>0</v>
      </c>
      <c r="E38" s="139">
        <f>fromage!B58</f>
        <v>0</v>
      </c>
      <c r="F38" s="140">
        <v>5.5</v>
      </c>
      <c r="G38" s="125" t="s">
        <v>123</v>
      </c>
      <c r="H38" s="141">
        <v>0</v>
      </c>
      <c r="I38" s="142">
        <v>0</v>
      </c>
      <c r="J38" s="143">
        <f t="shared" ref="J38:J43" si="3">+I38*$K$16</f>
        <v>0</v>
      </c>
      <c r="K38" s="144"/>
      <c r="L38" s="145">
        <f t="shared" ref="L38:L43" si="4">+$B$20</f>
        <v>0</v>
      </c>
      <c r="M38" s="145">
        <f t="shared" ref="M38:M43" si="5">+$B$21</f>
        <v>0</v>
      </c>
      <c r="N38" s="132">
        <f>+'ZYRAX fromage'!Y28</f>
        <v>0</v>
      </c>
      <c r="O38" s="133">
        <f>+'ZYRAX fromage'!Z28</f>
        <v>0</v>
      </c>
      <c r="P38" s="103"/>
      <c r="Q38" s="141">
        <f>+'ZYRAX fromage'!AB28</f>
        <v>0</v>
      </c>
      <c r="R38" s="143">
        <f>+'ZYRAX fromage'!AC28</f>
        <v>0</v>
      </c>
      <c r="S38" s="85"/>
    </row>
    <row r="39" spans="1:19">
      <c r="A39" s="84"/>
      <c r="B39" s="85"/>
      <c r="C39" s="85"/>
      <c r="D39" s="138">
        <f>fromage!B59</f>
        <v>0</v>
      </c>
      <c r="E39" s="139">
        <f>fromage!B60</f>
        <v>0</v>
      </c>
      <c r="F39" s="140">
        <v>5</v>
      </c>
      <c r="G39" s="125" t="s">
        <v>124</v>
      </c>
      <c r="H39" s="286">
        <v>0</v>
      </c>
      <c r="I39" s="142">
        <v>0</v>
      </c>
      <c r="J39" s="143">
        <f t="shared" si="3"/>
        <v>0</v>
      </c>
      <c r="K39" s="144"/>
      <c r="L39" s="145">
        <f t="shared" si="4"/>
        <v>0</v>
      </c>
      <c r="M39" s="145">
        <f t="shared" si="5"/>
        <v>0</v>
      </c>
      <c r="N39" s="132">
        <f>+'ZYRAX fromage'!Y29</f>
        <v>0</v>
      </c>
      <c r="O39" s="133">
        <f>+'ZYRAX fromage'!Z29</f>
        <v>0</v>
      </c>
      <c r="P39" s="103"/>
      <c r="Q39" s="141">
        <f>+'ZYRAX fromage'!AB29</f>
        <v>0</v>
      </c>
      <c r="R39" s="143">
        <f>+'ZYRAX fromage'!AC29</f>
        <v>0</v>
      </c>
      <c r="S39" s="85"/>
    </row>
    <row r="40" spans="1:19">
      <c r="A40" s="84"/>
      <c r="B40" s="85"/>
      <c r="C40" s="85"/>
      <c r="D40" s="139">
        <f>fromage!B61</f>
        <v>0</v>
      </c>
      <c r="E40" s="139">
        <f>fromage!B62</f>
        <v>0</v>
      </c>
      <c r="F40" s="140">
        <v>5</v>
      </c>
      <c r="G40" s="125" t="s">
        <v>125</v>
      </c>
      <c r="H40" s="286">
        <v>0</v>
      </c>
      <c r="I40" s="142">
        <v>0</v>
      </c>
      <c r="J40" s="143">
        <f t="shared" si="3"/>
        <v>0</v>
      </c>
      <c r="K40" s="144"/>
      <c r="L40" s="145">
        <f t="shared" si="4"/>
        <v>0</v>
      </c>
      <c r="M40" s="145">
        <f t="shared" si="5"/>
        <v>0</v>
      </c>
      <c r="N40" s="132">
        <f>+'ZYRAX fromage'!Y30</f>
        <v>0</v>
      </c>
      <c r="O40" s="133">
        <f>+'ZYRAX fromage'!Z30</f>
        <v>0</v>
      </c>
      <c r="P40" s="103"/>
      <c r="Q40" s="141">
        <f>+'ZYRAX fromage'!AB30</f>
        <v>0</v>
      </c>
      <c r="R40" s="143">
        <f>+'ZYRAX fromage'!AC30</f>
        <v>0</v>
      </c>
      <c r="S40" s="85"/>
    </row>
    <row r="41" spans="1:19">
      <c r="A41" s="84"/>
      <c r="B41" s="85"/>
      <c r="C41" s="85"/>
      <c r="D41" s="139">
        <f>fromage!B63</f>
        <v>0</v>
      </c>
      <c r="E41" s="139">
        <f>fromage!B64</f>
        <v>0</v>
      </c>
      <c r="F41" s="140">
        <v>5</v>
      </c>
      <c r="G41" s="125" t="s">
        <v>126</v>
      </c>
      <c r="H41" s="286">
        <v>0</v>
      </c>
      <c r="I41" s="142">
        <v>0</v>
      </c>
      <c r="J41" s="143">
        <f t="shared" si="3"/>
        <v>0</v>
      </c>
      <c r="K41" s="144"/>
      <c r="L41" s="145">
        <f t="shared" si="4"/>
        <v>0</v>
      </c>
      <c r="M41" s="145">
        <f t="shared" si="5"/>
        <v>0</v>
      </c>
      <c r="N41" s="132">
        <f>+'ZYRAX fromage'!Y31</f>
        <v>0</v>
      </c>
      <c r="O41" s="133">
        <f>+'ZYRAX fromage'!Z31</f>
        <v>0</v>
      </c>
      <c r="P41" s="103"/>
      <c r="Q41" s="141">
        <f>+'ZYRAX fromage'!AB31</f>
        <v>0</v>
      </c>
      <c r="R41" s="143">
        <f>+'ZYRAX fromage'!AC31</f>
        <v>0</v>
      </c>
      <c r="S41" s="85"/>
    </row>
    <row r="42" spans="1:19">
      <c r="A42" s="84"/>
      <c r="B42" s="85"/>
      <c r="C42" s="85"/>
      <c r="D42" s="139">
        <f>fromage!B65</f>
        <v>0</v>
      </c>
      <c r="E42" s="139">
        <f>fromage!B66</f>
        <v>0</v>
      </c>
      <c r="F42" s="140">
        <v>5</v>
      </c>
      <c r="G42" s="125" t="s">
        <v>127</v>
      </c>
      <c r="H42" s="286">
        <v>0</v>
      </c>
      <c r="I42" s="142">
        <v>0</v>
      </c>
      <c r="J42" s="143">
        <f t="shared" si="3"/>
        <v>0</v>
      </c>
      <c r="K42" s="144"/>
      <c r="L42" s="145">
        <f t="shared" si="4"/>
        <v>0</v>
      </c>
      <c r="M42" s="145">
        <f t="shared" si="5"/>
        <v>0</v>
      </c>
      <c r="N42" s="132">
        <f>+'ZYRAX fromage'!Y32</f>
        <v>0</v>
      </c>
      <c r="O42" s="133">
        <f>+'ZYRAX fromage'!Z32</f>
        <v>0</v>
      </c>
      <c r="P42" s="103"/>
      <c r="Q42" s="141">
        <f>+'ZYRAX fromage'!AB32</f>
        <v>0</v>
      </c>
      <c r="R42" s="143">
        <f>+'ZYRAX fromage'!AC32</f>
        <v>0</v>
      </c>
      <c r="S42" s="85"/>
    </row>
    <row r="43" spans="1:19">
      <c r="A43" s="84"/>
      <c r="B43" s="85"/>
      <c r="C43" s="85"/>
      <c r="D43" s="139">
        <f>fromage!B67</f>
        <v>0</v>
      </c>
      <c r="E43" s="139">
        <f>fromage!B68</f>
        <v>0</v>
      </c>
      <c r="F43" s="140">
        <v>5</v>
      </c>
      <c r="G43" s="125" t="s">
        <v>128</v>
      </c>
      <c r="H43" s="286">
        <v>0</v>
      </c>
      <c r="I43" s="142">
        <v>0</v>
      </c>
      <c r="J43" s="143">
        <f t="shared" si="3"/>
        <v>0</v>
      </c>
      <c r="K43" s="144"/>
      <c r="L43" s="145">
        <f t="shared" si="4"/>
        <v>0</v>
      </c>
      <c r="M43" s="145">
        <f t="shared" si="5"/>
        <v>0</v>
      </c>
      <c r="N43" s="132">
        <f>+'ZYRAX fromage'!Y33</f>
        <v>0</v>
      </c>
      <c r="O43" s="133">
        <f>+'ZYRAX fromage'!Z33</f>
        <v>0</v>
      </c>
      <c r="P43" s="103"/>
      <c r="Q43" s="141">
        <f>+'ZYRAX fromage'!AB33</f>
        <v>0</v>
      </c>
      <c r="R43" s="143">
        <f>+'ZYRAX fromage'!AC33</f>
        <v>0</v>
      </c>
      <c r="S43" s="85"/>
    </row>
    <row r="44" spans="1:19">
      <c r="A44" s="84"/>
      <c r="B44" s="85"/>
      <c r="C44" s="85"/>
      <c r="D44" s="158"/>
      <c r="E44" s="158"/>
      <c r="F44" s="159"/>
      <c r="G44" s="151" t="s">
        <v>53</v>
      </c>
      <c r="H44" s="152"/>
      <c r="I44" s="153"/>
      <c r="J44" s="154"/>
      <c r="K44" s="144"/>
      <c r="L44" s="155"/>
      <c r="M44" s="155"/>
      <c r="N44" s="156"/>
      <c r="O44" s="157"/>
      <c r="P44" s="103"/>
      <c r="Q44" s="152"/>
      <c r="R44" s="154"/>
      <c r="S44" s="85"/>
    </row>
    <row r="45" spans="1:19">
      <c r="A45" s="84"/>
      <c r="B45" s="85"/>
      <c r="C45" s="85"/>
      <c r="D45" s="139">
        <f>fromage!B70</f>
        <v>0</v>
      </c>
      <c r="E45" s="139">
        <f>fromage!B71</f>
        <v>0</v>
      </c>
      <c r="F45" s="140">
        <v>4.5</v>
      </c>
      <c r="G45" s="125" t="s">
        <v>129</v>
      </c>
      <c r="H45" s="141">
        <v>0</v>
      </c>
      <c r="I45" s="142">
        <v>0</v>
      </c>
      <c r="J45" s="143">
        <f t="shared" ref="J45:J54" si="6">+I45*$K$16</f>
        <v>0</v>
      </c>
      <c r="K45" s="144"/>
      <c r="L45" s="145">
        <f t="shared" ref="L45:L54" si="7">+$B$20</f>
        <v>0</v>
      </c>
      <c r="M45" s="145">
        <f t="shared" ref="M45:M54" si="8">+$B$21</f>
        <v>0</v>
      </c>
      <c r="N45" s="132">
        <f>+'ZYRAX fromage'!Y35</f>
        <v>0</v>
      </c>
      <c r="O45" s="133">
        <f>+'ZYRAX fromage'!Z35</f>
        <v>0</v>
      </c>
      <c r="P45" s="103"/>
      <c r="Q45" s="141">
        <f>+'ZYRAX fromage'!AB35</f>
        <v>0</v>
      </c>
      <c r="R45" s="143">
        <f>+'ZYRAX fromage'!AC35</f>
        <v>0</v>
      </c>
      <c r="S45" s="85"/>
    </row>
    <row r="46" spans="1:19">
      <c r="A46" s="84"/>
      <c r="B46" s="85"/>
      <c r="C46" s="85"/>
      <c r="D46" s="139">
        <f>fromage!B72</f>
        <v>0</v>
      </c>
      <c r="E46" s="139">
        <f>fromage!B73</f>
        <v>0</v>
      </c>
      <c r="F46" s="140">
        <v>4.5</v>
      </c>
      <c r="G46" s="125" t="s">
        <v>130</v>
      </c>
      <c r="H46" s="286">
        <v>0</v>
      </c>
      <c r="I46" s="142">
        <v>0</v>
      </c>
      <c r="J46" s="143">
        <f t="shared" si="6"/>
        <v>0</v>
      </c>
      <c r="K46" s="144"/>
      <c r="L46" s="145">
        <f t="shared" si="7"/>
        <v>0</v>
      </c>
      <c r="M46" s="145">
        <f t="shared" si="8"/>
        <v>0</v>
      </c>
      <c r="N46" s="132">
        <f>+'ZYRAX fromage'!Y36</f>
        <v>0</v>
      </c>
      <c r="O46" s="133">
        <f>+'ZYRAX fromage'!Z36</f>
        <v>0</v>
      </c>
      <c r="P46" s="103"/>
      <c r="Q46" s="141">
        <f>+'ZYRAX fromage'!AB36</f>
        <v>0</v>
      </c>
      <c r="R46" s="143">
        <f>+'ZYRAX fromage'!AC36</f>
        <v>0</v>
      </c>
      <c r="S46" s="85"/>
    </row>
    <row r="47" spans="1:19">
      <c r="A47" s="84"/>
      <c r="B47" s="85"/>
      <c r="C47" s="85"/>
      <c r="D47" s="139">
        <f>fromage!B74</f>
        <v>0</v>
      </c>
      <c r="E47" s="139">
        <f>fromage!B75</f>
        <v>0</v>
      </c>
      <c r="F47" s="140">
        <v>5</v>
      </c>
      <c r="G47" s="125" t="s">
        <v>131</v>
      </c>
      <c r="H47" s="286">
        <v>0</v>
      </c>
      <c r="I47" s="142">
        <v>0</v>
      </c>
      <c r="J47" s="143">
        <f t="shared" si="6"/>
        <v>0</v>
      </c>
      <c r="K47" s="144"/>
      <c r="L47" s="145">
        <f t="shared" si="7"/>
        <v>0</v>
      </c>
      <c r="M47" s="145">
        <f t="shared" si="8"/>
        <v>0</v>
      </c>
      <c r="N47" s="132">
        <f>+'ZYRAX fromage'!Y37</f>
        <v>0</v>
      </c>
      <c r="O47" s="133">
        <f>+'ZYRAX fromage'!Z37</f>
        <v>0</v>
      </c>
      <c r="P47" s="103"/>
      <c r="Q47" s="141">
        <f>+'ZYRAX fromage'!AB37</f>
        <v>0</v>
      </c>
      <c r="R47" s="143">
        <f>+'ZYRAX fromage'!AC37</f>
        <v>0</v>
      </c>
      <c r="S47" s="85"/>
    </row>
    <row r="48" spans="1:19">
      <c r="A48" s="84"/>
      <c r="B48" s="85"/>
      <c r="C48" s="85"/>
      <c r="D48" s="139">
        <f>fromage!B76</f>
        <v>0</v>
      </c>
      <c r="E48" s="139">
        <f>fromage!B77</f>
        <v>0</v>
      </c>
      <c r="F48" s="140">
        <v>5</v>
      </c>
      <c r="G48" s="125" t="s">
        <v>132</v>
      </c>
      <c r="H48" s="286">
        <v>0</v>
      </c>
      <c r="I48" s="142">
        <v>0</v>
      </c>
      <c r="J48" s="143">
        <f t="shared" si="6"/>
        <v>0</v>
      </c>
      <c r="K48" s="144"/>
      <c r="L48" s="145">
        <f t="shared" si="7"/>
        <v>0</v>
      </c>
      <c r="M48" s="145">
        <f t="shared" si="8"/>
        <v>0</v>
      </c>
      <c r="N48" s="132">
        <f>+'ZYRAX fromage'!Y38</f>
        <v>0</v>
      </c>
      <c r="O48" s="133">
        <f>+'ZYRAX fromage'!Z38</f>
        <v>0</v>
      </c>
      <c r="P48" s="103"/>
      <c r="Q48" s="141">
        <f>+'ZYRAX fromage'!AB38</f>
        <v>0</v>
      </c>
      <c r="R48" s="143">
        <f>+'ZYRAX fromage'!AC38</f>
        <v>0</v>
      </c>
      <c r="S48" s="85"/>
    </row>
    <row r="49" spans="1:19">
      <c r="A49" s="84"/>
      <c r="B49" s="85"/>
      <c r="C49" s="85"/>
      <c r="D49" s="139">
        <f>fromage!B78</f>
        <v>0</v>
      </c>
      <c r="E49" s="139">
        <f>fromage!B79</f>
        <v>0</v>
      </c>
      <c r="F49" s="140">
        <v>5</v>
      </c>
      <c r="G49" s="125" t="s">
        <v>133</v>
      </c>
      <c r="H49" s="286">
        <v>0</v>
      </c>
      <c r="I49" s="142">
        <v>0</v>
      </c>
      <c r="J49" s="143">
        <f t="shared" si="6"/>
        <v>0</v>
      </c>
      <c r="K49" s="144"/>
      <c r="L49" s="145">
        <f t="shared" si="7"/>
        <v>0</v>
      </c>
      <c r="M49" s="145">
        <f t="shared" si="8"/>
        <v>0</v>
      </c>
      <c r="N49" s="132">
        <f>+'ZYRAX fromage'!Y39</f>
        <v>0</v>
      </c>
      <c r="O49" s="133">
        <f>+'ZYRAX fromage'!Z39</f>
        <v>0</v>
      </c>
      <c r="P49" s="103"/>
      <c r="Q49" s="141">
        <f>+'ZYRAX fromage'!AB39</f>
        <v>0</v>
      </c>
      <c r="R49" s="143">
        <f>+'ZYRAX fromage'!AC39</f>
        <v>0</v>
      </c>
      <c r="S49" s="85"/>
    </row>
    <row r="50" spans="1:19">
      <c r="A50" s="84"/>
      <c r="B50" s="85"/>
      <c r="C50" s="85"/>
      <c r="D50" s="139">
        <f>fromage!B80</f>
        <v>0</v>
      </c>
      <c r="E50" s="139">
        <f>fromage!B81</f>
        <v>0</v>
      </c>
      <c r="F50" s="140">
        <v>5</v>
      </c>
      <c r="G50" s="125" t="s">
        <v>134</v>
      </c>
      <c r="H50" s="286">
        <v>0</v>
      </c>
      <c r="I50" s="142">
        <v>0</v>
      </c>
      <c r="J50" s="143">
        <f t="shared" si="6"/>
        <v>0</v>
      </c>
      <c r="K50" s="144"/>
      <c r="L50" s="145">
        <f t="shared" si="7"/>
        <v>0</v>
      </c>
      <c r="M50" s="145">
        <f t="shared" si="8"/>
        <v>0</v>
      </c>
      <c r="N50" s="132">
        <f>+'ZYRAX fromage'!Y40</f>
        <v>0</v>
      </c>
      <c r="O50" s="133">
        <f>+'ZYRAX fromage'!Z40</f>
        <v>0</v>
      </c>
      <c r="P50" s="103"/>
      <c r="Q50" s="141">
        <f>+'ZYRAX fromage'!AB40</f>
        <v>0</v>
      </c>
      <c r="R50" s="143">
        <f>+'ZYRAX fromage'!AC40</f>
        <v>0</v>
      </c>
      <c r="S50" s="85"/>
    </row>
    <row r="51" spans="1:19">
      <c r="A51" s="84"/>
      <c r="B51" s="85"/>
      <c r="C51" s="85"/>
      <c r="D51" s="139">
        <f>fromage!B82</f>
        <v>0</v>
      </c>
      <c r="E51" s="139">
        <f>fromage!B83</f>
        <v>0</v>
      </c>
      <c r="F51" s="140">
        <v>5</v>
      </c>
      <c r="G51" s="125" t="s">
        <v>135</v>
      </c>
      <c r="H51" s="286">
        <v>0</v>
      </c>
      <c r="I51" s="142">
        <v>0</v>
      </c>
      <c r="J51" s="143">
        <f t="shared" si="6"/>
        <v>0</v>
      </c>
      <c r="K51" s="144"/>
      <c r="L51" s="145">
        <f t="shared" si="7"/>
        <v>0</v>
      </c>
      <c r="M51" s="145">
        <f t="shared" si="8"/>
        <v>0</v>
      </c>
      <c r="N51" s="132">
        <f>+'ZYRAX fromage'!Y41</f>
        <v>0</v>
      </c>
      <c r="O51" s="133">
        <f>+'ZYRAX fromage'!Z41</f>
        <v>0</v>
      </c>
      <c r="P51" s="103"/>
      <c r="Q51" s="141">
        <f>+'ZYRAX fromage'!AB41</f>
        <v>0</v>
      </c>
      <c r="R51" s="143">
        <f>+'ZYRAX fromage'!AC41</f>
        <v>0</v>
      </c>
      <c r="S51" s="85"/>
    </row>
    <row r="52" spans="1:19">
      <c r="A52" s="84"/>
      <c r="B52" s="85"/>
      <c r="C52" s="85"/>
      <c r="D52" s="139">
        <f>fromage!B84</f>
        <v>0</v>
      </c>
      <c r="E52" s="139">
        <f>fromage!B85</f>
        <v>0</v>
      </c>
      <c r="F52" s="140">
        <v>4.5</v>
      </c>
      <c r="G52" s="125" t="s">
        <v>136</v>
      </c>
      <c r="H52" s="286">
        <v>0</v>
      </c>
      <c r="I52" s="142">
        <v>0</v>
      </c>
      <c r="J52" s="143">
        <f t="shared" si="6"/>
        <v>0</v>
      </c>
      <c r="K52" s="144"/>
      <c r="L52" s="145">
        <f t="shared" si="7"/>
        <v>0</v>
      </c>
      <c r="M52" s="145">
        <f t="shared" si="8"/>
        <v>0</v>
      </c>
      <c r="N52" s="132">
        <f>+'ZYRAX fromage'!Y42</f>
        <v>0</v>
      </c>
      <c r="O52" s="133">
        <f>+'ZYRAX fromage'!Z42</f>
        <v>0</v>
      </c>
      <c r="P52" s="103"/>
      <c r="Q52" s="141">
        <f>+'ZYRAX fromage'!AB42</f>
        <v>0</v>
      </c>
      <c r="R52" s="143">
        <f>+'ZYRAX fromage'!AC42</f>
        <v>0</v>
      </c>
      <c r="S52" s="85"/>
    </row>
    <row r="53" spans="1:19">
      <c r="A53" s="84"/>
      <c r="B53" s="85"/>
      <c r="C53" s="85"/>
      <c r="D53" s="139">
        <f>fromage!B86</f>
        <v>0</v>
      </c>
      <c r="E53" s="139">
        <f>fromage!B87</f>
        <v>0</v>
      </c>
      <c r="F53" s="140">
        <v>4.5</v>
      </c>
      <c r="G53" s="125" t="s">
        <v>137</v>
      </c>
      <c r="H53" s="286">
        <v>0</v>
      </c>
      <c r="I53" s="142">
        <v>0</v>
      </c>
      <c r="J53" s="143">
        <f t="shared" si="6"/>
        <v>0</v>
      </c>
      <c r="K53" s="144"/>
      <c r="L53" s="145">
        <f t="shared" si="7"/>
        <v>0</v>
      </c>
      <c r="M53" s="145">
        <f t="shared" si="8"/>
        <v>0</v>
      </c>
      <c r="N53" s="132">
        <f>+'ZYRAX fromage'!Y43</f>
        <v>0</v>
      </c>
      <c r="O53" s="133">
        <f>+'ZYRAX fromage'!Z43</f>
        <v>0</v>
      </c>
      <c r="P53" s="103"/>
      <c r="Q53" s="141">
        <f>+'ZYRAX fromage'!AB43</f>
        <v>0</v>
      </c>
      <c r="R53" s="143">
        <f>+'ZYRAX fromage'!AC43</f>
        <v>0</v>
      </c>
      <c r="S53" s="85"/>
    </row>
    <row r="54" spans="1:19">
      <c r="A54" s="84"/>
      <c r="B54" s="85"/>
      <c r="C54" s="85"/>
      <c r="D54" s="139">
        <f>fromage!B88</f>
        <v>0</v>
      </c>
      <c r="E54" s="139">
        <f>fromage!B89</f>
        <v>0</v>
      </c>
      <c r="F54" s="140">
        <v>2.5</v>
      </c>
      <c r="G54" s="160" t="s">
        <v>138</v>
      </c>
      <c r="H54" s="286">
        <v>0</v>
      </c>
      <c r="I54" s="142">
        <v>0</v>
      </c>
      <c r="J54" s="143">
        <f t="shared" si="6"/>
        <v>0</v>
      </c>
      <c r="K54" s="144"/>
      <c r="L54" s="145">
        <f t="shared" si="7"/>
        <v>0</v>
      </c>
      <c r="M54" s="145">
        <f t="shared" si="8"/>
        <v>0</v>
      </c>
      <c r="N54" s="132">
        <f>+'ZYRAX fromage'!Y44</f>
        <v>0</v>
      </c>
      <c r="O54" s="133">
        <f>+'ZYRAX fromage'!Z44</f>
        <v>0</v>
      </c>
      <c r="P54" s="103"/>
      <c r="Q54" s="141">
        <f>+'ZYRAX fromage'!AB44</f>
        <v>0</v>
      </c>
      <c r="R54" s="143">
        <f>+'ZYRAX fromage'!AC44</f>
        <v>0</v>
      </c>
      <c r="S54" s="85"/>
    </row>
    <row r="55" spans="1:19">
      <c r="A55" s="84"/>
      <c r="B55" s="85"/>
      <c r="C55" s="85"/>
      <c r="D55" s="161"/>
      <c r="E55" s="161"/>
      <c r="F55" s="162"/>
      <c r="G55" s="163"/>
      <c r="H55" s="152"/>
      <c r="I55" s="153"/>
      <c r="J55" s="154"/>
      <c r="K55" s="144"/>
      <c r="L55" s="155"/>
      <c r="M55" s="155"/>
      <c r="N55" s="156"/>
      <c r="O55" s="157"/>
      <c r="P55" s="103"/>
      <c r="Q55" s="152"/>
      <c r="R55" s="154"/>
      <c r="S55" s="85"/>
    </row>
    <row r="56" spans="1:19">
      <c r="A56" s="84"/>
      <c r="B56" s="85"/>
      <c r="C56" s="85"/>
      <c r="D56" s="138">
        <f>fromage!B91</f>
        <v>0</v>
      </c>
      <c r="E56" s="139">
        <f>fromage!B92</f>
        <v>0</v>
      </c>
      <c r="F56" s="164">
        <v>10</v>
      </c>
      <c r="G56" s="165" t="s">
        <v>139</v>
      </c>
      <c r="H56" s="141">
        <v>0</v>
      </c>
      <c r="I56" s="142">
        <v>0</v>
      </c>
      <c r="J56" s="143">
        <f t="shared" ref="J56:J63" si="9">+I56*$K$16</f>
        <v>0</v>
      </c>
      <c r="K56" s="166"/>
      <c r="L56" s="145">
        <f t="shared" ref="L56:L63" si="10">+$B$20</f>
        <v>0</v>
      </c>
      <c r="M56" s="145">
        <f t="shared" ref="M56:M63" si="11">+$B$21</f>
        <v>0</v>
      </c>
      <c r="N56" s="132">
        <f>+'ZYRAX fromage'!Y46</f>
        <v>0</v>
      </c>
      <c r="O56" s="133">
        <f>+'ZYRAX fromage'!Z46</f>
        <v>0</v>
      </c>
      <c r="P56" s="167"/>
      <c r="Q56" s="141">
        <f>+'ZYRAX fromage'!AB46</f>
        <v>0</v>
      </c>
      <c r="R56" s="143">
        <f>+'ZYRAX fromage'!AC46</f>
        <v>0</v>
      </c>
      <c r="S56" s="85"/>
    </row>
    <row r="57" spans="1:19">
      <c r="A57" s="84"/>
      <c r="B57" s="85"/>
      <c r="C57" s="85"/>
      <c r="D57" s="138">
        <f>fromage!B93</f>
        <v>0</v>
      </c>
      <c r="E57" s="139">
        <f>fromage!B94</f>
        <v>0</v>
      </c>
      <c r="F57" s="164">
        <v>10</v>
      </c>
      <c r="G57" s="165" t="s">
        <v>140</v>
      </c>
      <c r="H57" s="286">
        <v>0</v>
      </c>
      <c r="I57" s="142">
        <v>0</v>
      </c>
      <c r="J57" s="143">
        <f t="shared" si="9"/>
        <v>0</v>
      </c>
      <c r="K57" s="166"/>
      <c r="L57" s="145">
        <f t="shared" si="10"/>
        <v>0</v>
      </c>
      <c r="M57" s="145">
        <f t="shared" si="11"/>
        <v>0</v>
      </c>
      <c r="N57" s="132">
        <f>+'ZYRAX fromage'!Y47</f>
        <v>0</v>
      </c>
      <c r="O57" s="133">
        <f>+'ZYRAX fromage'!Z47</f>
        <v>0</v>
      </c>
      <c r="P57" s="167"/>
      <c r="Q57" s="141">
        <f>+'ZYRAX fromage'!AB47</f>
        <v>0</v>
      </c>
      <c r="R57" s="143">
        <f>+'ZYRAX fromage'!AC47</f>
        <v>0</v>
      </c>
      <c r="S57" s="85"/>
    </row>
    <row r="58" spans="1:19">
      <c r="A58" s="84"/>
      <c r="B58" s="85"/>
      <c r="C58" s="85"/>
      <c r="D58" s="139">
        <f>fromage!B95</f>
        <v>0</v>
      </c>
      <c r="E58" s="139">
        <f>fromage!B96</f>
        <v>0</v>
      </c>
      <c r="F58" s="164">
        <v>8</v>
      </c>
      <c r="G58" s="165" t="s">
        <v>141</v>
      </c>
      <c r="H58" s="286">
        <v>0</v>
      </c>
      <c r="I58" s="142">
        <v>0</v>
      </c>
      <c r="J58" s="143">
        <f t="shared" si="9"/>
        <v>0</v>
      </c>
      <c r="K58" s="166"/>
      <c r="L58" s="145">
        <f t="shared" si="10"/>
        <v>0</v>
      </c>
      <c r="M58" s="145">
        <f t="shared" si="11"/>
        <v>0</v>
      </c>
      <c r="N58" s="132">
        <f>+'ZYRAX fromage'!Y48</f>
        <v>0</v>
      </c>
      <c r="O58" s="133">
        <f>+'ZYRAX fromage'!Z48</f>
        <v>0</v>
      </c>
      <c r="P58" s="167"/>
      <c r="Q58" s="141">
        <f>+'ZYRAX fromage'!AB48</f>
        <v>0</v>
      </c>
      <c r="R58" s="143">
        <f>+'ZYRAX fromage'!AC48</f>
        <v>0</v>
      </c>
      <c r="S58" s="85"/>
    </row>
    <row r="59" spans="1:19">
      <c r="A59" s="84"/>
      <c r="B59" s="85"/>
      <c r="C59" s="85"/>
      <c r="D59" s="138">
        <f>fromage!B97</f>
        <v>0</v>
      </c>
      <c r="E59" s="139">
        <f>fromage!B98</f>
        <v>0</v>
      </c>
      <c r="F59" s="164">
        <v>6</v>
      </c>
      <c r="G59" s="165" t="s">
        <v>1672</v>
      </c>
      <c r="H59" s="286">
        <v>0</v>
      </c>
      <c r="I59" s="142">
        <v>0</v>
      </c>
      <c r="J59" s="143">
        <f t="shared" si="9"/>
        <v>0</v>
      </c>
      <c r="K59" s="166"/>
      <c r="L59" s="145">
        <f t="shared" si="10"/>
        <v>0</v>
      </c>
      <c r="M59" s="145">
        <f t="shared" si="11"/>
        <v>0</v>
      </c>
      <c r="N59" s="132">
        <f>+'ZYRAX fromage'!Y49</f>
        <v>0</v>
      </c>
      <c r="O59" s="133">
        <f>+'ZYRAX fromage'!Z49</f>
        <v>0</v>
      </c>
      <c r="P59" s="167"/>
      <c r="Q59" s="141">
        <f>+'ZYRAX fromage'!AB49</f>
        <v>0</v>
      </c>
      <c r="R59" s="143">
        <f>+'ZYRAX fromage'!AC49</f>
        <v>0</v>
      </c>
      <c r="S59" s="85"/>
    </row>
    <row r="60" spans="1:19">
      <c r="A60" s="84"/>
      <c r="B60" s="85"/>
      <c r="C60" s="85"/>
      <c r="D60" s="138">
        <f>fromage!B99</f>
        <v>0</v>
      </c>
      <c r="E60" s="139">
        <f>fromage!B100</f>
        <v>0</v>
      </c>
      <c r="F60" s="164">
        <v>6</v>
      </c>
      <c r="G60" s="165" t="s">
        <v>1673</v>
      </c>
      <c r="H60" s="286">
        <v>0</v>
      </c>
      <c r="I60" s="142">
        <v>0</v>
      </c>
      <c r="J60" s="143">
        <f t="shared" si="9"/>
        <v>0</v>
      </c>
      <c r="K60" s="166"/>
      <c r="L60" s="145">
        <f t="shared" si="10"/>
        <v>0</v>
      </c>
      <c r="M60" s="145">
        <f t="shared" si="11"/>
        <v>0</v>
      </c>
      <c r="N60" s="132">
        <f>+'ZYRAX fromage'!Y50</f>
        <v>0</v>
      </c>
      <c r="O60" s="133">
        <f>+'ZYRAX fromage'!Z50</f>
        <v>0</v>
      </c>
      <c r="P60" s="167"/>
      <c r="Q60" s="141">
        <f>+'ZYRAX fromage'!AB50</f>
        <v>0</v>
      </c>
      <c r="R60" s="143">
        <f>+'ZYRAX fromage'!AC50</f>
        <v>0</v>
      </c>
      <c r="S60" s="85"/>
    </row>
    <row r="61" spans="1:19">
      <c r="A61" s="84"/>
      <c r="B61" s="85"/>
      <c r="C61" s="85"/>
      <c r="D61" s="139">
        <f>fromage!B101</f>
        <v>0</v>
      </c>
      <c r="E61" s="139">
        <f>fromage!B102</f>
        <v>0</v>
      </c>
      <c r="F61" s="168">
        <v>24</v>
      </c>
      <c r="G61" s="125" t="s">
        <v>142</v>
      </c>
      <c r="H61" s="286">
        <v>0</v>
      </c>
      <c r="I61" s="142">
        <v>0</v>
      </c>
      <c r="J61" s="143">
        <f t="shared" si="9"/>
        <v>0</v>
      </c>
      <c r="K61" s="144"/>
      <c r="L61" s="145">
        <f t="shared" si="10"/>
        <v>0</v>
      </c>
      <c r="M61" s="145">
        <f t="shared" si="11"/>
        <v>0</v>
      </c>
      <c r="N61" s="132">
        <f>+'ZYRAX fromage'!Y51</f>
        <v>0</v>
      </c>
      <c r="O61" s="133">
        <f>+'ZYRAX fromage'!Z51</f>
        <v>0</v>
      </c>
      <c r="P61" s="103"/>
      <c r="Q61" s="141">
        <f>+'ZYRAX fromage'!AB51</f>
        <v>0</v>
      </c>
      <c r="R61" s="143">
        <f>+'ZYRAX fromage'!AC51</f>
        <v>0</v>
      </c>
      <c r="S61" s="85"/>
    </row>
    <row r="62" spans="1:19">
      <c r="A62" s="84"/>
      <c r="B62" s="85"/>
      <c r="C62" s="85"/>
      <c r="D62" s="138">
        <f>fromage!B103</f>
        <v>0</v>
      </c>
      <c r="E62" s="139">
        <f>fromage!B104</f>
        <v>0</v>
      </c>
      <c r="F62" s="168">
        <v>90</v>
      </c>
      <c r="G62" s="125" t="s">
        <v>143</v>
      </c>
      <c r="H62" s="286">
        <v>0</v>
      </c>
      <c r="I62" s="142">
        <v>0</v>
      </c>
      <c r="J62" s="143">
        <f t="shared" si="9"/>
        <v>0</v>
      </c>
      <c r="K62" s="144"/>
      <c r="L62" s="145">
        <f t="shared" si="10"/>
        <v>0</v>
      </c>
      <c r="M62" s="145">
        <f t="shared" si="11"/>
        <v>0</v>
      </c>
      <c r="N62" s="132">
        <f>+'ZYRAX fromage'!Y52</f>
        <v>0</v>
      </c>
      <c r="O62" s="133">
        <f>+'ZYRAX fromage'!Z52</f>
        <v>0</v>
      </c>
      <c r="P62" s="103"/>
      <c r="Q62" s="141">
        <f>+'ZYRAX fromage'!AB52</f>
        <v>0</v>
      </c>
      <c r="R62" s="143">
        <f>+'ZYRAX fromage'!AC52</f>
        <v>0</v>
      </c>
      <c r="S62" s="85"/>
    </row>
    <row r="63" spans="1:19">
      <c r="A63" s="84"/>
      <c r="B63" s="85"/>
      <c r="C63" s="85"/>
      <c r="D63" s="139">
        <f>fromage!B105</f>
        <v>0</v>
      </c>
      <c r="E63" s="139">
        <f>fromage!B106</f>
        <v>0</v>
      </c>
      <c r="F63" s="140">
        <v>3</v>
      </c>
      <c r="G63" s="125" t="s">
        <v>144</v>
      </c>
      <c r="H63" s="286">
        <v>0</v>
      </c>
      <c r="I63" s="142">
        <v>0</v>
      </c>
      <c r="J63" s="143">
        <f t="shared" si="9"/>
        <v>0</v>
      </c>
      <c r="K63" s="144"/>
      <c r="L63" s="145">
        <f t="shared" si="10"/>
        <v>0</v>
      </c>
      <c r="M63" s="145">
        <f t="shared" si="11"/>
        <v>0</v>
      </c>
      <c r="N63" s="132">
        <f>+'ZYRAX fromage'!Y53</f>
        <v>0</v>
      </c>
      <c r="O63" s="133">
        <f>+'ZYRAX fromage'!Z53</f>
        <v>0</v>
      </c>
      <c r="P63" s="103"/>
      <c r="Q63" s="141">
        <f>+'ZYRAX fromage'!AB53</f>
        <v>0</v>
      </c>
      <c r="R63" s="143">
        <f>+'ZYRAX fromage'!AC53</f>
        <v>0</v>
      </c>
      <c r="S63" s="85"/>
    </row>
    <row r="64" spans="1:19" ht="24.75" customHeight="1">
      <c r="A64" s="343" t="s">
        <v>148</v>
      </c>
      <c r="B64" s="343"/>
      <c r="C64" s="85"/>
      <c r="D64" s="355" t="s">
        <v>145</v>
      </c>
      <c r="E64" s="355"/>
      <c r="F64" s="355"/>
      <c r="G64" s="355"/>
      <c r="H64" s="355"/>
      <c r="I64" s="355"/>
      <c r="J64" s="355"/>
      <c r="K64" s="85"/>
      <c r="L64" s="89"/>
      <c r="M64" s="89"/>
      <c r="N64" s="87"/>
      <c r="O64" s="88"/>
      <c r="P64" s="85"/>
      <c r="Q64" s="89"/>
      <c r="R64" s="90"/>
      <c r="S64" s="85"/>
    </row>
    <row r="65" spans="1:19" ht="12.75" customHeight="1">
      <c r="A65" s="136" t="s">
        <v>98</v>
      </c>
      <c r="B65" s="112"/>
      <c r="C65" s="137"/>
      <c r="D65" s="139" t="s">
        <v>146</v>
      </c>
      <c r="E65" s="139" t="s">
        <v>86</v>
      </c>
      <c r="F65" s="124" t="s">
        <v>87</v>
      </c>
      <c r="G65" s="125" t="s">
        <v>88</v>
      </c>
      <c r="H65" s="126" t="s">
        <v>89</v>
      </c>
      <c r="I65" s="127" t="s">
        <v>90</v>
      </c>
      <c r="J65" s="135" t="s">
        <v>147</v>
      </c>
      <c r="K65" s="129"/>
      <c r="L65" s="89"/>
      <c r="M65" s="89"/>
      <c r="N65" s="169"/>
      <c r="O65" s="121"/>
      <c r="P65" s="103"/>
      <c r="Q65" s="170"/>
      <c r="R65" s="171"/>
      <c r="S65" s="85"/>
    </row>
    <row r="66" spans="1:19" ht="12.75" customHeight="1">
      <c r="A66" s="136" t="s">
        <v>100</v>
      </c>
      <c r="B66" s="112"/>
      <c r="C66" s="137"/>
      <c r="D66" s="172">
        <f>fromage!C15</f>
        <v>0</v>
      </c>
      <c r="E66" s="173"/>
      <c r="F66" s="174">
        <v>5</v>
      </c>
      <c r="G66" s="125" t="s">
        <v>99</v>
      </c>
      <c r="H66" s="141">
        <v>0</v>
      </c>
      <c r="I66" s="142">
        <v>0</v>
      </c>
      <c r="J66" s="143">
        <f t="shared" ref="J66:J85" si="12">+I66*$K$65</f>
        <v>0</v>
      </c>
      <c r="K66" s="144"/>
      <c r="L66" s="89"/>
      <c r="M66" s="89"/>
      <c r="N66" s="132">
        <f>+'ZYRAX fromage'!Y62</f>
        <v>0</v>
      </c>
      <c r="O66" s="133">
        <f>+'ZYRAX fromage'!Z62</f>
        <v>0</v>
      </c>
      <c r="P66" s="103"/>
      <c r="Q66" s="170"/>
      <c r="R66" s="171"/>
      <c r="S66" s="85"/>
    </row>
    <row r="67" spans="1:19" ht="12.75" customHeight="1">
      <c r="A67" s="136" t="s">
        <v>102</v>
      </c>
      <c r="B67" s="112"/>
      <c r="C67" s="137"/>
      <c r="D67" s="172">
        <f>fromage!C17</f>
        <v>0</v>
      </c>
      <c r="E67" s="173"/>
      <c r="F67" s="174">
        <v>4.5</v>
      </c>
      <c r="G67" s="125" t="s">
        <v>101</v>
      </c>
      <c r="H67" s="286">
        <v>0</v>
      </c>
      <c r="I67" s="142">
        <v>0</v>
      </c>
      <c r="J67" s="143">
        <f t="shared" si="12"/>
        <v>0</v>
      </c>
      <c r="K67" s="144"/>
      <c r="L67" s="89"/>
      <c r="M67" s="89"/>
      <c r="N67" s="132">
        <f>+'ZYRAX fromage'!Y63</f>
        <v>0</v>
      </c>
      <c r="O67" s="133">
        <f>+'ZYRAX fromage'!Z63</f>
        <v>0</v>
      </c>
      <c r="P67" s="103"/>
      <c r="Q67" s="170"/>
      <c r="R67" s="171"/>
      <c r="S67" s="85"/>
    </row>
    <row r="68" spans="1:19" ht="12.75" customHeight="1">
      <c r="A68" s="136" t="s">
        <v>104</v>
      </c>
      <c r="B68" s="112"/>
      <c r="C68" s="137"/>
      <c r="D68" s="172">
        <f>fromage!C19</f>
        <v>1</v>
      </c>
      <c r="E68" s="173"/>
      <c r="F68" s="174">
        <v>3</v>
      </c>
      <c r="G68" s="125" t="s">
        <v>103</v>
      </c>
      <c r="H68" s="286">
        <v>0</v>
      </c>
      <c r="I68" s="142">
        <v>0</v>
      </c>
      <c r="J68" s="143">
        <f t="shared" si="12"/>
        <v>0</v>
      </c>
      <c r="K68" s="144"/>
      <c r="L68" s="89"/>
      <c r="M68" s="89"/>
      <c r="N68" s="132">
        <f>+'ZYRAX fromage'!Y64</f>
        <v>0</v>
      </c>
      <c r="O68" s="133">
        <f>+'ZYRAX fromage'!Z64</f>
        <v>0</v>
      </c>
      <c r="P68" s="103"/>
      <c r="Q68" s="170"/>
      <c r="R68" s="171"/>
      <c r="S68" s="85"/>
    </row>
    <row r="69" spans="1:19" ht="12.75" customHeight="1">
      <c r="A69" s="136" t="s">
        <v>93</v>
      </c>
      <c r="B69" s="112"/>
      <c r="C69" s="103"/>
      <c r="D69" s="172">
        <f>fromage!C21</f>
        <v>0</v>
      </c>
      <c r="E69" s="173"/>
      <c r="F69" s="174">
        <v>4.5</v>
      </c>
      <c r="G69" s="125" t="s">
        <v>105</v>
      </c>
      <c r="H69" s="286">
        <v>0</v>
      </c>
      <c r="I69" s="142">
        <v>0</v>
      </c>
      <c r="J69" s="143">
        <f t="shared" si="12"/>
        <v>0</v>
      </c>
      <c r="K69" s="144"/>
      <c r="L69" s="89"/>
      <c r="M69" s="89"/>
      <c r="N69" s="132">
        <f>+'ZYRAX fromage'!Y65</f>
        <v>0</v>
      </c>
      <c r="O69" s="133">
        <f>+'ZYRAX fromage'!Z65</f>
        <v>0</v>
      </c>
      <c r="P69" s="103"/>
      <c r="Q69" s="170"/>
      <c r="R69" s="171"/>
      <c r="S69" s="85"/>
    </row>
    <row r="70" spans="1:19">
      <c r="A70" s="84"/>
      <c r="B70" s="85"/>
      <c r="C70" s="103"/>
      <c r="D70" s="172">
        <f>fromage!C23</f>
        <v>0</v>
      </c>
      <c r="E70" s="173"/>
      <c r="F70" s="174">
        <v>4.5</v>
      </c>
      <c r="G70" s="125" t="s">
        <v>106</v>
      </c>
      <c r="H70" s="286">
        <v>0</v>
      </c>
      <c r="I70" s="142">
        <v>0</v>
      </c>
      <c r="J70" s="143">
        <f t="shared" si="12"/>
        <v>0</v>
      </c>
      <c r="K70" s="144"/>
      <c r="L70" s="89"/>
      <c r="M70" s="89"/>
      <c r="N70" s="132">
        <f>+'ZYRAX fromage'!Y66</f>
        <v>0</v>
      </c>
      <c r="O70" s="133">
        <f>+'ZYRAX fromage'!Z66</f>
        <v>0</v>
      </c>
      <c r="P70" s="103"/>
      <c r="Q70" s="170"/>
      <c r="R70" s="171"/>
      <c r="S70" s="85"/>
    </row>
    <row r="71" spans="1:19">
      <c r="A71" s="344" t="s">
        <v>83</v>
      </c>
      <c r="B71" s="344"/>
      <c r="C71" s="103"/>
      <c r="D71" s="172">
        <f>fromage!C25</f>
        <v>0</v>
      </c>
      <c r="E71" s="173"/>
      <c r="F71" s="174">
        <v>2.5</v>
      </c>
      <c r="G71" s="125" t="s">
        <v>107</v>
      </c>
      <c r="H71" s="286">
        <v>0</v>
      </c>
      <c r="I71" s="142">
        <v>0</v>
      </c>
      <c r="J71" s="143">
        <f t="shared" si="12"/>
        <v>0</v>
      </c>
      <c r="K71" s="144"/>
      <c r="L71" s="89"/>
      <c r="M71" s="89"/>
      <c r="N71" s="132">
        <f>+'ZYRAX fromage'!Y67</f>
        <v>0</v>
      </c>
      <c r="O71" s="133">
        <f>+'ZYRAX fromage'!Z67</f>
        <v>0</v>
      </c>
      <c r="P71" s="103"/>
      <c r="Q71" s="170"/>
      <c r="R71" s="171"/>
      <c r="S71" s="85"/>
    </row>
    <row r="72" spans="1:19">
      <c r="A72" s="345">
        <f>+SUM(N66:N113)</f>
        <v>0</v>
      </c>
      <c r="B72" s="345"/>
      <c r="C72" s="103"/>
      <c r="D72" s="172">
        <f>fromage!C27</f>
        <v>0</v>
      </c>
      <c r="E72" s="173"/>
      <c r="F72" s="174">
        <v>3</v>
      </c>
      <c r="G72" s="125" t="s">
        <v>109</v>
      </c>
      <c r="H72" s="286">
        <v>0</v>
      </c>
      <c r="I72" s="142">
        <v>0</v>
      </c>
      <c r="J72" s="143">
        <f t="shared" si="12"/>
        <v>0</v>
      </c>
      <c r="K72" s="144"/>
      <c r="L72" s="89"/>
      <c r="M72" s="89"/>
      <c r="N72" s="132">
        <f>+'ZYRAX fromage'!Y68</f>
        <v>0</v>
      </c>
      <c r="O72" s="133">
        <f>+'ZYRAX fromage'!Z68</f>
        <v>0</v>
      </c>
      <c r="P72" s="103"/>
      <c r="Q72" s="170"/>
      <c r="R72" s="171"/>
      <c r="S72" s="85"/>
    </row>
    <row r="73" spans="1:19">
      <c r="A73" s="84"/>
      <c r="B73" s="85"/>
      <c r="C73" s="103"/>
      <c r="D73" s="172">
        <f>fromage!C29</f>
        <v>0</v>
      </c>
      <c r="E73" s="173"/>
      <c r="F73" s="174">
        <v>4.5</v>
      </c>
      <c r="G73" s="125" t="s">
        <v>110</v>
      </c>
      <c r="H73" s="286">
        <v>0</v>
      </c>
      <c r="I73" s="142">
        <v>0</v>
      </c>
      <c r="J73" s="143">
        <f t="shared" si="12"/>
        <v>0</v>
      </c>
      <c r="K73" s="144"/>
      <c r="L73" s="89"/>
      <c r="M73" s="89"/>
      <c r="N73" s="132">
        <f>+'ZYRAX fromage'!Y69</f>
        <v>0</v>
      </c>
      <c r="O73" s="133">
        <f>+'ZYRAX fromage'!Z69</f>
        <v>0</v>
      </c>
      <c r="P73" s="103"/>
      <c r="Q73" s="170"/>
      <c r="R73" s="171"/>
      <c r="S73" s="85"/>
    </row>
    <row r="74" spans="1:19">
      <c r="A74" s="84"/>
      <c r="B74" s="85"/>
      <c r="C74" s="103"/>
      <c r="D74" s="172">
        <f>fromage!C31</f>
        <v>0</v>
      </c>
      <c r="E74" s="173"/>
      <c r="F74" s="174">
        <v>4.5</v>
      </c>
      <c r="G74" s="125" t="s">
        <v>111</v>
      </c>
      <c r="H74" s="286">
        <v>0</v>
      </c>
      <c r="I74" s="142">
        <v>0</v>
      </c>
      <c r="J74" s="143">
        <f t="shared" si="12"/>
        <v>0</v>
      </c>
      <c r="K74" s="144"/>
      <c r="L74" s="89"/>
      <c r="M74" s="89"/>
      <c r="N74" s="132">
        <f>+'ZYRAX fromage'!Y71</f>
        <v>0</v>
      </c>
      <c r="O74" s="133">
        <f>+'ZYRAX fromage'!Z71</f>
        <v>0</v>
      </c>
      <c r="P74" s="103"/>
      <c r="Q74" s="170"/>
      <c r="R74" s="171"/>
      <c r="S74" s="85"/>
    </row>
    <row r="75" spans="1:19">
      <c r="A75" s="84"/>
      <c r="B75" s="85"/>
      <c r="C75" s="103"/>
      <c r="D75" s="172">
        <f>fromage!C33</f>
        <v>0</v>
      </c>
      <c r="E75" s="173"/>
      <c r="F75" s="174">
        <v>3</v>
      </c>
      <c r="G75" s="125" t="s">
        <v>112</v>
      </c>
      <c r="H75" s="286">
        <v>0</v>
      </c>
      <c r="I75" s="142">
        <v>0</v>
      </c>
      <c r="J75" s="143">
        <f t="shared" si="12"/>
        <v>0</v>
      </c>
      <c r="K75" s="144"/>
      <c r="L75" s="89"/>
      <c r="M75" s="89"/>
      <c r="N75" s="132">
        <f>+'ZYRAX fromage'!Y71</f>
        <v>0</v>
      </c>
      <c r="O75" s="133">
        <f>+'ZYRAX fromage'!Z71</f>
        <v>0</v>
      </c>
      <c r="P75" s="103"/>
      <c r="Q75" s="170"/>
      <c r="R75" s="171"/>
      <c r="S75" s="85"/>
    </row>
    <row r="76" spans="1:19">
      <c r="A76" s="84"/>
      <c r="B76" s="85"/>
      <c r="C76" s="103"/>
      <c r="D76" s="172">
        <f>fromage!C35</f>
        <v>0</v>
      </c>
      <c r="E76" s="173"/>
      <c r="F76" s="174">
        <v>2.5</v>
      </c>
      <c r="G76" s="125" t="s">
        <v>113</v>
      </c>
      <c r="H76" s="286">
        <v>0</v>
      </c>
      <c r="I76" s="142">
        <v>0</v>
      </c>
      <c r="J76" s="143">
        <f t="shared" si="12"/>
        <v>0</v>
      </c>
      <c r="K76" s="144"/>
      <c r="L76" s="89"/>
      <c r="M76" s="89"/>
      <c r="N76" s="132">
        <f>+'ZYRAX fromage'!Y72</f>
        <v>0</v>
      </c>
      <c r="O76" s="133">
        <f>+'ZYRAX fromage'!Z72</f>
        <v>0</v>
      </c>
      <c r="P76" s="103"/>
      <c r="Q76" s="170"/>
      <c r="R76" s="171"/>
      <c r="S76" s="85"/>
    </row>
    <row r="77" spans="1:19">
      <c r="A77" s="84"/>
      <c r="B77" s="85"/>
      <c r="C77" s="103"/>
      <c r="D77" s="172">
        <f>fromage!C37</f>
        <v>0</v>
      </c>
      <c r="E77" s="173"/>
      <c r="F77" s="174">
        <v>3</v>
      </c>
      <c r="G77" s="125" t="s">
        <v>114</v>
      </c>
      <c r="H77" s="286">
        <v>0</v>
      </c>
      <c r="I77" s="142">
        <v>0</v>
      </c>
      <c r="J77" s="143">
        <f t="shared" si="12"/>
        <v>0</v>
      </c>
      <c r="K77" s="144"/>
      <c r="L77" s="89"/>
      <c r="M77" s="89"/>
      <c r="N77" s="132">
        <f>+'ZYRAX fromage'!Y73</f>
        <v>0</v>
      </c>
      <c r="O77" s="133">
        <f>+'ZYRAX fromage'!Z73</f>
        <v>0</v>
      </c>
      <c r="P77" s="103"/>
      <c r="Q77" s="170"/>
      <c r="R77" s="171"/>
      <c r="S77" s="85"/>
    </row>
    <row r="78" spans="1:19">
      <c r="A78" s="84"/>
      <c r="B78" s="85"/>
      <c r="C78" s="103"/>
      <c r="D78" s="172">
        <f>fromage!C39</f>
        <v>0</v>
      </c>
      <c r="E78" s="173"/>
      <c r="F78" s="174">
        <v>2.5</v>
      </c>
      <c r="G78" s="125" t="s">
        <v>115</v>
      </c>
      <c r="H78" s="286">
        <v>0</v>
      </c>
      <c r="I78" s="142">
        <v>0</v>
      </c>
      <c r="J78" s="143">
        <f t="shared" si="12"/>
        <v>0</v>
      </c>
      <c r="K78" s="144"/>
      <c r="L78" s="89"/>
      <c r="M78" s="89"/>
      <c r="N78" s="132">
        <f>+'ZYRAX fromage'!Y74</f>
        <v>0</v>
      </c>
      <c r="O78" s="133">
        <f>+'ZYRAX fromage'!Z74</f>
        <v>0</v>
      </c>
      <c r="P78" s="103"/>
      <c r="Q78" s="170"/>
      <c r="R78" s="171"/>
      <c r="S78" s="85"/>
    </row>
    <row r="79" spans="1:19">
      <c r="A79" s="147"/>
      <c r="B79" s="103"/>
      <c r="C79" s="103"/>
      <c r="D79" s="172">
        <f>fromage!C41</f>
        <v>0</v>
      </c>
      <c r="E79" s="173"/>
      <c r="F79" s="174">
        <v>5</v>
      </c>
      <c r="G79" s="125" t="s">
        <v>116</v>
      </c>
      <c r="H79" s="286">
        <v>0</v>
      </c>
      <c r="I79" s="142">
        <v>0</v>
      </c>
      <c r="J79" s="143">
        <f t="shared" si="12"/>
        <v>0</v>
      </c>
      <c r="K79" s="144"/>
      <c r="L79" s="89"/>
      <c r="M79" s="89"/>
      <c r="N79" s="132">
        <f>+'ZYRAX fromage'!Y75</f>
        <v>0</v>
      </c>
      <c r="O79" s="133">
        <f>+'ZYRAX fromage'!Z75</f>
        <v>0</v>
      </c>
      <c r="P79" s="103"/>
      <c r="Q79" s="170"/>
      <c r="R79" s="171"/>
      <c r="S79" s="85"/>
    </row>
    <row r="80" spans="1:19">
      <c r="A80" s="147"/>
      <c r="B80" s="103"/>
      <c r="C80" s="103"/>
      <c r="D80" s="172">
        <f>fromage!C43</f>
        <v>0</v>
      </c>
      <c r="E80" s="173"/>
      <c r="F80" s="174">
        <v>5</v>
      </c>
      <c r="G80" s="125" t="s">
        <v>117</v>
      </c>
      <c r="H80" s="286">
        <v>0</v>
      </c>
      <c r="I80" s="142">
        <v>0</v>
      </c>
      <c r="J80" s="143">
        <f t="shared" si="12"/>
        <v>0</v>
      </c>
      <c r="K80" s="144"/>
      <c r="L80" s="89"/>
      <c r="M80" s="89"/>
      <c r="N80" s="132">
        <f>+'ZYRAX fromage'!Y76</f>
        <v>0</v>
      </c>
      <c r="O80" s="133">
        <f>+'ZYRAX fromage'!Z76</f>
        <v>0</v>
      </c>
      <c r="P80" s="103"/>
      <c r="Q80" s="170"/>
      <c r="R80" s="171"/>
      <c r="S80" s="85"/>
    </row>
    <row r="81" spans="1:19">
      <c r="A81" s="147"/>
      <c r="B81" s="103"/>
      <c r="C81" s="103"/>
      <c r="D81" s="172">
        <f>fromage!C45</f>
        <v>0</v>
      </c>
      <c r="E81" s="173"/>
      <c r="F81" s="174">
        <v>5</v>
      </c>
      <c r="G81" s="125" t="s">
        <v>118</v>
      </c>
      <c r="H81" s="286">
        <v>0</v>
      </c>
      <c r="I81" s="142">
        <v>0</v>
      </c>
      <c r="J81" s="143">
        <f t="shared" si="12"/>
        <v>0</v>
      </c>
      <c r="K81" s="144"/>
      <c r="L81" s="89"/>
      <c r="M81" s="89"/>
      <c r="N81" s="132">
        <f>+'ZYRAX fromage'!Y77</f>
        <v>0</v>
      </c>
      <c r="O81" s="133">
        <f>+'ZYRAX fromage'!Z77</f>
        <v>0</v>
      </c>
      <c r="P81" s="103"/>
      <c r="Q81" s="170"/>
      <c r="R81" s="171"/>
      <c r="S81" s="85"/>
    </row>
    <row r="82" spans="1:19">
      <c r="A82" s="148"/>
      <c r="B82" s="134"/>
      <c r="C82" s="103"/>
      <c r="D82" s="172">
        <f>fromage!C47</f>
        <v>0</v>
      </c>
      <c r="E82" s="173"/>
      <c r="F82" s="174">
        <v>4.5</v>
      </c>
      <c r="G82" s="125" t="s">
        <v>119</v>
      </c>
      <c r="H82" s="286">
        <v>0</v>
      </c>
      <c r="I82" s="142">
        <v>0</v>
      </c>
      <c r="J82" s="143">
        <f t="shared" si="12"/>
        <v>0</v>
      </c>
      <c r="K82" s="144"/>
      <c r="L82" s="89"/>
      <c r="M82" s="89"/>
      <c r="N82" s="132">
        <f>+'ZYRAX fromage'!Y78</f>
        <v>0</v>
      </c>
      <c r="O82" s="133">
        <f>+'ZYRAX fromage'!Z78</f>
        <v>0</v>
      </c>
      <c r="P82" s="103"/>
      <c r="Q82" s="170"/>
      <c r="R82" s="171"/>
      <c r="S82" s="85"/>
    </row>
    <row r="83" spans="1:19">
      <c r="A83" s="148"/>
      <c r="B83" s="134"/>
      <c r="C83" s="103"/>
      <c r="D83" s="172">
        <f>fromage!C49</f>
        <v>0</v>
      </c>
      <c r="E83" s="173"/>
      <c r="F83" s="174">
        <v>5</v>
      </c>
      <c r="G83" s="125" t="s">
        <v>120</v>
      </c>
      <c r="H83" s="286">
        <v>0</v>
      </c>
      <c r="I83" s="142">
        <v>0</v>
      </c>
      <c r="J83" s="143">
        <f t="shared" si="12"/>
        <v>0</v>
      </c>
      <c r="K83" s="144"/>
      <c r="L83" s="89"/>
      <c r="M83" s="89"/>
      <c r="N83" s="132">
        <f>+'ZYRAX fromage'!Y79</f>
        <v>0</v>
      </c>
      <c r="O83" s="133">
        <f>+'ZYRAX fromage'!Z79</f>
        <v>0</v>
      </c>
      <c r="P83" s="103"/>
      <c r="Q83" s="170"/>
      <c r="R83" s="171"/>
      <c r="S83" s="85"/>
    </row>
    <row r="84" spans="1:19">
      <c r="A84" s="122"/>
      <c r="B84" s="134"/>
      <c r="C84" s="103"/>
      <c r="D84" s="172">
        <f>fromage!C51</f>
        <v>0</v>
      </c>
      <c r="E84" s="173"/>
      <c r="F84" s="174">
        <v>5</v>
      </c>
      <c r="G84" s="125" t="s">
        <v>121</v>
      </c>
      <c r="H84" s="286">
        <v>0</v>
      </c>
      <c r="I84" s="142">
        <v>0</v>
      </c>
      <c r="J84" s="143">
        <f t="shared" si="12"/>
        <v>0</v>
      </c>
      <c r="K84" s="144"/>
      <c r="L84" s="89"/>
      <c r="M84" s="89"/>
      <c r="N84" s="132">
        <f>+'ZYRAX fromage'!Y80</f>
        <v>0</v>
      </c>
      <c r="O84" s="133">
        <f>+'ZYRAX fromage'!Z80</f>
        <v>0</v>
      </c>
      <c r="P84" s="103"/>
      <c r="Q84" s="170"/>
      <c r="R84" s="171"/>
      <c r="S84" s="85"/>
    </row>
    <row r="85" spans="1:19">
      <c r="A85" s="122"/>
      <c r="B85" s="134"/>
      <c r="C85" s="103"/>
      <c r="D85" s="172">
        <f>fromage!C53</f>
        <v>0</v>
      </c>
      <c r="E85" s="173"/>
      <c r="F85" s="174">
        <v>5</v>
      </c>
      <c r="G85" s="125" t="s">
        <v>122</v>
      </c>
      <c r="H85" s="286">
        <v>0</v>
      </c>
      <c r="I85" s="142">
        <v>0</v>
      </c>
      <c r="J85" s="143">
        <f t="shared" si="12"/>
        <v>0</v>
      </c>
      <c r="K85" s="144"/>
      <c r="L85" s="89"/>
      <c r="M85" s="89"/>
      <c r="N85" s="132">
        <f>+'ZYRAX fromage'!Y81</f>
        <v>0</v>
      </c>
      <c r="O85" s="133">
        <f>+'ZYRAX fromage'!Z81</f>
        <v>0</v>
      </c>
      <c r="P85" s="103"/>
      <c r="Q85" s="170"/>
      <c r="R85" s="171"/>
      <c r="S85" s="85"/>
    </row>
    <row r="86" spans="1:19">
      <c r="A86" s="84"/>
      <c r="B86" s="85"/>
      <c r="C86" s="85"/>
      <c r="D86" s="172">
        <f>fromage!C41</f>
        <v>0</v>
      </c>
      <c r="E86" s="175"/>
      <c r="F86" s="159"/>
      <c r="G86" s="151" t="s">
        <v>46</v>
      </c>
      <c r="H86" s="152"/>
      <c r="I86" s="153"/>
      <c r="J86" s="154"/>
      <c r="K86" s="144"/>
      <c r="L86" s="89"/>
      <c r="M86" s="89"/>
      <c r="N86" s="156"/>
      <c r="O86" s="157"/>
      <c r="P86" s="103"/>
      <c r="Q86" s="170"/>
      <c r="R86" s="171"/>
      <c r="S86" s="85"/>
    </row>
    <row r="87" spans="1:19">
      <c r="A87" s="84"/>
      <c r="B87" s="85"/>
      <c r="C87" s="85"/>
      <c r="D87" s="172">
        <f>fromage!C57</f>
        <v>0</v>
      </c>
      <c r="E87" s="173"/>
      <c r="F87" s="174">
        <v>5.5</v>
      </c>
      <c r="G87" s="125" t="s">
        <v>123</v>
      </c>
      <c r="H87" s="141">
        <v>0</v>
      </c>
      <c r="I87" s="142">
        <v>0</v>
      </c>
      <c r="J87" s="143">
        <f t="shared" ref="J87:J92" si="13">+I87*$K$65</f>
        <v>0</v>
      </c>
      <c r="K87" s="144"/>
      <c r="L87" s="89"/>
      <c r="M87" s="89"/>
      <c r="N87" s="132">
        <f>+'ZYRAX fromage'!Y83</f>
        <v>0</v>
      </c>
      <c r="O87" s="133">
        <f>+'ZYRAX fromage'!Z83</f>
        <v>0</v>
      </c>
      <c r="P87" s="103"/>
      <c r="Q87" s="170"/>
      <c r="R87" s="171"/>
      <c r="S87" s="85"/>
    </row>
    <row r="88" spans="1:19">
      <c r="A88" s="84"/>
      <c r="B88" s="85"/>
      <c r="C88" s="85"/>
      <c r="D88" s="172">
        <f>fromage!C59</f>
        <v>0</v>
      </c>
      <c r="E88" s="173"/>
      <c r="F88" s="174">
        <v>5</v>
      </c>
      <c r="G88" s="125" t="s">
        <v>124</v>
      </c>
      <c r="H88" s="286">
        <v>0</v>
      </c>
      <c r="I88" s="142">
        <v>0</v>
      </c>
      <c r="J88" s="143">
        <f t="shared" si="13"/>
        <v>0</v>
      </c>
      <c r="K88" s="144"/>
      <c r="L88" s="89"/>
      <c r="M88" s="89"/>
      <c r="N88" s="132">
        <f>+'ZYRAX fromage'!Y84</f>
        <v>0</v>
      </c>
      <c r="O88" s="133">
        <f>+'ZYRAX fromage'!Z84</f>
        <v>0</v>
      </c>
      <c r="P88" s="103"/>
      <c r="Q88" s="170"/>
      <c r="R88" s="171"/>
      <c r="S88" s="85"/>
    </row>
    <row r="89" spans="1:19">
      <c r="A89" s="84"/>
      <c r="B89" s="85"/>
      <c r="C89" s="85"/>
      <c r="D89" s="172">
        <f>fromage!C61</f>
        <v>0</v>
      </c>
      <c r="E89" s="173"/>
      <c r="F89" s="174">
        <v>5</v>
      </c>
      <c r="G89" s="125" t="s">
        <v>125</v>
      </c>
      <c r="H89" s="286">
        <v>0</v>
      </c>
      <c r="I89" s="142">
        <v>0</v>
      </c>
      <c r="J89" s="143">
        <f t="shared" si="13"/>
        <v>0</v>
      </c>
      <c r="K89" s="144"/>
      <c r="L89" s="89"/>
      <c r="M89" s="89"/>
      <c r="N89" s="132">
        <f>+'ZYRAX fromage'!Y85</f>
        <v>0</v>
      </c>
      <c r="O89" s="133">
        <f>+'ZYRAX fromage'!Z85</f>
        <v>0</v>
      </c>
      <c r="P89" s="103"/>
      <c r="Q89" s="170"/>
      <c r="R89" s="171"/>
      <c r="S89" s="85"/>
    </row>
    <row r="90" spans="1:19">
      <c r="A90" s="84"/>
      <c r="B90" s="85"/>
      <c r="C90" s="85"/>
      <c r="D90" s="172">
        <f>fromage!C63</f>
        <v>0</v>
      </c>
      <c r="E90" s="173"/>
      <c r="F90" s="174">
        <v>5</v>
      </c>
      <c r="G90" s="125" t="s">
        <v>126</v>
      </c>
      <c r="H90" s="286">
        <v>0</v>
      </c>
      <c r="I90" s="142">
        <v>0</v>
      </c>
      <c r="J90" s="143">
        <f t="shared" si="13"/>
        <v>0</v>
      </c>
      <c r="K90" s="144"/>
      <c r="L90" s="89"/>
      <c r="M90" s="89"/>
      <c r="N90" s="132">
        <f>+'ZYRAX fromage'!Y86</f>
        <v>0</v>
      </c>
      <c r="O90" s="133">
        <f>+'ZYRAX fromage'!Z86</f>
        <v>0</v>
      </c>
      <c r="P90" s="103"/>
      <c r="Q90" s="170"/>
      <c r="R90" s="171"/>
      <c r="S90" s="85"/>
    </row>
    <row r="91" spans="1:19">
      <c r="A91" s="84"/>
      <c r="B91" s="85"/>
      <c r="C91" s="85"/>
      <c r="D91" s="172">
        <f>fromage!C65</f>
        <v>0</v>
      </c>
      <c r="E91" s="173"/>
      <c r="F91" s="174">
        <v>5</v>
      </c>
      <c r="G91" s="125" t="s">
        <v>127</v>
      </c>
      <c r="H91" s="286">
        <v>0</v>
      </c>
      <c r="I91" s="142">
        <v>0</v>
      </c>
      <c r="J91" s="143">
        <f t="shared" si="13"/>
        <v>0</v>
      </c>
      <c r="K91" s="144"/>
      <c r="L91" s="89"/>
      <c r="M91" s="89"/>
      <c r="N91" s="132">
        <f>+'ZYRAX fromage'!Y87</f>
        <v>0</v>
      </c>
      <c r="O91" s="133">
        <f>+'ZYRAX fromage'!Z87</f>
        <v>0</v>
      </c>
      <c r="P91" s="103"/>
      <c r="Q91" s="170"/>
      <c r="R91" s="171"/>
      <c r="S91" s="85"/>
    </row>
    <row r="92" spans="1:19">
      <c r="A92" s="84"/>
      <c r="B92" s="85"/>
      <c r="C92" s="85"/>
      <c r="D92" s="172">
        <f>fromage!C67</f>
        <v>0</v>
      </c>
      <c r="E92" s="173"/>
      <c r="F92" s="174">
        <v>5</v>
      </c>
      <c r="G92" s="125" t="s">
        <v>128</v>
      </c>
      <c r="H92" s="286">
        <v>0</v>
      </c>
      <c r="I92" s="142">
        <v>0</v>
      </c>
      <c r="J92" s="143">
        <f t="shared" si="13"/>
        <v>0</v>
      </c>
      <c r="K92" s="144"/>
      <c r="L92" s="89"/>
      <c r="M92" s="89"/>
      <c r="N92" s="132">
        <f>+'ZYRAX fromage'!Y88</f>
        <v>0</v>
      </c>
      <c r="O92" s="133">
        <f>+'ZYRAX fromage'!Z88</f>
        <v>0</v>
      </c>
      <c r="P92" s="103"/>
      <c r="Q92" s="170"/>
      <c r="R92" s="171"/>
      <c r="S92" s="85"/>
    </row>
    <row r="93" spans="1:19">
      <c r="A93" s="84"/>
      <c r="B93" s="85"/>
      <c r="C93" s="85"/>
      <c r="D93" s="172">
        <f>fromage!C49</f>
        <v>0</v>
      </c>
      <c r="E93" s="175"/>
      <c r="F93" s="159"/>
      <c r="G93" s="151" t="s">
        <v>53</v>
      </c>
      <c r="H93" s="152"/>
      <c r="I93" s="153"/>
      <c r="J93" s="154"/>
      <c r="K93" s="144"/>
      <c r="L93" s="89"/>
      <c r="M93" s="89"/>
      <c r="N93" s="156"/>
      <c r="O93" s="157"/>
      <c r="P93" s="103"/>
      <c r="Q93" s="170"/>
      <c r="R93" s="171"/>
      <c r="S93" s="85"/>
    </row>
    <row r="94" spans="1:19">
      <c r="A94" s="84"/>
      <c r="B94" s="85"/>
      <c r="C94" s="85"/>
      <c r="D94" s="172">
        <f>fromage!C70</f>
        <v>0</v>
      </c>
      <c r="E94" s="173"/>
      <c r="F94" s="174">
        <v>4.5</v>
      </c>
      <c r="G94" s="125" t="s">
        <v>129</v>
      </c>
      <c r="H94" s="141">
        <v>0</v>
      </c>
      <c r="I94" s="142">
        <v>0</v>
      </c>
      <c r="J94" s="143">
        <f t="shared" ref="J94:J103" si="14">+I94*$K$65</f>
        <v>0</v>
      </c>
      <c r="K94" s="144"/>
      <c r="L94" s="89"/>
      <c r="M94" s="89"/>
      <c r="N94" s="132">
        <f>+'ZYRAX fromage'!Y90</f>
        <v>0</v>
      </c>
      <c r="O94" s="133">
        <f>+'ZYRAX fromage'!Z90</f>
        <v>0</v>
      </c>
      <c r="P94" s="103"/>
      <c r="Q94" s="170"/>
      <c r="R94" s="171"/>
      <c r="S94" s="85"/>
    </row>
    <row r="95" spans="1:19">
      <c r="A95" s="84"/>
      <c r="B95" s="85"/>
      <c r="C95" s="85"/>
      <c r="D95" s="172">
        <f>fromage!C72</f>
        <v>0</v>
      </c>
      <c r="E95" s="173"/>
      <c r="F95" s="174">
        <v>4.5</v>
      </c>
      <c r="G95" s="125" t="s">
        <v>130</v>
      </c>
      <c r="H95" s="286">
        <v>0</v>
      </c>
      <c r="I95" s="142">
        <v>0</v>
      </c>
      <c r="J95" s="143">
        <f t="shared" si="14"/>
        <v>0</v>
      </c>
      <c r="K95" s="144"/>
      <c r="L95" s="89"/>
      <c r="M95" s="89"/>
      <c r="N95" s="132">
        <f>+'ZYRAX fromage'!Y91</f>
        <v>0</v>
      </c>
      <c r="O95" s="133">
        <f>+'ZYRAX fromage'!Z91</f>
        <v>0</v>
      </c>
      <c r="P95" s="103"/>
      <c r="Q95" s="170"/>
      <c r="R95" s="171"/>
      <c r="S95" s="85"/>
    </row>
    <row r="96" spans="1:19">
      <c r="A96" s="84"/>
      <c r="B96" s="85"/>
      <c r="C96" s="85"/>
      <c r="D96" s="172">
        <f>fromage!C74</f>
        <v>0</v>
      </c>
      <c r="E96" s="173"/>
      <c r="F96" s="174">
        <v>5</v>
      </c>
      <c r="G96" s="125" t="s">
        <v>131</v>
      </c>
      <c r="H96" s="286">
        <v>0</v>
      </c>
      <c r="I96" s="142">
        <v>0</v>
      </c>
      <c r="J96" s="143">
        <f t="shared" si="14"/>
        <v>0</v>
      </c>
      <c r="K96" s="144"/>
      <c r="L96" s="89"/>
      <c r="M96" s="89"/>
      <c r="N96" s="132">
        <f>+'ZYRAX fromage'!Y92</f>
        <v>0</v>
      </c>
      <c r="O96" s="133">
        <f>+'ZYRAX fromage'!Z92</f>
        <v>0</v>
      </c>
      <c r="P96" s="103"/>
      <c r="Q96" s="170"/>
      <c r="R96" s="171"/>
      <c r="S96" s="85"/>
    </row>
    <row r="97" spans="1:19">
      <c r="A97" s="84"/>
      <c r="B97" s="85"/>
      <c r="C97" s="85"/>
      <c r="D97" s="172">
        <f>fromage!C76</f>
        <v>0</v>
      </c>
      <c r="E97" s="173"/>
      <c r="F97" s="174">
        <v>5</v>
      </c>
      <c r="G97" s="125" t="s">
        <v>132</v>
      </c>
      <c r="H97" s="286">
        <v>0</v>
      </c>
      <c r="I97" s="142">
        <v>0</v>
      </c>
      <c r="J97" s="143">
        <f t="shared" si="14"/>
        <v>0</v>
      </c>
      <c r="K97" s="144"/>
      <c r="L97" s="89"/>
      <c r="M97" s="89"/>
      <c r="N97" s="132">
        <f>+'ZYRAX fromage'!Y93</f>
        <v>0</v>
      </c>
      <c r="O97" s="133">
        <f>+'ZYRAX fromage'!Z93</f>
        <v>0</v>
      </c>
      <c r="P97" s="103"/>
      <c r="Q97" s="170"/>
      <c r="R97" s="171"/>
      <c r="S97" s="85"/>
    </row>
    <row r="98" spans="1:19">
      <c r="A98" s="84"/>
      <c r="B98" s="85"/>
      <c r="C98" s="85"/>
      <c r="D98" s="172">
        <f>fromage!C78</f>
        <v>0</v>
      </c>
      <c r="E98" s="173"/>
      <c r="F98" s="174">
        <v>5</v>
      </c>
      <c r="G98" s="125" t="s">
        <v>133</v>
      </c>
      <c r="H98" s="286">
        <v>0</v>
      </c>
      <c r="I98" s="142">
        <v>0</v>
      </c>
      <c r="J98" s="143">
        <f t="shared" si="14"/>
        <v>0</v>
      </c>
      <c r="K98" s="144"/>
      <c r="L98" s="89"/>
      <c r="M98" s="89"/>
      <c r="N98" s="132">
        <f>+'ZYRAX fromage'!Y94</f>
        <v>0</v>
      </c>
      <c r="O98" s="133">
        <f>+'ZYRAX fromage'!Z94</f>
        <v>0</v>
      </c>
      <c r="P98" s="103"/>
      <c r="Q98" s="170"/>
      <c r="R98" s="171"/>
      <c r="S98" s="85"/>
    </row>
    <row r="99" spans="1:19">
      <c r="A99" s="84"/>
      <c r="B99" s="85"/>
      <c r="C99" s="85"/>
      <c r="D99" s="172">
        <f>fromage!C80</f>
        <v>0</v>
      </c>
      <c r="E99" s="173"/>
      <c r="F99" s="174">
        <v>5</v>
      </c>
      <c r="G99" s="125" t="s">
        <v>134</v>
      </c>
      <c r="H99" s="286">
        <v>0</v>
      </c>
      <c r="I99" s="142">
        <v>0</v>
      </c>
      <c r="J99" s="143">
        <f t="shared" si="14"/>
        <v>0</v>
      </c>
      <c r="K99" s="144"/>
      <c r="L99" s="89"/>
      <c r="M99" s="89"/>
      <c r="N99" s="132">
        <f>+'ZYRAX fromage'!Y95</f>
        <v>0</v>
      </c>
      <c r="O99" s="133">
        <f>+'ZYRAX fromage'!Z95</f>
        <v>0</v>
      </c>
      <c r="P99" s="103"/>
      <c r="Q99" s="170"/>
      <c r="R99" s="171"/>
      <c r="S99" s="85"/>
    </row>
    <row r="100" spans="1:19">
      <c r="A100" s="84"/>
      <c r="B100" s="85"/>
      <c r="C100" s="85"/>
      <c r="D100" s="172">
        <f>fromage!C82</f>
        <v>0</v>
      </c>
      <c r="E100" s="173"/>
      <c r="F100" s="174">
        <v>5</v>
      </c>
      <c r="G100" s="125" t="s">
        <v>135</v>
      </c>
      <c r="H100" s="286">
        <v>0</v>
      </c>
      <c r="I100" s="142">
        <v>0</v>
      </c>
      <c r="J100" s="143">
        <f t="shared" si="14"/>
        <v>0</v>
      </c>
      <c r="K100" s="144"/>
      <c r="L100" s="89"/>
      <c r="M100" s="89"/>
      <c r="N100" s="132">
        <f>+'ZYRAX fromage'!Y96</f>
        <v>0</v>
      </c>
      <c r="O100" s="133">
        <f>+'ZYRAX fromage'!Z96</f>
        <v>0</v>
      </c>
      <c r="P100" s="103"/>
      <c r="Q100" s="170"/>
      <c r="R100" s="171"/>
      <c r="S100" s="85"/>
    </row>
    <row r="101" spans="1:19">
      <c r="A101" s="84"/>
      <c r="B101" s="85"/>
      <c r="C101" s="85"/>
      <c r="D101" s="172">
        <f>fromage!C84</f>
        <v>0</v>
      </c>
      <c r="E101" s="173"/>
      <c r="F101" s="174">
        <v>4.5</v>
      </c>
      <c r="G101" s="125" t="s">
        <v>136</v>
      </c>
      <c r="H101" s="286">
        <v>0</v>
      </c>
      <c r="I101" s="142">
        <v>0</v>
      </c>
      <c r="J101" s="143">
        <f t="shared" si="14"/>
        <v>0</v>
      </c>
      <c r="K101" s="144"/>
      <c r="L101" s="89"/>
      <c r="M101" s="89"/>
      <c r="N101" s="132">
        <f>+'ZYRAX fromage'!Y97</f>
        <v>0</v>
      </c>
      <c r="O101" s="133">
        <f>+'ZYRAX fromage'!Z97</f>
        <v>0</v>
      </c>
      <c r="P101" s="103"/>
      <c r="Q101" s="170"/>
      <c r="R101" s="171"/>
      <c r="S101" s="85"/>
    </row>
    <row r="102" spans="1:19">
      <c r="A102" s="84"/>
      <c r="B102" s="85"/>
      <c r="C102" s="85"/>
      <c r="D102" s="172">
        <f>fromage!C86</f>
        <v>0</v>
      </c>
      <c r="E102" s="173"/>
      <c r="F102" s="174">
        <v>4.5</v>
      </c>
      <c r="G102" s="125" t="s">
        <v>137</v>
      </c>
      <c r="H102" s="286">
        <v>0</v>
      </c>
      <c r="I102" s="142">
        <v>0</v>
      </c>
      <c r="J102" s="143">
        <f t="shared" si="14"/>
        <v>0</v>
      </c>
      <c r="K102" s="144"/>
      <c r="L102" s="89"/>
      <c r="M102" s="89"/>
      <c r="N102" s="132">
        <f>+'ZYRAX fromage'!Y98</f>
        <v>0</v>
      </c>
      <c r="O102" s="133">
        <f>+'ZYRAX fromage'!Z98</f>
        <v>0</v>
      </c>
      <c r="P102" s="103"/>
      <c r="Q102" s="170"/>
      <c r="R102" s="171"/>
      <c r="S102" s="85"/>
    </row>
    <row r="103" spans="1:19">
      <c r="A103" s="84"/>
      <c r="B103" s="85"/>
      <c r="C103" s="85"/>
      <c r="D103" s="172">
        <f>fromage!C88</f>
        <v>0</v>
      </c>
      <c r="E103" s="173"/>
      <c r="F103" s="174">
        <v>2.5</v>
      </c>
      <c r="G103" s="176" t="s">
        <v>149</v>
      </c>
      <c r="H103" s="286">
        <v>0</v>
      </c>
      <c r="I103" s="142">
        <v>0</v>
      </c>
      <c r="J103" s="143">
        <f t="shared" si="14"/>
        <v>0</v>
      </c>
      <c r="K103" s="144"/>
      <c r="L103" s="89"/>
      <c r="M103" s="89"/>
      <c r="N103" s="132">
        <f>+'ZYRAX fromage'!Y99</f>
        <v>0</v>
      </c>
      <c r="O103" s="133">
        <f>+'ZYRAX fromage'!Z99</f>
        <v>0</v>
      </c>
      <c r="P103" s="103"/>
      <c r="Q103" s="170"/>
      <c r="R103" s="171"/>
      <c r="S103" s="85"/>
    </row>
    <row r="104" spans="1:19">
      <c r="A104" s="84"/>
      <c r="B104" s="85"/>
      <c r="C104" s="85"/>
      <c r="D104" s="177"/>
      <c r="E104" s="161"/>
      <c r="F104" s="178"/>
      <c r="G104" s="163"/>
      <c r="H104" s="152"/>
      <c r="I104" s="153"/>
      <c r="J104" s="154"/>
      <c r="K104" s="144"/>
      <c r="L104" s="89"/>
      <c r="M104" s="89"/>
      <c r="N104" s="156"/>
      <c r="O104" s="157"/>
      <c r="P104" s="103"/>
      <c r="Q104" s="170"/>
      <c r="R104" s="171"/>
      <c r="S104" s="85"/>
    </row>
    <row r="105" spans="1:19">
      <c r="A105" s="84"/>
      <c r="B105" s="85"/>
      <c r="C105" s="85"/>
      <c r="D105" s="172">
        <f>fromage!C91</f>
        <v>0</v>
      </c>
      <c r="E105" s="173"/>
      <c r="F105" s="179">
        <v>10</v>
      </c>
      <c r="G105" s="165" t="s">
        <v>139</v>
      </c>
      <c r="H105" s="141">
        <v>0</v>
      </c>
      <c r="I105" s="142">
        <v>0</v>
      </c>
      <c r="J105" s="143">
        <f t="shared" ref="J105:J113" si="15">+I105*$K$65</f>
        <v>0</v>
      </c>
      <c r="K105" s="166"/>
      <c r="L105" s="180"/>
      <c r="M105" s="180"/>
      <c r="N105" s="132">
        <f>+'ZYRAX fromage'!Y101</f>
        <v>0</v>
      </c>
      <c r="O105" s="133">
        <f>+'ZYRAX fromage'!Z101</f>
        <v>0</v>
      </c>
      <c r="P105" s="103"/>
      <c r="Q105" s="170"/>
      <c r="R105" s="171"/>
      <c r="S105" s="85"/>
    </row>
    <row r="106" spans="1:19">
      <c r="A106" s="84"/>
      <c r="B106" s="85"/>
      <c r="C106" s="85"/>
      <c r="D106" s="172">
        <f>fromage!C93</f>
        <v>0</v>
      </c>
      <c r="E106" s="173"/>
      <c r="F106" s="179">
        <v>10</v>
      </c>
      <c r="G106" s="165" t="s">
        <v>150</v>
      </c>
      <c r="H106" s="286">
        <v>0</v>
      </c>
      <c r="I106" s="142">
        <v>0</v>
      </c>
      <c r="J106" s="143">
        <f t="shared" si="15"/>
        <v>0</v>
      </c>
      <c r="K106" s="166"/>
      <c r="L106" s="180"/>
      <c r="M106" s="180"/>
      <c r="N106" s="132">
        <f>+'ZYRAX fromage'!Y102</f>
        <v>0</v>
      </c>
      <c r="O106" s="133">
        <f>+'ZYRAX fromage'!Z102</f>
        <v>0</v>
      </c>
      <c r="P106" s="103"/>
      <c r="Q106" s="170"/>
      <c r="R106" s="171"/>
      <c r="S106" s="85"/>
    </row>
    <row r="107" spans="1:19">
      <c r="A107" s="84"/>
      <c r="B107" s="85"/>
      <c r="C107" s="85"/>
      <c r="D107" s="172">
        <f>fromage!C95</f>
        <v>0</v>
      </c>
      <c r="E107" s="173"/>
      <c r="F107" s="179">
        <v>8</v>
      </c>
      <c r="G107" s="165" t="s">
        <v>151</v>
      </c>
      <c r="H107" s="286">
        <v>0</v>
      </c>
      <c r="I107" s="142">
        <v>0</v>
      </c>
      <c r="J107" s="143">
        <f t="shared" si="15"/>
        <v>0</v>
      </c>
      <c r="K107" s="166"/>
      <c r="L107" s="180"/>
      <c r="M107" s="180"/>
      <c r="N107" s="132">
        <f>+'ZYRAX fromage'!Y103</f>
        <v>0</v>
      </c>
      <c r="O107" s="133">
        <f>+'ZYRAX fromage'!Z103</f>
        <v>0</v>
      </c>
      <c r="P107" s="103"/>
      <c r="Q107" s="170"/>
      <c r="R107" s="171"/>
      <c r="S107" s="85"/>
    </row>
    <row r="108" spans="1:19">
      <c r="A108" s="84"/>
      <c r="B108" s="85"/>
      <c r="C108" s="85"/>
      <c r="D108" s="172">
        <f>fromage!C97</f>
        <v>0</v>
      </c>
      <c r="E108" s="173"/>
      <c r="F108" s="179">
        <v>6</v>
      </c>
      <c r="G108" s="165" t="s">
        <v>1672</v>
      </c>
      <c r="H108" s="286">
        <v>0</v>
      </c>
      <c r="I108" s="142">
        <v>0</v>
      </c>
      <c r="J108" s="143">
        <f t="shared" si="15"/>
        <v>0</v>
      </c>
      <c r="K108" s="166"/>
      <c r="L108" s="180"/>
      <c r="M108" s="180"/>
      <c r="N108" s="132">
        <f>+'ZYRAX fromage'!Y104</f>
        <v>0</v>
      </c>
      <c r="O108" s="133">
        <f>+'ZYRAX fromage'!Z104</f>
        <v>0</v>
      </c>
      <c r="P108" s="103"/>
      <c r="Q108" s="170"/>
      <c r="R108" s="171"/>
      <c r="S108" s="85"/>
    </row>
    <row r="109" spans="1:19" ht="12.75" customHeight="1">
      <c r="A109" s="84"/>
      <c r="B109" s="85"/>
      <c r="C109" s="85"/>
      <c r="D109" s="172">
        <f>fromage!C99</f>
        <v>0</v>
      </c>
      <c r="E109" s="173"/>
      <c r="F109" s="179">
        <v>6</v>
      </c>
      <c r="G109" s="165" t="s">
        <v>1674</v>
      </c>
      <c r="H109" s="286">
        <v>0</v>
      </c>
      <c r="I109" s="142">
        <v>0</v>
      </c>
      <c r="J109" s="143">
        <f t="shared" si="15"/>
        <v>0</v>
      </c>
      <c r="K109" s="166"/>
      <c r="L109" s="180"/>
      <c r="M109" s="180"/>
      <c r="N109" s="132">
        <f>+'ZYRAX fromage'!Y105</f>
        <v>0</v>
      </c>
      <c r="O109" s="133">
        <f>+'ZYRAX fromage'!Z105</f>
        <v>0</v>
      </c>
      <c r="P109" s="103"/>
      <c r="Q109" s="170"/>
      <c r="R109" s="171"/>
      <c r="S109" s="85"/>
    </row>
    <row r="110" spans="1:19" ht="12.75" customHeight="1">
      <c r="A110" s="84"/>
      <c r="B110" s="85"/>
      <c r="C110" s="85"/>
      <c r="D110" s="172">
        <f>fromage!C101</f>
        <v>0</v>
      </c>
      <c r="E110" s="173"/>
      <c r="F110" s="181">
        <v>24</v>
      </c>
      <c r="G110" s="125" t="s">
        <v>152</v>
      </c>
      <c r="H110" s="286">
        <v>0</v>
      </c>
      <c r="I110" s="142">
        <v>0</v>
      </c>
      <c r="J110" s="143">
        <f t="shared" si="15"/>
        <v>0</v>
      </c>
      <c r="K110" s="144"/>
      <c r="L110" s="89"/>
      <c r="M110" s="89"/>
      <c r="N110" s="132">
        <f>+'ZYRAX fromage'!Y106</f>
        <v>0</v>
      </c>
      <c r="O110" s="133">
        <f>+'ZYRAX fromage'!Z106</f>
        <v>0</v>
      </c>
      <c r="P110" s="103"/>
      <c r="Q110" s="170"/>
      <c r="R110" s="171"/>
      <c r="S110" s="85"/>
    </row>
    <row r="111" spans="1:19" ht="12" customHeight="1">
      <c r="A111" s="84"/>
      <c r="B111" s="85"/>
      <c r="C111" s="85"/>
      <c r="D111" s="172">
        <f>fromage!C103</f>
        <v>0</v>
      </c>
      <c r="E111" s="173"/>
      <c r="F111" s="181">
        <v>90</v>
      </c>
      <c r="G111" s="125" t="s">
        <v>143</v>
      </c>
      <c r="H111" s="286">
        <v>0</v>
      </c>
      <c r="I111" s="142">
        <v>0</v>
      </c>
      <c r="J111" s="143">
        <f t="shared" si="15"/>
        <v>0</v>
      </c>
      <c r="K111" s="144"/>
      <c r="L111" s="89"/>
      <c r="M111" s="89"/>
      <c r="N111" s="132">
        <f>+'ZYRAX fromage'!Y107</f>
        <v>0</v>
      </c>
      <c r="O111" s="133">
        <f>+'ZYRAX fromage'!Z107</f>
        <v>0</v>
      </c>
      <c r="P111" s="103"/>
      <c r="Q111" s="170"/>
      <c r="R111" s="171"/>
      <c r="S111" s="85"/>
    </row>
    <row r="112" spans="1:19">
      <c r="A112" s="84"/>
      <c r="B112" s="85"/>
      <c r="C112" s="85"/>
      <c r="D112" s="172">
        <f>fromage!C105</f>
        <v>0</v>
      </c>
      <c r="E112" s="182"/>
      <c r="F112" s="183"/>
      <c r="G112" s="184" t="s">
        <v>153</v>
      </c>
      <c r="H112" s="286">
        <v>0</v>
      </c>
      <c r="I112" s="142">
        <v>0</v>
      </c>
      <c r="J112" s="143">
        <f t="shared" si="15"/>
        <v>0</v>
      </c>
      <c r="K112" s="144"/>
      <c r="L112" s="89"/>
      <c r="M112" s="89"/>
      <c r="N112" s="132">
        <f>+'ZYRAX fromage'!Y108</f>
        <v>0</v>
      </c>
      <c r="O112" s="133">
        <f>+'ZYRAX fromage'!Z108</f>
        <v>0</v>
      </c>
      <c r="P112" s="103"/>
      <c r="Q112" s="170"/>
      <c r="R112" s="171"/>
      <c r="S112" s="85"/>
    </row>
    <row r="113" spans="1:19">
      <c r="A113" s="84"/>
      <c r="B113" s="85"/>
      <c r="C113" s="85"/>
      <c r="D113" s="173"/>
      <c r="E113" s="173"/>
      <c r="F113" s="174"/>
      <c r="G113" s="125"/>
      <c r="H113" s="286">
        <v>0</v>
      </c>
      <c r="I113" s="142">
        <v>0</v>
      </c>
      <c r="J113" s="143">
        <f t="shared" si="15"/>
        <v>0</v>
      </c>
      <c r="K113" s="144"/>
      <c r="L113" s="89"/>
      <c r="M113" s="89"/>
      <c r="N113" s="132">
        <f>+'ZYRAX fromage'!Y111</f>
        <v>0</v>
      </c>
      <c r="O113" s="133">
        <f>+'ZYRAX fromage'!Z111</f>
        <v>0</v>
      </c>
      <c r="P113" s="103"/>
      <c r="Q113" s="170"/>
      <c r="R113" s="171"/>
      <c r="S113" s="85"/>
    </row>
    <row r="114" spans="1:19" ht="15.75">
      <c r="A114" s="84"/>
      <c r="B114" s="85"/>
      <c r="C114" s="85"/>
      <c r="D114" s="348"/>
      <c r="E114" s="348"/>
      <c r="F114" s="348"/>
      <c r="G114" s="348"/>
      <c r="H114" s="348"/>
      <c r="I114" s="348"/>
      <c r="J114" s="348"/>
      <c r="L114" s="89"/>
      <c r="M114" s="89"/>
      <c r="N114" s="87"/>
      <c r="O114" s="88"/>
      <c r="P114" s="103"/>
      <c r="Q114" s="170"/>
      <c r="R114" s="171"/>
      <c r="S114" s="85"/>
    </row>
    <row r="115" spans="1:19" ht="12" customHeight="1">
      <c r="A115" s="84"/>
      <c r="B115" s="85"/>
      <c r="C115" s="85"/>
      <c r="D115" s="139" t="s">
        <v>146</v>
      </c>
      <c r="E115" s="139" t="s">
        <v>86</v>
      </c>
      <c r="F115" s="124" t="s">
        <v>87</v>
      </c>
      <c r="G115" s="125" t="s">
        <v>88</v>
      </c>
      <c r="H115" s="126" t="s">
        <v>154</v>
      </c>
      <c r="I115" s="127" t="s">
        <v>90</v>
      </c>
      <c r="J115" s="135" t="s">
        <v>91</v>
      </c>
      <c r="K115" s="129"/>
      <c r="L115" s="130" t="s">
        <v>92</v>
      </c>
      <c r="M115" s="185" t="s">
        <v>93</v>
      </c>
      <c r="N115" s="169"/>
      <c r="O115" s="121"/>
      <c r="P115" s="103"/>
      <c r="Q115" s="170"/>
      <c r="R115" s="171"/>
      <c r="S115" s="85"/>
    </row>
    <row r="116" spans="1:19" ht="13.5" customHeight="1">
      <c r="A116" s="343" t="s">
        <v>155</v>
      </c>
      <c r="B116" s="343"/>
      <c r="C116" s="85"/>
      <c r="D116" s="173"/>
      <c r="E116" s="173"/>
      <c r="F116" s="174"/>
      <c r="G116" s="125"/>
      <c r="H116" s="141" t="e">
        <f>#REF!</f>
        <v>#REF!</v>
      </c>
      <c r="I116" s="142" t="e">
        <f>+#REF!</f>
        <v>#REF!</v>
      </c>
      <c r="J116" s="143" t="e">
        <f t="shared" ref="J116:J123" si="16">+I116*$K$115</f>
        <v>#REF!</v>
      </c>
      <c r="K116" s="85"/>
      <c r="L116" s="145">
        <f t="shared" ref="L116:L123" si="17">+$B$117</f>
        <v>0</v>
      </c>
      <c r="M116" s="145">
        <f t="shared" ref="M116:M123" si="18">+$B$118</f>
        <v>0</v>
      </c>
      <c r="N116" s="132" t="e">
        <f>+#REF!</f>
        <v>#REF!</v>
      </c>
      <c r="O116" s="133" t="e">
        <f>+#REF!</f>
        <v>#REF!</v>
      </c>
      <c r="P116" s="85"/>
      <c r="Q116" s="89"/>
      <c r="R116" s="90"/>
      <c r="S116" s="85"/>
    </row>
    <row r="117" spans="1:19">
      <c r="A117" s="136" t="s">
        <v>104</v>
      </c>
      <c r="B117" s="112"/>
      <c r="C117" s="85"/>
      <c r="D117" s="173"/>
      <c r="E117" s="173"/>
      <c r="F117" s="174"/>
      <c r="G117" s="125"/>
      <c r="H117" s="141" t="e">
        <f>#REF!</f>
        <v>#REF!</v>
      </c>
      <c r="I117" s="142" t="e">
        <f>+#REF!</f>
        <v>#REF!</v>
      </c>
      <c r="J117" s="143" t="e">
        <f t="shared" si="16"/>
        <v>#REF!</v>
      </c>
      <c r="K117" s="85"/>
      <c r="L117" s="145">
        <f t="shared" si="17"/>
        <v>0</v>
      </c>
      <c r="M117" s="145">
        <f t="shared" si="18"/>
        <v>0</v>
      </c>
      <c r="N117" s="132" t="e">
        <f>+#REF!</f>
        <v>#REF!</v>
      </c>
      <c r="O117" s="133" t="e">
        <f>+#REF!</f>
        <v>#REF!</v>
      </c>
      <c r="P117" s="134"/>
      <c r="Q117" s="170"/>
      <c r="R117" s="171"/>
      <c r="S117" s="85"/>
    </row>
    <row r="118" spans="1:19">
      <c r="A118" s="136" t="s">
        <v>93</v>
      </c>
      <c r="B118" s="112"/>
      <c r="C118" s="85"/>
      <c r="D118" s="173"/>
      <c r="E118" s="173"/>
      <c r="F118" s="174"/>
      <c r="G118" s="125"/>
      <c r="H118" s="141" t="e">
        <f>#REF!</f>
        <v>#REF!</v>
      </c>
      <c r="I118" s="142" t="e">
        <f>+#REF!</f>
        <v>#REF!</v>
      </c>
      <c r="J118" s="143" t="e">
        <f t="shared" si="16"/>
        <v>#REF!</v>
      </c>
      <c r="K118" s="85"/>
      <c r="L118" s="145">
        <f t="shared" si="17"/>
        <v>0</v>
      </c>
      <c r="M118" s="145">
        <f t="shared" si="18"/>
        <v>0</v>
      </c>
      <c r="N118" s="132" t="e">
        <f>+#REF!</f>
        <v>#REF!</v>
      </c>
      <c r="O118" s="133" t="e">
        <f>+#REF!</f>
        <v>#REF!</v>
      </c>
      <c r="P118" s="103"/>
      <c r="Q118" s="141" t="e">
        <f>+#REF!</f>
        <v>#REF!</v>
      </c>
      <c r="R118" s="143" t="e">
        <f>+#REF!</f>
        <v>#REF!</v>
      </c>
      <c r="S118" s="85"/>
    </row>
    <row r="119" spans="1:19">
      <c r="A119" s="186"/>
      <c r="B119" s="187"/>
      <c r="C119" s="85"/>
      <c r="D119" s="173"/>
      <c r="E119" s="173"/>
      <c r="F119" s="174"/>
      <c r="G119" s="125"/>
      <c r="H119" s="141" t="e">
        <f>#REF!</f>
        <v>#REF!</v>
      </c>
      <c r="I119" s="142" t="e">
        <f>+#REF!</f>
        <v>#REF!</v>
      </c>
      <c r="J119" s="143" t="e">
        <f t="shared" si="16"/>
        <v>#REF!</v>
      </c>
      <c r="K119" s="85"/>
      <c r="L119" s="145">
        <f t="shared" si="17"/>
        <v>0</v>
      </c>
      <c r="M119" s="145">
        <f t="shared" si="18"/>
        <v>0</v>
      </c>
      <c r="N119" s="132" t="e">
        <f>+#REF!</f>
        <v>#REF!</v>
      </c>
      <c r="O119" s="133" t="e">
        <f>+#REF!</f>
        <v>#REF!</v>
      </c>
      <c r="P119" s="103"/>
      <c r="Q119" s="141" t="e">
        <f>+#REF!</f>
        <v>#REF!</v>
      </c>
      <c r="R119" s="143" t="e">
        <f>+#REF!</f>
        <v>#REF!</v>
      </c>
      <c r="S119" s="85"/>
    </row>
    <row r="120" spans="1:19">
      <c r="A120" s="344" t="s">
        <v>108</v>
      </c>
      <c r="B120" s="344"/>
      <c r="C120" s="85"/>
      <c r="D120" s="173"/>
      <c r="E120" s="173"/>
      <c r="F120" s="174"/>
      <c r="G120" s="125"/>
      <c r="H120" s="141" t="e">
        <f>#REF!</f>
        <v>#REF!</v>
      </c>
      <c r="I120" s="142" t="e">
        <f>+#REF!</f>
        <v>#REF!</v>
      </c>
      <c r="J120" s="143" t="e">
        <f t="shared" si="16"/>
        <v>#REF!</v>
      </c>
      <c r="K120" s="85"/>
      <c r="L120" s="145">
        <f t="shared" si="17"/>
        <v>0</v>
      </c>
      <c r="M120" s="145">
        <f t="shared" si="18"/>
        <v>0</v>
      </c>
      <c r="N120" s="132" t="e">
        <f>+#REF!</f>
        <v>#REF!</v>
      </c>
      <c r="O120" s="133" t="e">
        <f>+#REF!</f>
        <v>#REF!</v>
      </c>
      <c r="P120" s="103"/>
      <c r="Q120" s="141" t="e">
        <f>+#REF!</f>
        <v>#REF!</v>
      </c>
      <c r="R120" s="143" t="e">
        <f>+#REF!</f>
        <v>#REF!</v>
      </c>
      <c r="S120" s="85"/>
    </row>
    <row r="121" spans="1:19">
      <c r="A121" s="345" t="e">
        <f>+SUM(N116:N123)</f>
        <v>#REF!</v>
      </c>
      <c r="B121" s="345"/>
      <c r="C121" s="85"/>
      <c r="D121" s="173"/>
      <c r="E121" s="173"/>
      <c r="F121" s="174"/>
      <c r="G121" s="125"/>
      <c r="H121" s="141" t="e">
        <f>#REF!</f>
        <v>#REF!</v>
      </c>
      <c r="I121" s="142" t="e">
        <f>+#REF!</f>
        <v>#REF!</v>
      </c>
      <c r="J121" s="143" t="e">
        <f t="shared" si="16"/>
        <v>#REF!</v>
      </c>
      <c r="K121" s="85"/>
      <c r="L121" s="145">
        <f t="shared" si="17"/>
        <v>0</v>
      </c>
      <c r="M121" s="145">
        <f t="shared" si="18"/>
        <v>0</v>
      </c>
      <c r="N121" s="132" t="e">
        <f>+#REF!</f>
        <v>#REF!</v>
      </c>
      <c r="O121" s="133" t="e">
        <f>+#REF!</f>
        <v>#REF!</v>
      </c>
      <c r="P121" s="103"/>
      <c r="Q121" s="141" t="e">
        <f>+#REF!</f>
        <v>#REF!</v>
      </c>
      <c r="R121" s="143" t="e">
        <f>+#REF!</f>
        <v>#REF!</v>
      </c>
      <c r="S121" s="85"/>
    </row>
    <row r="122" spans="1:19">
      <c r="A122" s="84"/>
      <c r="B122" s="85"/>
      <c r="C122" s="85"/>
      <c r="D122" s="173"/>
      <c r="E122" s="173"/>
      <c r="F122" s="174"/>
      <c r="G122" s="125"/>
      <c r="H122" s="141" t="e">
        <f>#REF!</f>
        <v>#REF!</v>
      </c>
      <c r="I122" s="142" t="e">
        <f>+#REF!</f>
        <v>#REF!</v>
      </c>
      <c r="J122" s="143" t="e">
        <f t="shared" si="16"/>
        <v>#REF!</v>
      </c>
      <c r="K122" s="85"/>
      <c r="L122" s="145">
        <f t="shared" si="17"/>
        <v>0</v>
      </c>
      <c r="M122" s="145">
        <f t="shared" si="18"/>
        <v>0</v>
      </c>
      <c r="N122" s="132" t="e">
        <f>+#REF!</f>
        <v>#REF!</v>
      </c>
      <c r="O122" s="133" t="e">
        <f>+#REF!</f>
        <v>#REF!</v>
      </c>
      <c r="P122" s="103"/>
      <c r="Q122" s="141" t="e">
        <f>+#REF!</f>
        <v>#REF!</v>
      </c>
      <c r="R122" s="143" t="e">
        <f>+#REF!</f>
        <v>#REF!</v>
      </c>
      <c r="S122" s="85"/>
    </row>
    <row r="123" spans="1:19">
      <c r="A123" s="84"/>
      <c r="B123" s="85"/>
      <c r="C123" s="85"/>
      <c r="D123" s="173"/>
      <c r="E123" s="173"/>
      <c r="F123" s="174"/>
      <c r="G123" s="125"/>
      <c r="H123" s="141" t="e">
        <f>#REF!</f>
        <v>#REF!</v>
      </c>
      <c r="I123" s="142" t="e">
        <f>+#REF!</f>
        <v>#REF!</v>
      </c>
      <c r="J123" s="143" t="e">
        <f t="shared" si="16"/>
        <v>#REF!</v>
      </c>
      <c r="K123" s="85"/>
      <c r="L123" s="145">
        <f t="shared" si="17"/>
        <v>0</v>
      </c>
      <c r="M123" s="145">
        <f t="shared" si="18"/>
        <v>0</v>
      </c>
      <c r="N123" s="132" t="e">
        <f>+#REF!</f>
        <v>#REF!</v>
      </c>
      <c r="O123" s="133" t="e">
        <f>+#REF!</f>
        <v>#REF!</v>
      </c>
      <c r="P123" s="103"/>
      <c r="Q123" s="141" t="e">
        <f>+#REF!</f>
        <v>#REF!</v>
      </c>
      <c r="R123" s="143" t="e">
        <f>+#REF!</f>
        <v>#REF!</v>
      </c>
      <c r="S123" s="85"/>
    </row>
    <row r="124" spans="1:19" ht="12" customHeight="1">
      <c r="A124" s="84"/>
      <c r="B124" s="85"/>
      <c r="C124" s="85"/>
      <c r="D124" s="349"/>
      <c r="E124" s="349"/>
      <c r="F124" s="349"/>
      <c r="G124" s="349"/>
      <c r="H124" s="349"/>
      <c r="I124" s="349"/>
      <c r="J124" s="349"/>
      <c r="K124" s="85"/>
      <c r="L124" s="89"/>
      <c r="M124" s="89"/>
      <c r="N124" s="87"/>
      <c r="O124" s="88"/>
      <c r="P124" s="103"/>
      <c r="Q124" s="141" t="e">
        <f>+#REF!</f>
        <v>#REF!</v>
      </c>
      <c r="R124" s="143" t="e">
        <f>+#REF!</f>
        <v>#REF!</v>
      </c>
      <c r="S124" s="85"/>
    </row>
    <row r="125" spans="1:19" ht="12.75" customHeight="1">
      <c r="A125" s="84"/>
      <c r="B125" s="85"/>
      <c r="C125" s="85"/>
      <c r="D125" s="139" t="s">
        <v>146</v>
      </c>
      <c r="E125" s="139" t="s">
        <v>86</v>
      </c>
      <c r="F125" s="188" t="s">
        <v>156</v>
      </c>
      <c r="G125" s="125" t="s">
        <v>88</v>
      </c>
      <c r="H125" s="126" t="s">
        <v>89</v>
      </c>
      <c r="I125" s="127" t="s">
        <v>90</v>
      </c>
      <c r="J125" s="135" t="s">
        <v>91</v>
      </c>
      <c r="K125" s="129"/>
      <c r="L125" s="189" t="s">
        <v>92</v>
      </c>
      <c r="M125" s="185" t="s">
        <v>93</v>
      </c>
      <c r="N125" s="169"/>
      <c r="O125" s="121"/>
      <c r="P125" s="103"/>
      <c r="Q125" s="141" t="e">
        <f>+#REF!</f>
        <v>#REF!</v>
      </c>
      <c r="R125" s="143" t="e">
        <f>+#REF!</f>
        <v>#REF!</v>
      </c>
      <c r="S125" s="85"/>
    </row>
    <row r="126" spans="1:19" ht="12.75" customHeight="1">
      <c r="A126" s="343" t="s">
        <v>155</v>
      </c>
      <c r="B126" s="343"/>
      <c r="C126" s="85"/>
      <c r="D126" s="173"/>
      <c r="E126" s="173"/>
      <c r="F126" s="181"/>
      <c r="G126" s="125"/>
      <c r="H126" s="141" t="e">
        <f>+#REF!</f>
        <v>#REF!</v>
      </c>
      <c r="I126" s="142" t="e">
        <f>+#REF!</f>
        <v>#REF!</v>
      </c>
      <c r="J126" s="143" t="e">
        <f t="shared" ref="J126:J150" si="19">+I126*$K$125</f>
        <v>#REF!</v>
      </c>
      <c r="K126" s="85"/>
      <c r="L126" s="145">
        <f t="shared" ref="L126:L150" si="20">+$B$130</f>
        <v>0</v>
      </c>
      <c r="M126" s="145">
        <f t="shared" ref="M126:M150" si="21">+$B$131</f>
        <v>0</v>
      </c>
      <c r="N126" s="132" t="e">
        <f>+#REF!</f>
        <v>#REF!</v>
      </c>
      <c r="O126" s="133" t="e">
        <f>+#REF!</f>
        <v>#REF!</v>
      </c>
      <c r="P126" s="85"/>
      <c r="Q126" s="89"/>
      <c r="R126" s="90"/>
      <c r="S126" s="85"/>
    </row>
    <row r="127" spans="1:19">
      <c r="A127" s="136" t="s">
        <v>98</v>
      </c>
      <c r="B127" s="112"/>
      <c r="C127" s="85"/>
      <c r="D127" s="173"/>
      <c r="E127" s="173"/>
      <c r="F127" s="181"/>
      <c r="G127" s="125"/>
      <c r="H127" s="141" t="e">
        <f>+#REF!</f>
        <v>#REF!</v>
      </c>
      <c r="I127" s="142" t="e">
        <f>+#REF!</f>
        <v>#REF!</v>
      </c>
      <c r="J127" s="143" t="e">
        <f t="shared" si="19"/>
        <v>#REF!</v>
      </c>
      <c r="K127" s="85"/>
      <c r="L127" s="145">
        <f t="shared" si="20"/>
        <v>0</v>
      </c>
      <c r="M127" s="145">
        <f t="shared" si="21"/>
        <v>0</v>
      </c>
      <c r="N127" s="132" t="e">
        <f>+#REF!</f>
        <v>#REF!</v>
      </c>
      <c r="O127" s="133" t="e">
        <f>+#REF!</f>
        <v>#REF!</v>
      </c>
      <c r="P127" s="134"/>
      <c r="Q127" s="170"/>
      <c r="R127" s="171"/>
      <c r="S127" s="85"/>
    </row>
    <row r="128" spans="1:19">
      <c r="A128" s="136" t="s">
        <v>100</v>
      </c>
      <c r="B128" s="112"/>
      <c r="C128" s="85"/>
      <c r="D128" s="173"/>
      <c r="E128" s="173"/>
      <c r="F128" s="181"/>
      <c r="G128" s="125"/>
      <c r="H128" s="141" t="e">
        <f>+#REF!</f>
        <v>#REF!</v>
      </c>
      <c r="I128" s="142" t="e">
        <f>+#REF!</f>
        <v>#REF!</v>
      </c>
      <c r="J128" s="143" t="e">
        <f t="shared" si="19"/>
        <v>#REF!</v>
      </c>
      <c r="K128" s="85"/>
      <c r="L128" s="145">
        <f t="shared" si="20"/>
        <v>0</v>
      </c>
      <c r="M128" s="145">
        <f t="shared" si="21"/>
        <v>0</v>
      </c>
      <c r="N128" s="132" t="e">
        <f>+#REF!</f>
        <v>#REF!</v>
      </c>
      <c r="O128" s="133" t="e">
        <f>+#REF!</f>
        <v>#REF!</v>
      </c>
      <c r="P128" s="103"/>
      <c r="Q128" s="141" t="e">
        <f>+#REF!</f>
        <v>#REF!</v>
      </c>
      <c r="R128" s="143" t="e">
        <f>+#REF!</f>
        <v>#REF!</v>
      </c>
      <c r="S128" s="85"/>
    </row>
    <row r="129" spans="1:19">
      <c r="A129" s="136" t="s">
        <v>102</v>
      </c>
      <c r="B129" s="112"/>
      <c r="C129" s="85"/>
      <c r="D129" s="173"/>
      <c r="E129" s="173"/>
      <c r="F129" s="181"/>
      <c r="G129" s="125"/>
      <c r="H129" s="141" t="e">
        <f>+#REF!</f>
        <v>#REF!</v>
      </c>
      <c r="I129" s="142" t="e">
        <f>+#REF!</f>
        <v>#REF!</v>
      </c>
      <c r="J129" s="143" t="e">
        <f t="shared" si="19"/>
        <v>#REF!</v>
      </c>
      <c r="K129" s="85"/>
      <c r="L129" s="145">
        <f t="shared" si="20"/>
        <v>0</v>
      </c>
      <c r="M129" s="145">
        <f t="shared" si="21"/>
        <v>0</v>
      </c>
      <c r="N129" s="132" t="e">
        <f>+#REF!</f>
        <v>#REF!</v>
      </c>
      <c r="O129" s="133" t="e">
        <f>+#REF!</f>
        <v>#REF!</v>
      </c>
      <c r="P129" s="103"/>
      <c r="Q129" s="141" t="e">
        <f>+#REF!</f>
        <v>#REF!</v>
      </c>
      <c r="R129" s="143" t="e">
        <f>+#REF!</f>
        <v>#REF!</v>
      </c>
      <c r="S129" s="85"/>
    </row>
    <row r="130" spans="1:19">
      <c r="A130" s="136" t="s">
        <v>104</v>
      </c>
      <c r="B130" s="112"/>
      <c r="C130" s="85"/>
      <c r="D130" s="173"/>
      <c r="E130" s="173"/>
      <c r="F130" s="181"/>
      <c r="G130" s="125"/>
      <c r="H130" s="141" t="e">
        <f>+#REF!</f>
        <v>#REF!</v>
      </c>
      <c r="I130" s="142" t="e">
        <f>+#REF!</f>
        <v>#REF!</v>
      </c>
      <c r="J130" s="143" t="e">
        <f t="shared" si="19"/>
        <v>#REF!</v>
      </c>
      <c r="K130" s="85"/>
      <c r="L130" s="145">
        <f t="shared" si="20"/>
        <v>0</v>
      </c>
      <c r="M130" s="145">
        <f t="shared" si="21"/>
        <v>0</v>
      </c>
      <c r="N130" s="132" t="e">
        <f>+#REF!</f>
        <v>#REF!</v>
      </c>
      <c r="O130" s="133" t="e">
        <f>+#REF!</f>
        <v>#REF!</v>
      </c>
      <c r="P130" s="103"/>
      <c r="Q130" s="141" t="e">
        <f>+#REF!</f>
        <v>#REF!</v>
      </c>
      <c r="R130" s="143" t="e">
        <f>+#REF!</f>
        <v>#REF!</v>
      </c>
      <c r="S130" s="85"/>
    </row>
    <row r="131" spans="1:19">
      <c r="A131" s="136" t="s">
        <v>93</v>
      </c>
      <c r="B131" s="112"/>
      <c r="C131" s="85"/>
      <c r="D131" s="173"/>
      <c r="E131" s="173"/>
      <c r="F131" s="181"/>
      <c r="G131" s="125"/>
      <c r="H131" s="141" t="e">
        <f>+#REF!</f>
        <v>#REF!</v>
      </c>
      <c r="I131" s="142" t="e">
        <f>+#REF!</f>
        <v>#REF!</v>
      </c>
      <c r="J131" s="143" t="e">
        <f t="shared" si="19"/>
        <v>#REF!</v>
      </c>
      <c r="K131" s="85"/>
      <c r="L131" s="145">
        <f t="shared" si="20"/>
        <v>0</v>
      </c>
      <c r="M131" s="145">
        <f t="shared" si="21"/>
        <v>0</v>
      </c>
      <c r="N131" s="132" t="e">
        <f>+#REF!</f>
        <v>#REF!</v>
      </c>
      <c r="O131" s="133" t="e">
        <f>+#REF!</f>
        <v>#REF!</v>
      </c>
      <c r="P131" s="103"/>
      <c r="Q131" s="141" t="e">
        <f>+#REF!</f>
        <v>#REF!</v>
      </c>
      <c r="R131" s="143" t="e">
        <f>+#REF!</f>
        <v>#REF!</v>
      </c>
      <c r="S131" s="85"/>
    </row>
    <row r="132" spans="1:19">
      <c r="A132" s="84"/>
      <c r="B132" s="85"/>
      <c r="C132" s="85"/>
      <c r="D132" s="173"/>
      <c r="E132" s="173"/>
      <c r="F132" s="181"/>
      <c r="G132" s="125"/>
      <c r="H132" s="141" t="e">
        <f>+#REF!</f>
        <v>#REF!</v>
      </c>
      <c r="I132" s="142" t="e">
        <f>+#REF!</f>
        <v>#REF!</v>
      </c>
      <c r="J132" s="143" t="e">
        <f t="shared" si="19"/>
        <v>#REF!</v>
      </c>
      <c r="K132" s="85"/>
      <c r="L132" s="145">
        <f t="shared" si="20"/>
        <v>0</v>
      </c>
      <c r="M132" s="145">
        <f t="shared" si="21"/>
        <v>0</v>
      </c>
      <c r="N132" s="132" t="e">
        <f>+#REF!</f>
        <v>#REF!</v>
      </c>
      <c r="O132" s="133" t="e">
        <f>+#REF!</f>
        <v>#REF!</v>
      </c>
      <c r="P132" s="103"/>
      <c r="Q132" s="141" t="e">
        <f>+#REF!</f>
        <v>#REF!</v>
      </c>
      <c r="R132" s="143" t="e">
        <f>+#REF!</f>
        <v>#REF!</v>
      </c>
      <c r="S132" s="85"/>
    </row>
    <row r="133" spans="1:19">
      <c r="A133" s="344" t="s">
        <v>108</v>
      </c>
      <c r="B133" s="344"/>
      <c r="C133" s="85"/>
      <c r="D133" s="173"/>
      <c r="E133" s="173"/>
      <c r="F133" s="181"/>
      <c r="G133" s="125"/>
      <c r="H133" s="141" t="e">
        <f>+#REF!</f>
        <v>#REF!</v>
      </c>
      <c r="I133" s="142" t="e">
        <f>+#REF!</f>
        <v>#REF!</v>
      </c>
      <c r="J133" s="143" t="e">
        <f t="shared" si="19"/>
        <v>#REF!</v>
      </c>
      <c r="K133" s="85"/>
      <c r="L133" s="145">
        <f t="shared" si="20"/>
        <v>0</v>
      </c>
      <c r="M133" s="145">
        <f t="shared" si="21"/>
        <v>0</v>
      </c>
      <c r="N133" s="132" t="e">
        <f>+#REF!</f>
        <v>#REF!</v>
      </c>
      <c r="O133" s="133" t="e">
        <f>+#REF!</f>
        <v>#REF!</v>
      </c>
      <c r="P133" s="103"/>
      <c r="Q133" s="141" t="e">
        <f>+#REF!</f>
        <v>#REF!</v>
      </c>
      <c r="R133" s="143" t="e">
        <f>+#REF!</f>
        <v>#REF!</v>
      </c>
      <c r="S133" s="85"/>
    </row>
    <row r="134" spans="1:19">
      <c r="A134" s="345" t="e">
        <f>+SUM(N126:N150)</f>
        <v>#REF!</v>
      </c>
      <c r="B134" s="345"/>
      <c r="C134" s="85"/>
      <c r="D134" s="173"/>
      <c r="E134" s="173"/>
      <c r="F134" s="181"/>
      <c r="G134" s="125"/>
      <c r="H134" s="141" t="e">
        <f>+#REF!</f>
        <v>#REF!</v>
      </c>
      <c r="I134" s="142" t="e">
        <f>+#REF!</f>
        <v>#REF!</v>
      </c>
      <c r="J134" s="143" t="e">
        <f t="shared" si="19"/>
        <v>#REF!</v>
      </c>
      <c r="K134" s="85"/>
      <c r="L134" s="145">
        <f t="shared" si="20"/>
        <v>0</v>
      </c>
      <c r="M134" s="145">
        <f t="shared" si="21"/>
        <v>0</v>
      </c>
      <c r="N134" s="132" t="e">
        <f>+#REF!</f>
        <v>#REF!</v>
      </c>
      <c r="O134" s="133" t="e">
        <f>+#REF!</f>
        <v>#REF!</v>
      </c>
      <c r="P134" s="103"/>
      <c r="Q134" s="141" t="e">
        <f>+#REF!</f>
        <v>#REF!</v>
      </c>
      <c r="R134" s="143" t="e">
        <f>+#REF!</f>
        <v>#REF!</v>
      </c>
      <c r="S134" s="85"/>
    </row>
    <row r="135" spans="1:19">
      <c r="A135" s="84"/>
      <c r="B135" s="85"/>
      <c r="C135" s="85"/>
      <c r="D135" s="173"/>
      <c r="E135" s="173"/>
      <c r="F135" s="181"/>
      <c r="G135" s="125"/>
      <c r="H135" s="141" t="e">
        <f>+#REF!</f>
        <v>#REF!</v>
      </c>
      <c r="I135" s="142" t="e">
        <f>+#REF!</f>
        <v>#REF!</v>
      </c>
      <c r="J135" s="143" t="e">
        <f t="shared" si="19"/>
        <v>#REF!</v>
      </c>
      <c r="K135" s="85"/>
      <c r="L135" s="145">
        <f t="shared" si="20"/>
        <v>0</v>
      </c>
      <c r="M135" s="145">
        <f t="shared" si="21"/>
        <v>0</v>
      </c>
      <c r="N135" s="132" t="e">
        <f>+#REF!</f>
        <v>#REF!</v>
      </c>
      <c r="O135" s="133" t="e">
        <f>+#REF!</f>
        <v>#REF!</v>
      </c>
      <c r="P135" s="103"/>
      <c r="Q135" s="141" t="e">
        <f>+#REF!</f>
        <v>#REF!</v>
      </c>
      <c r="R135" s="143" t="e">
        <f>+#REF!</f>
        <v>#REF!</v>
      </c>
      <c r="S135" s="85"/>
    </row>
    <row r="136" spans="1:19">
      <c r="A136" s="84"/>
      <c r="B136" s="85"/>
      <c r="C136" s="85"/>
      <c r="D136" s="173"/>
      <c r="E136" s="173"/>
      <c r="F136" s="190"/>
      <c r="G136" s="125"/>
      <c r="H136" s="141" t="e">
        <f>+#REF!</f>
        <v>#REF!</v>
      </c>
      <c r="I136" s="142" t="e">
        <f>+#REF!</f>
        <v>#REF!</v>
      </c>
      <c r="J136" s="143" t="e">
        <f t="shared" si="19"/>
        <v>#REF!</v>
      </c>
      <c r="K136" s="85"/>
      <c r="L136" s="145">
        <f t="shared" si="20"/>
        <v>0</v>
      </c>
      <c r="M136" s="145">
        <f t="shared" si="21"/>
        <v>0</v>
      </c>
      <c r="N136" s="132" t="e">
        <f>+#REF!</f>
        <v>#REF!</v>
      </c>
      <c r="O136" s="133" t="e">
        <f>+#REF!</f>
        <v>#REF!</v>
      </c>
      <c r="P136" s="103"/>
      <c r="Q136" s="141" t="e">
        <f>+#REF!</f>
        <v>#REF!</v>
      </c>
      <c r="R136" s="143" t="e">
        <f>+#REF!</f>
        <v>#REF!</v>
      </c>
      <c r="S136" s="85"/>
    </row>
    <row r="137" spans="1:19">
      <c r="A137" s="84"/>
      <c r="B137" s="85"/>
      <c r="C137" s="85"/>
      <c r="D137" s="173"/>
      <c r="E137" s="173"/>
      <c r="F137" s="181"/>
      <c r="G137" s="125"/>
      <c r="H137" s="141" t="e">
        <f>+#REF!</f>
        <v>#REF!</v>
      </c>
      <c r="I137" s="142" t="e">
        <f>+#REF!</f>
        <v>#REF!</v>
      </c>
      <c r="J137" s="143" t="e">
        <f t="shared" si="19"/>
        <v>#REF!</v>
      </c>
      <c r="K137" s="85"/>
      <c r="L137" s="145">
        <f t="shared" si="20"/>
        <v>0</v>
      </c>
      <c r="M137" s="145">
        <f t="shared" si="21"/>
        <v>0</v>
      </c>
      <c r="N137" s="132" t="e">
        <f>+#REF!</f>
        <v>#REF!</v>
      </c>
      <c r="O137" s="133" t="e">
        <f>+#REF!</f>
        <v>#REF!</v>
      </c>
      <c r="P137" s="103"/>
      <c r="Q137" s="141" t="e">
        <f>+#REF!</f>
        <v>#REF!</v>
      </c>
      <c r="R137" s="143" t="e">
        <f>+#REF!</f>
        <v>#REF!</v>
      </c>
      <c r="S137" s="85"/>
    </row>
    <row r="138" spans="1:19">
      <c r="A138" s="84"/>
      <c r="B138" s="85"/>
      <c r="C138" s="85"/>
      <c r="D138" s="173"/>
      <c r="E138" s="173"/>
      <c r="F138" s="181"/>
      <c r="G138" s="125"/>
      <c r="H138" s="141" t="e">
        <f>+#REF!</f>
        <v>#REF!</v>
      </c>
      <c r="I138" s="142" t="e">
        <f>+#REF!</f>
        <v>#REF!</v>
      </c>
      <c r="J138" s="143" t="e">
        <f t="shared" si="19"/>
        <v>#REF!</v>
      </c>
      <c r="K138" s="85"/>
      <c r="L138" s="145">
        <f t="shared" si="20"/>
        <v>0</v>
      </c>
      <c r="M138" s="145">
        <f t="shared" si="21"/>
        <v>0</v>
      </c>
      <c r="N138" s="132" t="e">
        <f>+#REF!</f>
        <v>#REF!</v>
      </c>
      <c r="O138" s="133" t="e">
        <f>+#REF!</f>
        <v>#REF!</v>
      </c>
      <c r="P138" s="103"/>
      <c r="Q138" s="141" t="e">
        <f>+#REF!</f>
        <v>#REF!</v>
      </c>
      <c r="R138" s="143" t="e">
        <f>+#REF!</f>
        <v>#REF!</v>
      </c>
      <c r="S138" s="85"/>
    </row>
    <row r="139" spans="1:19">
      <c r="A139" s="84"/>
      <c r="B139" s="85"/>
      <c r="C139" s="85"/>
      <c r="D139" s="173"/>
      <c r="E139" s="173"/>
      <c r="F139" s="190"/>
      <c r="G139" s="125"/>
      <c r="H139" s="141" t="e">
        <f>+#REF!</f>
        <v>#REF!</v>
      </c>
      <c r="I139" s="142" t="e">
        <f>+#REF!</f>
        <v>#REF!</v>
      </c>
      <c r="J139" s="143" t="e">
        <f t="shared" si="19"/>
        <v>#REF!</v>
      </c>
      <c r="K139" s="85"/>
      <c r="L139" s="145">
        <f t="shared" si="20"/>
        <v>0</v>
      </c>
      <c r="M139" s="145">
        <f t="shared" si="21"/>
        <v>0</v>
      </c>
      <c r="N139" s="132" t="e">
        <f>+#REF!</f>
        <v>#REF!</v>
      </c>
      <c r="O139" s="133" t="e">
        <f>+#REF!</f>
        <v>#REF!</v>
      </c>
      <c r="P139" s="103"/>
      <c r="Q139" s="141" t="e">
        <f>+#REF!</f>
        <v>#REF!</v>
      </c>
      <c r="R139" s="143" t="e">
        <f>+#REF!</f>
        <v>#REF!</v>
      </c>
      <c r="S139" s="85"/>
    </row>
    <row r="140" spans="1:19">
      <c r="A140" s="84"/>
      <c r="B140" s="85"/>
      <c r="C140" s="85"/>
      <c r="D140" s="173"/>
      <c r="E140" s="173"/>
      <c r="F140" s="181"/>
      <c r="G140" s="125"/>
      <c r="H140" s="141" t="e">
        <f>+#REF!</f>
        <v>#REF!</v>
      </c>
      <c r="I140" s="142" t="e">
        <f>+#REF!</f>
        <v>#REF!</v>
      </c>
      <c r="J140" s="143" t="e">
        <f t="shared" si="19"/>
        <v>#REF!</v>
      </c>
      <c r="K140" s="85"/>
      <c r="L140" s="145">
        <f t="shared" si="20"/>
        <v>0</v>
      </c>
      <c r="M140" s="145">
        <f t="shared" si="21"/>
        <v>0</v>
      </c>
      <c r="N140" s="132" t="e">
        <f>+#REF!</f>
        <v>#REF!</v>
      </c>
      <c r="O140" s="133" t="e">
        <f>+#REF!</f>
        <v>#REF!</v>
      </c>
      <c r="P140" s="103"/>
      <c r="Q140" s="141" t="e">
        <f>+#REF!</f>
        <v>#REF!</v>
      </c>
      <c r="R140" s="143" t="e">
        <f>+#REF!</f>
        <v>#REF!</v>
      </c>
      <c r="S140" s="85"/>
    </row>
    <row r="141" spans="1:19">
      <c r="A141" s="84"/>
      <c r="B141" s="85"/>
      <c r="C141" s="85"/>
      <c r="D141" s="173"/>
      <c r="E141" s="173"/>
      <c r="F141" s="181"/>
      <c r="G141" s="125"/>
      <c r="H141" s="141" t="e">
        <f>+#REF!</f>
        <v>#REF!</v>
      </c>
      <c r="I141" s="142" t="e">
        <f>+#REF!</f>
        <v>#REF!</v>
      </c>
      <c r="J141" s="143" t="e">
        <f t="shared" si="19"/>
        <v>#REF!</v>
      </c>
      <c r="K141" s="85"/>
      <c r="L141" s="145">
        <f t="shared" si="20"/>
        <v>0</v>
      </c>
      <c r="M141" s="145">
        <f t="shared" si="21"/>
        <v>0</v>
      </c>
      <c r="N141" s="132" t="e">
        <f>+#REF!</f>
        <v>#REF!</v>
      </c>
      <c r="O141" s="133" t="e">
        <f>+#REF!</f>
        <v>#REF!</v>
      </c>
      <c r="P141" s="103"/>
      <c r="Q141" s="141" t="e">
        <f>+#REF!</f>
        <v>#REF!</v>
      </c>
      <c r="R141" s="143" t="e">
        <f>+#REF!</f>
        <v>#REF!</v>
      </c>
      <c r="S141" s="85"/>
    </row>
    <row r="142" spans="1:19">
      <c r="A142" s="84"/>
      <c r="B142" s="85"/>
      <c r="C142" s="85"/>
      <c r="D142" s="173"/>
      <c r="E142" s="173"/>
      <c r="F142" s="181"/>
      <c r="G142" s="125"/>
      <c r="H142" s="141" t="e">
        <f>+#REF!</f>
        <v>#REF!</v>
      </c>
      <c r="I142" s="142" t="e">
        <f>+#REF!</f>
        <v>#REF!</v>
      </c>
      <c r="J142" s="143" t="e">
        <f t="shared" si="19"/>
        <v>#REF!</v>
      </c>
      <c r="K142" s="85"/>
      <c r="L142" s="145">
        <f t="shared" si="20"/>
        <v>0</v>
      </c>
      <c r="M142" s="145">
        <f t="shared" si="21"/>
        <v>0</v>
      </c>
      <c r="N142" s="132" t="e">
        <f>+#REF!</f>
        <v>#REF!</v>
      </c>
      <c r="O142" s="133" t="e">
        <f>+#REF!</f>
        <v>#REF!</v>
      </c>
      <c r="P142" s="103"/>
      <c r="Q142" s="141" t="e">
        <f>+#REF!</f>
        <v>#REF!</v>
      </c>
      <c r="R142" s="143" t="e">
        <f>+#REF!</f>
        <v>#REF!</v>
      </c>
      <c r="S142" s="85"/>
    </row>
    <row r="143" spans="1:19">
      <c r="A143" s="84"/>
      <c r="B143" s="85"/>
      <c r="C143" s="85"/>
      <c r="D143" s="173"/>
      <c r="E143" s="173"/>
      <c r="F143" s="181"/>
      <c r="G143" s="125"/>
      <c r="H143" s="141" t="e">
        <f>+#REF!</f>
        <v>#REF!</v>
      </c>
      <c r="I143" s="142" t="e">
        <f>+#REF!</f>
        <v>#REF!</v>
      </c>
      <c r="J143" s="143" t="e">
        <f t="shared" si="19"/>
        <v>#REF!</v>
      </c>
      <c r="K143" s="85"/>
      <c r="L143" s="145">
        <f t="shared" si="20"/>
        <v>0</v>
      </c>
      <c r="M143" s="145">
        <f t="shared" si="21"/>
        <v>0</v>
      </c>
      <c r="N143" s="132" t="e">
        <f>+#REF!</f>
        <v>#REF!</v>
      </c>
      <c r="O143" s="133" t="e">
        <f>+#REF!</f>
        <v>#REF!</v>
      </c>
      <c r="P143" s="103"/>
      <c r="Q143" s="141" t="e">
        <f>+#REF!</f>
        <v>#REF!</v>
      </c>
      <c r="R143" s="143" t="e">
        <f>+#REF!</f>
        <v>#REF!</v>
      </c>
      <c r="S143" s="85"/>
    </row>
    <row r="144" spans="1:19">
      <c r="A144" s="84"/>
      <c r="B144" s="85"/>
      <c r="C144" s="85"/>
      <c r="D144" s="173"/>
      <c r="E144" s="173"/>
      <c r="F144" s="181"/>
      <c r="G144" s="125"/>
      <c r="H144" s="141" t="e">
        <f>+#REF!</f>
        <v>#REF!</v>
      </c>
      <c r="I144" s="142" t="e">
        <f>+#REF!</f>
        <v>#REF!</v>
      </c>
      <c r="J144" s="143" t="e">
        <f t="shared" si="19"/>
        <v>#REF!</v>
      </c>
      <c r="K144" s="85"/>
      <c r="L144" s="145">
        <f t="shared" si="20"/>
        <v>0</v>
      </c>
      <c r="M144" s="145">
        <f t="shared" si="21"/>
        <v>0</v>
      </c>
      <c r="N144" s="132" t="e">
        <f>+#REF!</f>
        <v>#REF!</v>
      </c>
      <c r="O144" s="133" t="e">
        <f>+#REF!</f>
        <v>#REF!</v>
      </c>
      <c r="P144" s="103"/>
      <c r="Q144" s="141" t="e">
        <f>+#REF!</f>
        <v>#REF!</v>
      </c>
      <c r="R144" s="143" t="e">
        <f>+#REF!</f>
        <v>#REF!</v>
      </c>
      <c r="S144" s="85"/>
    </row>
    <row r="145" spans="1:19">
      <c r="A145" s="84"/>
      <c r="B145" s="85"/>
      <c r="C145" s="85"/>
      <c r="D145" s="173"/>
      <c r="E145" s="173"/>
      <c r="F145" s="190"/>
      <c r="G145" s="125"/>
      <c r="H145" s="141" t="e">
        <f>+#REF!</f>
        <v>#REF!</v>
      </c>
      <c r="I145" s="142" t="e">
        <f>+#REF!</f>
        <v>#REF!</v>
      </c>
      <c r="J145" s="143" t="e">
        <f t="shared" si="19"/>
        <v>#REF!</v>
      </c>
      <c r="K145" s="85"/>
      <c r="L145" s="145">
        <f t="shared" si="20"/>
        <v>0</v>
      </c>
      <c r="M145" s="145">
        <f t="shared" si="21"/>
        <v>0</v>
      </c>
      <c r="N145" s="132" t="e">
        <f>+#REF!</f>
        <v>#REF!</v>
      </c>
      <c r="O145" s="133" t="e">
        <f>+#REF!</f>
        <v>#REF!</v>
      </c>
      <c r="P145" s="103"/>
      <c r="Q145" s="141" t="e">
        <f>+#REF!</f>
        <v>#REF!</v>
      </c>
      <c r="R145" s="143" t="e">
        <f>+#REF!</f>
        <v>#REF!</v>
      </c>
      <c r="S145" s="85"/>
    </row>
    <row r="146" spans="1:19">
      <c r="A146" s="84"/>
      <c r="B146" s="85"/>
      <c r="C146" s="85"/>
      <c r="D146" s="173"/>
      <c r="E146" s="173"/>
      <c r="F146" s="190"/>
      <c r="G146" s="125"/>
      <c r="H146" s="141" t="e">
        <f>+#REF!</f>
        <v>#REF!</v>
      </c>
      <c r="I146" s="142" t="e">
        <f>+#REF!</f>
        <v>#REF!</v>
      </c>
      <c r="J146" s="143" t="e">
        <f t="shared" si="19"/>
        <v>#REF!</v>
      </c>
      <c r="K146" s="85"/>
      <c r="L146" s="145">
        <f t="shared" si="20"/>
        <v>0</v>
      </c>
      <c r="M146" s="145">
        <f t="shared" si="21"/>
        <v>0</v>
      </c>
      <c r="N146" s="132" t="e">
        <f>+#REF!</f>
        <v>#REF!</v>
      </c>
      <c r="O146" s="133" t="e">
        <f>+#REF!</f>
        <v>#REF!</v>
      </c>
      <c r="P146" s="103"/>
      <c r="Q146" s="141" t="e">
        <f>+#REF!</f>
        <v>#REF!</v>
      </c>
      <c r="R146" s="143" t="e">
        <f>+#REF!</f>
        <v>#REF!</v>
      </c>
      <c r="S146" s="85"/>
    </row>
    <row r="147" spans="1:19">
      <c r="A147" s="84"/>
      <c r="B147" s="85"/>
      <c r="C147" s="85"/>
      <c r="D147" s="173"/>
      <c r="E147" s="173"/>
      <c r="F147" s="190"/>
      <c r="G147" s="125"/>
      <c r="H147" s="141" t="e">
        <f>+#REF!</f>
        <v>#REF!</v>
      </c>
      <c r="I147" s="142" t="e">
        <f>+#REF!</f>
        <v>#REF!</v>
      </c>
      <c r="J147" s="143" t="e">
        <f t="shared" si="19"/>
        <v>#REF!</v>
      </c>
      <c r="K147" s="85"/>
      <c r="L147" s="145">
        <f t="shared" si="20"/>
        <v>0</v>
      </c>
      <c r="M147" s="145">
        <f t="shared" si="21"/>
        <v>0</v>
      </c>
      <c r="N147" s="132" t="e">
        <f>+#REF!</f>
        <v>#REF!</v>
      </c>
      <c r="O147" s="133" t="e">
        <f>+#REF!</f>
        <v>#REF!</v>
      </c>
      <c r="P147" s="103"/>
      <c r="Q147" s="141" t="e">
        <f>+#REF!</f>
        <v>#REF!</v>
      </c>
      <c r="R147" s="143" t="e">
        <f>+#REF!</f>
        <v>#REF!</v>
      </c>
      <c r="S147" s="85"/>
    </row>
    <row r="148" spans="1:19">
      <c r="A148" s="84"/>
      <c r="B148" s="85"/>
      <c r="C148" s="85"/>
      <c r="D148" s="173"/>
      <c r="E148" s="173"/>
      <c r="F148" s="190"/>
      <c r="G148" s="125"/>
      <c r="H148" s="141" t="e">
        <f>+#REF!</f>
        <v>#REF!</v>
      </c>
      <c r="I148" s="142" t="e">
        <f>+#REF!</f>
        <v>#REF!</v>
      </c>
      <c r="J148" s="143" t="e">
        <f t="shared" si="19"/>
        <v>#REF!</v>
      </c>
      <c r="K148" s="85"/>
      <c r="L148" s="145">
        <f t="shared" si="20"/>
        <v>0</v>
      </c>
      <c r="M148" s="145">
        <f t="shared" si="21"/>
        <v>0</v>
      </c>
      <c r="N148" s="132" t="e">
        <f>+#REF!</f>
        <v>#REF!</v>
      </c>
      <c r="O148" s="133" t="e">
        <f>+#REF!</f>
        <v>#REF!</v>
      </c>
      <c r="P148" s="103"/>
      <c r="Q148" s="141" t="e">
        <f>+#REF!</f>
        <v>#REF!</v>
      </c>
      <c r="R148" s="143" t="e">
        <f>+#REF!</f>
        <v>#REF!</v>
      </c>
      <c r="S148" s="85"/>
    </row>
    <row r="149" spans="1:19">
      <c r="A149" s="84"/>
      <c r="B149" s="85"/>
      <c r="C149" s="85"/>
      <c r="D149" s="173"/>
      <c r="E149" s="173"/>
      <c r="F149" s="190"/>
      <c r="G149" s="125"/>
      <c r="H149" s="141" t="e">
        <f>+#REF!</f>
        <v>#REF!</v>
      </c>
      <c r="I149" s="142" t="e">
        <f>+#REF!</f>
        <v>#REF!</v>
      </c>
      <c r="J149" s="143" t="e">
        <f t="shared" si="19"/>
        <v>#REF!</v>
      </c>
      <c r="K149" s="85"/>
      <c r="L149" s="145">
        <f t="shared" si="20"/>
        <v>0</v>
      </c>
      <c r="M149" s="145">
        <f t="shared" si="21"/>
        <v>0</v>
      </c>
      <c r="N149" s="132" t="e">
        <f>+#REF!</f>
        <v>#REF!</v>
      </c>
      <c r="O149" s="133" t="e">
        <f>+#REF!</f>
        <v>#REF!</v>
      </c>
      <c r="P149" s="103"/>
      <c r="Q149" s="141" t="e">
        <f>+#REF!</f>
        <v>#REF!</v>
      </c>
      <c r="R149" s="143" t="e">
        <f>+#REF!</f>
        <v>#REF!</v>
      </c>
      <c r="S149" s="85"/>
    </row>
    <row r="150" spans="1:19">
      <c r="A150" s="84"/>
      <c r="B150" s="85"/>
      <c r="C150" s="85"/>
      <c r="D150" s="173"/>
      <c r="E150" s="173"/>
      <c r="F150" s="181"/>
      <c r="G150" s="125"/>
      <c r="H150" s="141" t="e">
        <f>+#REF!</f>
        <v>#REF!</v>
      </c>
      <c r="I150" s="142" t="e">
        <f>+#REF!</f>
        <v>#REF!</v>
      </c>
      <c r="J150" s="143" t="e">
        <f t="shared" si="19"/>
        <v>#REF!</v>
      </c>
      <c r="K150" s="85"/>
      <c r="L150" s="145">
        <f t="shared" si="20"/>
        <v>0</v>
      </c>
      <c r="M150" s="145">
        <f t="shared" si="21"/>
        <v>0</v>
      </c>
      <c r="N150" s="132" t="e">
        <f>+#REF!</f>
        <v>#REF!</v>
      </c>
      <c r="O150" s="133" t="e">
        <f>+#REF!</f>
        <v>#REF!</v>
      </c>
      <c r="P150" s="103"/>
      <c r="Q150" s="141" t="e">
        <f>+#REF!</f>
        <v>#REF!</v>
      </c>
      <c r="R150" s="143" t="e">
        <f>+#REF!</f>
        <v>#REF!</v>
      </c>
      <c r="S150" s="85"/>
    </row>
    <row r="151" spans="1:19" ht="15.75">
      <c r="A151" s="84"/>
      <c r="B151" s="85"/>
      <c r="C151" s="85"/>
      <c r="D151" s="348"/>
      <c r="E151" s="348"/>
      <c r="F151" s="348"/>
      <c r="G151" s="348"/>
      <c r="H151" s="348"/>
      <c r="I151" s="348"/>
      <c r="J151" s="348"/>
      <c r="L151" s="89"/>
      <c r="M151" s="89"/>
      <c r="N151" s="87"/>
      <c r="O151" s="88"/>
      <c r="P151" s="103"/>
      <c r="Q151" s="141" t="e">
        <f>+#REF!</f>
        <v>#REF!</v>
      </c>
      <c r="R151" s="143" t="e">
        <f>+#REF!</f>
        <v>#REF!</v>
      </c>
      <c r="S151" s="85"/>
    </row>
    <row r="152" spans="1:19" ht="12.75" customHeight="1">
      <c r="A152" s="84"/>
      <c r="B152" s="85"/>
      <c r="C152" s="85"/>
      <c r="D152" s="139" t="s">
        <v>146</v>
      </c>
      <c r="E152" s="139" t="s">
        <v>86</v>
      </c>
      <c r="F152" s="188" t="s">
        <v>156</v>
      </c>
      <c r="G152" s="125" t="s">
        <v>88</v>
      </c>
      <c r="H152" s="126" t="s">
        <v>89</v>
      </c>
      <c r="I152" s="127" t="s">
        <v>90</v>
      </c>
      <c r="J152" s="135" t="s">
        <v>157</v>
      </c>
      <c r="K152" s="129"/>
      <c r="L152" s="189" t="s">
        <v>92</v>
      </c>
      <c r="M152" s="185" t="s">
        <v>93</v>
      </c>
      <c r="N152" s="169"/>
      <c r="O152" s="121"/>
      <c r="P152" s="103"/>
      <c r="Q152" s="141" t="e">
        <f>+#REF!</f>
        <v>#REF!</v>
      </c>
      <c r="R152" s="143" t="e">
        <f>+#REF!</f>
        <v>#REF!</v>
      </c>
      <c r="S152" s="85"/>
    </row>
    <row r="153" spans="1:19" ht="12.75" customHeight="1">
      <c r="A153" s="343" t="s">
        <v>155</v>
      </c>
      <c r="B153" s="343"/>
      <c r="C153" s="85"/>
      <c r="D153" s="173"/>
      <c r="E153" s="173" t="s">
        <v>158</v>
      </c>
      <c r="F153" s="174"/>
      <c r="G153" s="125"/>
      <c r="H153" s="191" t="e">
        <f>+#REF!</f>
        <v>#REF!</v>
      </c>
      <c r="I153" s="133" t="e">
        <f>+#REF!</f>
        <v>#REF!</v>
      </c>
      <c r="J153" s="143" t="e">
        <f t="shared" ref="J153:J160" si="22">+I153*$K$152</f>
        <v>#REF!</v>
      </c>
      <c r="K153" s="85"/>
      <c r="L153" s="145">
        <f t="shared" ref="L153:L161" si="23">+$B$157</f>
        <v>0</v>
      </c>
      <c r="M153" s="145">
        <f t="shared" ref="M153:M161" si="24">+$B$158</f>
        <v>0</v>
      </c>
      <c r="N153" s="132" t="e">
        <f>+#REF!</f>
        <v>#REF!</v>
      </c>
      <c r="O153" s="133" t="e">
        <f>+#REF!</f>
        <v>#REF!</v>
      </c>
      <c r="P153" s="85"/>
      <c r="Q153" s="89"/>
      <c r="R153" s="90"/>
      <c r="S153" s="85"/>
    </row>
    <row r="154" spans="1:19" ht="21" customHeight="1">
      <c r="A154" s="136" t="s">
        <v>98</v>
      </c>
      <c r="B154" s="112"/>
      <c r="C154" s="85"/>
      <c r="D154" s="173"/>
      <c r="E154" s="173" t="s">
        <v>158</v>
      </c>
      <c r="F154" s="174"/>
      <c r="G154" s="125"/>
      <c r="H154" s="191" t="e">
        <f>+#REF!</f>
        <v>#REF!</v>
      </c>
      <c r="I154" s="133" t="e">
        <f>+#REF!</f>
        <v>#REF!</v>
      </c>
      <c r="J154" s="143" t="e">
        <f t="shared" si="22"/>
        <v>#REF!</v>
      </c>
      <c r="K154" s="85"/>
      <c r="L154" s="145">
        <f t="shared" si="23"/>
        <v>0</v>
      </c>
      <c r="M154" s="145">
        <f t="shared" si="24"/>
        <v>0</v>
      </c>
      <c r="N154" s="132" t="e">
        <f>+#REF!</f>
        <v>#REF!</v>
      </c>
      <c r="O154" s="133" t="e">
        <f>+#REF!</f>
        <v>#REF!</v>
      </c>
      <c r="P154" s="85"/>
      <c r="Q154" s="89"/>
      <c r="R154" s="90"/>
      <c r="S154" s="85"/>
    </row>
    <row r="155" spans="1:19">
      <c r="A155" s="136" t="s">
        <v>100</v>
      </c>
      <c r="B155" s="112"/>
      <c r="C155" s="85"/>
      <c r="D155" s="173"/>
      <c r="E155" s="173" t="s">
        <v>158</v>
      </c>
      <c r="F155" s="192"/>
      <c r="G155" s="125"/>
      <c r="H155" s="191" t="e">
        <f>+#REF!</f>
        <v>#REF!</v>
      </c>
      <c r="I155" s="133" t="e">
        <f>+#REF!</f>
        <v>#REF!</v>
      </c>
      <c r="J155" s="143" t="e">
        <f t="shared" si="22"/>
        <v>#REF!</v>
      </c>
      <c r="K155" s="85"/>
      <c r="L155" s="145">
        <f t="shared" si="23"/>
        <v>0</v>
      </c>
      <c r="M155" s="145">
        <f t="shared" si="24"/>
        <v>0</v>
      </c>
      <c r="N155" s="132" t="e">
        <f>+#REF!</f>
        <v>#REF!</v>
      </c>
      <c r="O155" s="133" t="e">
        <f>+#REF!</f>
        <v>#REF!</v>
      </c>
      <c r="P155" s="193"/>
      <c r="Q155" s="170"/>
      <c r="R155" s="171"/>
      <c r="S155" s="85"/>
    </row>
    <row r="156" spans="1:19">
      <c r="A156" s="186" t="s">
        <v>102</v>
      </c>
      <c r="B156" s="112"/>
      <c r="C156" s="85"/>
      <c r="D156" s="173"/>
      <c r="E156" s="173" t="s">
        <v>158</v>
      </c>
      <c r="F156" s="192"/>
      <c r="G156" s="125"/>
      <c r="H156" s="191" t="e">
        <f>+#REF!</f>
        <v>#REF!</v>
      </c>
      <c r="I156" s="133" t="e">
        <f>+#REF!</f>
        <v>#REF!</v>
      </c>
      <c r="J156" s="143" t="e">
        <f t="shared" si="22"/>
        <v>#REF!</v>
      </c>
      <c r="K156" s="85"/>
      <c r="L156" s="145">
        <f t="shared" si="23"/>
        <v>0</v>
      </c>
      <c r="M156" s="145">
        <f t="shared" si="24"/>
        <v>0</v>
      </c>
      <c r="N156" s="132" t="e">
        <f>+#REF!</f>
        <v>#REF!</v>
      </c>
      <c r="O156" s="133" t="e">
        <f>+#REF!</f>
        <v>#REF!</v>
      </c>
      <c r="P156" s="85"/>
      <c r="Q156" s="89"/>
      <c r="R156" s="90"/>
      <c r="S156" s="85"/>
    </row>
    <row r="157" spans="1:19">
      <c r="A157" s="136" t="s">
        <v>104</v>
      </c>
      <c r="B157" s="112"/>
      <c r="C157" s="85"/>
      <c r="D157" s="173"/>
      <c r="E157" s="173" t="s">
        <v>158</v>
      </c>
      <c r="F157" s="174"/>
      <c r="G157" s="125"/>
      <c r="H157" s="191" t="e">
        <f>+#REF!</f>
        <v>#REF!</v>
      </c>
      <c r="I157" s="133" t="e">
        <f>+#REF!</f>
        <v>#REF!</v>
      </c>
      <c r="J157" s="143" t="e">
        <f t="shared" si="22"/>
        <v>#REF!</v>
      </c>
      <c r="K157" s="85"/>
      <c r="L157" s="145">
        <f t="shared" si="23"/>
        <v>0</v>
      </c>
      <c r="M157" s="145">
        <f t="shared" si="24"/>
        <v>0</v>
      </c>
      <c r="N157" s="132" t="e">
        <f>+#REF!</f>
        <v>#REF!</v>
      </c>
      <c r="O157" s="133" t="e">
        <f>+#REF!</f>
        <v>#REF!</v>
      </c>
      <c r="P157" s="85"/>
      <c r="Q157" s="89"/>
      <c r="R157" s="90"/>
      <c r="S157" s="85"/>
    </row>
    <row r="158" spans="1:19">
      <c r="A158" s="194" t="s">
        <v>93</v>
      </c>
      <c r="B158" s="112"/>
      <c r="C158" s="85"/>
      <c r="D158" s="173"/>
      <c r="E158" s="173" t="s">
        <v>158</v>
      </c>
      <c r="F158" s="174"/>
      <c r="G158" s="125"/>
      <c r="H158" s="191" t="e">
        <f>+#REF!</f>
        <v>#REF!</v>
      </c>
      <c r="I158" s="133" t="e">
        <f>+#REF!</f>
        <v>#REF!</v>
      </c>
      <c r="J158" s="143" t="e">
        <f t="shared" si="22"/>
        <v>#REF!</v>
      </c>
      <c r="K158" s="85"/>
      <c r="L158" s="145">
        <f t="shared" si="23"/>
        <v>0</v>
      </c>
      <c r="M158" s="145">
        <f t="shared" si="24"/>
        <v>0</v>
      </c>
      <c r="N158" s="132" t="e">
        <f>+#REF!</f>
        <v>#REF!</v>
      </c>
      <c r="O158" s="133" t="e">
        <f>+#REF!</f>
        <v>#REF!</v>
      </c>
      <c r="P158" s="85"/>
      <c r="Q158" s="89"/>
      <c r="R158" s="90"/>
      <c r="S158" s="85"/>
    </row>
    <row r="159" spans="1:19">
      <c r="A159" s="84"/>
      <c r="B159" s="85"/>
      <c r="C159" s="85"/>
      <c r="D159" s="173"/>
      <c r="E159" s="173" t="s">
        <v>158</v>
      </c>
      <c r="F159" s="174"/>
      <c r="G159" s="125"/>
      <c r="H159" s="191" t="e">
        <f>+#REF!</f>
        <v>#REF!</v>
      </c>
      <c r="I159" s="133" t="e">
        <f>+#REF!</f>
        <v>#REF!</v>
      </c>
      <c r="J159" s="143" t="e">
        <f t="shared" si="22"/>
        <v>#REF!</v>
      </c>
      <c r="K159" s="85"/>
      <c r="L159" s="145">
        <f t="shared" si="23"/>
        <v>0</v>
      </c>
      <c r="M159" s="145">
        <f t="shared" si="24"/>
        <v>0</v>
      </c>
      <c r="N159" s="132" t="e">
        <f>+#REF!</f>
        <v>#REF!</v>
      </c>
      <c r="O159" s="133" t="e">
        <f>+#REF!</f>
        <v>#REF!</v>
      </c>
      <c r="P159" s="85"/>
      <c r="Q159" s="89"/>
      <c r="R159" s="90"/>
      <c r="S159" s="85"/>
    </row>
    <row r="160" spans="1:19">
      <c r="A160" s="344" t="s">
        <v>108</v>
      </c>
      <c r="B160" s="344"/>
      <c r="C160" s="85"/>
      <c r="D160" s="173"/>
      <c r="E160" s="173" t="s">
        <v>158</v>
      </c>
      <c r="F160" s="174"/>
      <c r="G160" s="125"/>
      <c r="H160" s="191" t="e">
        <f>+#REF!</f>
        <v>#REF!</v>
      </c>
      <c r="I160" s="133" t="e">
        <f>+#REF!</f>
        <v>#REF!</v>
      </c>
      <c r="J160" s="143" t="e">
        <f t="shared" si="22"/>
        <v>#REF!</v>
      </c>
      <c r="K160" s="85"/>
      <c r="L160" s="145">
        <f t="shared" si="23"/>
        <v>0</v>
      </c>
      <c r="M160" s="145">
        <f t="shared" si="24"/>
        <v>0</v>
      </c>
      <c r="N160" s="132" t="e">
        <f>+#REF!</f>
        <v>#REF!</v>
      </c>
      <c r="O160" s="133" t="e">
        <f>+#REF!</f>
        <v>#REF!</v>
      </c>
      <c r="P160" s="85"/>
      <c r="Q160" s="89"/>
      <c r="R160" s="90"/>
      <c r="S160" s="85"/>
    </row>
    <row r="161" spans="1:19">
      <c r="A161" s="345" t="e">
        <f>SUM(N153:N161)</f>
        <v>#REF!</v>
      </c>
      <c r="B161" s="345"/>
      <c r="C161" s="85"/>
      <c r="D161" s="173"/>
      <c r="E161" s="173"/>
      <c r="F161" s="174"/>
      <c r="G161" s="125"/>
      <c r="H161" s="191"/>
      <c r="I161" s="133"/>
      <c r="J161" s="143"/>
      <c r="K161" s="85"/>
      <c r="L161" s="145">
        <f t="shared" si="23"/>
        <v>0</v>
      </c>
      <c r="M161" s="145">
        <f t="shared" si="24"/>
        <v>0</v>
      </c>
      <c r="N161" s="132" t="e">
        <f>+#REF!</f>
        <v>#REF!</v>
      </c>
      <c r="O161" s="133" t="e">
        <f>+#REF!</f>
        <v>#REF!</v>
      </c>
      <c r="P161" s="85"/>
      <c r="Q161" s="89"/>
      <c r="R161" s="90"/>
      <c r="S161" s="85"/>
    </row>
    <row r="162" spans="1:19">
      <c r="A162" s="84"/>
      <c r="B162" s="85"/>
      <c r="C162" s="85"/>
      <c r="F162" s="85"/>
      <c r="G162" s="85"/>
      <c r="H162" s="85"/>
      <c r="I162" s="85"/>
      <c r="J162" s="85"/>
      <c r="K162" s="85"/>
      <c r="L162" s="86"/>
      <c r="M162" s="86"/>
      <c r="N162" s="87"/>
      <c r="O162" s="88"/>
      <c r="P162" s="85"/>
      <c r="Q162" s="89"/>
      <c r="R162" s="90"/>
      <c r="S162" s="85"/>
    </row>
    <row r="163" spans="1:19">
      <c r="F163" s="85"/>
      <c r="G163" s="85"/>
      <c r="H163" s="85"/>
      <c r="I163" s="85"/>
      <c r="J163" s="85"/>
      <c r="K163" s="85"/>
      <c r="L163" s="86"/>
      <c r="M163" s="86"/>
      <c r="N163" s="132" t="e">
        <f>SUM(N17:N161)</f>
        <v>#REF!</v>
      </c>
      <c r="O163" s="133" t="e">
        <f>SUM(O17:O162)</f>
        <v>#REF!</v>
      </c>
      <c r="P163" s="85"/>
      <c r="Q163" s="89"/>
      <c r="R163" s="90"/>
      <c r="S163" s="85"/>
    </row>
    <row r="164" spans="1:19">
      <c r="P164" s="85"/>
      <c r="Q164" s="89"/>
      <c r="R164" s="90"/>
    </row>
    <row r="165" spans="1:19">
      <c r="I165" s="346" t="s">
        <v>1643</v>
      </c>
      <c r="J165" s="347"/>
      <c r="K165" s="347"/>
      <c r="L165" s="347"/>
      <c r="M165" s="347"/>
      <c r="N165" s="273" t="e">
        <f>N163*0.03</f>
        <v>#REF!</v>
      </c>
      <c r="P165" s="195"/>
      <c r="Q165" s="141" t="e">
        <f>SUM(Q17:Q164)</f>
        <v>#REF!</v>
      </c>
      <c r="R165" s="143" t="e">
        <f>SUM(R17:R164)</f>
        <v>#REF!</v>
      </c>
    </row>
  </sheetData>
  <mergeCells count="25">
    <mergeCell ref="A72:B72"/>
    <mergeCell ref="A1:B1"/>
    <mergeCell ref="C3:K3"/>
    <mergeCell ref="B5:O5"/>
    <mergeCell ref="E6:J9"/>
    <mergeCell ref="D15:J15"/>
    <mergeCell ref="A16:B16"/>
    <mergeCell ref="A23:B23"/>
    <mergeCell ref="A24:B24"/>
    <mergeCell ref="D64:J64"/>
    <mergeCell ref="A64:B64"/>
    <mergeCell ref="A71:B71"/>
    <mergeCell ref="A153:B153"/>
    <mergeCell ref="A160:B160"/>
    <mergeCell ref="A161:B161"/>
    <mergeCell ref="I165:M165"/>
    <mergeCell ref="D114:J114"/>
    <mergeCell ref="A116:B116"/>
    <mergeCell ref="A120:B120"/>
    <mergeCell ref="D124:J124"/>
    <mergeCell ref="A121:B121"/>
    <mergeCell ref="A126:B126"/>
    <mergeCell ref="A133:B133"/>
    <mergeCell ref="A134:B134"/>
    <mergeCell ref="D151:J151"/>
  </mergeCells>
  <printOptions horizontalCentered="1" verticalCentered="1"/>
  <pageMargins left="0" right="0" top="0" bottom="0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1"/>
  <dimension ref="A2:AC112"/>
  <sheetViews>
    <sheetView topLeftCell="A23" workbookViewId="0">
      <selection activeCell="V101" sqref="V101:V108"/>
    </sheetView>
  </sheetViews>
  <sheetFormatPr baseColWidth="10" defaultColWidth="10" defaultRowHeight="12.75"/>
  <cols>
    <col min="1" max="1" width="10.5703125" style="134" customWidth="1"/>
    <col min="2" max="2" width="7.7109375" style="134" customWidth="1"/>
    <col min="3" max="3" width="25.28515625" style="144" customWidth="1"/>
    <col min="4" max="4" width="8.7109375" style="134" customWidth="1"/>
    <col min="5" max="5" width="6.42578125" style="134" customWidth="1"/>
    <col min="6" max="7" width="10" style="134"/>
    <col min="8" max="8" width="10.7109375" style="144" customWidth="1"/>
    <col min="9" max="9" width="41" style="134" customWidth="1"/>
    <col min="10" max="12" width="13.42578125" style="144" customWidth="1"/>
    <col min="13" max="13" width="10.42578125" style="144" customWidth="1"/>
    <col min="14" max="15" width="6" style="134" customWidth="1"/>
    <col min="16" max="16" width="2" style="134" customWidth="1"/>
    <col min="17" max="17" width="8.28515625" style="144" customWidth="1"/>
    <col min="18" max="18" width="8" style="144" customWidth="1"/>
    <col min="19" max="19" width="7.140625" style="144" customWidth="1"/>
    <col min="20" max="20" width="6.85546875" style="144" customWidth="1"/>
    <col min="21" max="21" width="7" style="144" customWidth="1"/>
    <col min="22" max="22" width="6.5703125" style="196" customWidth="1"/>
    <col min="23" max="23" width="42.28515625" style="196" customWidth="1"/>
    <col min="24" max="24" width="4.7109375" style="134" customWidth="1"/>
    <col min="25" max="25" width="9.140625" style="144" customWidth="1"/>
    <col min="26" max="26" width="10.7109375" style="144" customWidth="1"/>
    <col min="27" max="27" width="4.42578125" style="134" customWidth="1"/>
    <col min="28" max="28" width="12.140625" style="144" customWidth="1"/>
    <col min="29" max="29" width="10" style="144"/>
    <col min="30" max="16384" width="10" style="134"/>
  </cols>
  <sheetData>
    <row r="2" spans="1:29" s="201" customFormat="1" ht="29.25" customHeight="1">
      <c r="A2" s="197" t="s">
        <v>74</v>
      </c>
      <c r="B2" s="198">
        <f>+Z57+Z112-AC57-D7*E7-D8*E9</f>
        <v>0</v>
      </c>
      <c r="C2" s="356" t="s">
        <v>159</v>
      </c>
      <c r="D2" s="356"/>
      <c r="E2" s="356"/>
      <c r="F2" s="356"/>
      <c r="G2" s="356"/>
      <c r="H2" s="356"/>
      <c r="I2" s="356"/>
      <c r="J2" s="200"/>
      <c r="K2" s="200"/>
      <c r="L2" s="200"/>
      <c r="M2" s="200"/>
      <c r="Q2" s="202"/>
      <c r="R2" s="202"/>
      <c r="S2" s="202"/>
      <c r="T2" s="202"/>
      <c r="U2" s="202"/>
      <c r="V2" s="203"/>
      <c r="W2" s="203"/>
      <c r="Y2" s="202"/>
      <c r="Z2" s="202"/>
      <c r="AB2" s="202"/>
      <c r="AC2" s="202"/>
    </row>
    <row r="3" spans="1:29" s="201" customFormat="1" ht="12.75" customHeight="1">
      <c r="A3" s="134"/>
      <c r="B3" s="204"/>
      <c r="C3" s="199"/>
      <c r="D3" s="200"/>
      <c r="E3" s="200"/>
      <c r="F3" s="200"/>
      <c r="G3" s="200"/>
      <c r="H3" s="199"/>
      <c r="I3" s="200"/>
      <c r="J3" s="200"/>
      <c r="K3" s="200"/>
      <c r="L3" s="200"/>
      <c r="M3" s="200"/>
      <c r="Q3" s="202"/>
      <c r="R3" s="202"/>
      <c r="S3" s="202"/>
      <c r="T3" s="202"/>
      <c r="U3" s="202"/>
      <c r="V3" s="203"/>
      <c r="W3" s="203"/>
      <c r="Y3" s="202"/>
      <c r="Z3" s="202"/>
      <c r="AB3" s="202"/>
      <c r="AC3" s="202"/>
    </row>
    <row r="4" spans="1:29" ht="21" customHeight="1">
      <c r="A4" s="205" t="s">
        <v>76</v>
      </c>
      <c r="B4" s="205"/>
      <c r="C4" s="206"/>
      <c r="D4" s="207"/>
      <c r="E4" s="208"/>
      <c r="F4" s="209" t="e">
        <f>+B2/C28</f>
        <v>#DIV/0!</v>
      </c>
      <c r="J4" s="210"/>
      <c r="K4" s="211"/>
      <c r="L4" s="210"/>
      <c r="M4" s="210"/>
    </row>
    <row r="5" spans="1:29" ht="13.5" customHeight="1"/>
    <row r="6" spans="1:29" ht="15">
      <c r="F6" s="139" t="s">
        <v>146</v>
      </c>
      <c r="G6" s="139" t="s">
        <v>86</v>
      </c>
      <c r="H6" s="124" t="s">
        <v>87</v>
      </c>
      <c r="I6" s="139" t="s">
        <v>88</v>
      </c>
      <c r="J6" s="141" t="s">
        <v>160</v>
      </c>
      <c r="K6" s="142" t="s">
        <v>161</v>
      </c>
      <c r="L6" s="171"/>
      <c r="M6" s="212"/>
      <c r="N6" s="213" t="s">
        <v>162</v>
      </c>
      <c r="O6" s="213" t="s">
        <v>93</v>
      </c>
      <c r="Q6" s="124" t="s">
        <v>98</v>
      </c>
      <c r="R6" s="124" t="s">
        <v>100</v>
      </c>
      <c r="S6" s="124" t="s">
        <v>102</v>
      </c>
      <c r="T6" s="124" t="s">
        <v>163</v>
      </c>
      <c r="U6" s="124" t="s">
        <v>93</v>
      </c>
      <c r="V6" s="141" t="s">
        <v>164</v>
      </c>
      <c r="W6" s="170"/>
      <c r="Y6" s="124" t="s">
        <v>94</v>
      </c>
      <c r="Z6" s="124" t="s">
        <v>95</v>
      </c>
      <c r="AB6" s="174" t="s">
        <v>165</v>
      </c>
      <c r="AC6" s="174" t="s">
        <v>166</v>
      </c>
    </row>
    <row r="7" spans="1:29">
      <c r="B7" s="214"/>
      <c r="C7" s="132" t="s">
        <v>79</v>
      </c>
      <c r="D7" s="110"/>
      <c r="E7" s="215">
        <v>135</v>
      </c>
      <c r="F7" s="139">
        <f>+'MARGE fromage'!D17</f>
        <v>1</v>
      </c>
      <c r="G7" s="139">
        <f>+'MARGE fromage'!E17</f>
        <v>0</v>
      </c>
      <c r="H7" s="174">
        <v>5</v>
      </c>
      <c r="I7" s="216" t="s">
        <v>99</v>
      </c>
      <c r="J7" s="141">
        <v>0</v>
      </c>
      <c r="K7" s="142">
        <v>0</v>
      </c>
      <c r="L7" s="171"/>
      <c r="N7" s="213">
        <f>+'MARGE fromage'!L17</f>
        <v>0</v>
      </c>
      <c r="O7" s="213">
        <f>+'MARGE fromage'!M17</f>
        <v>0</v>
      </c>
      <c r="Q7" s="174">
        <f t="shared" ref="Q7:Q26" si="0">J7-J7*$D$19%</f>
        <v>0</v>
      </c>
      <c r="R7" s="174">
        <f t="shared" ref="R7:R26" si="1">Q7-Q7*$D$20%</f>
        <v>0</v>
      </c>
      <c r="S7" s="174">
        <f t="shared" ref="S7:S26" si="2">R7-R7*$D$21%</f>
        <v>0</v>
      </c>
      <c r="T7" s="174">
        <f t="shared" ref="T7:T26" si="3">S7-S7*N7%</f>
        <v>0</v>
      </c>
      <c r="U7" s="174">
        <f t="shared" ref="U7:U26" si="4">T7-T7*O7%</f>
        <v>0</v>
      </c>
      <c r="V7" s="217">
        <v>0</v>
      </c>
      <c r="W7" s="216" t="s">
        <v>99</v>
      </c>
      <c r="X7" s="218"/>
      <c r="Y7" s="174">
        <f t="shared" ref="Y7:Y26" si="5">F7*H7*U7</f>
        <v>0</v>
      </c>
      <c r="Z7" s="174">
        <f t="shared" ref="Z7:Z26" si="6">F7*H7*(U7-V7)</f>
        <v>0</v>
      </c>
      <c r="AB7" s="174">
        <f t="shared" ref="AB7:AB26" si="7">+G7*H7</f>
        <v>0</v>
      </c>
      <c r="AC7" s="174">
        <f t="shared" ref="AC7:AC26" si="8">+AB7*V7</f>
        <v>0</v>
      </c>
    </row>
    <row r="8" spans="1:29">
      <c r="B8" s="214"/>
      <c r="C8" s="132" t="s">
        <v>167</v>
      </c>
      <c r="D8" s="110"/>
      <c r="E8" s="215"/>
      <c r="F8" s="139">
        <f>+'MARGE fromage'!D18</f>
        <v>0</v>
      </c>
      <c r="G8" s="139">
        <f>+'MARGE fromage'!E18</f>
        <v>0</v>
      </c>
      <c r="H8" s="174">
        <v>4.5</v>
      </c>
      <c r="I8" s="216" t="s">
        <v>168</v>
      </c>
      <c r="J8" s="286">
        <v>0</v>
      </c>
      <c r="K8" s="142">
        <v>0</v>
      </c>
      <c r="L8" s="171"/>
      <c r="N8" s="213">
        <f>+'MARGE fromage'!L18</f>
        <v>0</v>
      </c>
      <c r="O8" s="213">
        <f>+'MARGE fromage'!M18</f>
        <v>0</v>
      </c>
      <c r="Q8" s="174">
        <f t="shared" si="0"/>
        <v>0</v>
      </c>
      <c r="R8" s="174">
        <f t="shared" si="1"/>
        <v>0</v>
      </c>
      <c r="S8" s="174">
        <f t="shared" si="2"/>
        <v>0</v>
      </c>
      <c r="T8" s="174">
        <f t="shared" si="3"/>
        <v>0</v>
      </c>
      <c r="U8" s="174">
        <f t="shared" si="4"/>
        <v>0</v>
      </c>
      <c r="V8" s="217">
        <v>0</v>
      </c>
      <c r="W8" s="216" t="s">
        <v>101</v>
      </c>
      <c r="X8" s="174"/>
      <c r="Y8" s="174">
        <f t="shared" si="5"/>
        <v>0</v>
      </c>
      <c r="Z8" s="174">
        <f t="shared" si="6"/>
        <v>0</v>
      </c>
      <c r="AB8" s="174">
        <f t="shared" si="7"/>
        <v>0</v>
      </c>
      <c r="AC8" s="174">
        <f t="shared" si="8"/>
        <v>0</v>
      </c>
    </row>
    <row r="9" spans="1:29">
      <c r="B9" s="214"/>
      <c r="C9" s="134"/>
      <c r="E9" s="215"/>
      <c r="F9" s="139">
        <f>+'MARGE fromage'!D19</f>
        <v>0</v>
      </c>
      <c r="G9" s="139">
        <f>+'MARGE fromage'!E19</f>
        <v>0</v>
      </c>
      <c r="H9" s="174">
        <v>3</v>
      </c>
      <c r="I9" s="216" t="s">
        <v>103</v>
      </c>
      <c r="J9" s="286">
        <v>0</v>
      </c>
      <c r="K9" s="142">
        <v>0</v>
      </c>
      <c r="L9" s="171"/>
      <c r="N9" s="213">
        <f>+'MARGE fromage'!L19</f>
        <v>0</v>
      </c>
      <c r="O9" s="213">
        <f>+'MARGE fromage'!M19</f>
        <v>0</v>
      </c>
      <c r="Q9" s="174">
        <f t="shared" si="0"/>
        <v>0</v>
      </c>
      <c r="R9" s="174">
        <f t="shared" si="1"/>
        <v>0</v>
      </c>
      <c r="S9" s="174">
        <f t="shared" si="2"/>
        <v>0</v>
      </c>
      <c r="T9" s="174">
        <f t="shared" si="3"/>
        <v>0</v>
      </c>
      <c r="U9" s="174">
        <f t="shared" si="4"/>
        <v>0</v>
      </c>
      <c r="V9" s="217">
        <v>0</v>
      </c>
      <c r="W9" s="216" t="s">
        <v>169</v>
      </c>
      <c r="X9" s="174"/>
      <c r="Y9" s="174">
        <f t="shared" si="5"/>
        <v>0</v>
      </c>
      <c r="Z9" s="174">
        <f t="shared" si="6"/>
        <v>0</v>
      </c>
      <c r="AB9" s="174">
        <f t="shared" si="7"/>
        <v>0</v>
      </c>
      <c r="AC9" s="174">
        <f t="shared" si="8"/>
        <v>0</v>
      </c>
    </row>
    <row r="10" spans="1:29">
      <c r="B10" s="214"/>
      <c r="C10" s="134"/>
      <c r="E10" s="215"/>
      <c r="F10" s="139">
        <f>+'MARGE fromage'!D20</f>
        <v>0</v>
      </c>
      <c r="G10" s="139">
        <f>+'MARGE fromage'!E20</f>
        <v>0</v>
      </c>
      <c r="H10" s="174">
        <v>4.5</v>
      </c>
      <c r="I10" s="216" t="s">
        <v>105</v>
      </c>
      <c r="J10" s="286">
        <v>0</v>
      </c>
      <c r="K10" s="142">
        <v>0</v>
      </c>
      <c r="L10" s="171"/>
      <c r="N10" s="213">
        <f>+'MARGE fromage'!L20</f>
        <v>0</v>
      </c>
      <c r="O10" s="213">
        <f>+'MARGE fromage'!M20</f>
        <v>0</v>
      </c>
      <c r="Q10" s="174">
        <f t="shared" si="0"/>
        <v>0</v>
      </c>
      <c r="R10" s="174">
        <f t="shared" si="1"/>
        <v>0</v>
      </c>
      <c r="S10" s="174">
        <f t="shared" si="2"/>
        <v>0</v>
      </c>
      <c r="T10" s="174">
        <f t="shared" si="3"/>
        <v>0</v>
      </c>
      <c r="U10" s="174">
        <f t="shared" si="4"/>
        <v>0</v>
      </c>
      <c r="V10" s="217">
        <v>0</v>
      </c>
      <c r="W10" s="216" t="s">
        <v>105</v>
      </c>
      <c r="X10" s="174"/>
      <c r="Y10" s="174">
        <f t="shared" si="5"/>
        <v>0</v>
      </c>
      <c r="Z10" s="174">
        <f t="shared" si="6"/>
        <v>0</v>
      </c>
      <c r="AB10" s="174">
        <f t="shared" si="7"/>
        <v>0</v>
      </c>
      <c r="AC10" s="174">
        <f t="shared" si="8"/>
        <v>0</v>
      </c>
    </row>
    <row r="11" spans="1:29">
      <c r="B11" s="214"/>
      <c r="C11" s="219"/>
      <c r="D11" s="220"/>
      <c r="E11" s="215"/>
      <c r="F11" s="139">
        <f>+'MARGE fromage'!D21</f>
        <v>0</v>
      </c>
      <c r="G11" s="139">
        <f>+'MARGE fromage'!E21</f>
        <v>1</v>
      </c>
      <c r="H11" s="174">
        <v>4.5</v>
      </c>
      <c r="I11" s="216" t="s">
        <v>106</v>
      </c>
      <c r="J11" s="286">
        <v>0</v>
      </c>
      <c r="K11" s="142">
        <v>0</v>
      </c>
      <c r="L11" s="171"/>
      <c r="N11" s="213">
        <f>+'MARGE fromage'!L21</f>
        <v>0</v>
      </c>
      <c r="O11" s="213">
        <f>+'MARGE fromage'!M21</f>
        <v>0</v>
      </c>
      <c r="Q11" s="174">
        <f t="shared" si="0"/>
        <v>0</v>
      </c>
      <c r="R11" s="174">
        <f t="shared" si="1"/>
        <v>0</v>
      </c>
      <c r="S11" s="174">
        <f t="shared" si="2"/>
        <v>0</v>
      </c>
      <c r="T11" s="174">
        <f t="shared" si="3"/>
        <v>0</v>
      </c>
      <c r="U11" s="174">
        <f t="shared" si="4"/>
        <v>0</v>
      </c>
      <c r="V11" s="217">
        <v>0</v>
      </c>
      <c r="W11" s="216" t="s">
        <v>106</v>
      </c>
      <c r="X11" s="174"/>
      <c r="Y11" s="174">
        <f t="shared" si="5"/>
        <v>0</v>
      </c>
      <c r="Z11" s="174">
        <f t="shared" si="6"/>
        <v>0</v>
      </c>
      <c r="AB11" s="174">
        <f t="shared" si="7"/>
        <v>4.5</v>
      </c>
      <c r="AC11" s="174">
        <f t="shared" si="8"/>
        <v>0</v>
      </c>
    </row>
    <row r="12" spans="1:29">
      <c r="B12" s="214"/>
      <c r="C12" s="219"/>
      <c r="E12" s="215"/>
      <c r="F12" s="139">
        <f>+'MARGE fromage'!D22</f>
        <v>0</v>
      </c>
      <c r="G12" s="139">
        <f>+'MARGE fromage'!E22</f>
        <v>0</v>
      </c>
      <c r="H12" s="174">
        <v>2.5</v>
      </c>
      <c r="I12" s="216" t="s">
        <v>107</v>
      </c>
      <c r="J12" s="286">
        <v>0</v>
      </c>
      <c r="K12" s="142">
        <v>0</v>
      </c>
      <c r="L12" s="171"/>
      <c r="N12" s="213">
        <f>+'MARGE fromage'!L22</f>
        <v>0</v>
      </c>
      <c r="O12" s="213">
        <f>+'MARGE fromage'!M22</f>
        <v>0</v>
      </c>
      <c r="Q12" s="174">
        <f t="shared" si="0"/>
        <v>0</v>
      </c>
      <c r="R12" s="174">
        <f t="shared" si="1"/>
        <v>0</v>
      </c>
      <c r="S12" s="174">
        <f t="shared" si="2"/>
        <v>0</v>
      </c>
      <c r="T12" s="174">
        <f t="shared" si="3"/>
        <v>0</v>
      </c>
      <c r="U12" s="174">
        <f t="shared" si="4"/>
        <v>0</v>
      </c>
      <c r="V12" s="217">
        <v>0</v>
      </c>
      <c r="W12" s="216" t="s">
        <v>107</v>
      </c>
      <c r="X12" s="174"/>
      <c r="Y12" s="174">
        <f t="shared" si="5"/>
        <v>0</v>
      </c>
      <c r="Z12" s="174">
        <f t="shared" si="6"/>
        <v>0</v>
      </c>
      <c r="AB12" s="174">
        <f t="shared" si="7"/>
        <v>0</v>
      </c>
      <c r="AC12" s="174">
        <f t="shared" si="8"/>
        <v>0</v>
      </c>
    </row>
    <row r="13" spans="1:29">
      <c r="B13" s="214"/>
      <c r="C13" s="134"/>
      <c r="F13" s="139">
        <f>+'MARGE fromage'!D23</f>
        <v>0</v>
      </c>
      <c r="G13" s="139">
        <f>+'MARGE fromage'!E23</f>
        <v>0</v>
      </c>
      <c r="H13" s="174">
        <v>3</v>
      </c>
      <c r="I13" s="216" t="s">
        <v>109</v>
      </c>
      <c r="J13" s="286">
        <v>0</v>
      </c>
      <c r="K13" s="142">
        <v>0</v>
      </c>
      <c r="L13" s="171"/>
      <c r="N13" s="213">
        <f>+'MARGE fromage'!L23</f>
        <v>0</v>
      </c>
      <c r="O13" s="213">
        <f>+'MARGE fromage'!M23</f>
        <v>0</v>
      </c>
      <c r="Q13" s="174">
        <f t="shared" si="0"/>
        <v>0</v>
      </c>
      <c r="R13" s="174">
        <f t="shared" si="1"/>
        <v>0</v>
      </c>
      <c r="S13" s="174">
        <f t="shared" si="2"/>
        <v>0</v>
      </c>
      <c r="T13" s="174">
        <f t="shared" si="3"/>
        <v>0</v>
      </c>
      <c r="U13" s="174">
        <f t="shared" si="4"/>
        <v>0</v>
      </c>
      <c r="V13" s="217">
        <v>0</v>
      </c>
      <c r="W13" s="216" t="s">
        <v>109</v>
      </c>
      <c r="X13" s="174"/>
      <c r="Y13" s="174">
        <f t="shared" si="5"/>
        <v>0</v>
      </c>
      <c r="Z13" s="174">
        <f t="shared" si="6"/>
        <v>0</v>
      </c>
      <c r="AB13" s="174">
        <f t="shared" si="7"/>
        <v>0</v>
      </c>
      <c r="AC13" s="174">
        <f t="shared" si="8"/>
        <v>0</v>
      </c>
    </row>
    <row r="14" spans="1:29">
      <c r="B14" s="214"/>
      <c r="C14" s="134"/>
      <c r="F14" s="139">
        <f>+'MARGE fromage'!D24</f>
        <v>0</v>
      </c>
      <c r="G14" s="139">
        <f>+'MARGE fromage'!E24</f>
        <v>0</v>
      </c>
      <c r="H14" s="174">
        <v>4.5</v>
      </c>
      <c r="I14" s="125" t="s">
        <v>110</v>
      </c>
      <c r="J14" s="286">
        <v>0</v>
      </c>
      <c r="K14" s="142">
        <v>0</v>
      </c>
      <c r="L14" s="171"/>
      <c r="N14" s="213">
        <f>+'MARGE fromage'!L24</f>
        <v>0</v>
      </c>
      <c r="O14" s="213">
        <f>+'MARGE fromage'!M24</f>
        <v>0</v>
      </c>
      <c r="Q14" s="174">
        <f t="shared" si="0"/>
        <v>0</v>
      </c>
      <c r="R14" s="174">
        <f t="shared" si="1"/>
        <v>0</v>
      </c>
      <c r="S14" s="174">
        <f t="shared" si="2"/>
        <v>0</v>
      </c>
      <c r="T14" s="174">
        <f t="shared" si="3"/>
        <v>0</v>
      </c>
      <c r="U14" s="174">
        <f t="shared" si="4"/>
        <v>0</v>
      </c>
      <c r="V14" s="217">
        <v>0</v>
      </c>
      <c r="W14" s="125" t="s">
        <v>110</v>
      </c>
      <c r="X14" s="174"/>
      <c r="Y14" s="174">
        <f t="shared" si="5"/>
        <v>0</v>
      </c>
      <c r="Z14" s="174">
        <f t="shared" si="6"/>
        <v>0</v>
      </c>
      <c r="AB14" s="174">
        <f t="shared" si="7"/>
        <v>0</v>
      </c>
      <c r="AC14" s="174">
        <f t="shared" si="8"/>
        <v>0</v>
      </c>
    </row>
    <row r="15" spans="1:29">
      <c r="B15" s="214"/>
      <c r="C15" s="134"/>
      <c r="F15" s="138">
        <f>+'MARGE fromage'!D25</f>
        <v>0</v>
      </c>
      <c r="G15" s="139">
        <f>+'MARGE fromage'!E25</f>
        <v>0</v>
      </c>
      <c r="H15" s="174">
        <v>4.5</v>
      </c>
      <c r="I15" s="125" t="s">
        <v>111</v>
      </c>
      <c r="J15" s="286">
        <v>0</v>
      </c>
      <c r="K15" s="142">
        <v>0</v>
      </c>
      <c r="L15" s="171"/>
      <c r="N15" s="213">
        <f>+'MARGE fromage'!L26</f>
        <v>0</v>
      </c>
      <c r="O15" s="213">
        <f>+'MARGE fromage'!M26</f>
        <v>0</v>
      </c>
      <c r="Q15" s="174">
        <f t="shared" si="0"/>
        <v>0</v>
      </c>
      <c r="R15" s="174">
        <f t="shared" si="1"/>
        <v>0</v>
      </c>
      <c r="S15" s="174">
        <f t="shared" si="2"/>
        <v>0</v>
      </c>
      <c r="T15" s="174">
        <f t="shared" si="3"/>
        <v>0</v>
      </c>
      <c r="U15" s="174">
        <f t="shared" si="4"/>
        <v>0</v>
      </c>
      <c r="V15" s="217">
        <v>0</v>
      </c>
      <c r="W15" s="125" t="s">
        <v>111</v>
      </c>
      <c r="X15" s="174"/>
      <c r="Y15" s="174">
        <f t="shared" si="5"/>
        <v>0</v>
      </c>
      <c r="Z15" s="174">
        <f t="shared" si="6"/>
        <v>0</v>
      </c>
      <c r="AB15" s="174">
        <f t="shared" si="7"/>
        <v>0</v>
      </c>
      <c r="AC15" s="174">
        <f t="shared" si="8"/>
        <v>0</v>
      </c>
    </row>
    <row r="16" spans="1:29">
      <c r="B16" s="214"/>
      <c r="C16" s="134"/>
      <c r="F16" s="139">
        <f>+'MARGE fromage'!D26</f>
        <v>0</v>
      </c>
      <c r="G16" s="139">
        <f>+'MARGE fromage'!E26</f>
        <v>0</v>
      </c>
      <c r="H16" s="174">
        <v>3</v>
      </c>
      <c r="I16" s="216" t="s">
        <v>112</v>
      </c>
      <c r="J16" s="286">
        <v>0</v>
      </c>
      <c r="K16" s="142">
        <v>0</v>
      </c>
      <c r="L16" s="171"/>
      <c r="N16" s="213">
        <f>+'MARGE fromage'!L26</f>
        <v>0</v>
      </c>
      <c r="O16" s="213">
        <f>+'MARGE fromage'!M26</f>
        <v>0</v>
      </c>
      <c r="Q16" s="174">
        <f t="shared" si="0"/>
        <v>0</v>
      </c>
      <c r="R16" s="174">
        <f t="shared" si="1"/>
        <v>0</v>
      </c>
      <c r="S16" s="174">
        <f t="shared" si="2"/>
        <v>0</v>
      </c>
      <c r="T16" s="174">
        <f t="shared" si="3"/>
        <v>0</v>
      </c>
      <c r="U16" s="174">
        <f t="shared" si="4"/>
        <v>0</v>
      </c>
      <c r="V16" s="217">
        <v>0</v>
      </c>
      <c r="W16" s="216" t="s">
        <v>112</v>
      </c>
      <c r="X16" s="174"/>
      <c r="Y16" s="174">
        <f t="shared" si="5"/>
        <v>0</v>
      </c>
      <c r="Z16" s="174">
        <f t="shared" si="6"/>
        <v>0</v>
      </c>
      <c r="AB16" s="174">
        <f t="shared" si="7"/>
        <v>0</v>
      </c>
      <c r="AC16" s="174">
        <f t="shared" si="8"/>
        <v>0</v>
      </c>
    </row>
    <row r="17" spans="2:29">
      <c r="B17" s="214"/>
      <c r="C17" s="134"/>
      <c r="F17" s="139">
        <f>+'MARGE fromage'!D27</f>
        <v>0</v>
      </c>
      <c r="G17" s="139">
        <f>+'MARGE fromage'!E27</f>
        <v>0</v>
      </c>
      <c r="H17" s="174">
        <v>2.5</v>
      </c>
      <c r="I17" s="216" t="s">
        <v>113</v>
      </c>
      <c r="J17" s="286">
        <v>0</v>
      </c>
      <c r="K17" s="142">
        <v>0</v>
      </c>
      <c r="L17" s="171"/>
      <c r="N17" s="213">
        <f>+'MARGE fromage'!L27</f>
        <v>0</v>
      </c>
      <c r="O17" s="213">
        <f>+'MARGE fromage'!M27</f>
        <v>0</v>
      </c>
      <c r="Q17" s="174">
        <f t="shared" si="0"/>
        <v>0</v>
      </c>
      <c r="R17" s="174">
        <f t="shared" si="1"/>
        <v>0</v>
      </c>
      <c r="S17" s="174">
        <f t="shared" si="2"/>
        <v>0</v>
      </c>
      <c r="T17" s="174">
        <f t="shared" si="3"/>
        <v>0</v>
      </c>
      <c r="U17" s="174">
        <f t="shared" si="4"/>
        <v>0</v>
      </c>
      <c r="V17" s="217">
        <v>0</v>
      </c>
      <c r="W17" s="216" t="s">
        <v>113</v>
      </c>
      <c r="X17" s="174"/>
      <c r="Y17" s="174">
        <f t="shared" si="5"/>
        <v>0</v>
      </c>
      <c r="Z17" s="174">
        <f t="shared" si="6"/>
        <v>0</v>
      </c>
      <c r="AB17" s="174">
        <f t="shared" si="7"/>
        <v>0</v>
      </c>
      <c r="AC17" s="174">
        <f t="shared" si="8"/>
        <v>0</v>
      </c>
    </row>
    <row r="18" spans="2:29">
      <c r="B18" s="214"/>
      <c r="C18" s="219" t="s">
        <v>155</v>
      </c>
      <c r="D18" s="220"/>
      <c r="F18" s="139">
        <f>+'MARGE fromage'!D28</f>
        <v>0</v>
      </c>
      <c r="G18" s="139">
        <f>+'MARGE fromage'!E28</f>
        <v>0</v>
      </c>
      <c r="H18" s="174">
        <v>3</v>
      </c>
      <c r="I18" s="216" t="s">
        <v>114</v>
      </c>
      <c r="J18" s="286">
        <v>0</v>
      </c>
      <c r="K18" s="142">
        <v>0</v>
      </c>
      <c r="L18" s="171"/>
      <c r="N18" s="213">
        <f>+'MARGE fromage'!L28</f>
        <v>0</v>
      </c>
      <c r="O18" s="213">
        <f>+'MARGE fromage'!M28</f>
        <v>0</v>
      </c>
      <c r="Q18" s="174">
        <f t="shared" si="0"/>
        <v>0</v>
      </c>
      <c r="R18" s="174">
        <f t="shared" si="1"/>
        <v>0</v>
      </c>
      <c r="S18" s="174">
        <f t="shared" si="2"/>
        <v>0</v>
      </c>
      <c r="T18" s="174">
        <f t="shared" si="3"/>
        <v>0</v>
      </c>
      <c r="U18" s="174">
        <f t="shared" si="4"/>
        <v>0</v>
      </c>
      <c r="V18" s="217">
        <v>0</v>
      </c>
      <c r="W18" s="216" t="s">
        <v>114</v>
      </c>
      <c r="X18" s="174"/>
      <c r="Y18" s="174">
        <f t="shared" si="5"/>
        <v>0</v>
      </c>
      <c r="Z18" s="174">
        <f t="shared" si="6"/>
        <v>0</v>
      </c>
      <c r="AB18" s="174">
        <f t="shared" si="7"/>
        <v>0</v>
      </c>
      <c r="AC18" s="174">
        <f t="shared" si="8"/>
        <v>0</v>
      </c>
    </row>
    <row r="19" spans="2:29">
      <c r="B19" s="214"/>
      <c r="C19" s="132" t="s">
        <v>98</v>
      </c>
      <c r="D19" s="110">
        <f>+'MARGE fromage'!B17</f>
        <v>0</v>
      </c>
      <c r="F19" s="139">
        <f>+'MARGE fromage'!D29</f>
        <v>0</v>
      </c>
      <c r="G19" s="139">
        <f>+'MARGE fromage'!E29</f>
        <v>0</v>
      </c>
      <c r="H19" s="174">
        <v>2.5</v>
      </c>
      <c r="I19" s="216" t="s">
        <v>115</v>
      </c>
      <c r="J19" s="286">
        <v>0</v>
      </c>
      <c r="K19" s="142">
        <v>0</v>
      </c>
      <c r="L19" s="171"/>
      <c r="N19" s="213">
        <f>+'MARGE fromage'!L29</f>
        <v>0</v>
      </c>
      <c r="O19" s="213">
        <f>+'MARGE fromage'!M29</f>
        <v>0</v>
      </c>
      <c r="Q19" s="174">
        <f t="shared" si="0"/>
        <v>0</v>
      </c>
      <c r="R19" s="174">
        <f t="shared" si="1"/>
        <v>0</v>
      </c>
      <c r="S19" s="174">
        <f t="shared" si="2"/>
        <v>0</v>
      </c>
      <c r="T19" s="174">
        <f t="shared" si="3"/>
        <v>0</v>
      </c>
      <c r="U19" s="174">
        <f t="shared" si="4"/>
        <v>0</v>
      </c>
      <c r="V19" s="217">
        <v>0</v>
      </c>
      <c r="W19" s="216" t="s">
        <v>115</v>
      </c>
      <c r="X19" s="174"/>
      <c r="Y19" s="174">
        <f t="shared" si="5"/>
        <v>0</v>
      </c>
      <c r="Z19" s="174">
        <f t="shared" si="6"/>
        <v>0</v>
      </c>
      <c r="AB19" s="174">
        <f t="shared" si="7"/>
        <v>0</v>
      </c>
      <c r="AC19" s="174">
        <f t="shared" si="8"/>
        <v>0</v>
      </c>
    </row>
    <row r="20" spans="2:29">
      <c r="B20" s="214"/>
      <c r="C20" s="132" t="s">
        <v>100</v>
      </c>
      <c r="D20" s="110">
        <f>+'MARGE fromage'!B18</f>
        <v>0</v>
      </c>
      <c r="F20" s="139">
        <f>+'MARGE fromage'!D30</f>
        <v>0</v>
      </c>
      <c r="G20" s="139">
        <f>+'MARGE fromage'!E30</f>
        <v>0</v>
      </c>
      <c r="H20" s="174">
        <v>5</v>
      </c>
      <c r="I20" s="216" t="s">
        <v>116</v>
      </c>
      <c r="J20" s="286">
        <v>0</v>
      </c>
      <c r="K20" s="142">
        <v>0</v>
      </c>
      <c r="L20" s="171"/>
      <c r="N20" s="213">
        <f>+'MARGE fromage'!L30</f>
        <v>0</v>
      </c>
      <c r="O20" s="213">
        <f>+'MARGE fromage'!M30</f>
        <v>0</v>
      </c>
      <c r="Q20" s="174">
        <f t="shared" si="0"/>
        <v>0</v>
      </c>
      <c r="R20" s="174">
        <f t="shared" si="1"/>
        <v>0</v>
      </c>
      <c r="S20" s="174">
        <f t="shared" si="2"/>
        <v>0</v>
      </c>
      <c r="T20" s="174">
        <f t="shared" si="3"/>
        <v>0</v>
      </c>
      <c r="U20" s="174">
        <f t="shared" si="4"/>
        <v>0</v>
      </c>
      <c r="V20" s="217">
        <v>0</v>
      </c>
      <c r="W20" s="216" t="s">
        <v>116</v>
      </c>
      <c r="X20" s="174"/>
      <c r="Y20" s="174">
        <f t="shared" si="5"/>
        <v>0</v>
      </c>
      <c r="Z20" s="174">
        <f t="shared" si="6"/>
        <v>0</v>
      </c>
      <c r="AB20" s="174">
        <f t="shared" si="7"/>
        <v>0</v>
      </c>
      <c r="AC20" s="174">
        <f t="shared" si="8"/>
        <v>0</v>
      </c>
    </row>
    <row r="21" spans="2:29">
      <c r="B21" s="214"/>
      <c r="C21" s="132" t="s">
        <v>102</v>
      </c>
      <c r="D21" s="110">
        <f>+'MARGE fromage'!B19</f>
        <v>0</v>
      </c>
      <c r="F21" s="139">
        <f>+'MARGE fromage'!D31</f>
        <v>0</v>
      </c>
      <c r="G21" s="139">
        <f>+'MARGE fromage'!E31</f>
        <v>0</v>
      </c>
      <c r="H21" s="174">
        <v>5</v>
      </c>
      <c r="I21" s="216" t="s">
        <v>117</v>
      </c>
      <c r="J21" s="286">
        <v>0</v>
      </c>
      <c r="K21" s="142">
        <v>0</v>
      </c>
      <c r="L21" s="171"/>
      <c r="N21" s="213">
        <f>+'MARGE fromage'!L31</f>
        <v>0</v>
      </c>
      <c r="O21" s="213">
        <f>+'MARGE fromage'!M31</f>
        <v>0</v>
      </c>
      <c r="Q21" s="174">
        <f t="shared" si="0"/>
        <v>0</v>
      </c>
      <c r="R21" s="174">
        <f t="shared" si="1"/>
        <v>0</v>
      </c>
      <c r="S21" s="174">
        <f t="shared" si="2"/>
        <v>0</v>
      </c>
      <c r="T21" s="174">
        <f t="shared" si="3"/>
        <v>0</v>
      </c>
      <c r="U21" s="174">
        <f t="shared" si="4"/>
        <v>0</v>
      </c>
      <c r="V21" s="217">
        <v>0</v>
      </c>
      <c r="W21" s="216" t="s">
        <v>117</v>
      </c>
      <c r="X21" s="174"/>
      <c r="Y21" s="174">
        <f t="shared" si="5"/>
        <v>0</v>
      </c>
      <c r="Z21" s="174">
        <f t="shared" si="6"/>
        <v>0</v>
      </c>
      <c r="AB21" s="174">
        <f t="shared" si="7"/>
        <v>0</v>
      </c>
      <c r="AC21" s="174">
        <f t="shared" si="8"/>
        <v>0</v>
      </c>
    </row>
    <row r="22" spans="2:29">
      <c r="B22" s="214"/>
      <c r="C22" s="132" t="s">
        <v>104</v>
      </c>
      <c r="D22" s="110">
        <f>+'MARGE fromage'!B20</f>
        <v>0</v>
      </c>
      <c r="F22" s="139">
        <f>+'MARGE fromage'!D32</f>
        <v>0</v>
      </c>
      <c r="G22" s="139">
        <f>+'MARGE fromage'!E32</f>
        <v>0</v>
      </c>
      <c r="H22" s="174">
        <v>5</v>
      </c>
      <c r="I22" s="216" t="s">
        <v>118</v>
      </c>
      <c r="J22" s="286">
        <v>0</v>
      </c>
      <c r="K22" s="142">
        <v>0</v>
      </c>
      <c r="L22" s="171"/>
      <c r="N22" s="213">
        <f>+'MARGE fromage'!L32</f>
        <v>0</v>
      </c>
      <c r="O22" s="213">
        <f>+'MARGE fromage'!M32</f>
        <v>0</v>
      </c>
      <c r="Q22" s="174">
        <f t="shared" si="0"/>
        <v>0</v>
      </c>
      <c r="R22" s="174">
        <f t="shared" si="1"/>
        <v>0</v>
      </c>
      <c r="S22" s="174">
        <f t="shared" si="2"/>
        <v>0</v>
      </c>
      <c r="T22" s="174">
        <f t="shared" si="3"/>
        <v>0</v>
      </c>
      <c r="U22" s="174">
        <f t="shared" si="4"/>
        <v>0</v>
      </c>
      <c r="V22" s="217">
        <v>0</v>
      </c>
      <c r="W22" s="216" t="s">
        <v>118</v>
      </c>
      <c r="X22" s="174"/>
      <c r="Y22" s="174">
        <f t="shared" si="5"/>
        <v>0</v>
      </c>
      <c r="Z22" s="174">
        <f t="shared" si="6"/>
        <v>0</v>
      </c>
      <c r="AB22" s="174">
        <f t="shared" si="7"/>
        <v>0</v>
      </c>
      <c r="AC22" s="174">
        <f t="shared" si="8"/>
        <v>0</v>
      </c>
    </row>
    <row r="23" spans="2:29">
      <c r="B23" s="214"/>
      <c r="C23" s="132" t="s">
        <v>93</v>
      </c>
      <c r="D23" s="110">
        <f>+'MARGE fromage'!B21</f>
        <v>0</v>
      </c>
      <c r="F23" s="139">
        <f>+'MARGE fromage'!D33</f>
        <v>0</v>
      </c>
      <c r="G23" s="139">
        <f>+'MARGE fromage'!E33</f>
        <v>0</v>
      </c>
      <c r="H23" s="174">
        <v>4.5</v>
      </c>
      <c r="I23" s="216" t="s">
        <v>119</v>
      </c>
      <c r="J23" s="286">
        <v>0</v>
      </c>
      <c r="K23" s="142">
        <v>0</v>
      </c>
      <c r="L23" s="171"/>
      <c r="N23" s="213">
        <f>+'MARGE fromage'!L33</f>
        <v>0</v>
      </c>
      <c r="O23" s="213">
        <f>+'MARGE fromage'!M33</f>
        <v>0</v>
      </c>
      <c r="Q23" s="174">
        <f t="shared" si="0"/>
        <v>0</v>
      </c>
      <c r="R23" s="174">
        <f t="shared" si="1"/>
        <v>0</v>
      </c>
      <c r="S23" s="174">
        <f t="shared" si="2"/>
        <v>0</v>
      </c>
      <c r="T23" s="174">
        <f t="shared" si="3"/>
        <v>0</v>
      </c>
      <c r="U23" s="174">
        <f t="shared" si="4"/>
        <v>0</v>
      </c>
      <c r="V23" s="217">
        <v>0</v>
      </c>
      <c r="W23" s="216" t="s">
        <v>119</v>
      </c>
      <c r="X23" s="174"/>
      <c r="Y23" s="174">
        <f t="shared" si="5"/>
        <v>0</v>
      </c>
      <c r="Z23" s="174">
        <f t="shared" si="6"/>
        <v>0</v>
      </c>
      <c r="AB23" s="174">
        <f t="shared" si="7"/>
        <v>0</v>
      </c>
      <c r="AC23" s="174">
        <f t="shared" si="8"/>
        <v>0</v>
      </c>
    </row>
    <row r="24" spans="2:29">
      <c r="B24" s="214"/>
      <c r="C24" s="134"/>
      <c r="F24" s="139">
        <f>+'MARGE fromage'!D34</f>
        <v>0</v>
      </c>
      <c r="G24" s="139">
        <f>+'MARGE fromage'!E34</f>
        <v>0</v>
      </c>
      <c r="H24" s="174">
        <v>5</v>
      </c>
      <c r="I24" s="216" t="s">
        <v>120</v>
      </c>
      <c r="J24" s="286">
        <v>0</v>
      </c>
      <c r="K24" s="142">
        <v>0</v>
      </c>
      <c r="L24" s="171"/>
      <c r="N24" s="213">
        <f>+'MARGE fromage'!L34</f>
        <v>0</v>
      </c>
      <c r="O24" s="213">
        <f>+'MARGE fromage'!M34</f>
        <v>0</v>
      </c>
      <c r="Q24" s="174">
        <f t="shared" si="0"/>
        <v>0</v>
      </c>
      <c r="R24" s="174">
        <f t="shared" si="1"/>
        <v>0</v>
      </c>
      <c r="S24" s="174">
        <f t="shared" si="2"/>
        <v>0</v>
      </c>
      <c r="T24" s="174">
        <f t="shared" si="3"/>
        <v>0</v>
      </c>
      <c r="U24" s="174">
        <f t="shared" si="4"/>
        <v>0</v>
      </c>
      <c r="V24" s="217">
        <v>0</v>
      </c>
      <c r="W24" s="216" t="s">
        <v>120</v>
      </c>
      <c r="X24" s="174"/>
      <c r="Y24" s="174">
        <f t="shared" si="5"/>
        <v>0</v>
      </c>
      <c r="Z24" s="174">
        <f t="shared" si="6"/>
        <v>0</v>
      </c>
      <c r="AB24" s="174">
        <f t="shared" si="7"/>
        <v>0</v>
      </c>
      <c r="AC24" s="174">
        <f t="shared" si="8"/>
        <v>0</v>
      </c>
    </row>
    <row r="25" spans="2:29">
      <c r="B25" s="214"/>
      <c r="C25" s="134"/>
      <c r="F25" s="139">
        <f>+'MARGE fromage'!D35</f>
        <v>0</v>
      </c>
      <c r="G25" s="139">
        <f>+'MARGE fromage'!E35</f>
        <v>0</v>
      </c>
      <c r="H25" s="174">
        <v>5</v>
      </c>
      <c r="I25" s="216" t="s">
        <v>121</v>
      </c>
      <c r="J25" s="286">
        <v>0</v>
      </c>
      <c r="K25" s="142">
        <v>0</v>
      </c>
      <c r="L25" s="171"/>
      <c r="N25" s="213">
        <f>+'MARGE fromage'!L35</f>
        <v>0</v>
      </c>
      <c r="O25" s="213">
        <f>+'MARGE fromage'!M35</f>
        <v>0</v>
      </c>
      <c r="Q25" s="174">
        <f t="shared" si="0"/>
        <v>0</v>
      </c>
      <c r="R25" s="174">
        <f t="shared" si="1"/>
        <v>0</v>
      </c>
      <c r="S25" s="174">
        <f t="shared" si="2"/>
        <v>0</v>
      </c>
      <c r="T25" s="174">
        <f t="shared" si="3"/>
        <v>0</v>
      </c>
      <c r="U25" s="174">
        <f t="shared" si="4"/>
        <v>0</v>
      </c>
      <c r="V25" s="217">
        <v>0</v>
      </c>
      <c r="W25" s="216" t="s">
        <v>121</v>
      </c>
      <c r="X25" s="218"/>
      <c r="Y25" s="174">
        <f t="shared" si="5"/>
        <v>0</v>
      </c>
      <c r="Z25" s="174">
        <f t="shared" si="6"/>
        <v>0</v>
      </c>
      <c r="AB25" s="174">
        <f t="shared" si="7"/>
        <v>0</v>
      </c>
      <c r="AC25" s="174">
        <f t="shared" si="8"/>
        <v>0</v>
      </c>
    </row>
    <row r="26" spans="2:29">
      <c r="B26" s="214"/>
      <c r="F26" s="139">
        <f>+'MARGE fromage'!D36</f>
        <v>0</v>
      </c>
      <c r="G26" s="139">
        <f>+'MARGE fromage'!E36</f>
        <v>0</v>
      </c>
      <c r="H26" s="174">
        <v>5</v>
      </c>
      <c r="I26" s="216" t="s">
        <v>122</v>
      </c>
      <c r="J26" s="286">
        <v>0</v>
      </c>
      <c r="K26" s="142">
        <v>0</v>
      </c>
      <c r="L26" s="171"/>
      <c r="N26" s="213">
        <f>+'MARGE fromage'!L36</f>
        <v>0</v>
      </c>
      <c r="O26" s="213">
        <f>+'MARGE fromage'!M36</f>
        <v>0</v>
      </c>
      <c r="Q26" s="174">
        <f t="shared" si="0"/>
        <v>0</v>
      </c>
      <c r="R26" s="174">
        <f t="shared" si="1"/>
        <v>0</v>
      </c>
      <c r="S26" s="174">
        <f t="shared" si="2"/>
        <v>0</v>
      </c>
      <c r="T26" s="174">
        <f t="shared" si="3"/>
        <v>0</v>
      </c>
      <c r="U26" s="174">
        <f t="shared" si="4"/>
        <v>0</v>
      </c>
      <c r="V26" s="217">
        <v>0</v>
      </c>
      <c r="W26" s="216" t="s">
        <v>122</v>
      </c>
      <c r="X26" s="218"/>
      <c r="Y26" s="174">
        <f t="shared" si="5"/>
        <v>0</v>
      </c>
      <c r="Z26" s="174">
        <f t="shared" si="6"/>
        <v>0</v>
      </c>
      <c r="AB26" s="174">
        <f t="shared" si="7"/>
        <v>0</v>
      </c>
      <c r="AC26" s="174">
        <f t="shared" si="8"/>
        <v>0</v>
      </c>
    </row>
    <row r="27" spans="2:29">
      <c r="B27" s="214"/>
      <c r="C27" s="124" t="s">
        <v>108</v>
      </c>
      <c r="D27" s="218"/>
      <c r="F27" s="161"/>
      <c r="G27" s="161"/>
      <c r="H27" s="178"/>
      <c r="I27" s="151" t="s">
        <v>46</v>
      </c>
      <c r="J27" s="152"/>
      <c r="K27" s="153"/>
      <c r="L27" s="171"/>
      <c r="N27" s="221"/>
      <c r="O27" s="221"/>
      <c r="P27" s="222"/>
      <c r="Q27" s="178"/>
      <c r="R27" s="178"/>
      <c r="S27" s="178"/>
      <c r="T27" s="178"/>
      <c r="U27" s="178"/>
      <c r="V27" s="223"/>
      <c r="W27" s="151" t="s">
        <v>46</v>
      </c>
      <c r="X27" s="224"/>
      <c r="Y27" s="178"/>
      <c r="Z27" s="178"/>
      <c r="AA27" s="222"/>
      <c r="AB27" s="178"/>
      <c r="AC27" s="178"/>
    </row>
    <row r="28" spans="2:29">
      <c r="B28" s="214"/>
      <c r="C28" s="141">
        <f>+Y57+Y112</f>
        <v>0</v>
      </c>
      <c r="D28" s="218"/>
      <c r="F28" s="139">
        <f>+'MARGE fromage'!D38</f>
        <v>0</v>
      </c>
      <c r="G28" s="139">
        <f>+'MARGE fromage'!E38</f>
        <v>0</v>
      </c>
      <c r="H28" s="174">
        <v>5.5</v>
      </c>
      <c r="I28" s="216" t="s">
        <v>123</v>
      </c>
      <c r="J28" s="141">
        <v>0</v>
      </c>
      <c r="K28" s="142">
        <v>0</v>
      </c>
      <c r="L28" s="171"/>
      <c r="N28" s="213">
        <f>+'MARGE fromage'!L38</f>
        <v>0</v>
      </c>
      <c r="O28" s="213">
        <f>+'MARGE fromage'!M38</f>
        <v>0</v>
      </c>
      <c r="Q28" s="174">
        <f t="shared" ref="Q28:Q33" si="9">J28-J28*$D$19%</f>
        <v>0</v>
      </c>
      <c r="R28" s="174">
        <f t="shared" ref="R28:R33" si="10">Q28-Q28*$D$20%</f>
        <v>0</v>
      </c>
      <c r="S28" s="174">
        <f t="shared" ref="S28:S33" si="11">R28-R28*$D$21%</f>
        <v>0</v>
      </c>
      <c r="T28" s="174">
        <f t="shared" ref="T28:U33" si="12">S28-S28*N28%</f>
        <v>0</v>
      </c>
      <c r="U28" s="174">
        <f t="shared" si="12"/>
        <v>0</v>
      </c>
      <c r="V28" s="217">
        <v>0</v>
      </c>
      <c r="W28" s="216" t="s">
        <v>170</v>
      </c>
      <c r="X28" s="218"/>
      <c r="Y28" s="174">
        <f t="shared" ref="Y28:Y33" si="13">F28*H28*U28</f>
        <v>0</v>
      </c>
      <c r="Z28" s="174">
        <f t="shared" ref="Z28:Z33" si="14">F28*H28*(U28-V28)</f>
        <v>0</v>
      </c>
      <c r="AB28" s="174">
        <f t="shared" ref="AB28:AB33" si="15">+G28*H28</f>
        <v>0</v>
      </c>
      <c r="AC28" s="174">
        <f t="shared" ref="AC28:AC33" si="16">+AB28*V28</f>
        <v>0</v>
      </c>
    </row>
    <row r="29" spans="2:29">
      <c r="B29" s="214"/>
      <c r="C29" s="134"/>
      <c r="F29" s="139">
        <f>+'MARGE fromage'!D39</f>
        <v>0</v>
      </c>
      <c r="G29" s="139">
        <f>+'MARGE fromage'!E39</f>
        <v>0</v>
      </c>
      <c r="H29" s="174">
        <v>5</v>
      </c>
      <c r="I29" s="216" t="s">
        <v>124</v>
      </c>
      <c r="J29" s="286">
        <v>0</v>
      </c>
      <c r="K29" s="142">
        <v>0</v>
      </c>
      <c r="L29" s="171"/>
      <c r="N29" s="213">
        <f>+'MARGE fromage'!L39</f>
        <v>0</v>
      </c>
      <c r="O29" s="213">
        <f>+'MARGE fromage'!M39</f>
        <v>0</v>
      </c>
      <c r="Q29" s="174">
        <f t="shared" si="9"/>
        <v>0</v>
      </c>
      <c r="R29" s="174">
        <f t="shared" si="10"/>
        <v>0</v>
      </c>
      <c r="S29" s="174">
        <f t="shared" si="11"/>
        <v>0</v>
      </c>
      <c r="T29" s="174">
        <f t="shared" si="12"/>
        <v>0</v>
      </c>
      <c r="U29" s="174">
        <f t="shared" si="12"/>
        <v>0</v>
      </c>
      <c r="V29" s="217">
        <v>0</v>
      </c>
      <c r="W29" s="216" t="s">
        <v>124</v>
      </c>
      <c r="X29" s="218"/>
      <c r="Y29" s="174">
        <f t="shared" si="13"/>
        <v>0</v>
      </c>
      <c r="Z29" s="174">
        <f t="shared" si="14"/>
        <v>0</v>
      </c>
      <c r="AB29" s="174">
        <f t="shared" si="15"/>
        <v>0</v>
      </c>
      <c r="AC29" s="174">
        <f t="shared" si="16"/>
        <v>0</v>
      </c>
    </row>
    <row r="30" spans="2:29">
      <c r="B30" s="214"/>
      <c r="C30" s="134"/>
      <c r="F30" s="139">
        <f>+'MARGE fromage'!D40</f>
        <v>0</v>
      </c>
      <c r="G30" s="139">
        <f>+'MARGE fromage'!E40</f>
        <v>0</v>
      </c>
      <c r="H30" s="174">
        <v>5</v>
      </c>
      <c r="I30" s="216" t="s">
        <v>125</v>
      </c>
      <c r="J30" s="286">
        <v>0</v>
      </c>
      <c r="K30" s="142">
        <v>0</v>
      </c>
      <c r="L30" s="171"/>
      <c r="N30" s="213">
        <f>+'MARGE fromage'!L40</f>
        <v>0</v>
      </c>
      <c r="O30" s="213">
        <f>+'MARGE fromage'!M40</f>
        <v>0</v>
      </c>
      <c r="Q30" s="174">
        <f t="shared" si="9"/>
        <v>0</v>
      </c>
      <c r="R30" s="174">
        <f t="shared" si="10"/>
        <v>0</v>
      </c>
      <c r="S30" s="174">
        <f t="shared" si="11"/>
        <v>0</v>
      </c>
      <c r="T30" s="174">
        <f t="shared" si="12"/>
        <v>0</v>
      </c>
      <c r="U30" s="174">
        <f t="shared" si="12"/>
        <v>0</v>
      </c>
      <c r="V30" s="217">
        <v>0</v>
      </c>
      <c r="W30" s="216" t="s">
        <v>125</v>
      </c>
      <c r="X30" s="218"/>
      <c r="Y30" s="174">
        <f t="shared" si="13"/>
        <v>0</v>
      </c>
      <c r="Z30" s="174">
        <f t="shared" si="14"/>
        <v>0</v>
      </c>
      <c r="AB30" s="174">
        <f t="shared" si="15"/>
        <v>0</v>
      </c>
      <c r="AC30" s="174">
        <f t="shared" si="16"/>
        <v>0</v>
      </c>
    </row>
    <row r="31" spans="2:29">
      <c r="B31" s="214"/>
      <c r="F31" s="139">
        <f>+'MARGE fromage'!D41</f>
        <v>0</v>
      </c>
      <c r="G31" s="139">
        <f>+'MARGE fromage'!E41</f>
        <v>0</v>
      </c>
      <c r="H31" s="174">
        <v>5</v>
      </c>
      <c r="I31" s="216" t="s">
        <v>126</v>
      </c>
      <c r="J31" s="286">
        <v>0</v>
      </c>
      <c r="K31" s="142">
        <v>0</v>
      </c>
      <c r="L31" s="171"/>
      <c r="N31" s="213">
        <f>+'MARGE fromage'!L41</f>
        <v>0</v>
      </c>
      <c r="O31" s="213">
        <f>+'MARGE fromage'!M41</f>
        <v>0</v>
      </c>
      <c r="Q31" s="174">
        <f t="shared" si="9"/>
        <v>0</v>
      </c>
      <c r="R31" s="174">
        <f t="shared" si="10"/>
        <v>0</v>
      </c>
      <c r="S31" s="174">
        <f t="shared" si="11"/>
        <v>0</v>
      </c>
      <c r="T31" s="174">
        <f t="shared" si="12"/>
        <v>0</v>
      </c>
      <c r="U31" s="174">
        <f t="shared" si="12"/>
        <v>0</v>
      </c>
      <c r="V31" s="217">
        <v>0</v>
      </c>
      <c r="W31" s="216" t="s">
        <v>126</v>
      </c>
      <c r="X31" s="218"/>
      <c r="Y31" s="174">
        <f t="shared" si="13"/>
        <v>0</v>
      </c>
      <c r="Z31" s="174">
        <f t="shared" si="14"/>
        <v>0</v>
      </c>
      <c r="AB31" s="174">
        <f t="shared" si="15"/>
        <v>0</v>
      </c>
      <c r="AC31" s="174">
        <f t="shared" si="16"/>
        <v>0</v>
      </c>
    </row>
    <row r="32" spans="2:29">
      <c r="B32" s="214"/>
      <c r="D32" s="225"/>
      <c r="F32" s="139">
        <f>+'MARGE fromage'!D42</f>
        <v>0</v>
      </c>
      <c r="G32" s="139">
        <f>+'MARGE fromage'!E42</f>
        <v>0</v>
      </c>
      <c r="H32" s="174">
        <v>5</v>
      </c>
      <c r="I32" s="216" t="s">
        <v>127</v>
      </c>
      <c r="J32" s="286">
        <v>0</v>
      </c>
      <c r="K32" s="142">
        <v>0</v>
      </c>
      <c r="L32" s="171"/>
      <c r="N32" s="213">
        <f>+'MARGE fromage'!L42</f>
        <v>0</v>
      </c>
      <c r="O32" s="213">
        <f>+'MARGE fromage'!M42</f>
        <v>0</v>
      </c>
      <c r="Q32" s="174">
        <f t="shared" si="9"/>
        <v>0</v>
      </c>
      <c r="R32" s="174">
        <f t="shared" si="10"/>
        <v>0</v>
      </c>
      <c r="S32" s="174">
        <f t="shared" si="11"/>
        <v>0</v>
      </c>
      <c r="T32" s="174">
        <f t="shared" si="12"/>
        <v>0</v>
      </c>
      <c r="U32" s="174">
        <f t="shared" si="12"/>
        <v>0</v>
      </c>
      <c r="V32" s="217">
        <v>0</v>
      </c>
      <c r="W32" s="216" t="s">
        <v>127</v>
      </c>
      <c r="X32" s="218"/>
      <c r="Y32" s="174">
        <f t="shared" si="13"/>
        <v>0</v>
      </c>
      <c r="Z32" s="174">
        <f t="shared" si="14"/>
        <v>0</v>
      </c>
      <c r="AB32" s="174">
        <f t="shared" si="15"/>
        <v>0</v>
      </c>
      <c r="AC32" s="174">
        <f t="shared" si="16"/>
        <v>0</v>
      </c>
    </row>
    <row r="33" spans="2:29">
      <c r="B33" s="214"/>
      <c r="D33" s="225"/>
      <c r="F33" s="139">
        <f>+'MARGE fromage'!D43</f>
        <v>0</v>
      </c>
      <c r="G33" s="139">
        <f>+'MARGE fromage'!E43</f>
        <v>0</v>
      </c>
      <c r="H33" s="174">
        <v>5</v>
      </c>
      <c r="I33" s="216" t="s">
        <v>128</v>
      </c>
      <c r="J33" s="286">
        <v>0</v>
      </c>
      <c r="K33" s="142">
        <v>0</v>
      </c>
      <c r="L33" s="171"/>
      <c r="N33" s="213">
        <f>+'MARGE fromage'!L43</f>
        <v>0</v>
      </c>
      <c r="O33" s="213">
        <f>+'MARGE fromage'!M43</f>
        <v>0</v>
      </c>
      <c r="Q33" s="174">
        <f t="shared" si="9"/>
        <v>0</v>
      </c>
      <c r="R33" s="174">
        <f t="shared" si="10"/>
        <v>0</v>
      </c>
      <c r="S33" s="174">
        <f t="shared" si="11"/>
        <v>0</v>
      </c>
      <c r="T33" s="174">
        <f t="shared" si="12"/>
        <v>0</v>
      </c>
      <c r="U33" s="174">
        <f t="shared" si="12"/>
        <v>0</v>
      </c>
      <c r="V33" s="217">
        <v>0</v>
      </c>
      <c r="W33" s="216" t="s">
        <v>128</v>
      </c>
      <c r="X33" s="218"/>
      <c r="Y33" s="174">
        <f t="shared" si="13"/>
        <v>0</v>
      </c>
      <c r="Z33" s="174">
        <f t="shared" si="14"/>
        <v>0</v>
      </c>
      <c r="AB33" s="174">
        <f t="shared" si="15"/>
        <v>0</v>
      </c>
      <c r="AC33" s="174">
        <f t="shared" si="16"/>
        <v>0</v>
      </c>
    </row>
    <row r="34" spans="2:29">
      <c r="B34" s="214"/>
      <c r="F34" s="161"/>
      <c r="G34" s="161"/>
      <c r="H34" s="178"/>
      <c r="I34" s="151" t="s">
        <v>53</v>
      </c>
      <c r="J34" s="152"/>
      <c r="K34" s="153"/>
      <c r="L34" s="171"/>
      <c r="N34" s="221"/>
      <c r="O34" s="221"/>
      <c r="P34" s="222"/>
      <c r="Q34" s="178"/>
      <c r="R34" s="178"/>
      <c r="S34" s="178"/>
      <c r="T34" s="178"/>
      <c r="U34" s="178"/>
      <c r="V34" s="223"/>
      <c r="W34" s="151" t="s">
        <v>53</v>
      </c>
      <c r="X34" s="224"/>
      <c r="Y34" s="178"/>
      <c r="Z34" s="178"/>
      <c r="AA34" s="222"/>
      <c r="AB34" s="178"/>
      <c r="AC34" s="178"/>
    </row>
    <row r="35" spans="2:29">
      <c r="B35" s="214"/>
      <c r="F35" s="139">
        <f>+'MARGE fromage'!D45</f>
        <v>0</v>
      </c>
      <c r="G35" s="139">
        <f>+'MARGE fromage'!E45</f>
        <v>0</v>
      </c>
      <c r="H35" s="174">
        <v>4.5</v>
      </c>
      <c r="I35" s="216" t="s">
        <v>129</v>
      </c>
      <c r="J35" s="141">
        <v>0</v>
      </c>
      <c r="K35" s="142">
        <v>0</v>
      </c>
      <c r="L35" s="171"/>
      <c r="N35" s="213">
        <f>+'MARGE fromage'!L45</f>
        <v>0</v>
      </c>
      <c r="O35" s="213">
        <f>+'MARGE fromage'!M45</f>
        <v>0</v>
      </c>
      <c r="Q35" s="174">
        <f t="shared" ref="Q35:Q44" si="17">J35-J35*$D$19%</f>
        <v>0</v>
      </c>
      <c r="R35" s="174">
        <f t="shared" ref="R35:R44" si="18">Q35-Q35*$D$20%</f>
        <v>0</v>
      </c>
      <c r="S35" s="174">
        <f t="shared" ref="S35:S44" si="19">R35-R35*$D$21%</f>
        <v>0</v>
      </c>
      <c r="T35" s="174">
        <f t="shared" ref="T35:T44" si="20">S35-S35*N35%</f>
        <v>0</v>
      </c>
      <c r="U35" s="174">
        <f t="shared" ref="U35:U44" si="21">T35-T35*O35%</f>
        <v>0</v>
      </c>
      <c r="V35" s="217">
        <v>0</v>
      </c>
      <c r="W35" s="216" t="s">
        <v>129</v>
      </c>
      <c r="X35" s="218"/>
      <c r="Y35" s="174">
        <f t="shared" ref="Y35:Y44" si="22">F35*H35*U35</f>
        <v>0</v>
      </c>
      <c r="Z35" s="174">
        <f t="shared" ref="Z35:Z44" si="23">F35*H35*(U35-V35)</f>
        <v>0</v>
      </c>
      <c r="AB35" s="174">
        <f t="shared" ref="AB35:AB44" si="24">+G35*H35</f>
        <v>0</v>
      </c>
      <c r="AC35" s="174">
        <f t="shared" ref="AC35:AC44" si="25">+AB35*V35</f>
        <v>0</v>
      </c>
    </row>
    <row r="36" spans="2:29">
      <c r="B36" s="214"/>
      <c r="F36" s="139">
        <f>+'MARGE fromage'!D46</f>
        <v>0</v>
      </c>
      <c r="G36" s="139">
        <f>+'MARGE fromage'!E46</f>
        <v>0</v>
      </c>
      <c r="H36" s="174">
        <v>4.5</v>
      </c>
      <c r="I36" s="216" t="s">
        <v>130</v>
      </c>
      <c r="J36" s="286">
        <v>0</v>
      </c>
      <c r="K36" s="142">
        <v>0</v>
      </c>
      <c r="L36" s="171"/>
      <c r="N36" s="213">
        <f>+'MARGE fromage'!L46</f>
        <v>0</v>
      </c>
      <c r="O36" s="213">
        <f>+'MARGE fromage'!M46</f>
        <v>0</v>
      </c>
      <c r="Q36" s="174">
        <f t="shared" si="17"/>
        <v>0</v>
      </c>
      <c r="R36" s="174">
        <f t="shared" si="18"/>
        <v>0</v>
      </c>
      <c r="S36" s="174">
        <f t="shared" si="19"/>
        <v>0</v>
      </c>
      <c r="T36" s="174">
        <f t="shared" si="20"/>
        <v>0</v>
      </c>
      <c r="U36" s="174">
        <f t="shared" si="21"/>
        <v>0</v>
      </c>
      <c r="V36" s="217">
        <v>0</v>
      </c>
      <c r="W36" s="216" t="s">
        <v>130</v>
      </c>
      <c r="X36" s="218"/>
      <c r="Y36" s="174">
        <f t="shared" si="22"/>
        <v>0</v>
      </c>
      <c r="Z36" s="174">
        <f t="shared" si="23"/>
        <v>0</v>
      </c>
      <c r="AB36" s="174">
        <f t="shared" si="24"/>
        <v>0</v>
      </c>
      <c r="AC36" s="174">
        <f t="shared" si="25"/>
        <v>0</v>
      </c>
    </row>
    <row r="37" spans="2:29">
      <c r="B37" s="214"/>
      <c r="F37" s="139">
        <f>+'MARGE fromage'!D47</f>
        <v>0</v>
      </c>
      <c r="G37" s="139">
        <f>+'MARGE fromage'!E47</f>
        <v>0</v>
      </c>
      <c r="H37" s="174">
        <v>5</v>
      </c>
      <c r="I37" s="216" t="s">
        <v>131</v>
      </c>
      <c r="J37" s="286">
        <v>0</v>
      </c>
      <c r="K37" s="142">
        <v>0</v>
      </c>
      <c r="L37" s="171"/>
      <c r="N37" s="213">
        <f>+'MARGE fromage'!L47</f>
        <v>0</v>
      </c>
      <c r="O37" s="213">
        <f>+'MARGE fromage'!M47</f>
        <v>0</v>
      </c>
      <c r="Q37" s="174">
        <f t="shared" si="17"/>
        <v>0</v>
      </c>
      <c r="R37" s="174">
        <f t="shared" si="18"/>
        <v>0</v>
      </c>
      <c r="S37" s="174">
        <f t="shared" si="19"/>
        <v>0</v>
      </c>
      <c r="T37" s="174">
        <f t="shared" si="20"/>
        <v>0</v>
      </c>
      <c r="U37" s="174">
        <f t="shared" si="21"/>
        <v>0</v>
      </c>
      <c r="V37" s="217">
        <v>0</v>
      </c>
      <c r="W37" s="216" t="s">
        <v>131</v>
      </c>
      <c r="X37" s="218"/>
      <c r="Y37" s="174">
        <f t="shared" si="22"/>
        <v>0</v>
      </c>
      <c r="Z37" s="174">
        <f t="shared" si="23"/>
        <v>0</v>
      </c>
      <c r="AB37" s="174">
        <f t="shared" si="24"/>
        <v>0</v>
      </c>
      <c r="AC37" s="174">
        <f t="shared" si="25"/>
        <v>0</v>
      </c>
    </row>
    <row r="38" spans="2:29">
      <c r="B38" s="214"/>
      <c r="F38" s="139">
        <f>+'MARGE fromage'!D48</f>
        <v>0</v>
      </c>
      <c r="G38" s="139">
        <f>+'MARGE fromage'!E48</f>
        <v>0</v>
      </c>
      <c r="H38" s="174">
        <v>5</v>
      </c>
      <c r="I38" s="216" t="s">
        <v>132</v>
      </c>
      <c r="J38" s="286">
        <v>0</v>
      </c>
      <c r="K38" s="142">
        <v>0</v>
      </c>
      <c r="L38" s="171"/>
      <c r="N38" s="213">
        <f>+'MARGE fromage'!L48</f>
        <v>0</v>
      </c>
      <c r="O38" s="213">
        <f>+'MARGE fromage'!M48</f>
        <v>0</v>
      </c>
      <c r="Q38" s="174">
        <f t="shared" si="17"/>
        <v>0</v>
      </c>
      <c r="R38" s="174">
        <f t="shared" si="18"/>
        <v>0</v>
      </c>
      <c r="S38" s="174">
        <f t="shared" si="19"/>
        <v>0</v>
      </c>
      <c r="T38" s="174">
        <f t="shared" si="20"/>
        <v>0</v>
      </c>
      <c r="U38" s="174">
        <f t="shared" si="21"/>
        <v>0</v>
      </c>
      <c r="V38" s="217">
        <v>0</v>
      </c>
      <c r="W38" s="216" t="s">
        <v>132</v>
      </c>
      <c r="X38" s="218"/>
      <c r="Y38" s="174">
        <f t="shared" si="22"/>
        <v>0</v>
      </c>
      <c r="Z38" s="174">
        <f t="shared" si="23"/>
        <v>0</v>
      </c>
      <c r="AB38" s="174">
        <f t="shared" si="24"/>
        <v>0</v>
      </c>
      <c r="AC38" s="174">
        <f t="shared" si="25"/>
        <v>0</v>
      </c>
    </row>
    <row r="39" spans="2:29">
      <c r="B39" s="214"/>
      <c r="F39" s="139">
        <f>+'MARGE fromage'!D49</f>
        <v>0</v>
      </c>
      <c r="G39" s="139">
        <f>+'MARGE fromage'!E49</f>
        <v>0</v>
      </c>
      <c r="H39" s="174">
        <v>5</v>
      </c>
      <c r="I39" s="216" t="s">
        <v>133</v>
      </c>
      <c r="J39" s="286">
        <v>0</v>
      </c>
      <c r="K39" s="142">
        <v>0</v>
      </c>
      <c r="L39" s="171"/>
      <c r="N39" s="213">
        <f>+'MARGE fromage'!L49</f>
        <v>0</v>
      </c>
      <c r="O39" s="213">
        <f>+'MARGE fromage'!M49</f>
        <v>0</v>
      </c>
      <c r="Q39" s="174">
        <f t="shared" si="17"/>
        <v>0</v>
      </c>
      <c r="R39" s="174">
        <f t="shared" si="18"/>
        <v>0</v>
      </c>
      <c r="S39" s="174">
        <f t="shared" si="19"/>
        <v>0</v>
      </c>
      <c r="T39" s="174">
        <f t="shared" si="20"/>
        <v>0</v>
      </c>
      <c r="U39" s="174">
        <f t="shared" si="21"/>
        <v>0</v>
      </c>
      <c r="V39" s="217">
        <v>0</v>
      </c>
      <c r="W39" s="216" t="s">
        <v>133</v>
      </c>
      <c r="X39" s="218"/>
      <c r="Y39" s="174">
        <f t="shared" si="22"/>
        <v>0</v>
      </c>
      <c r="Z39" s="174">
        <f t="shared" si="23"/>
        <v>0</v>
      </c>
      <c r="AB39" s="174">
        <f t="shared" si="24"/>
        <v>0</v>
      </c>
      <c r="AC39" s="174">
        <f t="shared" si="25"/>
        <v>0</v>
      </c>
    </row>
    <row r="40" spans="2:29">
      <c r="B40" s="214"/>
      <c r="F40" s="139">
        <f>+'MARGE fromage'!D50</f>
        <v>0</v>
      </c>
      <c r="G40" s="139">
        <f>+'MARGE fromage'!E50</f>
        <v>0</v>
      </c>
      <c r="H40" s="174">
        <v>5</v>
      </c>
      <c r="I40" s="216" t="s">
        <v>134</v>
      </c>
      <c r="J40" s="286">
        <v>0</v>
      </c>
      <c r="K40" s="142">
        <v>0</v>
      </c>
      <c r="L40" s="171"/>
      <c r="N40" s="213">
        <f>+'MARGE fromage'!L50</f>
        <v>0</v>
      </c>
      <c r="O40" s="213">
        <f>+'MARGE fromage'!M50</f>
        <v>0</v>
      </c>
      <c r="Q40" s="174">
        <f t="shared" si="17"/>
        <v>0</v>
      </c>
      <c r="R40" s="174">
        <f t="shared" si="18"/>
        <v>0</v>
      </c>
      <c r="S40" s="174">
        <f t="shared" si="19"/>
        <v>0</v>
      </c>
      <c r="T40" s="174">
        <f t="shared" si="20"/>
        <v>0</v>
      </c>
      <c r="U40" s="174">
        <f t="shared" si="21"/>
        <v>0</v>
      </c>
      <c r="V40" s="217">
        <v>0</v>
      </c>
      <c r="W40" s="216" t="s">
        <v>134</v>
      </c>
      <c r="X40" s="218"/>
      <c r="Y40" s="174">
        <f t="shared" si="22"/>
        <v>0</v>
      </c>
      <c r="Z40" s="174">
        <f t="shared" si="23"/>
        <v>0</v>
      </c>
      <c r="AB40" s="174">
        <f t="shared" si="24"/>
        <v>0</v>
      </c>
      <c r="AC40" s="174">
        <f t="shared" si="25"/>
        <v>0</v>
      </c>
    </row>
    <row r="41" spans="2:29">
      <c r="B41" s="214"/>
      <c r="F41" s="139">
        <f>+'MARGE fromage'!D51</f>
        <v>0</v>
      </c>
      <c r="G41" s="139">
        <f>+'MARGE fromage'!E51</f>
        <v>0</v>
      </c>
      <c r="H41" s="174">
        <v>5</v>
      </c>
      <c r="I41" s="216" t="s">
        <v>135</v>
      </c>
      <c r="J41" s="286">
        <v>0</v>
      </c>
      <c r="K41" s="142">
        <v>0</v>
      </c>
      <c r="L41" s="171"/>
      <c r="N41" s="213">
        <f>+'MARGE fromage'!L51</f>
        <v>0</v>
      </c>
      <c r="O41" s="213">
        <f>+'MARGE fromage'!M51</f>
        <v>0</v>
      </c>
      <c r="Q41" s="174">
        <f t="shared" si="17"/>
        <v>0</v>
      </c>
      <c r="R41" s="174">
        <f t="shared" si="18"/>
        <v>0</v>
      </c>
      <c r="S41" s="174">
        <f t="shared" si="19"/>
        <v>0</v>
      </c>
      <c r="T41" s="174">
        <f t="shared" si="20"/>
        <v>0</v>
      </c>
      <c r="U41" s="174">
        <f t="shared" si="21"/>
        <v>0</v>
      </c>
      <c r="V41" s="217">
        <v>0</v>
      </c>
      <c r="W41" s="216" t="s">
        <v>135</v>
      </c>
      <c r="X41" s="218"/>
      <c r="Y41" s="174">
        <f t="shared" si="22"/>
        <v>0</v>
      </c>
      <c r="Z41" s="174">
        <f t="shared" si="23"/>
        <v>0</v>
      </c>
      <c r="AB41" s="174">
        <f t="shared" si="24"/>
        <v>0</v>
      </c>
      <c r="AC41" s="174">
        <f t="shared" si="25"/>
        <v>0</v>
      </c>
    </row>
    <row r="42" spans="2:29">
      <c r="B42" s="214"/>
      <c r="F42" s="139">
        <f>+'MARGE fromage'!D52</f>
        <v>0</v>
      </c>
      <c r="G42" s="139">
        <f>+'MARGE fromage'!E52</f>
        <v>0</v>
      </c>
      <c r="H42" s="174">
        <v>4.5</v>
      </c>
      <c r="I42" s="216" t="s">
        <v>136</v>
      </c>
      <c r="J42" s="286">
        <v>0</v>
      </c>
      <c r="K42" s="142">
        <v>0</v>
      </c>
      <c r="L42" s="171"/>
      <c r="N42" s="213">
        <f>+'MARGE fromage'!L52</f>
        <v>0</v>
      </c>
      <c r="O42" s="213">
        <f>+'MARGE fromage'!M52</f>
        <v>0</v>
      </c>
      <c r="Q42" s="174">
        <f t="shared" si="17"/>
        <v>0</v>
      </c>
      <c r="R42" s="174">
        <f t="shared" si="18"/>
        <v>0</v>
      </c>
      <c r="S42" s="174">
        <f t="shared" si="19"/>
        <v>0</v>
      </c>
      <c r="T42" s="174">
        <f t="shared" si="20"/>
        <v>0</v>
      </c>
      <c r="U42" s="174">
        <f t="shared" si="21"/>
        <v>0</v>
      </c>
      <c r="V42" s="217">
        <v>0</v>
      </c>
      <c r="W42" s="216" t="s">
        <v>136</v>
      </c>
      <c r="X42" s="218"/>
      <c r="Y42" s="174">
        <f t="shared" si="22"/>
        <v>0</v>
      </c>
      <c r="Z42" s="174">
        <f t="shared" si="23"/>
        <v>0</v>
      </c>
      <c r="AB42" s="174">
        <f t="shared" si="24"/>
        <v>0</v>
      </c>
      <c r="AC42" s="174">
        <f t="shared" si="25"/>
        <v>0</v>
      </c>
    </row>
    <row r="43" spans="2:29">
      <c r="B43" s="214"/>
      <c r="F43" s="139">
        <f>+'MARGE fromage'!D53</f>
        <v>0</v>
      </c>
      <c r="G43" s="139">
        <f>+'MARGE fromage'!E53</f>
        <v>0</v>
      </c>
      <c r="H43" s="174">
        <v>4.5</v>
      </c>
      <c r="I43" s="216" t="s">
        <v>137</v>
      </c>
      <c r="J43" s="286">
        <v>0</v>
      </c>
      <c r="K43" s="142">
        <v>0</v>
      </c>
      <c r="L43" s="171"/>
      <c r="N43" s="213">
        <f>+'MARGE fromage'!L53</f>
        <v>0</v>
      </c>
      <c r="O43" s="213">
        <f>+'MARGE fromage'!M53</f>
        <v>0</v>
      </c>
      <c r="Q43" s="174">
        <f t="shared" si="17"/>
        <v>0</v>
      </c>
      <c r="R43" s="174">
        <f t="shared" si="18"/>
        <v>0</v>
      </c>
      <c r="S43" s="174">
        <f t="shared" si="19"/>
        <v>0</v>
      </c>
      <c r="T43" s="174">
        <f t="shared" si="20"/>
        <v>0</v>
      </c>
      <c r="U43" s="174">
        <f t="shared" si="21"/>
        <v>0</v>
      </c>
      <c r="V43" s="217">
        <v>0</v>
      </c>
      <c r="W43" s="216" t="s">
        <v>137</v>
      </c>
      <c r="X43" s="218"/>
      <c r="Y43" s="174">
        <f t="shared" si="22"/>
        <v>0</v>
      </c>
      <c r="Z43" s="174">
        <f t="shared" si="23"/>
        <v>0</v>
      </c>
      <c r="AB43" s="174">
        <f t="shared" si="24"/>
        <v>0</v>
      </c>
      <c r="AC43" s="174">
        <f t="shared" si="25"/>
        <v>0</v>
      </c>
    </row>
    <row r="44" spans="2:29">
      <c r="B44" s="214"/>
      <c r="F44" s="139">
        <f>+'MARGE fromage'!D54</f>
        <v>0</v>
      </c>
      <c r="G44" s="139">
        <f>+'MARGE fromage'!E54</f>
        <v>0</v>
      </c>
      <c r="H44" s="174">
        <v>2.5</v>
      </c>
      <c r="I44" s="160" t="s">
        <v>138</v>
      </c>
      <c r="J44" s="286">
        <v>0</v>
      </c>
      <c r="K44" s="142">
        <v>0</v>
      </c>
      <c r="L44" s="171"/>
      <c r="N44" s="213">
        <f>+'MARGE fromage'!L54</f>
        <v>0</v>
      </c>
      <c r="O44" s="213">
        <f>+'MARGE fromage'!M54</f>
        <v>0</v>
      </c>
      <c r="Q44" s="174">
        <f t="shared" si="17"/>
        <v>0</v>
      </c>
      <c r="R44" s="174">
        <f t="shared" si="18"/>
        <v>0</v>
      </c>
      <c r="S44" s="174">
        <f t="shared" si="19"/>
        <v>0</v>
      </c>
      <c r="T44" s="174">
        <f t="shared" si="20"/>
        <v>0</v>
      </c>
      <c r="U44" s="174">
        <f t="shared" si="21"/>
        <v>0</v>
      </c>
      <c r="V44" s="217">
        <v>0</v>
      </c>
      <c r="W44" s="160" t="s">
        <v>138</v>
      </c>
      <c r="X44" s="218"/>
      <c r="Y44" s="174">
        <f t="shared" si="22"/>
        <v>0</v>
      </c>
      <c r="Z44" s="174">
        <f t="shared" si="23"/>
        <v>0</v>
      </c>
      <c r="AB44" s="174">
        <f t="shared" si="24"/>
        <v>0</v>
      </c>
      <c r="AC44" s="174">
        <f t="shared" si="25"/>
        <v>0</v>
      </c>
    </row>
    <row r="45" spans="2:29">
      <c r="B45" s="214"/>
      <c r="F45" s="161"/>
      <c r="G45" s="161"/>
      <c r="H45" s="178"/>
      <c r="I45" s="161"/>
      <c r="J45" s="226"/>
      <c r="K45" s="153"/>
      <c r="L45" s="171"/>
      <c r="N45" s="221"/>
      <c r="O45" s="221"/>
      <c r="P45" s="222"/>
      <c r="Q45" s="178"/>
      <c r="R45" s="178"/>
      <c r="S45" s="178"/>
      <c r="T45" s="178"/>
      <c r="U45" s="178"/>
      <c r="V45" s="223"/>
      <c r="W45" s="227"/>
      <c r="X45" s="224"/>
      <c r="Y45" s="178"/>
      <c r="Z45" s="178"/>
      <c r="AA45" s="222"/>
      <c r="AB45" s="178"/>
      <c r="AC45" s="178"/>
    </row>
    <row r="46" spans="2:29">
      <c r="B46" s="214"/>
      <c r="F46" s="139">
        <f>+'MARGE fromage'!D56</f>
        <v>0</v>
      </c>
      <c r="G46" s="139">
        <f>+'MARGE fromage'!E56</f>
        <v>0</v>
      </c>
      <c r="H46" s="179">
        <v>10</v>
      </c>
      <c r="I46" s="165" t="s">
        <v>139</v>
      </c>
      <c r="J46" s="141">
        <v>0</v>
      </c>
      <c r="K46" s="142">
        <v>0</v>
      </c>
      <c r="L46" s="228"/>
      <c r="M46" s="166"/>
      <c r="N46" s="213">
        <v>0</v>
      </c>
      <c r="O46" s="213">
        <v>0</v>
      </c>
      <c r="P46" s="229"/>
      <c r="Q46" s="174">
        <f t="shared" ref="Q46:Q53" si="26">J46-J46*$D$19%</f>
        <v>0</v>
      </c>
      <c r="R46" s="174">
        <f t="shared" ref="R46:R53" si="27">Q46-Q46*$D$20%</f>
        <v>0</v>
      </c>
      <c r="S46" s="174">
        <f t="shared" ref="S46:S53" si="28">R46-R46*$D$21%</f>
        <v>0</v>
      </c>
      <c r="T46" s="174">
        <f t="shared" ref="T46:U53" si="29">S46-S46*N46%</f>
        <v>0</v>
      </c>
      <c r="U46" s="174">
        <f t="shared" si="29"/>
        <v>0</v>
      </c>
      <c r="V46" s="230">
        <v>0</v>
      </c>
      <c r="W46" s="165" t="s">
        <v>139</v>
      </c>
      <c r="X46" s="231"/>
      <c r="Y46" s="174">
        <f t="shared" ref="Y46:Y53" si="30">F46*H46*U46</f>
        <v>0</v>
      </c>
      <c r="Z46" s="174">
        <f t="shared" ref="Z46:Z53" si="31">F46*H46*(U46-V46)</f>
        <v>0</v>
      </c>
      <c r="AA46" s="229"/>
      <c r="AB46" s="174">
        <f>+G46*H46</f>
        <v>0</v>
      </c>
      <c r="AC46" s="174">
        <f t="shared" ref="AC46:AC53" si="32">G46*H46*V46</f>
        <v>0</v>
      </c>
    </row>
    <row r="47" spans="2:29">
      <c r="B47" s="214"/>
      <c r="F47" s="139">
        <f>+'MARGE fromage'!D57</f>
        <v>0</v>
      </c>
      <c r="G47" s="139">
        <f>+'MARGE fromage'!E57</f>
        <v>0</v>
      </c>
      <c r="H47" s="179">
        <v>10</v>
      </c>
      <c r="I47" s="165" t="s">
        <v>150</v>
      </c>
      <c r="J47" s="286">
        <v>0</v>
      </c>
      <c r="K47" s="142">
        <v>0</v>
      </c>
      <c r="L47" s="228"/>
      <c r="M47" s="166"/>
      <c r="N47" s="213">
        <v>0</v>
      </c>
      <c r="O47" s="213">
        <v>0</v>
      </c>
      <c r="P47" s="229"/>
      <c r="Q47" s="174">
        <f t="shared" si="26"/>
        <v>0</v>
      </c>
      <c r="R47" s="174">
        <f t="shared" si="27"/>
        <v>0</v>
      </c>
      <c r="S47" s="174">
        <f t="shared" si="28"/>
        <v>0</v>
      </c>
      <c r="T47" s="174">
        <f t="shared" si="29"/>
        <v>0</v>
      </c>
      <c r="U47" s="174">
        <f t="shared" si="29"/>
        <v>0</v>
      </c>
      <c r="V47" s="230">
        <v>0</v>
      </c>
      <c r="W47" s="165" t="s">
        <v>150</v>
      </c>
      <c r="X47" s="231"/>
      <c r="Y47" s="174">
        <f t="shared" si="30"/>
        <v>0</v>
      </c>
      <c r="Z47" s="174">
        <f t="shared" si="31"/>
        <v>0</v>
      </c>
      <c r="AA47" s="229"/>
      <c r="AB47" s="174">
        <f>+G47*H47</f>
        <v>0</v>
      </c>
      <c r="AC47" s="174">
        <f t="shared" si="32"/>
        <v>0</v>
      </c>
    </row>
    <row r="48" spans="2:29">
      <c r="B48" s="214"/>
      <c r="F48" s="139">
        <f>+'MARGE fromage'!D58</f>
        <v>0</v>
      </c>
      <c r="G48" s="139">
        <f>+'MARGE fromage'!E58</f>
        <v>0</v>
      </c>
      <c r="H48" s="179">
        <v>8</v>
      </c>
      <c r="I48" s="165" t="s">
        <v>151</v>
      </c>
      <c r="J48" s="286">
        <v>0</v>
      </c>
      <c r="K48" s="142">
        <v>0</v>
      </c>
      <c r="L48" s="228"/>
      <c r="M48" s="166"/>
      <c r="N48" s="213">
        <v>0</v>
      </c>
      <c r="O48" s="213">
        <v>0</v>
      </c>
      <c r="P48" s="229"/>
      <c r="Q48" s="174">
        <f t="shared" si="26"/>
        <v>0</v>
      </c>
      <c r="R48" s="174">
        <f t="shared" si="27"/>
        <v>0</v>
      </c>
      <c r="S48" s="174">
        <f t="shared" si="28"/>
        <v>0</v>
      </c>
      <c r="T48" s="174">
        <f t="shared" si="29"/>
        <v>0</v>
      </c>
      <c r="U48" s="174">
        <f t="shared" si="29"/>
        <v>0</v>
      </c>
      <c r="V48" s="230">
        <v>0</v>
      </c>
      <c r="W48" s="165" t="s">
        <v>151</v>
      </c>
      <c r="X48" s="231"/>
      <c r="Y48" s="174">
        <f t="shared" si="30"/>
        <v>0</v>
      </c>
      <c r="Z48" s="174">
        <f t="shared" si="31"/>
        <v>0</v>
      </c>
      <c r="AA48" s="229"/>
      <c r="AB48" s="174">
        <f>+G48*H48</f>
        <v>0</v>
      </c>
      <c r="AC48" s="174">
        <f t="shared" si="32"/>
        <v>0</v>
      </c>
    </row>
    <row r="49" spans="2:29">
      <c r="B49" s="214"/>
      <c r="F49" s="139">
        <f>+'MARGE fromage'!D59</f>
        <v>0</v>
      </c>
      <c r="G49" s="139">
        <f>+'MARGE fromage'!E59</f>
        <v>0</v>
      </c>
      <c r="H49" s="179">
        <v>6</v>
      </c>
      <c r="I49" s="165" t="s">
        <v>1672</v>
      </c>
      <c r="J49" s="286">
        <v>0</v>
      </c>
      <c r="K49" s="142">
        <v>0</v>
      </c>
      <c r="L49" s="228"/>
      <c r="M49" s="166"/>
      <c r="N49" s="213">
        <v>0</v>
      </c>
      <c r="O49" s="213">
        <v>0</v>
      </c>
      <c r="P49" s="229"/>
      <c r="Q49" s="174">
        <f t="shared" si="26"/>
        <v>0</v>
      </c>
      <c r="R49" s="174">
        <f t="shared" si="27"/>
        <v>0</v>
      </c>
      <c r="S49" s="174">
        <f t="shared" si="28"/>
        <v>0</v>
      </c>
      <c r="T49" s="174">
        <f t="shared" si="29"/>
        <v>0</v>
      </c>
      <c r="U49" s="174">
        <f t="shared" si="29"/>
        <v>0</v>
      </c>
      <c r="V49" s="230">
        <v>0</v>
      </c>
      <c r="W49" s="165" t="s">
        <v>1672</v>
      </c>
      <c r="X49" s="231"/>
      <c r="Y49" s="174">
        <f t="shared" si="30"/>
        <v>0</v>
      </c>
      <c r="Z49" s="174">
        <f t="shared" si="31"/>
        <v>0</v>
      </c>
      <c r="AA49" s="229"/>
      <c r="AB49" s="174">
        <f>+G49*H49</f>
        <v>0</v>
      </c>
      <c r="AC49" s="174">
        <f t="shared" si="32"/>
        <v>0</v>
      </c>
    </row>
    <row r="50" spans="2:29">
      <c r="B50" s="214"/>
      <c r="F50" s="139">
        <f>+'MARGE fromage'!D60</f>
        <v>0</v>
      </c>
      <c r="G50" s="139">
        <f>+'MARGE fromage'!E60</f>
        <v>0</v>
      </c>
      <c r="H50" s="179">
        <v>6</v>
      </c>
      <c r="I50" s="165" t="s">
        <v>1674</v>
      </c>
      <c r="J50" s="286">
        <v>0</v>
      </c>
      <c r="K50" s="142">
        <v>0</v>
      </c>
      <c r="L50" s="228"/>
      <c r="M50" s="166"/>
      <c r="N50" s="213">
        <v>0</v>
      </c>
      <c r="O50" s="213">
        <v>0</v>
      </c>
      <c r="P50" s="229"/>
      <c r="Q50" s="174">
        <f t="shared" si="26"/>
        <v>0</v>
      </c>
      <c r="R50" s="174">
        <f t="shared" si="27"/>
        <v>0</v>
      </c>
      <c r="S50" s="174">
        <f t="shared" si="28"/>
        <v>0</v>
      </c>
      <c r="T50" s="174">
        <f t="shared" si="29"/>
        <v>0</v>
      </c>
      <c r="U50" s="174">
        <f t="shared" si="29"/>
        <v>0</v>
      </c>
      <c r="V50" s="230">
        <v>0</v>
      </c>
      <c r="W50" s="165" t="s">
        <v>1674</v>
      </c>
      <c r="X50" s="231"/>
      <c r="Y50" s="174">
        <f t="shared" si="30"/>
        <v>0</v>
      </c>
      <c r="Z50" s="174">
        <f t="shared" si="31"/>
        <v>0</v>
      </c>
      <c r="AA50" s="229"/>
      <c r="AB50" s="174">
        <f>+G50*H50</f>
        <v>0</v>
      </c>
      <c r="AC50" s="174">
        <f t="shared" si="32"/>
        <v>0</v>
      </c>
    </row>
    <row r="51" spans="2:29">
      <c r="B51" s="214"/>
      <c r="C51" s="134"/>
      <c r="F51" s="139">
        <f>+'MARGE fromage'!D61</f>
        <v>0</v>
      </c>
      <c r="G51" s="139">
        <f>+'MARGE fromage'!E61</f>
        <v>0</v>
      </c>
      <c r="H51" s="181">
        <v>24</v>
      </c>
      <c r="I51" s="216" t="s">
        <v>171</v>
      </c>
      <c r="J51" s="286">
        <v>0</v>
      </c>
      <c r="K51" s="142">
        <v>0</v>
      </c>
      <c r="L51" s="171"/>
      <c r="N51" s="213">
        <v>0</v>
      </c>
      <c r="O51" s="213">
        <v>0</v>
      </c>
      <c r="Q51" s="174">
        <f t="shared" si="26"/>
        <v>0</v>
      </c>
      <c r="R51" s="174">
        <f t="shared" si="27"/>
        <v>0</v>
      </c>
      <c r="S51" s="174">
        <f t="shared" si="28"/>
        <v>0</v>
      </c>
      <c r="T51" s="174">
        <f t="shared" si="29"/>
        <v>0</v>
      </c>
      <c r="U51" s="174">
        <f t="shared" si="29"/>
        <v>0</v>
      </c>
      <c r="V51" s="230">
        <v>0</v>
      </c>
      <c r="W51" s="216" t="s">
        <v>142</v>
      </c>
      <c r="X51" s="218"/>
      <c r="Y51" s="174">
        <f t="shared" si="30"/>
        <v>0</v>
      </c>
      <c r="Z51" s="174">
        <f t="shared" si="31"/>
        <v>0</v>
      </c>
      <c r="AB51" s="174">
        <f>+G51*4.76</f>
        <v>0</v>
      </c>
      <c r="AC51" s="174">
        <f t="shared" si="32"/>
        <v>0</v>
      </c>
    </row>
    <row r="52" spans="2:29">
      <c r="B52" s="214"/>
      <c r="C52" s="134"/>
      <c r="F52" s="139">
        <f>+'MARGE fromage'!D62</f>
        <v>0</v>
      </c>
      <c r="G52" s="139">
        <f>+'MARGE fromage'!E62</f>
        <v>0</v>
      </c>
      <c r="H52" s="181">
        <v>90</v>
      </c>
      <c r="I52" s="216" t="s">
        <v>172</v>
      </c>
      <c r="J52" s="286">
        <v>0</v>
      </c>
      <c r="K52" s="142">
        <v>0</v>
      </c>
      <c r="L52" s="171"/>
      <c r="N52" s="213">
        <v>0</v>
      </c>
      <c r="O52" s="213">
        <v>0</v>
      </c>
      <c r="Q52" s="174">
        <f t="shared" si="26"/>
        <v>0</v>
      </c>
      <c r="R52" s="174">
        <f t="shared" si="27"/>
        <v>0</v>
      </c>
      <c r="S52" s="174">
        <f t="shared" si="28"/>
        <v>0</v>
      </c>
      <c r="T52" s="174">
        <f t="shared" si="29"/>
        <v>0</v>
      </c>
      <c r="U52" s="174">
        <f t="shared" si="29"/>
        <v>0</v>
      </c>
      <c r="V52" s="230">
        <v>0</v>
      </c>
      <c r="W52" s="216" t="s">
        <v>172</v>
      </c>
      <c r="X52" s="218"/>
      <c r="Y52" s="174">
        <f t="shared" si="30"/>
        <v>0</v>
      </c>
      <c r="Z52" s="174">
        <f t="shared" si="31"/>
        <v>0</v>
      </c>
      <c r="AB52" s="174">
        <f>+G52*4.82</f>
        <v>0</v>
      </c>
      <c r="AC52" s="174">
        <f t="shared" si="32"/>
        <v>0</v>
      </c>
    </row>
    <row r="53" spans="2:29">
      <c r="B53" s="214"/>
      <c r="C53" s="134"/>
      <c r="F53" s="139">
        <f>+'MARGE fromage'!D63</f>
        <v>0</v>
      </c>
      <c r="G53" s="139">
        <f>+'MARGE fromage'!E63</f>
        <v>0</v>
      </c>
      <c r="H53" s="192">
        <v>3</v>
      </c>
      <c r="I53" s="216" t="s">
        <v>173</v>
      </c>
      <c r="J53" s="286">
        <v>0</v>
      </c>
      <c r="K53" s="142">
        <v>0</v>
      </c>
      <c r="L53" s="171"/>
      <c r="N53" s="213">
        <v>0</v>
      </c>
      <c r="O53" s="213">
        <v>0</v>
      </c>
      <c r="Q53" s="174">
        <f t="shared" si="26"/>
        <v>0</v>
      </c>
      <c r="R53" s="174">
        <f t="shared" si="27"/>
        <v>0</v>
      </c>
      <c r="S53" s="174">
        <f t="shared" si="28"/>
        <v>0</v>
      </c>
      <c r="T53" s="174">
        <f t="shared" si="29"/>
        <v>0</v>
      </c>
      <c r="U53" s="174">
        <f t="shared" si="29"/>
        <v>0</v>
      </c>
      <c r="V53" s="230">
        <v>0</v>
      </c>
      <c r="W53" s="216" t="s">
        <v>173</v>
      </c>
      <c r="X53" s="218"/>
      <c r="Y53" s="174">
        <f t="shared" si="30"/>
        <v>0</v>
      </c>
      <c r="Z53" s="174">
        <f t="shared" si="31"/>
        <v>0</v>
      </c>
      <c r="AB53" s="174">
        <f>+G53*4.76</f>
        <v>0</v>
      </c>
      <c r="AC53" s="174">
        <f t="shared" si="32"/>
        <v>0</v>
      </c>
    </row>
    <row r="54" spans="2:29">
      <c r="B54" s="214"/>
      <c r="C54" s="134"/>
      <c r="F54" s="139">
        <f>SUM(F7:F53)</f>
        <v>1</v>
      </c>
      <c r="G54" s="139">
        <f>SUM(G7:G53)</f>
        <v>1</v>
      </c>
      <c r="H54" s="174">
        <f>+F7*H7+F8*H8+F9*H9+F10*H10+F11*H11+F12*H12+F13*H13+F14*H14+F15*H14+F16*H16+F17*H17+F18*H18+F19*H19+F20*H20+F21*H21+F22*H22+F23*H23+F24*H24+F25*H25+F26*H26+F28*H28+F29*H29+F30*H30+F31*H31+F32*H32+F33*H33+F35*H35+F36*H36+F37*H37+F38*H38+F39*H39+F40*H40+F41*H41+F42*H42+F43*H43+F44*H44+F46*H46+F47*H47+F48*H48+F49*H49+F50*H50+G7*H7+G8*H8+G9*H9+G10*H10+G11*H11+G12*H12+G13*H13+G14*H14+G15*H15+G16*H16+G17*H17+G18*H18+G19*H19+G20*H20+G21*H21+G22*H22+G23*H23+G24*H24+G25*H25+G26*H26+G28*H28+G29*H29+G30*H30+G31*H31+G32*H32+G33*H33+G35*H35+G36*H36+G37*H37+G38*H38+G39*H39+G40*H40+G41*H41+G42*H42+G43*H43+G44*H44+G46*H46+G47*H47+G48*H48+G49*H49+G50*H50</f>
        <v>9.5</v>
      </c>
      <c r="I54" s="218"/>
      <c r="J54" s="232"/>
      <c r="K54" s="233"/>
      <c r="L54" s="234"/>
      <c r="M54" s="134"/>
    </row>
    <row r="55" spans="2:29">
      <c r="B55" s="214"/>
    </row>
    <row r="56" spans="2:29">
      <c r="B56" s="214"/>
      <c r="D56" s="139" t="s">
        <v>174</v>
      </c>
      <c r="E56" s="139"/>
    </row>
    <row r="57" spans="2:29">
      <c r="B57" s="214"/>
      <c r="C57" s="134"/>
      <c r="J57" s="134"/>
      <c r="K57" s="134"/>
      <c r="L57" s="134"/>
      <c r="M57" s="134"/>
      <c r="Y57" s="174">
        <f>SUM(Y7:Y52)</f>
        <v>0</v>
      </c>
      <c r="Z57" s="141">
        <f>SUM(Z7:Z52)</f>
        <v>0</v>
      </c>
      <c r="AB57" s="174">
        <f>SUM(AB7:AB52)</f>
        <v>4.5</v>
      </c>
      <c r="AC57" s="133">
        <f>SUM(AC7:AC52)</f>
        <v>0</v>
      </c>
    </row>
    <row r="59" spans="2:29" ht="21.75" customHeight="1"/>
    <row r="61" spans="2:29" ht="15.75">
      <c r="B61" s="235" t="s">
        <v>175</v>
      </c>
      <c r="F61" s="139" t="s">
        <v>146</v>
      </c>
      <c r="G61" s="139" t="s">
        <v>86</v>
      </c>
      <c r="H61" s="124" t="s">
        <v>87</v>
      </c>
      <c r="I61" s="139" t="s">
        <v>88</v>
      </c>
      <c r="J61" s="141" t="s">
        <v>160</v>
      </c>
      <c r="K61" s="142" t="s">
        <v>161</v>
      </c>
      <c r="L61" s="143" t="s">
        <v>56</v>
      </c>
      <c r="M61" s="212"/>
      <c r="Q61" s="124" t="s">
        <v>98</v>
      </c>
      <c r="R61" s="124" t="s">
        <v>100</v>
      </c>
      <c r="S61" s="124" t="s">
        <v>102</v>
      </c>
      <c r="T61" s="124" t="s">
        <v>163</v>
      </c>
      <c r="U61" s="124" t="s">
        <v>93</v>
      </c>
      <c r="V61" s="141" t="s">
        <v>164</v>
      </c>
      <c r="W61" s="170"/>
      <c r="Y61" s="124" t="s">
        <v>94</v>
      </c>
      <c r="Z61" s="124" t="s">
        <v>95</v>
      </c>
    </row>
    <row r="62" spans="2:29">
      <c r="F62" s="139">
        <f>+'MARGE fromage'!D66</f>
        <v>0</v>
      </c>
      <c r="G62" s="139">
        <f>+'MARGE fromage'!E66</f>
        <v>0</v>
      </c>
      <c r="H62" s="174">
        <v>5</v>
      </c>
      <c r="I62" s="216" t="s">
        <v>99</v>
      </c>
      <c r="J62" s="141">
        <v>0</v>
      </c>
      <c r="K62" s="142">
        <v>0</v>
      </c>
      <c r="L62" s="143">
        <f t="shared" ref="L62:L81" si="33">+K62*$M$61</f>
        <v>0</v>
      </c>
      <c r="Q62" s="174">
        <f t="shared" ref="Q62:Q81" si="34">J62-J62*$D$67%</f>
        <v>0</v>
      </c>
      <c r="R62" s="174">
        <f t="shared" ref="R62:R81" si="35">Q62-Q62*$D$68%</f>
        <v>0</v>
      </c>
      <c r="S62" s="174">
        <f t="shared" ref="S62:S81" si="36">R62-R62*$D$69%</f>
        <v>0</v>
      </c>
      <c r="T62" s="174">
        <f>S62-S62*$D$70%</f>
        <v>0</v>
      </c>
      <c r="U62" s="174">
        <f t="shared" ref="U62:U81" si="37">T62-T62*$D$71%</f>
        <v>0</v>
      </c>
      <c r="V62" s="217">
        <v>0</v>
      </c>
      <c r="W62" s="216" t="s">
        <v>99</v>
      </c>
      <c r="Y62" s="174">
        <f t="shared" ref="Y62:Y81" si="38">F62*H62*V62</f>
        <v>0</v>
      </c>
      <c r="Z62" s="174">
        <v>0</v>
      </c>
    </row>
    <row r="63" spans="2:29">
      <c r="F63" s="139">
        <f>+'MARGE fromage'!D67</f>
        <v>0</v>
      </c>
      <c r="G63" s="139">
        <f>+'MARGE fromage'!E67</f>
        <v>0</v>
      </c>
      <c r="H63" s="174">
        <v>4.5</v>
      </c>
      <c r="I63" s="216" t="s">
        <v>176</v>
      </c>
      <c r="J63" s="286">
        <v>0</v>
      </c>
      <c r="K63" s="142">
        <v>0</v>
      </c>
      <c r="L63" s="143">
        <f t="shared" si="33"/>
        <v>0</v>
      </c>
      <c r="Q63" s="174">
        <f t="shared" si="34"/>
        <v>0</v>
      </c>
      <c r="R63" s="174">
        <f t="shared" si="35"/>
        <v>0</v>
      </c>
      <c r="S63" s="174">
        <f t="shared" si="36"/>
        <v>0</v>
      </c>
      <c r="T63" s="174">
        <f t="shared" ref="T63:T81" si="39">S63-S63*$D$70%</f>
        <v>0</v>
      </c>
      <c r="U63" s="174">
        <f t="shared" si="37"/>
        <v>0</v>
      </c>
      <c r="V63" s="217">
        <v>0</v>
      </c>
      <c r="W63" s="216" t="s">
        <v>168</v>
      </c>
      <c r="Y63" s="174">
        <f t="shared" si="38"/>
        <v>0</v>
      </c>
      <c r="Z63" s="174">
        <v>0</v>
      </c>
    </row>
    <row r="64" spans="2:29">
      <c r="C64" s="169"/>
      <c r="D64" s="187"/>
      <c r="E64" s="215"/>
      <c r="F64" s="139">
        <f>+'MARGE fromage'!D68</f>
        <v>1</v>
      </c>
      <c r="G64" s="139">
        <f>+'MARGE fromage'!E68</f>
        <v>0</v>
      </c>
      <c r="H64" s="174">
        <v>3</v>
      </c>
      <c r="I64" s="216" t="s">
        <v>103</v>
      </c>
      <c r="J64" s="286">
        <v>0</v>
      </c>
      <c r="K64" s="142">
        <v>0</v>
      </c>
      <c r="L64" s="143">
        <f t="shared" si="33"/>
        <v>0</v>
      </c>
      <c r="Q64" s="174">
        <f t="shared" si="34"/>
        <v>0</v>
      </c>
      <c r="R64" s="174">
        <f t="shared" si="35"/>
        <v>0</v>
      </c>
      <c r="S64" s="174">
        <f t="shared" si="36"/>
        <v>0</v>
      </c>
      <c r="T64" s="174">
        <f t="shared" si="39"/>
        <v>0</v>
      </c>
      <c r="U64" s="174">
        <f t="shared" si="37"/>
        <v>0</v>
      </c>
      <c r="V64" s="217">
        <v>0</v>
      </c>
      <c r="W64" s="216" t="s">
        <v>169</v>
      </c>
      <c r="Y64" s="174">
        <f t="shared" si="38"/>
        <v>0</v>
      </c>
      <c r="Z64" s="174">
        <v>0</v>
      </c>
    </row>
    <row r="65" spans="3:29">
      <c r="C65" s="169"/>
      <c r="D65" s="187"/>
      <c r="E65" s="215"/>
      <c r="F65" s="139">
        <f>+'MARGE fromage'!D69</f>
        <v>0</v>
      </c>
      <c r="G65" s="139">
        <f>+'MARGE fromage'!E69</f>
        <v>0</v>
      </c>
      <c r="H65" s="174">
        <v>4.5</v>
      </c>
      <c r="I65" s="216" t="s">
        <v>105</v>
      </c>
      <c r="J65" s="286">
        <v>0</v>
      </c>
      <c r="K65" s="142">
        <v>0</v>
      </c>
      <c r="L65" s="143">
        <f t="shared" si="33"/>
        <v>0</v>
      </c>
      <c r="Q65" s="174">
        <f t="shared" si="34"/>
        <v>0</v>
      </c>
      <c r="R65" s="174">
        <f t="shared" si="35"/>
        <v>0</v>
      </c>
      <c r="S65" s="174">
        <f t="shared" si="36"/>
        <v>0</v>
      </c>
      <c r="T65" s="174">
        <f>S65-S65*$D$70%</f>
        <v>0</v>
      </c>
      <c r="U65" s="174">
        <f t="shared" si="37"/>
        <v>0</v>
      </c>
      <c r="V65" s="217">
        <v>0</v>
      </c>
      <c r="W65" s="216" t="s">
        <v>105</v>
      </c>
      <c r="Y65" s="174">
        <f t="shared" si="38"/>
        <v>0</v>
      </c>
      <c r="Z65" s="174">
        <v>0</v>
      </c>
    </row>
    <row r="66" spans="3:29">
      <c r="C66" s="219" t="s">
        <v>177</v>
      </c>
      <c r="D66" s="220"/>
      <c r="E66" s="215"/>
      <c r="F66" s="139">
        <f>+'MARGE fromage'!D70</f>
        <v>0</v>
      </c>
      <c r="G66" s="139">
        <f>+'MARGE fromage'!E70</f>
        <v>0</v>
      </c>
      <c r="H66" s="174">
        <v>4.5</v>
      </c>
      <c r="I66" s="216" t="s">
        <v>106</v>
      </c>
      <c r="J66" s="286">
        <v>0</v>
      </c>
      <c r="K66" s="142">
        <v>0</v>
      </c>
      <c r="L66" s="143">
        <f t="shared" si="33"/>
        <v>0</v>
      </c>
      <c r="Q66" s="174">
        <f t="shared" si="34"/>
        <v>0</v>
      </c>
      <c r="R66" s="174">
        <f t="shared" si="35"/>
        <v>0</v>
      </c>
      <c r="S66" s="174">
        <f t="shared" si="36"/>
        <v>0</v>
      </c>
      <c r="T66" s="174">
        <f t="shared" si="39"/>
        <v>0</v>
      </c>
      <c r="U66" s="174">
        <f t="shared" si="37"/>
        <v>0</v>
      </c>
      <c r="V66" s="217">
        <v>0</v>
      </c>
      <c r="W66" s="216" t="s">
        <v>106</v>
      </c>
      <c r="Y66" s="174">
        <f t="shared" si="38"/>
        <v>0</v>
      </c>
      <c r="Z66" s="174">
        <v>0</v>
      </c>
    </row>
    <row r="67" spans="3:29">
      <c r="C67" s="132" t="s">
        <v>98</v>
      </c>
      <c r="D67" s="110">
        <f>+'MARGE fromage'!B65</f>
        <v>0</v>
      </c>
      <c r="E67" s="215"/>
      <c r="F67" s="139">
        <f>+'MARGE fromage'!D71</f>
        <v>0</v>
      </c>
      <c r="G67" s="139">
        <f>+'MARGE fromage'!E71</f>
        <v>0</v>
      </c>
      <c r="H67" s="174">
        <v>2.5</v>
      </c>
      <c r="I67" s="216" t="s">
        <v>107</v>
      </c>
      <c r="J67" s="286">
        <v>0</v>
      </c>
      <c r="K67" s="142">
        <v>0</v>
      </c>
      <c r="L67" s="143">
        <f t="shared" si="33"/>
        <v>0</v>
      </c>
      <c r="Q67" s="174">
        <f t="shared" si="34"/>
        <v>0</v>
      </c>
      <c r="R67" s="174">
        <f t="shared" si="35"/>
        <v>0</v>
      </c>
      <c r="S67" s="174">
        <f t="shared" si="36"/>
        <v>0</v>
      </c>
      <c r="T67" s="174">
        <f t="shared" si="39"/>
        <v>0</v>
      </c>
      <c r="U67" s="174">
        <f t="shared" si="37"/>
        <v>0</v>
      </c>
      <c r="V67" s="217">
        <v>0</v>
      </c>
      <c r="W67" s="216" t="s">
        <v>107</v>
      </c>
      <c r="Y67" s="174">
        <f t="shared" si="38"/>
        <v>0</v>
      </c>
      <c r="Z67" s="174">
        <v>0</v>
      </c>
    </row>
    <row r="68" spans="3:29">
      <c r="C68" s="132" t="s">
        <v>100</v>
      </c>
      <c r="D68" s="110">
        <f>+'MARGE fromage'!B66</f>
        <v>0</v>
      </c>
      <c r="F68" s="139">
        <f>+'MARGE fromage'!D72</f>
        <v>0</v>
      </c>
      <c r="G68" s="139">
        <f>+'MARGE fromage'!E72</f>
        <v>0</v>
      </c>
      <c r="H68" s="174">
        <v>3</v>
      </c>
      <c r="I68" s="216" t="s">
        <v>109</v>
      </c>
      <c r="J68" s="286">
        <v>0</v>
      </c>
      <c r="K68" s="142">
        <v>0</v>
      </c>
      <c r="L68" s="143">
        <f t="shared" si="33"/>
        <v>0</v>
      </c>
      <c r="Q68" s="174">
        <f t="shared" si="34"/>
        <v>0</v>
      </c>
      <c r="R68" s="174">
        <f t="shared" si="35"/>
        <v>0</v>
      </c>
      <c r="S68" s="174">
        <f t="shared" si="36"/>
        <v>0</v>
      </c>
      <c r="T68" s="174">
        <f t="shared" si="39"/>
        <v>0</v>
      </c>
      <c r="U68" s="174">
        <f t="shared" si="37"/>
        <v>0</v>
      </c>
      <c r="V68" s="217">
        <v>0</v>
      </c>
      <c r="W68" s="216" t="s">
        <v>109</v>
      </c>
      <c r="Y68" s="174">
        <f t="shared" si="38"/>
        <v>0</v>
      </c>
      <c r="Z68" s="174">
        <v>0</v>
      </c>
    </row>
    <row r="69" spans="3:29">
      <c r="C69" s="132" t="s">
        <v>102</v>
      </c>
      <c r="D69" s="110">
        <f>+'MARGE fromage'!B67</f>
        <v>0</v>
      </c>
      <c r="F69" s="139">
        <f>+'MARGE fromage'!D73</f>
        <v>0</v>
      </c>
      <c r="G69" s="139">
        <f>+'MARGE fromage'!E73</f>
        <v>0</v>
      </c>
      <c r="H69" s="174">
        <v>4.5</v>
      </c>
      <c r="I69" s="125" t="s">
        <v>110</v>
      </c>
      <c r="J69" s="286">
        <v>0</v>
      </c>
      <c r="K69" s="142">
        <v>0</v>
      </c>
      <c r="L69" s="143">
        <f t="shared" si="33"/>
        <v>0</v>
      </c>
      <c r="Q69" s="174">
        <f t="shared" si="34"/>
        <v>0</v>
      </c>
      <c r="R69" s="174">
        <f t="shared" si="35"/>
        <v>0</v>
      </c>
      <c r="S69" s="174">
        <f t="shared" si="36"/>
        <v>0</v>
      </c>
      <c r="T69" s="174">
        <f t="shared" si="39"/>
        <v>0</v>
      </c>
      <c r="U69" s="174">
        <f t="shared" si="37"/>
        <v>0</v>
      </c>
      <c r="V69" s="217">
        <v>0</v>
      </c>
      <c r="W69" s="125" t="s">
        <v>110</v>
      </c>
      <c r="Y69" s="174">
        <f t="shared" si="38"/>
        <v>0</v>
      </c>
      <c r="Z69" s="174">
        <v>0</v>
      </c>
    </row>
    <row r="70" spans="3:29">
      <c r="C70" s="132" t="s">
        <v>104</v>
      </c>
      <c r="D70" s="110">
        <f>+'MARGE fromage'!B68</f>
        <v>0</v>
      </c>
      <c r="F70" s="139">
        <f>+'MARGE fromage'!D74</f>
        <v>0</v>
      </c>
      <c r="G70" s="139">
        <f>+'MARGE fromage'!E74</f>
        <v>0</v>
      </c>
      <c r="H70" s="174">
        <v>4.5</v>
      </c>
      <c r="I70" s="125" t="s">
        <v>111</v>
      </c>
      <c r="J70" s="286">
        <v>0</v>
      </c>
      <c r="K70" s="142">
        <v>0</v>
      </c>
      <c r="L70" s="143">
        <f t="shared" si="33"/>
        <v>0</v>
      </c>
      <c r="Q70" s="174">
        <f t="shared" si="34"/>
        <v>0</v>
      </c>
      <c r="R70" s="174">
        <f t="shared" si="35"/>
        <v>0</v>
      </c>
      <c r="S70" s="174">
        <f t="shared" si="36"/>
        <v>0</v>
      </c>
      <c r="T70" s="174">
        <f t="shared" si="39"/>
        <v>0</v>
      </c>
      <c r="U70" s="174">
        <f t="shared" si="37"/>
        <v>0</v>
      </c>
      <c r="V70" s="217">
        <v>0</v>
      </c>
      <c r="W70" s="125" t="s">
        <v>111</v>
      </c>
      <c r="Y70" s="174">
        <f t="shared" si="38"/>
        <v>0</v>
      </c>
      <c r="Z70" s="174">
        <v>0</v>
      </c>
    </row>
    <row r="71" spans="3:29">
      <c r="C71" s="132" t="s">
        <v>93</v>
      </c>
      <c r="D71" s="110">
        <f>+'MARGE fromage'!B69</f>
        <v>0</v>
      </c>
      <c r="F71" s="139">
        <f>+'MARGE fromage'!D75</f>
        <v>0</v>
      </c>
      <c r="G71" s="139">
        <f>+'MARGE fromage'!E75</f>
        <v>0</v>
      </c>
      <c r="H71" s="174">
        <v>3</v>
      </c>
      <c r="I71" s="216" t="s">
        <v>112</v>
      </c>
      <c r="J71" s="286">
        <v>0</v>
      </c>
      <c r="K71" s="142">
        <v>0</v>
      </c>
      <c r="L71" s="143">
        <f t="shared" si="33"/>
        <v>0</v>
      </c>
      <c r="Q71" s="174">
        <f t="shared" si="34"/>
        <v>0</v>
      </c>
      <c r="R71" s="174">
        <f t="shared" si="35"/>
        <v>0</v>
      </c>
      <c r="S71" s="174">
        <f t="shared" si="36"/>
        <v>0</v>
      </c>
      <c r="T71" s="174">
        <f t="shared" si="39"/>
        <v>0</v>
      </c>
      <c r="U71" s="174">
        <f t="shared" si="37"/>
        <v>0</v>
      </c>
      <c r="V71" s="217">
        <v>0</v>
      </c>
      <c r="W71" s="216" t="s">
        <v>112</v>
      </c>
      <c r="Y71" s="174">
        <f t="shared" si="38"/>
        <v>0</v>
      </c>
      <c r="Z71" s="174">
        <v>0</v>
      </c>
    </row>
    <row r="72" spans="3:29">
      <c r="C72" s="134"/>
      <c r="F72" s="139">
        <f>+'MARGE fromage'!D76</f>
        <v>0</v>
      </c>
      <c r="G72" s="139">
        <f>+'MARGE fromage'!E76</f>
        <v>0</v>
      </c>
      <c r="H72" s="174">
        <v>2.5</v>
      </c>
      <c r="I72" s="216" t="s">
        <v>113</v>
      </c>
      <c r="J72" s="286">
        <v>0</v>
      </c>
      <c r="K72" s="142">
        <v>0</v>
      </c>
      <c r="L72" s="143">
        <f t="shared" si="33"/>
        <v>0</v>
      </c>
      <c r="Q72" s="174">
        <f t="shared" si="34"/>
        <v>0</v>
      </c>
      <c r="R72" s="174">
        <f t="shared" si="35"/>
        <v>0</v>
      </c>
      <c r="S72" s="174">
        <f t="shared" si="36"/>
        <v>0</v>
      </c>
      <c r="T72" s="174">
        <f t="shared" si="39"/>
        <v>0</v>
      </c>
      <c r="U72" s="174">
        <f t="shared" si="37"/>
        <v>0</v>
      </c>
      <c r="V72" s="217">
        <v>0</v>
      </c>
      <c r="W72" s="216" t="s">
        <v>113</v>
      </c>
      <c r="Y72" s="174">
        <f t="shared" si="38"/>
        <v>0</v>
      </c>
      <c r="Z72" s="174">
        <v>0</v>
      </c>
    </row>
    <row r="73" spans="3:29">
      <c r="C73" s="134"/>
      <c r="F73" s="139">
        <f>+'MARGE fromage'!D77</f>
        <v>0</v>
      </c>
      <c r="G73" s="139">
        <f>+'MARGE fromage'!E77</f>
        <v>0</v>
      </c>
      <c r="H73" s="174">
        <v>3</v>
      </c>
      <c r="I73" s="216" t="s">
        <v>114</v>
      </c>
      <c r="J73" s="286">
        <v>0</v>
      </c>
      <c r="K73" s="142">
        <v>0</v>
      </c>
      <c r="L73" s="143">
        <f t="shared" si="33"/>
        <v>0</v>
      </c>
      <c r="Q73" s="174">
        <f t="shared" si="34"/>
        <v>0</v>
      </c>
      <c r="R73" s="174">
        <f t="shared" si="35"/>
        <v>0</v>
      </c>
      <c r="S73" s="174">
        <f t="shared" si="36"/>
        <v>0</v>
      </c>
      <c r="T73" s="174">
        <f t="shared" si="39"/>
        <v>0</v>
      </c>
      <c r="U73" s="174">
        <f t="shared" si="37"/>
        <v>0</v>
      </c>
      <c r="V73" s="217">
        <v>0</v>
      </c>
      <c r="W73" s="216" t="s">
        <v>114</v>
      </c>
      <c r="Y73" s="174">
        <f t="shared" si="38"/>
        <v>0</v>
      </c>
      <c r="Z73" s="174">
        <v>0</v>
      </c>
    </row>
    <row r="74" spans="3:29">
      <c r="F74" s="139">
        <f>+'MARGE fromage'!D78</f>
        <v>0</v>
      </c>
      <c r="G74" s="139">
        <f>+'MARGE fromage'!E78</f>
        <v>0</v>
      </c>
      <c r="H74" s="174">
        <v>2.5</v>
      </c>
      <c r="I74" s="216" t="s">
        <v>115</v>
      </c>
      <c r="J74" s="286">
        <v>0</v>
      </c>
      <c r="K74" s="142">
        <v>0</v>
      </c>
      <c r="L74" s="143">
        <f t="shared" si="33"/>
        <v>0</v>
      </c>
      <c r="Q74" s="174">
        <f t="shared" si="34"/>
        <v>0</v>
      </c>
      <c r="R74" s="174">
        <f t="shared" si="35"/>
        <v>0</v>
      </c>
      <c r="S74" s="174">
        <f t="shared" si="36"/>
        <v>0</v>
      </c>
      <c r="T74" s="174">
        <f t="shared" si="39"/>
        <v>0</v>
      </c>
      <c r="U74" s="174">
        <f t="shared" si="37"/>
        <v>0</v>
      </c>
      <c r="V74" s="217">
        <v>0</v>
      </c>
      <c r="W74" s="216" t="s">
        <v>115</v>
      </c>
      <c r="Y74" s="174">
        <f t="shared" si="38"/>
        <v>0</v>
      </c>
      <c r="Z74" s="174">
        <v>0</v>
      </c>
    </row>
    <row r="75" spans="3:29">
      <c r="F75" s="139">
        <f>+'MARGE fromage'!D79</f>
        <v>0</v>
      </c>
      <c r="G75" s="139">
        <f>+'MARGE fromage'!E79</f>
        <v>0</v>
      </c>
      <c r="H75" s="174">
        <v>5</v>
      </c>
      <c r="I75" s="216" t="s">
        <v>116</v>
      </c>
      <c r="J75" s="286">
        <v>0</v>
      </c>
      <c r="K75" s="142">
        <v>0</v>
      </c>
      <c r="L75" s="143">
        <f t="shared" si="33"/>
        <v>0</v>
      </c>
      <c r="Q75" s="174">
        <f t="shared" si="34"/>
        <v>0</v>
      </c>
      <c r="R75" s="174">
        <f t="shared" si="35"/>
        <v>0</v>
      </c>
      <c r="S75" s="174">
        <f t="shared" si="36"/>
        <v>0</v>
      </c>
      <c r="T75" s="174">
        <f t="shared" si="39"/>
        <v>0</v>
      </c>
      <c r="U75" s="174">
        <f t="shared" si="37"/>
        <v>0</v>
      </c>
      <c r="V75" s="217">
        <v>0</v>
      </c>
      <c r="W75" s="216" t="s">
        <v>116</v>
      </c>
      <c r="Y75" s="174">
        <f t="shared" si="38"/>
        <v>0</v>
      </c>
      <c r="Z75" s="174">
        <v>0</v>
      </c>
    </row>
    <row r="76" spans="3:29">
      <c r="C76" s="219"/>
      <c r="F76" s="139">
        <f>+'MARGE fromage'!D80</f>
        <v>0</v>
      </c>
      <c r="G76" s="139">
        <f>+'MARGE fromage'!E80</f>
        <v>0</v>
      </c>
      <c r="H76" s="174">
        <v>5</v>
      </c>
      <c r="I76" s="216" t="s">
        <v>117</v>
      </c>
      <c r="J76" s="286">
        <v>0</v>
      </c>
      <c r="K76" s="142">
        <v>0</v>
      </c>
      <c r="L76" s="143">
        <f t="shared" si="33"/>
        <v>0</v>
      </c>
      <c r="Q76" s="174">
        <f t="shared" si="34"/>
        <v>0</v>
      </c>
      <c r="R76" s="174">
        <f t="shared" si="35"/>
        <v>0</v>
      </c>
      <c r="S76" s="174">
        <f t="shared" si="36"/>
        <v>0</v>
      </c>
      <c r="T76" s="174">
        <f t="shared" si="39"/>
        <v>0</v>
      </c>
      <c r="U76" s="174">
        <f t="shared" si="37"/>
        <v>0</v>
      </c>
      <c r="V76" s="217">
        <v>0</v>
      </c>
      <c r="W76" s="216" t="s">
        <v>117</v>
      </c>
      <c r="Y76" s="174">
        <f t="shared" si="38"/>
        <v>0</v>
      </c>
      <c r="Z76" s="174">
        <v>0</v>
      </c>
    </row>
    <row r="77" spans="3:29">
      <c r="F77" s="139">
        <f>+'MARGE fromage'!D81</f>
        <v>0</v>
      </c>
      <c r="G77" s="139">
        <f>+'MARGE fromage'!E81</f>
        <v>0</v>
      </c>
      <c r="H77" s="174">
        <v>5</v>
      </c>
      <c r="I77" s="216" t="s">
        <v>118</v>
      </c>
      <c r="J77" s="286">
        <v>0</v>
      </c>
      <c r="K77" s="142">
        <v>0</v>
      </c>
      <c r="L77" s="143">
        <f t="shared" si="33"/>
        <v>0</v>
      </c>
      <c r="Q77" s="174">
        <f t="shared" si="34"/>
        <v>0</v>
      </c>
      <c r="R77" s="174">
        <f t="shared" si="35"/>
        <v>0</v>
      </c>
      <c r="S77" s="174">
        <f t="shared" si="36"/>
        <v>0</v>
      </c>
      <c r="T77" s="174">
        <f t="shared" si="39"/>
        <v>0</v>
      </c>
      <c r="U77" s="174">
        <f t="shared" si="37"/>
        <v>0</v>
      </c>
      <c r="V77" s="217">
        <v>0</v>
      </c>
      <c r="W77" s="216" t="s">
        <v>118</v>
      </c>
      <c r="Y77" s="174">
        <f t="shared" si="38"/>
        <v>0</v>
      </c>
      <c r="Z77" s="174">
        <v>0</v>
      </c>
      <c r="AC77" s="121"/>
    </row>
    <row r="78" spans="3:29">
      <c r="D78" s="220"/>
      <c r="E78" s="220"/>
      <c r="F78" s="139">
        <f>+'MARGE fromage'!D82</f>
        <v>0</v>
      </c>
      <c r="G78" s="139">
        <f>+'MARGE fromage'!E82</f>
        <v>0</v>
      </c>
      <c r="H78" s="174">
        <v>4.5</v>
      </c>
      <c r="I78" s="216" t="s">
        <v>119</v>
      </c>
      <c r="J78" s="286">
        <v>0</v>
      </c>
      <c r="K78" s="142">
        <v>0</v>
      </c>
      <c r="L78" s="143">
        <f t="shared" si="33"/>
        <v>0</v>
      </c>
      <c r="Q78" s="174">
        <f t="shared" si="34"/>
        <v>0</v>
      </c>
      <c r="R78" s="174">
        <f t="shared" si="35"/>
        <v>0</v>
      </c>
      <c r="S78" s="174">
        <f t="shared" si="36"/>
        <v>0</v>
      </c>
      <c r="T78" s="174">
        <f t="shared" si="39"/>
        <v>0</v>
      </c>
      <c r="U78" s="174">
        <f t="shared" si="37"/>
        <v>0</v>
      </c>
      <c r="V78" s="217">
        <v>0</v>
      </c>
      <c r="W78" s="216" t="s">
        <v>119</v>
      </c>
      <c r="Y78" s="174">
        <f t="shared" si="38"/>
        <v>0</v>
      </c>
      <c r="Z78" s="174">
        <v>0</v>
      </c>
    </row>
    <row r="79" spans="3:29">
      <c r="F79" s="139">
        <f>+'MARGE fromage'!D83</f>
        <v>0</v>
      </c>
      <c r="G79" s="139">
        <f>+'MARGE fromage'!E83</f>
        <v>0</v>
      </c>
      <c r="H79" s="174">
        <v>5</v>
      </c>
      <c r="I79" s="216" t="s">
        <v>120</v>
      </c>
      <c r="J79" s="286">
        <v>0</v>
      </c>
      <c r="K79" s="142">
        <v>0</v>
      </c>
      <c r="L79" s="143">
        <f t="shared" si="33"/>
        <v>0</v>
      </c>
      <c r="Q79" s="174">
        <f t="shared" si="34"/>
        <v>0</v>
      </c>
      <c r="R79" s="174">
        <f t="shared" si="35"/>
        <v>0</v>
      </c>
      <c r="S79" s="174">
        <f t="shared" si="36"/>
        <v>0</v>
      </c>
      <c r="T79" s="174">
        <f t="shared" si="39"/>
        <v>0</v>
      </c>
      <c r="U79" s="174">
        <f t="shared" si="37"/>
        <v>0</v>
      </c>
      <c r="V79" s="217">
        <v>0</v>
      </c>
      <c r="W79" s="216" t="s">
        <v>120</v>
      </c>
      <c r="Y79" s="174">
        <f t="shared" si="38"/>
        <v>0</v>
      </c>
      <c r="Z79" s="174">
        <v>0</v>
      </c>
    </row>
    <row r="80" spans="3:29">
      <c r="F80" s="139">
        <f>+'MARGE fromage'!D84</f>
        <v>0</v>
      </c>
      <c r="G80" s="139">
        <f>+'MARGE fromage'!E84</f>
        <v>0</v>
      </c>
      <c r="H80" s="174">
        <v>5</v>
      </c>
      <c r="I80" s="216" t="s">
        <v>121</v>
      </c>
      <c r="J80" s="286">
        <v>0</v>
      </c>
      <c r="K80" s="142">
        <v>0</v>
      </c>
      <c r="L80" s="143">
        <f t="shared" si="33"/>
        <v>0</v>
      </c>
      <c r="Q80" s="174">
        <f t="shared" si="34"/>
        <v>0</v>
      </c>
      <c r="R80" s="174">
        <f t="shared" si="35"/>
        <v>0</v>
      </c>
      <c r="S80" s="174">
        <f t="shared" si="36"/>
        <v>0</v>
      </c>
      <c r="T80" s="174">
        <f t="shared" si="39"/>
        <v>0</v>
      </c>
      <c r="U80" s="174">
        <f t="shared" si="37"/>
        <v>0</v>
      </c>
      <c r="V80" s="217">
        <v>0</v>
      </c>
      <c r="W80" s="216" t="s">
        <v>121</v>
      </c>
      <c r="Y80" s="174">
        <f t="shared" si="38"/>
        <v>0</v>
      </c>
      <c r="Z80" s="174">
        <v>0</v>
      </c>
    </row>
    <row r="81" spans="3:26">
      <c r="C81" s="134"/>
      <c r="F81" s="139">
        <f>+'MARGE fromage'!D85</f>
        <v>0</v>
      </c>
      <c r="G81" s="139">
        <f>+'MARGE fromage'!E85</f>
        <v>0</v>
      </c>
      <c r="H81" s="174">
        <v>5</v>
      </c>
      <c r="I81" s="216" t="s">
        <v>122</v>
      </c>
      <c r="J81" s="286">
        <v>0</v>
      </c>
      <c r="K81" s="142">
        <v>0</v>
      </c>
      <c r="L81" s="143">
        <f t="shared" si="33"/>
        <v>0</v>
      </c>
      <c r="Q81" s="174">
        <f t="shared" si="34"/>
        <v>0</v>
      </c>
      <c r="R81" s="174">
        <f t="shared" si="35"/>
        <v>0</v>
      </c>
      <c r="S81" s="174">
        <f t="shared" si="36"/>
        <v>0</v>
      </c>
      <c r="T81" s="174">
        <f t="shared" si="39"/>
        <v>0</v>
      </c>
      <c r="U81" s="174">
        <f t="shared" si="37"/>
        <v>0</v>
      </c>
      <c r="V81" s="217">
        <v>0</v>
      </c>
      <c r="W81" s="216" t="s">
        <v>122</v>
      </c>
      <c r="Y81" s="174">
        <f t="shared" si="38"/>
        <v>0</v>
      </c>
      <c r="Z81" s="174">
        <v>0</v>
      </c>
    </row>
    <row r="82" spans="3:26">
      <c r="C82" s="134"/>
      <c r="F82" s="161"/>
      <c r="G82" s="161"/>
      <c r="H82" s="178"/>
      <c r="I82" s="151" t="s">
        <v>46</v>
      </c>
      <c r="J82" s="152"/>
      <c r="K82" s="153"/>
      <c r="L82" s="154"/>
      <c r="Q82" s="178"/>
      <c r="R82" s="178"/>
      <c r="S82" s="178"/>
      <c r="T82" s="178"/>
      <c r="U82" s="178"/>
      <c r="V82" s="223"/>
      <c r="W82" s="151" t="s">
        <v>46</v>
      </c>
      <c r="X82" s="222"/>
      <c r="Y82" s="178"/>
      <c r="Z82" s="178"/>
    </row>
    <row r="83" spans="3:26">
      <c r="C83" s="134"/>
      <c r="F83" s="139">
        <f>+'MARGE fromage'!D87</f>
        <v>0</v>
      </c>
      <c r="G83" s="139">
        <f>+'MARGE fromage'!E87</f>
        <v>0</v>
      </c>
      <c r="H83" s="174">
        <v>5.5</v>
      </c>
      <c r="I83" s="216" t="s">
        <v>123</v>
      </c>
      <c r="J83" s="141">
        <v>0</v>
      </c>
      <c r="K83" s="142">
        <v>0</v>
      </c>
      <c r="L83" s="143">
        <f t="shared" ref="L83:L88" si="40">+K83*$M$61</f>
        <v>0</v>
      </c>
      <c r="Q83" s="174">
        <f t="shared" ref="Q83:Q88" si="41">J83-J83*$D$67%</f>
        <v>0</v>
      </c>
      <c r="R83" s="174">
        <f t="shared" ref="R83:R88" si="42">Q83-Q83*$D$68%</f>
        <v>0</v>
      </c>
      <c r="S83" s="174">
        <f t="shared" ref="S83:S88" si="43">R83-R83*$D$69%</f>
        <v>0</v>
      </c>
      <c r="T83" s="174">
        <f t="shared" ref="T83:T88" si="44">S83-S83*$D$70%</f>
        <v>0</v>
      </c>
      <c r="U83" s="174">
        <f t="shared" ref="U83:U88" si="45">T83-T83*$D$71%</f>
        <v>0</v>
      </c>
      <c r="V83" s="217">
        <v>0</v>
      </c>
      <c r="W83" s="216" t="s">
        <v>123</v>
      </c>
      <c r="Y83" s="174">
        <f t="shared" ref="Y83:Y88" si="46">F83*H83*V83</f>
        <v>0</v>
      </c>
      <c r="Z83" s="174">
        <v>0</v>
      </c>
    </row>
    <row r="84" spans="3:26">
      <c r="C84" s="134"/>
      <c r="F84" s="139">
        <f>+'MARGE fromage'!D88</f>
        <v>0</v>
      </c>
      <c r="G84" s="139">
        <f>+'MARGE fromage'!E88</f>
        <v>0</v>
      </c>
      <c r="H84" s="174">
        <v>5</v>
      </c>
      <c r="I84" s="216" t="s">
        <v>124</v>
      </c>
      <c r="J84" s="286">
        <v>0</v>
      </c>
      <c r="K84" s="142">
        <v>0</v>
      </c>
      <c r="L84" s="143">
        <f t="shared" si="40"/>
        <v>0</v>
      </c>
      <c r="Q84" s="174">
        <f t="shared" si="41"/>
        <v>0</v>
      </c>
      <c r="R84" s="174">
        <f t="shared" si="42"/>
        <v>0</v>
      </c>
      <c r="S84" s="174">
        <f t="shared" si="43"/>
        <v>0</v>
      </c>
      <c r="T84" s="174">
        <f t="shared" si="44"/>
        <v>0</v>
      </c>
      <c r="U84" s="174">
        <f t="shared" si="45"/>
        <v>0</v>
      </c>
      <c r="V84" s="217">
        <v>0</v>
      </c>
      <c r="W84" s="216" t="s">
        <v>124</v>
      </c>
      <c r="Y84" s="174">
        <f t="shared" si="46"/>
        <v>0</v>
      </c>
      <c r="Z84" s="174">
        <v>0</v>
      </c>
    </row>
    <row r="85" spans="3:26">
      <c r="C85" s="134"/>
      <c r="F85" s="139">
        <f>+'MARGE fromage'!D89</f>
        <v>0</v>
      </c>
      <c r="G85" s="139">
        <f>+'MARGE fromage'!E89</f>
        <v>0</v>
      </c>
      <c r="H85" s="174">
        <v>5</v>
      </c>
      <c r="I85" s="216" t="s">
        <v>125</v>
      </c>
      <c r="J85" s="286">
        <v>0</v>
      </c>
      <c r="K85" s="142">
        <v>0</v>
      </c>
      <c r="L85" s="143">
        <f t="shared" si="40"/>
        <v>0</v>
      </c>
      <c r="Q85" s="174">
        <f t="shared" si="41"/>
        <v>0</v>
      </c>
      <c r="R85" s="174">
        <f t="shared" si="42"/>
        <v>0</v>
      </c>
      <c r="S85" s="174">
        <f t="shared" si="43"/>
        <v>0</v>
      </c>
      <c r="T85" s="174">
        <f t="shared" si="44"/>
        <v>0</v>
      </c>
      <c r="U85" s="174">
        <f t="shared" si="45"/>
        <v>0</v>
      </c>
      <c r="V85" s="217">
        <v>0</v>
      </c>
      <c r="W85" s="216" t="s">
        <v>125</v>
      </c>
      <c r="Y85" s="174">
        <f t="shared" si="46"/>
        <v>0</v>
      </c>
      <c r="Z85" s="174">
        <v>0</v>
      </c>
    </row>
    <row r="86" spans="3:26">
      <c r="C86" s="134"/>
      <c r="F86" s="139">
        <f>+'MARGE fromage'!D90</f>
        <v>0</v>
      </c>
      <c r="G86" s="139">
        <f>+'MARGE fromage'!E90</f>
        <v>0</v>
      </c>
      <c r="H86" s="174">
        <v>5</v>
      </c>
      <c r="I86" s="216" t="s">
        <v>126</v>
      </c>
      <c r="J86" s="286">
        <v>0</v>
      </c>
      <c r="K86" s="142">
        <v>0</v>
      </c>
      <c r="L86" s="143">
        <f t="shared" si="40"/>
        <v>0</v>
      </c>
      <c r="Q86" s="174">
        <f t="shared" si="41"/>
        <v>0</v>
      </c>
      <c r="R86" s="174">
        <f t="shared" si="42"/>
        <v>0</v>
      </c>
      <c r="S86" s="174">
        <f t="shared" si="43"/>
        <v>0</v>
      </c>
      <c r="T86" s="174">
        <f t="shared" si="44"/>
        <v>0</v>
      </c>
      <c r="U86" s="174">
        <f t="shared" si="45"/>
        <v>0</v>
      </c>
      <c r="V86" s="217">
        <v>0</v>
      </c>
      <c r="W86" s="216" t="s">
        <v>126</v>
      </c>
      <c r="Y86" s="174">
        <f t="shared" si="46"/>
        <v>0</v>
      </c>
      <c r="Z86" s="174">
        <v>0</v>
      </c>
    </row>
    <row r="87" spans="3:26">
      <c r="C87" s="134"/>
      <c r="F87" s="139">
        <f>+'MARGE fromage'!D91</f>
        <v>0</v>
      </c>
      <c r="G87" s="139">
        <f>+'MARGE fromage'!E91</f>
        <v>0</v>
      </c>
      <c r="H87" s="174">
        <v>5</v>
      </c>
      <c r="I87" s="216" t="s">
        <v>127</v>
      </c>
      <c r="J87" s="286">
        <v>0</v>
      </c>
      <c r="K87" s="142">
        <v>0</v>
      </c>
      <c r="L87" s="143">
        <f t="shared" si="40"/>
        <v>0</v>
      </c>
      <c r="Q87" s="174">
        <f t="shared" si="41"/>
        <v>0</v>
      </c>
      <c r="R87" s="174">
        <f t="shared" si="42"/>
        <v>0</v>
      </c>
      <c r="S87" s="174">
        <f t="shared" si="43"/>
        <v>0</v>
      </c>
      <c r="T87" s="174">
        <f t="shared" si="44"/>
        <v>0</v>
      </c>
      <c r="U87" s="174">
        <f t="shared" si="45"/>
        <v>0</v>
      </c>
      <c r="V87" s="217">
        <v>0</v>
      </c>
      <c r="W87" s="216" t="s">
        <v>127</v>
      </c>
      <c r="Y87" s="174">
        <f t="shared" si="46"/>
        <v>0</v>
      </c>
      <c r="Z87" s="174">
        <v>0</v>
      </c>
    </row>
    <row r="88" spans="3:26">
      <c r="C88" s="134"/>
      <c r="F88" s="139">
        <f>+'MARGE fromage'!D92</f>
        <v>0</v>
      </c>
      <c r="G88" s="139">
        <f>+'MARGE fromage'!E92</f>
        <v>0</v>
      </c>
      <c r="H88" s="174">
        <v>5</v>
      </c>
      <c r="I88" s="216" t="s">
        <v>128</v>
      </c>
      <c r="J88" s="286">
        <v>0</v>
      </c>
      <c r="K88" s="142">
        <v>0</v>
      </c>
      <c r="L88" s="143">
        <f t="shared" si="40"/>
        <v>0</v>
      </c>
      <c r="Q88" s="174">
        <f t="shared" si="41"/>
        <v>0</v>
      </c>
      <c r="R88" s="174">
        <f t="shared" si="42"/>
        <v>0</v>
      </c>
      <c r="S88" s="174">
        <f t="shared" si="43"/>
        <v>0</v>
      </c>
      <c r="T88" s="174">
        <f t="shared" si="44"/>
        <v>0</v>
      </c>
      <c r="U88" s="174">
        <f t="shared" si="45"/>
        <v>0</v>
      </c>
      <c r="V88" s="217">
        <v>0</v>
      </c>
      <c r="W88" s="216" t="s">
        <v>128</v>
      </c>
      <c r="Y88" s="174">
        <f t="shared" si="46"/>
        <v>0</v>
      </c>
      <c r="Z88" s="174">
        <v>0</v>
      </c>
    </row>
    <row r="89" spans="3:26">
      <c r="C89" s="134"/>
      <c r="F89" s="161"/>
      <c r="G89" s="161"/>
      <c r="H89" s="178"/>
      <c r="I89" s="151" t="s">
        <v>53</v>
      </c>
      <c r="J89" s="152"/>
      <c r="K89" s="153"/>
      <c r="L89" s="154"/>
      <c r="Q89" s="178"/>
      <c r="R89" s="178"/>
      <c r="S89" s="178"/>
      <c r="T89" s="178"/>
      <c r="U89" s="178"/>
      <c r="V89" s="223"/>
      <c r="W89" s="151" t="s">
        <v>53</v>
      </c>
      <c r="X89" s="222"/>
      <c r="Y89" s="178"/>
      <c r="Z89" s="178"/>
    </row>
    <row r="90" spans="3:26">
      <c r="C90" s="134"/>
      <c r="F90" s="139">
        <f>+'MARGE fromage'!D94</f>
        <v>0</v>
      </c>
      <c r="G90" s="139">
        <f>+'MARGE fromage'!E94</f>
        <v>0</v>
      </c>
      <c r="H90" s="174">
        <v>4.5</v>
      </c>
      <c r="I90" s="216" t="s">
        <v>129</v>
      </c>
      <c r="J90" s="141">
        <v>0</v>
      </c>
      <c r="K90" s="142">
        <v>0</v>
      </c>
      <c r="L90" s="143">
        <f t="shared" ref="L90:L99" si="47">+K90*$M$61</f>
        <v>0</v>
      </c>
      <c r="Q90" s="174">
        <f t="shared" ref="Q90:Q99" si="48">J90-J90*$D$67%</f>
        <v>0</v>
      </c>
      <c r="R90" s="174">
        <f t="shared" ref="R90:R99" si="49">Q90-Q90*$D$68%</f>
        <v>0</v>
      </c>
      <c r="S90" s="174">
        <f t="shared" ref="S90:S99" si="50">R90-R90*$D$69%</f>
        <v>0</v>
      </c>
      <c r="T90" s="174">
        <f t="shared" ref="T90:T99" si="51">S90-S90*$D$70%</f>
        <v>0</v>
      </c>
      <c r="U90" s="174">
        <f t="shared" ref="U90:U99" si="52">T90-T90*$D$71%</f>
        <v>0</v>
      </c>
      <c r="V90" s="217">
        <v>0</v>
      </c>
      <c r="W90" s="216" t="s">
        <v>129</v>
      </c>
      <c r="Y90" s="174">
        <f t="shared" ref="Y90:Y99" si="53">F90*H90*V90</f>
        <v>0</v>
      </c>
      <c r="Z90" s="174">
        <v>0</v>
      </c>
    </row>
    <row r="91" spans="3:26">
      <c r="C91" s="134"/>
      <c r="F91" s="139">
        <f>+'MARGE fromage'!D95</f>
        <v>0</v>
      </c>
      <c r="G91" s="139">
        <f>+'MARGE fromage'!E95</f>
        <v>0</v>
      </c>
      <c r="H91" s="174">
        <v>4.5</v>
      </c>
      <c r="I91" s="216" t="s">
        <v>130</v>
      </c>
      <c r="J91" s="286">
        <v>0</v>
      </c>
      <c r="K91" s="142">
        <v>0</v>
      </c>
      <c r="L91" s="143">
        <f t="shared" si="47"/>
        <v>0</v>
      </c>
      <c r="Q91" s="174">
        <f t="shared" si="48"/>
        <v>0</v>
      </c>
      <c r="R91" s="174">
        <f t="shared" si="49"/>
        <v>0</v>
      </c>
      <c r="S91" s="174">
        <f t="shared" si="50"/>
        <v>0</v>
      </c>
      <c r="T91" s="174">
        <f t="shared" si="51"/>
        <v>0</v>
      </c>
      <c r="U91" s="174">
        <f t="shared" si="52"/>
        <v>0</v>
      </c>
      <c r="V91" s="217">
        <v>0</v>
      </c>
      <c r="W91" s="216" t="s">
        <v>130</v>
      </c>
      <c r="Y91" s="174">
        <f t="shared" si="53"/>
        <v>0</v>
      </c>
      <c r="Z91" s="174">
        <v>0</v>
      </c>
    </row>
    <row r="92" spans="3:26">
      <c r="F92" s="139">
        <f>+'MARGE fromage'!D96</f>
        <v>0</v>
      </c>
      <c r="G92" s="139">
        <f>+'MARGE fromage'!E96</f>
        <v>0</v>
      </c>
      <c r="H92" s="174">
        <v>5</v>
      </c>
      <c r="I92" s="216" t="s">
        <v>131</v>
      </c>
      <c r="J92" s="286">
        <v>0</v>
      </c>
      <c r="K92" s="142">
        <v>0</v>
      </c>
      <c r="L92" s="143">
        <f t="shared" si="47"/>
        <v>0</v>
      </c>
      <c r="Q92" s="174">
        <f t="shared" si="48"/>
        <v>0</v>
      </c>
      <c r="R92" s="174">
        <f t="shared" si="49"/>
        <v>0</v>
      </c>
      <c r="S92" s="174">
        <f t="shared" si="50"/>
        <v>0</v>
      </c>
      <c r="T92" s="174">
        <f t="shared" si="51"/>
        <v>0</v>
      </c>
      <c r="U92" s="174">
        <f t="shared" si="52"/>
        <v>0</v>
      </c>
      <c r="V92" s="217">
        <v>0</v>
      </c>
      <c r="W92" s="216" t="s">
        <v>131</v>
      </c>
      <c r="Y92" s="174">
        <f t="shared" si="53"/>
        <v>0</v>
      </c>
      <c r="Z92" s="174">
        <v>0</v>
      </c>
    </row>
    <row r="93" spans="3:26">
      <c r="F93" s="139">
        <f>+'MARGE fromage'!D97</f>
        <v>0</v>
      </c>
      <c r="G93" s="139">
        <f>+'MARGE fromage'!E97</f>
        <v>0</v>
      </c>
      <c r="H93" s="174">
        <v>5</v>
      </c>
      <c r="I93" s="216" t="s">
        <v>132</v>
      </c>
      <c r="J93" s="286">
        <v>0</v>
      </c>
      <c r="K93" s="142">
        <v>0</v>
      </c>
      <c r="L93" s="143">
        <f t="shared" si="47"/>
        <v>0</v>
      </c>
      <c r="Q93" s="174">
        <f t="shared" si="48"/>
        <v>0</v>
      </c>
      <c r="R93" s="174">
        <f t="shared" si="49"/>
        <v>0</v>
      </c>
      <c r="S93" s="174">
        <f t="shared" si="50"/>
        <v>0</v>
      </c>
      <c r="T93" s="174">
        <f t="shared" si="51"/>
        <v>0</v>
      </c>
      <c r="U93" s="174">
        <f t="shared" si="52"/>
        <v>0</v>
      </c>
      <c r="V93" s="217">
        <v>0</v>
      </c>
      <c r="W93" s="216" t="s">
        <v>132</v>
      </c>
      <c r="Y93" s="174">
        <f t="shared" si="53"/>
        <v>0</v>
      </c>
      <c r="Z93" s="174">
        <v>0</v>
      </c>
    </row>
    <row r="94" spans="3:26">
      <c r="F94" s="139">
        <f>+'MARGE fromage'!D98</f>
        <v>0</v>
      </c>
      <c r="G94" s="139">
        <f>+'MARGE fromage'!E98</f>
        <v>0</v>
      </c>
      <c r="H94" s="174">
        <v>5</v>
      </c>
      <c r="I94" s="216" t="s">
        <v>133</v>
      </c>
      <c r="J94" s="286">
        <v>0</v>
      </c>
      <c r="K94" s="142">
        <v>0</v>
      </c>
      <c r="L94" s="143">
        <f t="shared" si="47"/>
        <v>0</v>
      </c>
      <c r="Q94" s="174">
        <f t="shared" si="48"/>
        <v>0</v>
      </c>
      <c r="R94" s="174">
        <f t="shared" si="49"/>
        <v>0</v>
      </c>
      <c r="S94" s="174">
        <f t="shared" si="50"/>
        <v>0</v>
      </c>
      <c r="T94" s="174">
        <f t="shared" si="51"/>
        <v>0</v>
      </c>
      <c r="U94" s="174">
        <f t="shared" si="52"/>
        <v>0</v>
      </c>
      <c r="V94" s="217">
        <v>0</v>
      </c>
      <c r="W94" s="216" t="s">
        <v>133</v>
      </c>
      <c r="Y94" s="174">
        <f t="shared" si="53"/>
        <v>0</v>
      </c>
      <c r="Z94" s="174">
        <v>0</v>
      </c>
    </row>
    <row r="95" spans="3:26">
      <c r="F95" s="139">
        <f>+'MARGE fromage'!D99</f>
        <v>0</v>
      </c>
      <c r="G95" s="139">
        <f>+'MARGE fromage'!E99</f>
        <v>0</v>
      </c>
      <c r="H95" s="174">
        <v>5</v>
      </c>
      <c r="I95" s="216" t="s">
        <v>134</v>
      </c>
      <c r="J95" s="286">
        <v>0</v>
      </c>
      <c r="K95" s="142">
        <v>0</v>
      </c>
      <c r="L95" s="143">
        <f t="shared" si="47"/>
        <v>0</v>
      </c>
      <c r="Q95" s="174">
        <f t="shared" si="48"/>
        <v>0</v>
      </c>
      <c r="R95" s="174">
        <f t="shared" si="49"/>
        <v>0</v>
      </c>
      <c r="S95" s="174">
        <f t="shared" si="50"/>
        <v>0</v>
      </c>
      <c r="T95" s="174">
        <f t="shared" si="51"/>
        <v>0</v>
      </c>
      <c r="U95" s="174">
        <f t="shared" si="52"/>
        <v>0</v>
      </c>
      <c r="V95" s="217">
        <v>0</v>
      </c>
      <c r="W95" s="216" t="s">
        <v>134</v>
      </c>
      <c r="Y95" s="174">
        <f t="shared" si="53"/>
        <v>0</v>
      </c>
      <c r="Z95" s="174">
        <v>0</v>
      </c>
    </row>
    <row r="96" spans="3:26">
      <c r="F96" s="139">
        <f>+'MARGE fromage'!D100</f>
        <v>0</v>
      </c>
      <c r="G96" s="139">
        <f>+'MARGE fromage'!E100</f>
        <v>0</v>
      </c>
      <c r="H96" s="174">
        <v>5</v>
      </c>
      <c r="I96" s="216" t="s">
        <v>135</v>
      </c>
      <c r="J96" s="286">
        <v>0</v>
      </c>
      <c r="K96" s="142">
        <v>0</v>
      </c>
      <c r="L96" s="143">
        <f t="shared" si="47"/>
        <v>0</v>
      </c>
      <c r="Q96" s="174">
        <f t="shared" si="48"/>
        <v>0</v>
      </c>
      <c r="R96" s="174">
        <f t="shared" si="49"/>
        <v>0</v>
      </c>
      <c r="S96" s="174">
        <f t="shared" si="50"/>
        <v>0</v>
      </c>
      <c r="T96" s="174">
        <f t="shared" si="51"/>
        <v>0</v>
      </c>
      <c r="U96" s="174">
        <f t="shared" si="52"/>
        <v>0</v>
      </c>
      <c r="V96" s="217">
        <v>0</v>
      </c>
      <c r="W96" s="216" t="s">
        <v>135</v>
      </c>
      <c r="Y96" s="174">
        <f t="shared" si="53"/>
        <v>0</v>
      </c>
      <c r="Z96" s="174">
        <v>0</v>
      </c>
    </row>
    <row r="97" spans="3:26">
      <c r="F97" s="139">
        <f>+'MARGE fromage'!D101</f>
        <v>0</v>
      </c>
      <c r="G97" s="139">
        <f>+'MARGE fromage'!E101</f>
        <v>0</v>
      </c>
      <c r="H97" s="174">
        <v>4.5</v>
      </c>
      <c r="I97" s="216" t="s">
        <v>136</v>
      </c>
      <c r="J97" s="286">
        <v>0</v>
      </c>
      <c r="K97" s="142">
        <v>0</v>
      </c>
      <c r="L97" s="143">
        <f t="shared" si="47"/>
        <v>0</v>
      </c>
      <c r="Q97" s="174">
        <f t="shared" si="48"/>
        <v>0</v>
      </c>
      <c r="R97" s="174">
        <f t="shared" si="49"/>
        <v>0</v>
      </c>
      <c r="S97" s="174">
        <f t="shared" si="50"/>
        <v>0</v>
      </c>
      <c r="T97" s="174">
        <f t="shared" si="51"/>
        <v>0</v>
      </c>
      <c r="U97" s="174">
        <f t="shared" si="52"/>
        <v>0</v>
      </c>
      <c r="V97" s="217">
        <v>0</v>
      </c>
      <c r="W97" s="216" t="s">
        <v>136</v>
      </c>
      <c r="Y97" s="174">
        <f t="shared" si="53"/>
        <v>0</v>
      </c>
      <c r="Z97" s="174">
        <v>0</v>
      </c>
    </row>
    <row r="98" spans="3:26">
      <c r="F98" s="139">
        <f>+'MARGE fromage'!D102</f>
        <v>0</v>
      </c>
      <c r="G98" s="139">
        <f>+'MARGE fromage'!E102</f>
        <v>0</v>
      </c>
      <c r="H98" s="174">
        <v>4.5</v>
      </c>
      <c r="I98" s="216" t="s">
        <v>137</v>
      </c>
      <c r="J98" s="286">
        <v>0</v>
      </c>
      <c r="K98" s="142">
        <v>0</v>
      </c>
      <c r="L98" s="143">
        <f t="shared" si="47"/>
        <v>0</v>
      </c>
      <c r="Q98" s="174">
        <f t="shared" si="48"/>
        <v>0</v>
      </c>
      <c r="R98" s="174">
        <f t="shared" si="49"/>
        <v>0</v>
      </c>
      <c r="S98" s="174">
        <f t="shared" si="50"/>
        <v>0</v>
      </c>
      <c r="T98" s="174">
        <f t="shared" si="51"/>
        <v>0</v>
      </c>
      <c r="U98" s="174">
        <f t="shared" si="52"/>
        <v>0</v>
      </c>
      <c r="V98" s="217">
        <v>0</v>
      </c>
      <c r="W98" s="216" t="s">
        <v>137</v>
      </c>
      <c r="Y98" s="174">
        <f t="shared" si="53"/>
        <v>0</v>
      </c>
      <c r="Z98" s="174">
        <v>0</v>
      </c>
    </row>
    <row r="99" spans="3:26">
      <c r="F99" s="139">
        <f>+'MARGE fromage'!D103</f>
        <v>0</v>
      </c>
      <c r="G99" s="139">
        <f>+'MARGE fromage'!E103</f>
        <v>0</v>
      </c>
      <c r="H99" s="174">
        <v>2.5</v>
      </c>
      <c r="I99" s="176" t="s">
        <v>149</v>
      </c>
      <c r="J99" s="286">
        <v>0</v>
      </c>
      <c r="K99" s="142">
        <v>0</v>
      </c>
      <c r="L99" s="143">
        <f t="shared" si="47"/>
        <v>0</v>
      </c>
      <c r="Q99" s="174">
        <f t="shared" si="48"/>
        <v>0</v>
      </c>
      <c r="R99" s="174">
        <f t="shared" si="49"/>
        <v>0</v>
      </c>
      <c r="S99" s="174">
        <f t="shared" si="50"/>
        <v>0</v>
      </c>
      <c r="T99" s="174">
        <f t="shared" si="51"/>
        <v>0</v>
      </c>
      <c r="U99" s="174">
        <f t="shared" si="52"/>
        <v>0</v>
      </c>
      <c r="V99" s="217">
        <v>0</v>
      </c>
      <c r="W99" s="176" t="s">
        <v>149</v>
      </c>
      <c r="Y99" s="174">
        <f t="shared" si="53"/>
        <v>0</v>
      </c>
      <c r="Z99" s="174">
        <v>0</v>
      </c>
    </row>
    <row r="100" spans="3:26">
      <c r="F100" s="161"/>
      <c r="G100" s="161"/>
      <c r="H100" s="178"/>
      <c r="I100" s="161"/>
      <c r="J100" s="226"/>
      <c r="K100" s="236"/>
      <c r="L100" s="154"/>
      <c r="Q100" s="178"/>
      <c r="R100" s="178"/>
      <c r="S100" s="178"/>
      <c r="T100" s="178"/>
      <c r="U100" s="178"/>
      <c r="V100" s="223"/>
      <c r="W100" s="237"/>
      <c r="X100" s="222"/>
      <c r="Y100" s="178"/>
      <c r="Z100" s="178"/>
    </row>
    <row r="101" spans="3:26">
      <c r="F101" s="139">
        <f>+'MARGE fromage'!D105</f>
        <v>0</v>
      </c>
      <c r="G101" s="139">
        <f>+'MARGE fromage'!E105</f>
        <v>0</v>
      </c>
      <c r="H101" s="179">
        <v>10</v>
      </c>
      <c r="I101" s="165" t="s">
        <v>139</v>
      </c>
      <c r="J101" s="238">
        <v>0</v>
      </c>
      <c r="K101" s="142">
        <v>0</v>
      </c>
      <c r="L101" s="143">
        <f t="shared" ref="L101:L110" si="54">+K101*$M$61</f>
        <v>0</v>
      </c>
      <c r="Q101" s="174">
        <f t="shared" ref="Q101:Q110" si="55">J101-J101*$D$67%</f>
        <v>0</v>
      </c>
      <c r="R101" s="174">
        <f t="shared" ref="R101:R110" si="56">Q101-Q101*$D$68%</f>
        <v>0</v>
      </c>
      <c r="S101" s="174">
        <f t="shared" ref="S101:S110" si="57">R101-R101*$D$69%</f>
        <v>0</v>
      </c>
      <c r="T101" s="174">
        <f t="shared" ref="T101:T110" si="58">S101-S101*$D$70%</f>
        <v>0</v>
      </c>
      <c r="U101" s="174">
        <f t="shared" ref="U101:U110" si="59">T101-T101*$D$71%</f>
        <v>0</v>
      </c>
      <c r="V101" s="230">
        <v>0</v>
      </c>
      <c r="W101" s="165" t="s">
        <v>139</v>
      </c>
      <c r="X101" s="229"/>
      <c r="Y101" s="174">
        <f t="shared" ref="Y101:Y109" si="60">F101*H101*V101</f>
        <v>0</v>
      </c>
      <c r="Z101" s="174">
        <v>0</v>
      </c>
    </row>
    <row r="102" spans="3:26">
      <c r="F102" s="139">
        <f>+'MARGE fromage'!D106</f>
        <v>0</v>
      </c>
      <c r="G102" s="139">
        <f>+'MARGE fromage'!E106</f>
        <v>0</v>
      </c>
      <c r="H102" s="179">
        <v>10</v>
      </c>
      <c r="I102" s="165" t="s">
        <v>150</v>
      </c>
      <c r="J102" s="238">
        <v>0</v>
      </c>
      <c r="K102" s="142">
        <v>0</v>
      </c>
      <c r="L102" s="143">
        <f t="shared" si="54"/>
        <v>0</v>
      </c>
      <c r="Q102" s="174">
        <f t="shared" si="55"/>
        <v>0</v>
      </c>
      <c r="R102" s="174">
        <f t="shared" si="56"/>
        <v>0</v>
      </c>
      <c r="S102" s="174">
        <f t="shared" si="57"/>
        <v>0</v>
      </c>
      <c r="T102" s="174">
        <f t="shared" si="58"/>
        <v>0</v>
      </c>
      <c r="U102" s="174">
        <f t="shared" si="59"/>
        <v>0</v>
      </c>
      <c r="V102" s="230">
        <v>0</v>
      </c>
      <c r="W102" s="165" t="s">
        <v>150</v>
      </c>
      <c r="X102" s="229"/>
      <c r="Y102" s="174">
        <f t="shared" si="60"/>
        <v>0</v>
      </c>
      <c r="Z102" s="174">
        <v>0</v>
      </c>
    </row>
    <row r="103" spans="3:26">
      <c r="F103" s="139">
        <f>+'MARGE fromage'!D107</f>
        <v>0</v>
      </c>
      <c r="G103" s="139">
        <f>+'MARGE fromage'!E107</f>
        <v>0</v>
      </c>
      <c r="H103" s="179">
        <v>8</v>
      </c>
      <c r="I103" s="165" t="s">
        <v>151</v>
      </c>
      <c r="J103" s="238">
        <v>0</v>
      </c>
      <c r="K103" s="142">
        <v>0</v>
      </c>
      <c r="L103" s="143">
        <f t="shared" si="54"/>
        <v>0</v>
      </c>
      <c r="Q103" s="174">
        <f t="shared" si="55"/>
        <v>0</v>
      </c>
      <c r="R103" s="174">
        <f t="shared" si="56"/>
        <v>0</v>
      </c>
      <c r="S103" s="174">
        <f t="shared" si="57"/>
        <v>0</v>
      </c>
      <c r="T103" s="174">
        <f t="shared" si="58"/>
        <v>0</v>
      </c>
      <c r="U103" s="174">
        <f t="shared" si="59"/>
        <v>0</v>
      </c>
      <c r="V103" s="230">
        <v>0</v>
      </c>
      <c r="W103" s="165" t="s">
        <v>151</v>
      </c>
      <c r="X103" s="229"/>
      <c r="Y103" s="174">
        <f t="shared" si="60"/>
        <v>0</v>
      </c>
      <c r="Z103" s="174">
        <v>0</v>
      </c>
    </row>
    <row r="104" spans="3:26">
      <c r="F104" s="139">
        <f>+'MARGE fromage'!D108</f>
        <v>0</v>
      </c>
      <c r="G104" s="139">
        <f>+'MARGE fromage'!E108</f>
        <v>0</v>
      </c>
      <c r="H104" s="179">
        <v>6</v>
      </c>
      <c r="I104" s="165" t="s">
        <v>1672</v>
      </c>
      <c r="J104" s="238">
        <v>0</v>
      </c>
      <c r="K104" s="142">
        <v>0</v>
      </c>
      <c r="L104" s="143">
        <f t="shared" si="54"/>
        <v>0</v>
      </c>
      <c r="Q104" s="174">
        <f t="shared" si="55"/>
        <v>0</v>
      </c>
      <c r="R104" s="174">
        <f t="shared" si="56"/>
        <v>0</v>
      </c>
      <c r="S104" s="174">
        <f t="shared" si="57"/>
        <v>0</v>
      </c>
      <c r="T104" s="174">
        <f t="shared" si="58"/>
        <v>0</v>
      </c>
      <c r="U104" s="174">
        <f t="shared" si="59"/>
        <v>0</v>
      </c>
      <c r="V104" s="230">
        <v>0</v>
      </c>
      <c r="W104" s="165" t="s">
        <v>1672</v>
      </c>
      <c r="X104" s="229"/>
      <c r="Y104" s="174">
        <f t="shared" si="60"/>
        <v>0</v>
      </c>
      <c r="Z104" s="174">
        <v>0</v>
      </c>
    </row>
    <row r="105" spans="3:26">
      <c r="F105" s="139">
        <f>+'MARGE fromage'!D109</f>
        <v>0</v>
      </c>
      <c r="G105" s="139">
        <f>+'MARGE fromage'!E109</f>
        <v>0</v>
      </c>
      <c r="H105" s="179">
        <v>6</v>
      </c>
      <c r="I105" s="165" t="s">
        <v>1674</v>
      </c>
      <c r="J105" s="238">
        <v>0</v>
      </c>
      <c r="K105" s="142">
        <v>0</v>
      </c>
      <c r="L105" s="143">
        <f t="shared" si="54"/>
        <v>0</v>
      </c>
      <c r="Q105" s="174">
        <f t="shared" si="55"/>
        <v>0</v>
      </c>
      <c r="R105" s="174">
        <f t="shared" si="56"/>
        <v>0</v>
      </c>
      <c r="S105" s="174">
        <f t="shared" si="57"/>
        <v>0</v>
      </c>
      <c r="T105" s="174">
        <f t="shared" si="58"/>
        <v>0</v>
      </c>
      <c r="U105" s="174">
        <f t="shared" si="59"/>
        <v>0</v>
      </c>
      <c r="V105" s="230">
        <v>0</v>
      </c>
      <c r="W105" s="165" t="s">
        <v>1674</v>
      </c>
      <c r="X105" s="229"/>
      <c r="Y105" s="174">
        <f t="shared" si="60"/>
        <v>0</v>
      </c>
      <c r="Z105" s="174">
        <v>0</v>
      </c>
    </row>
    <row r="106" spans="3:26">
      <c r="F106" s="139">
        <f>+'MARGE fromage'!D110</f>
        <v>0</v>
      </c>
      <c r="G106" s="139">
        <f>+'MARGE fromage'!E110</f>
        <v>0</v>
      </c>
      <c r="H106" s="181">
        <v>24</v>
      </c>
      <c r="I106" s="216" t="s">
        <v>171</v>
      </c>
      <c r="J106" s="238">
        <v>0</v>
      </c>
      <c r="K106" s="142">
        <v>0</v>
      </c>
      <c r="L106" s="143">
        <f t="shared" si="54"/>
        <v>0</v>
      </c>
      <c r="Q106" s="174">
        <f t="shared" si="55"/>
        <v>0</v>
      </c>
      <c r="R106" s="174">
        <f t="shared" si="56"/>
        <v>0</v>
      </c>
      <c r="S106" s="174">
        <f t="shared" si="57"/>
        <v>0</v>
      </c>
      <c r="T106" s="174">
        <f t="shared" si="58"/>
        <v>0</v>
      </c>
      <c r="U106" s="174">
        <f t="shared" si="59"/>
        <v>0</v>
      </c>
      <c r="V106" s="230">
        <v>0</v>
      </c>
      <c r="W106" s="216" t="s">
        <v>142</v>
      </c>
      <c r="Y106" s="174">
        <f t="shared" si="60"/>
        <v>0</v>
      </c>
      <c r="Z106" s="174">
        <v>0</v>
      </c>
    </row>
    <row r="107" spans="3:26">
      <c r="F107" s="139">
        <f>+'MARGE fromage'!D111</f>
        <v>0</v>
      </c>
      <c r="G107" s="139">
        <f>+'MARGE fromage'!E111</f>
        <v>0</v>
      </c>
      <c r="H107" s="181">
        <v>90</v>
      </c>
      <c r="I107" s="216" t="s">
        <v>172</v>
      </c>
      <c r="J107" s="238">
        <v>0</v>
      </c>
      <c r="K107" s="142">
        <v>0</v>
      </c>
      <c r="L107" s="143">
        <f t="shared" si="54"/>
        <v>0</v>
      </c>
      <c r="Q107" s="174">
        <f t="shared" si="55"/>
        <v>0</v>
      </c>
      <c r="R107" s="174">
        <f t="shared" si="56"/>
        <v>0</v>
      </c>
      <c r="S107" s="174">
        <f t="shared" si="57"/>
        <v>0</v>
      </c>
      <c r="T107" s="174">
        <f t="shared" si="58"/>
        <v>0</v>
      </c>
      <c r="U107" s="174">
        <f t="shared" si="59"/>
        <v>0</v>
      </c>
      <c r="V107" s="230">
        <v>0</v>
      </c>
      <c r="W107" s="216" t="s">
        <v>172</v>
      </c>
      <c r="Y107" s="174">
        <f t="shared" si="60"/>
        <v>0</v>
      </c>
      <c r="Z107" s="174">
        <v>0</v>
      </c>
    </row>
    <row r="108" spans="3:26">
      <c r="F108" s="139">
        <f>+'MARGE fromage'!D112</f>
        <v>0</v>
      </c>
      <c r="G108" s="139">
        <f>+'MARGE fromage'!E112</f>
        <v>0</v>
      </c>
      <c r="H108" s="181">
        <v>3</v>
      </c>
      <c r="I108" s="184" t="s">
        <v>153</v>
      </c>
      <c r="J108" s="238">
        <v>0</v>
      </c>
      <c r="K108" s="142">
        <v>0</v>
      </c>
      <c r="L108" s="143">
        <f t="shared" si="54"/>
        <v>0</v>
      </c>
      <c r="Q108" s="174">
        <f t="shared" si="55"/>
        <v>0</v>
      </c>
      <c r="R108" s="174">
        <f t="shared" si="56"/>
        <v>0</v>
      </c>
      <c r="S108" s="174">
        <f t="shared" si="57"/>
        <v>0</v>
      </c>
      <c r="T108" s="174">
        <f t="shared" si="58"/>
        <v>0</v>
      </c>
      <c r="U108" s="174">
        <f t="shared" si="59"/>
        <v>0</v>
      </c>
      <c r="V108" s="230">
        <v>0</v>
      </c>
      <c r="W108" s="184" t="s">
        <v>153</v>
      </c>
      <c r="Y108" s="174">
        <f t="shared" si="60"/>
        <v>0</v>
      </c>
      <c r="Z108" s="174">
        <v>0</v>
      </c>
    </row>
    <row r="109" spans="3:26">
      <c r="F109" s="139">
        <f>+'MARGE fromage'!D113</f>
        <v>0</v>
      </c>
      <c r="G109" s="139">
        <f>+'MARGE fromage'!E113</f>
        <v>0</v>
      </c>
      <c r="H109" s="174"/>
      <c r="I109" s="139"/>
      <c r="J109" s="239"/>
      <c r="K109" s="240"/>
      <c r="L109" s="143">
        <f t="shared" si="54"/>
        <v>0</v>
      </c>
      <c r="Q109" s="174">
        <f t="shared" si="55"/>
        <v>0</v>
      </c>
      <c r="R109" s="174">
        <f t="shared" si="56"/>
        <v>0</v>
      </c>
      <c r="S109" s="174">
        <f t="shared" si="57"/>
        <v>0</v>
      </c>
      <c r="T109" s="174">
        <f t="shared" si="58"/>
        <v>0</v>
      </c>
      <c r="U109" s="174">
        <f t="shared" si="59"/>
        <v>0</v>
      </c>
      <c r="V109" s="217"/>
      <c r="W109" s="241"/>
      <c r="Y109" s="174">
        <f t="shared" si="60"/>
        <v>0</v>
      </c>
      <c r="Z109" s="174">
        <v>0</v>
      </c>
    </row>
    <row r="110" spans="3:26">
      <c r="C110" s="134"/>
      <c r="F110" s="139">
        <f>SUM(F62:F109)</f>
        <v>1</v>
      </c>
      <c r="G110" s="139">
        <f>SUM(G62:G109)</f>
        <v>0</v>
      </c>
      <c r="H110" s="139">
        <f>F62*H62+F63*H63+F64*H64+F65*H65+F66*H66+F67*H67+F68*H68+F69*H69+F70*H70+F71*H71+F72*H72+F73*H73+F74*H74+F75*H75+F76*H76+F77*H77+F78*H78+F79*H79+F80*H80+F81*H81+F83*H83+F84*H84+F85*H85+F86*H86+F87*H87+F88*H88+F90*H90+F91*H91+F92*H92+F93*H93+F94*H94+F95*H95+F96*H96+F97*H97+F98*H98+F99*H99+F101*H101+F102*H102+F103*H103+F104*H104+F105*H105+F106*4.76+F107*4.82+F108*H108+G62*H62+G63*H63+G64*H64+G65*H65+G66*H66+G67*H67+G68*H68+G69*H69+G70*H70+G71*H71+G72*H72+G73*H73+G74*H74+G75*H75+G76*H76+G77*H77+G78*H78+G79*H79+G80*H80+G81*H81+G83*H83+G84*H84+G85*H85+G86*H86+G87*H87+G88*H88+G90*H90+G91*H91+G92*H92+G93*H93+G94*H94+G95*H95+G96*H96+G97*H97+G98*H98+G98*H98+G99*H99+G101*H101+G102*H102+G103*H103+G104*H104+G105*H105++G106*2.4+G107*2.7+G108*H108</f>
        <v>3</v>
      </c>
      <c r="I110" s="218"/>
      <c r="J110" s="232"/>
      <c r="K110" s="233"/>
      <c r="L110" s="143">
        <f t="shared" si="54"/>
        <v>0</v>
      </c>
      <c r="Q110" s="174">
        <f t="shared" si="55"/>
        <v>0</v>
      </c>
      <c r="R110" s="174">
        <f t="shared" si="56"/>
        <v>0</v>
      </c>
      <c r="S110" s="174">
        <f t="shared" si="57"/>
        <v>0</v>
      </c>
      <c r="T110" s="174">
        <f t="shared" si="58"/>
        <v>0</v>
      </c>
      <c r="U110" s="174">
        <f t="shared" si="59"/>
        <v>0</v>
      </c>
      <c r="V110" s="217"/>
      <c r="W110" s="242"/>
      <c r="Y110" s="174">
        <f>F109*H109*V110</f>
        <v>0</v>
      </c>
      <c r="Z110" s="174">
        <v>0</v>
      </c>
    </row>
    <row r="111" spans="3:26">
      <c r="C111" s="134"/>
    </row>
    <row r="112" spans="3:26">
      <c r="C112" s="134"/>
      <c r="Y112" s="174">
        <f>SUM(Y62:Y91)</f>
        <v>0</v>
      </c>
      <c r="Z112" s="174">
        <f>SUM(Z62:Z91)</f>
        <v>0</v>
      </c>
    </row>
  </sheetData>
  <mergeCells count="1">
    <mergeCell ref="C2:I2"/>
  </mergeCells>
  <printOptions horizontalCentered="1" verticalCentered="1"/>
  <pageMargins left="0" right="0" top="0" bottom="0" header="0.51180555555555551" footer="0.51180555555555551"/>
  <pageSetup paperSize="9" scale="65" firstPageNumber="0" orientation="landscape" horizontalDpi="300" verticalDpi="300"/>
  <headerFooter alignWithMargins="0"/>
  <rowBreaks count="1" manualBreakCount="1">
    <brk id="59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2:B26"/>
  <sheetViews>
    <sheetView workbookViewId="0">
      <selection activeCell="B14" sqref="B14"/>
    </sheetView>
  </sheetViews>
  <sheetFormatPr baseColWidth="10" defaultRowHeight="12.75"/>
  <cols>
    <col min="2" max="2" width="32.85546875" customWidth="1"/>
  </cols>
  <sheetData>
    <row r="2" spans="2:2">
      <c r="B2" s="243" t="s">
        <v>178</v>
      </c>
    </row>
    <row r="3" spans="2:2">
      <c r="B3" s="243" t="s">
        <v>15</v>
      </c>
    </row>
    <row r="4" spans="2:2">
      <c r="B4" s="243" t="s">
        <v>179</v>
      </c>
    </row>
    <row r="5" spans="2:2">
      <c r="B5" s="243" t="s">
        <v>180</v>
      </c>
    </row>
    <row r="6" spans="2:2">
      <c r="B6" s="243" t="s">
        <v>181</v>
      </c>
    </row>
    <row r="7" spans="2:2">
      <c r="B7" s="243" t="s">
        <v>182</v>
      </c>
    </row>
    <row r="8" spans="2:2">
      <c r="B8" s="243" t="s">
        <v>183</v>
      </c>
    </row>
    <row r="9" spans="2:2">
      <c r="B9" s="243" t="s">
        <v>184</v>
      </c>
    </row>
    <row r="10" spans="2:2">
      <c r="B10" s="243" t="s">
        <v>185</v>
      </c>
    </row>
    <row r="11" spans="2:2">
      <c r="B11" s="243"/>
    </row>
    <row r="12" spans="2:2">
      <c r="B12" s="243"/>
    </row>
    <row r="15" spans="2:2">
      <c r="B15" s="243"/>
    </row>
    <row r="16" spans="2:2">
      <c r="B16" s="243"/>
    </row>
    <row r="17" spans="2:2">
      <c r="B17" s="243"/>
    </row>
    <row r="18" spans="2:2">
      <c r="B18" s="243"/>
    </row>
    <row r="19" spans="2:2">
      <c r="B19" s="243"/>
    </row>
    <row r="20" spans="2:2">
      <c r="B20" s="243"/>
    </row>
    <row r="21" spans="2:2">
      <c r="B21" s="243"/>
    </row>
    <row r="22" spans="2:2">
      <c r="B22" s="243"/>
    </row>
    <row r="23" spans="2:2">
      <c r="B23" s="243"/>
    </row>
    <row r="24" spans="2:2">
      <c r="B24" s="243"/>
    </row>
    <row r="25" spans="2:2">
      <c r="B25" s="243"/>
    </row>
    <row r="26" spans="2:2">
      <c r="B26" s="243"/>
    </row>
  </sheetData>
  <sheetProtection sheet="1" objects="1" scenario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5:B13"/>
  <sheetViews>
    <sheetView workbookViewId="0">
      <selection activeCell="D13" sqref="D13"/>
    </sheetView>
  </sheetViews>
  <sheetFormatPr baseColWidth="10" defaultRowHeight="12.75"/>
  <cols>
    <col min="2" max="2" width="21.42578125" customWidth="1"/>
  </cols>
  <sheetData>
    <row r="5" spans="2:2">
      <c r="B5" s="243" t="s">
        <v>178</v>
      </c>
    </row>
    <row r="6" spans="2:2">
      <c r="B6" s="243" t="s">
        <v>186</v>
      </c>
    </row>
    <row r="7" spans="2:2">
      <c r="B7" s="243" t="s">
        <v>17</v>
      </c>
    </row>
    <row r="8" spans="2:2">
      <c r="B8" s="243" t="s">
        <v>187</v>
      </c>
    </row>
    <row r="9" spans="2:2">
      <c r="B9" s="243" t="s">
        <v>188</v>
      </c>
    </row>
    <row r="10" spans="2:2">
      <c r="B10" s="243" t="s">
        <v>189</v>
      </c>
    </row>
    <row r="11" spans="2:2">
      <c r="B11" s="243"/>
    </row>
    <row r="12" spans="2:2">
      <c r="B12" s="243"/>
    </row>
    <row r="13" spans="2:2">
      <c r="B13" s="243"/>
    </row>
  </sheetData>
  <sheetProtection sheet="1" objects="1" scenario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V355"/>
  <sheetViews>
    <sheetView topLeftCell="A232" zoomScale="120" zoomScaleNormal="120" workbookViewId="0">
      <pane xSplit="2" topLeftCell="C1" activePane="topRight" state="frozen"/>
      <selection activeCell="A153" sqref="A153"/>
      <selection pane="topRight" activeCell="E259" sqref="E259"/>
    </sheetView>
  </sheetViews>
  <sheetFormatPr baseColWidth="10" defaultRowHeight="11.25"/>
  <cols>
    <col min="1" max="1" width="36.28515625" style="244" customWidth="1"/>
    <col min="2" max="2" width="51.42578125" style="245" customWidth="1"/>
    <col min="3" max="4" width="11.7109375" style="245" customWidth="1"/>
    <col min="5" max="5" width="17.42578125" style="245" customWidth="1"/>
    <col min="6" max="6" width="30.42578125" style="245" customWidth="1"/>
    <col min="7" max="7" width="7.140625" style="245" customWidth="1"/>
    <col min="8" max="16384" width="11.42578125" style="246"/>
  </cols>
  <sheetData>
    <row r="1" spans="1:7">
      <c r="A1" s="247" t="s">
        <v>178</v>
      </c>
      <c r="B1" s="245" t="s">
        <v>178</v>
      </c>
      <c r="C1" s="245" t="s">
        <v>178</v>
      </c>
      <c r="D1" s="245" t="s">
        <v>178</v>
      </c>
      <c r="E1" s="245" t="s">
        <v>178</v>
      </c>
      <c r="F1" s="245" t="s">
        <v>178</v>
      </c>
      <c r="G1" s="245" t="s">
        <v>178</v>
      </c>
    </row>
    <row r="2" spans="1:7">
      <c r="A2" s="248" t="s">
        <v>190</v>
      </c>
      <c r="B2" s="245" t="s">
        <v>191</v>
      </c>
      <c r="C2" s="245" t="s">
        <v>192</v>
      </c>
      <c r="D2" s="245" t="s">
        <v>193</v>
      </c>
      <c r="F2" s="245" t="s">
        <v>194</v>
      </c>
      <c r="G2" s="245" t="s">
        <v>195</v>
      </c>
    </row>
    <row r="3" spans="1:7">
      <c r="A3" s="248" t="s">
        <v>196</v>
      </c>
      <c r="B3" s="245" t="s">
        <v>197</v>
      </c>
      <c r="C3" s="245" t="s">
        <v>198</v>
      </c>
      <c r="D3" s="245" t="s">
        <v>199</v>
      </c>
      <c r="E3" s="245" t="s">
        <v>200</v>
      </c>
      <c r="F3" s="245" t="s">
        <v>201</v>
      </c>
      <c r="G3" s="245" t="s">
        <v>195</v>
      </c>
    </row>
    <row r="4" spans="1:7">
      <c r="A4" s="249" t="s">
        <v>202</v>
      </c>
      <c r="B4" s="245" t="s">
        <v>203</v>
      </c>
      <c r="C4" s="245" t="s">
        <v>204</v>
      </c>
      <c r="D4" s="245" t="s">
        <v>205</v>
      </c>
      <c r="E4" s="245" t="s">
        <v>206</v>
      </c>
      <c r="F4" s="245" t="s">
        <v>207</v>
      </c>
      <c r="G4" s="245" t="s">
        <v>195</v>
      </c>
    </row>
    <row r="5" spans="1:7">
      <c r="A5" s="250" t="s">
        <v>208</v>
      </c>
      <c r="B5" s="245" t="s">
        <v>209</v>
      </c>
      <c r="C5" s="245" t="s">
        <v>210</v>
      </c>
      <c r="D5" s="245" t="s">
        <v>211</v>
      </c>
      <c r="E5" s="245" t="s">
        <v>206</v>
      </c>
      <c r="F5" s="245" t="s">
        <v>212</v>
      </c>
      <c r="G5" s="245" t="s">
        <v>195</v>
      </c>
    </row>
    <row r="6" spans="1:7">
      <c r="A6" s="248" t="s">
        <v>213</v>
      </c>
      <c r="B6" s="245" t="s">
        <v>214</v>
      </c>
      <c r="C6" s="245" t="s">
        <v>215</v>
      </c>
      <c r="D6" s="245" t="s">
        <v>216</v>
      </c>
      <c r="E6" s="245" t="s">
        <v>200</v>
      </c>
      <c r="F6" s="245" t="s">
        <v>212</v>
      </c>
      <c r="G6" s="245" t="s">
        <v>217</v>
      </c>
    </row>
    <row r="7" spans="1:7">
      <c r="A7" s="248" t="s">
        <v>218</v>
      </c>
      <c r="B7" s="245" t="s">
        <v>219</v>
      </c>
      <c r="C7" s="245" t="s">
        <v>220</v>
      </c>
      <c r="D7" s="245" t="s">
        <v>221</v>
      </c>
      <c r="E7" s="245" t="s">
        <v>200</v>
      </c>
      <c r="G7" s="245" t="s">
        <v>217</v>
      </c>
    </row>
    <row r="8" spans="1:7">
      <c r="A8" s="248" t="s">
        <v>222</v>
      </c>
      <c r="B8" s="245" t="s">
        <v>223</v>
      </c>
      <c r="C8" s="245" t="s">
        <v>224</v>
      </c>
      <c r="E8" s="245" t="s">
        <v>225</v>
      </c>
      <c r="F8" s="245" t="s">
        <v>194</v>
      </c>
      <c r="G8" s="245" t="s">
        <v>195</v>
      </c>
    </row>
    <row r="9" spans="1:7">
      <c r="A9" s="250" t="s">
        <v>226</v>
      </c>
      <c r="B9" s="245" t="s">
        <v>227</v>
      </c>
      <c r="C9" s="245" t="s">
        <v>228</v>
      </c>
      <c r="D9" s="245" t="s">
        <v>229</v>
      </c>
      <c r="E9" s="245" t="s">
        <v>200</v>
      </c>
      <c r="F9" s="245" t="s">
        <v>212</v>
      </c>
      <c r="G9" s="245" t="s">
        <v>217</v>
      </c>
    </row>
    <row r="10" spans="1:7">
      <c r="A10" s="248" t="s">
        <v>230</v>
      </c>
      <c r="B10" s="245" t="s">
        <v>231</v>
      </c>
      <c r="C10" s="245" t="s">
        <v>232</v>
      </c>
      <c r="D10" s="245" t="s">
        <v>233</v>
      </c>
      <c r="E10" s="245" t="s">
        <v>234</v>
      </c>
      <c r="F10" s="245" t="s">
        <v>235</v>
      </c>
      <c r="G10" s="245" t="s">
        <v>195</v>
      </c>
    </row>
    <row r="11" spans="1:7">
      <c r="A11" s="251" t="s">
        <v>236</v>
      </c>
      <c r="B11" s="245" t="s">
        <v>237</v>
      </c>
      <c r="C11" s="245" t="s">
        <v>238</v>
      </c>
      <c r="F11" s="245" t="s">
        <v>201</v>
      </c>
    </row>
    <row r="12" spans="1:7">
      <c r="A12" s="248" t="s">
        <v>239</v>
      </c>
      <c r="B12" s="245" t="s">
        <v>240</v>
      </c>
      <c r="C12" s="245" t="s">
        <v>241</v>
      </c>
      <c r="D12" s="245" t="s">
        <v>242</v>
      </c>
      <c r="E12" s="245" t="s">
        <v>206</v>
      </c>
      <c r="F12" s="245" t="s">
        <v>207</v>
      </c>
      <c r="G12" s="245" t="s">
        <v>195</v>
      </c>
    </row>
    <row r="13" spans="1:7">
      <c r="A13" s="251" t="s">
        <v>243</v>
      </c>
      <c r="B13" s="245" t="s">
        <v>244</v>
      </c>
      <c r="C13" s="245" t="s">
        <v>245</v>
      </c>
      <c r="F13" s="245" t="s">
        <v>194</v>
      </c>
    </row>
    <row r="14" spans="1:7">
      <c r="A14" s="244" t="s">
        <v>246</v>
      </c>
      <c r="B14" s="245" t="s">
        <v>247</v>
      </c>
      <c r="C14" s="245" t="s">
        <v>248</v>
      </c>
      <c r="D14" s="245" t="s">
        <v>249</v>
      </c>
      <c r="F14" s="245" t="s">
        <v>250</v>
      </c>
    </row>
    <row r="15" spans="1:7">
      <c r="A15" s="248" t="s">
        <v>251</v>
      </c>
      <c r="B15" s="245" t="s">
        <v>252</v>
      </c>
      <c r="C15" s="245" t="s">
        <v>253</v>
      </c>
      <c r="D15" s="245" t="s">
        <v>254</v>
      </c>
      <c r="E15" s="245" t="s">
        <v>255</v>
      </c>
      <c r="F15" s="245" t="s">
        <v>212</v>
      </c>
      <c r="G15" s="245" t="s">
        <v>195</v>
      </c>
    </row>
    <row r="16" spans="1:7" ht="11.25" customHeight="1">
      <c r="A16" s="249" t="s">
        <v>256</v>
      </c>
      <c r="B16" s="245" t="s">
        <v>257</v>
      </c>
      <c r="C16" s="245" t="s">
        <v>258</v>
      </c>
      <c r="D16" s="245" t="s">
        <v>259</v>
      </c>
      <c r="F16" s="245" t="s">
        <v>207</v>
      </c>
      <c r="G16" s="245" t="s">
        <v>195</v>
      </c>
    </row>
    <row r="17" spans="1:7">
      <c r="A17" s="251" t="s">
        <v>260</v>
      </c>
      <c r="B17" s="245" t="s">
        <v>261</v>
      </c>
      <c r="C17" s="245" t="s">
        <v>262</v>
      </c>
      <c r="D17" s="245" t="s">
        <v>263</v>
      </c>
      <c r="F17" s="245" t="s">
        <v>264</v>
      </c>
    </row>
    <row r="18" spans="1:7">
      <c r="A18" s="248" t="s">
        <v>265</v>
      </c>
      <c r="B18" s="245" t="s">
        <v>266</v>
      </c>
      <c r="C18" s="245" t="s">
        <v>267</v>
      </c>
      <c r="D18" s="245" t="s">
        <v>268</v>
      </c>
      <c r="E18" s="245" t="s">
        <v>269</v>
      </c>
      <c r="F18" s="245" t="s">
        <v>270</v>
      </c>
      <c r="G18" s="245" t="s">
        <v>195</v>
      </c>
    </row>
    <row r="19" spans="1:7">
      <c r="A19" s="244" t="s">
        <v>1723</v>
      </c>
      <c r="B19" s="245" t="s">
        <v>1724</v>
      </c>
      <c r="C19" s="245" t="s">
        <v>1725</v>
      </c>
      <c r="D19" s="245" t="s">
        <v>1726</v>
      </c>
    </row>
    <row r="20" spans="1:7">
      <c r="A20" s="248" t="s">
        <v>271</v>
      </c>
      <c r="B20" s="245" t="s">
        <v>272</v>
      </c>
      <c r="C20" s="245" t="s">
        <v>273</v>
      </c>
      <c r="D20" s="245" t="s">
        <v>274</v>
      </c>
      <c r="E20" s="245" t="s">
        <v>275</v>
      </c>
      <c r="F20" s="245" t="s">
        <v>212</v>
      </c>
      <c r="G20" s="245" t="s">
        <v>195</v>
      </c>
    </row>
    <row r="21" spans="1:7">
      <c r="A21" s="251" t="s">
        <v>276</v>
      </c>
      <c r="B21" s="245" t="s">
        <v>277</v>
      </c>
      <c r="C21" s="245" t="s">
        <v>278</v>
      </c>
      <c r="D21" s="245" t="s">
        <v>279</v>
      </c>
      <c r="F21" s="245" t="s">
        <v>270</v>
      </c>
    </row>
    <row r="22" spans="1:7">
      <c r="A22" s="249" t="s">
        <v>280</v>
      </c>
      <c r="B22" s="245" t="s">
        <v>281</v>
      </c>
      <c r="C22" s="245" t="s">
        <v>282</v>
      </c>
      <c r="D22" s="245" t="s">
        <v>283</v>
      </c>
      <c r="E22" s="245" t="s">
        <v>284</v>
      </c>
      <c r="F22" s="245" t="s">
        <v>285</v>
      </c>
      <c r="G22" s="245" t="s">
        <v>195</v>
      </c>
    </row>
    <row r="23" spans="1:7">
      <c r="A23" s="248" t="s">
        <v>286</v>
      </c>
      <c r="B23" s="245" t="s">
        <v>287</v>
      </c>
      <c r="C23" s="245" t="s">
        <v>288</v>
      </c>
      <c r="D23" s="245" t="s">
        <v>289</v>
      </c>
      <c r="F23" s="245" t="s">
        <v>207</v>
      </c>
      <c r="G23" s="245" t="s">
        <v>195</v>
      </c>
    </row>
    <row r="24" spans="1:7">
      <c r="A24" s="252" t="s">
        <v>290</v>
      </c>
      <c r="B24" s="245" t="s">
        <v>291</v>
      </c>
      <c r="C24" s="245" t="s">
        <v>292</v>
      </c>
      <c r="D24" s="245" t="s">
        <v>293</v>
      </c>
      <c r="E24" s="245" t="s">
        <v>206</v>
      </c>
      <c r="F24" s="245" t="s">
        <v>207</v>
      </c>
      <c r="G24" s="245" t="s">
        <v>195</v>
      </c>
    </row>
    <row r="25" spans="1:7">
      <c r="A25" s="249" t="s">
        <v>294</v>
      </c>
      <c r="B25" s="245" t="s">
        <v>295</v>
      </c>
      <c r="C25" s="245" t="s">
        <v>296</v>
      </c>
      <c r="D25" s="245" t="s">
        <v>297</v>
      </c>
      <c r="E25" s="245" t="s">
        <v>298</v>
      </c>
      <c r="F25" s="245" t="s">
        <v>212</v>
      </c>
      <c r="G25" s="245" t="s">
        <v>217</v>
      </c>
    </row>
    <row r="26" spans="1:7">
      <c r="A26" s="244" t="s">
        <v>299</v>
      </c>
      <c r="B26" s="245" t="s">
        <v>300</v>
      </c>
      <c r="C26" s="245" t="s">
        <v>301</v>
      </c>
      <c r="D26" s="245" t="s">
        <v>302</v>
      </c>
      <c r="E26" s="245" t="s">
        <v>200</v>
      </c>
      <c r="F26" s="245" t="s">
        <v>285</v>
      </c>
      <c r="G26" s="245" t="s">
        <v>217</v>
      </c>
    </row>
    <row r="27" spans="1:7">
      <c r="A27" s="250" t="s">
        <v>303</v>
      </c>
      <c r="B27" s="245" t="s">
        <v>304</v>
      </c>
      <c r="C27" s="245" t="s">
        <v>305</v>
      </c>
      <c r="D27" s="245" t="s">
        <v>306</v>
      </c>
      <c r="E27" s="245" t="s">
        <v>200</v>
      </c>
      <c r="F27" s="245" t="s">
        <v>212</v>
      </c>
      <c r="G27" s="245" t="s">
        <v>195</v>
      </c>
    </row>
    <row r="28" spans="1:7">
      <c r="A28" s="248" t="s">
        <v>307</v>
      </c>
      <c r="B28" s="245" t="s">
        <v>308</v>
      </c>
      <c r="C28" s="245" t="s">
        <v>309</v>
      </c>
      <c r="D28" s="245" t="s">
        <v>310</v>
      </c>
      <c r="E28" s="245" t="s">
        <v>206</v>
      </c>
      <c r="F28" s="245" t="s">
        <v>207</v>
      </c>
      <c r="G28" s="245" t="s">
        <v>195</v>
      </c>
    </row>
    <row r="29" spans="1:7">
      <c r="A29" s="244" t="s">
        <v>1727</v>
      </c>
      <c r="B29" s="245" t="s">
        <v>1728</v>
      </c>
    </row>
    <row r="30" spans="1:7">
      <c r="A30" s="244" t="s">
        <v>311</v>
      </c>
      <c r="B30" s="245" t="s">
        <v>312</v>
      </c>
      <c r="C30" s="245" t="s">
        <v>313</v>
      </c>
      <c r="D30" s="245" t="s">
        <v>314</v>
      </c>
      <c r="E30" s="245" t="s">
        <v>200</v>
      </c>
      <c r="F30" s="245" t="s">
        <v>212</v>
      </c>
      <c r="G30" s="245" t="s">
        <v>217</v>
      </c>
    </row>
    <row r="31" spans="1:7">
      <c r="A31" s="248" t="s">
        <v>315</v>
      </c>
      <c r="B31" s="245" t="s">
        <v>316</v>
      </c>
    </row>
    <row r="32" spans="1:7">
      <c r="A32" s="248" t="s">
        <v>317</v>
      </c>
      <c r="B32" s="245" t="s">
        <v>318</v>
      </c>
    </row>
    <row r="33" spans="1:7">
      <c r="A33" s="248" t="s">
        <v>319</v>
      </c>
      <c r="B33" s="245" t="s">
        <v>320</v>
      </c>
    </row>
    <row r="34" spans="1:7">
      <c r="A34" s="248" t="s">
        <v>321</v>
      </c>
      <c r="B34" s="245" t="s">
        <v>322</v>
      </c>
      <c r="F34" s="245" t="s">
        <v>212</v>
      </c>
      <c r="G34" s="245" t="s">
        <v>217</v>
      </c>
    </row>
    <row r="35" spans="1:7" ht="12.75" customHeight="1">
      <c r="A35" s="248" t="s">
        <v>323</v>
      </c>
      <c r="B35" s="245" t="s">
        <v>324</v>
      </c>
      <c r="F35" s="245" t="s">
        <v>212</v>
      </c>
      <c r="G35" s="245" t="s">
        <v>217</v>
      </c>
    </row>
    <row r="36" spans="1:7">
      <c r="A36" s="248" t="s">
        <v>325</v>
      </c>
      <c r="B36" s="245" t="s">
        <v>326</v>
      </c>
      <c r="F36" s="245" t="s">
        <v>212</v>
      </c>
      <c r="G36" s="245" t="s">
        <v>217</v>
      </c>
    </row>
    <row r="37" spans="1:7" ht="22.5">
      <c r="A37" s="248" t="s">
        <v>327</v>
      </c>
      <c r="B37" s="253" t="s">
        <v>328</v>
      </c>
      <c r="C37" s="245" t="s">
        <v>329</v>
      </c>
      <c r="D37" s="245" t="s">
        <v>330</v>
      </c>
      <c r="E37" s="245" t="s">
        <v>200</v>
      </c>
      <c r="F37" s="245" t="s">
        <v>270</v>
      </c>
      <c r="G37" s="245" t="s">
        <v>195</v>
      </c>
    </row>
    <row r="38" spans="1:7">
      <c r="A38" s="249" t="s">
        <v>331</v>
      </c>
      <c r="B38" s="245" t="s">
        <v>332</v>
      </c>
      <c r="C38" s="245" t="s">
        <v>333</v>
      </c>
      <c r="D38" s="245" t="s">
        <v>334</v>
      </c>
      <c r="E38" s="245" t="s">
        <v>335</v>
      </c>
      <c r="F38" s="245" t="s">
        <v>201</v>
      </c>
      <c r="G38" s="245" t="s">
        <v>195</v>
      </c>
    </row>
    <row r="39" spans="1:7">
      <c r="A39" s="244" t="s">
        <v>1678</v>
      </c>
      <c r="B39" s="245" t="s">
        <v>1679</v>
      </c>
      <c r="C39" s="245" t="s">
        <v>1680</v>
      </c>
      <c r="D39" s="245" t="s">
        <v>1681</v>
      </c>
      <c r="F39" s="245" t="s">
        <v>212</v>
      </c>
      <c r="G39" s="245" t="s">
        <v>195</v>
      </c>
    </row>
    <row r="40" spans="1:7">
      <c r="A40" s="251" t="s">
        <v>336</v>
      </c>
      <c r="B40" s="245" t="s">
        <v>337</v>
      </c>
      <c r="C40" s="245" t="s">
        <v>338</v>
      </c>
      <c r="D40" s="245" t="s">
        <v>339</v>
      </c>
      <c r="F40" s="245" t="s">
        <v>340</v>
      </c>
      <c r="G40" s="245" t="s">
        <v>195</v>
      </c>
    </row>
    <row r="41" spans="1:7">
      <c r="A41" s="248" t="s">
        <v>341</v>
      </c>
      <c r="B41" s="245" t="s">
        <v>342</v>
      </c>
      <c r="C41" s="245" t="s">
        <v>343</v>
      </c>
      <c r="D41" s="245" t="s">
        <v>344</v>
      </c>
      <c r="E41" s="245" t="s">
        <v>206</v>
      </c>
      <c r="F41" s="245" t="s">
        <v>207</v>
      </c>
      <c r="G41" s="245" t="s">
        <v>195</v>
      </c>
    </row>
    <row r="42" spans="1:7">
      <c r="A42" s="248" t="s">
        <v>345</v>
      </c>
      <c r="B42" s="245" t="s">
        <v>346</v>
      </c>
      <c r="C42" s="245" t="s">
        <v>347</v>
      </c>
      <c r="D42" s="245" t="s">
        <v>348</v>
      </c>
      <c r="F42" s="245" t="s">
        <v>285</v>
      </c>
      <c r="G42" s="245" t="s">
        <v>195</v>
      </c>
    </row>
    <row r="43" spans="1:7">
      <c r="A43" s="248" t="s">
        <v>349</v>
      </c>
      <c r="B43" s="245" t="s">
        <v>350</v>
      </c>
      <c r="C43" s="245" t="s">
        <v>351</v>
      </c>
      <c r="D43" s="245" t="s">
        <v>352</v>
      </c>
      <c r="E43" s="245" t="s">
        <v>353</v>
      </c>
      <c r="F43" s="245" t="s">
        <v>285</v>
      </c>
      <c r="G43" s="245" t="s">
        <v>195</v>
      </c>
    </row>
    <row r="44" spans="1:7">
      <c r="A44" s="248" t="s">
        <v>354</v>
      </c>
      <c r="B44" s="245" t="s">
        <v>355</v>
      </c>
      <c r="C44" s="245" t="s">
        <v>356</v>
      </c>
      <c r="D44" s="245" t="s">
        <v>357</v>
      </c>
      <c r="E44" s="245" t="s">
        <v>275</v>
      </c>
      <c r="F44" s="245" t="s">
        <v>270</v>
      </c>
      <c r="G44" s="245" t="s">
        <v>195</v>
      </c>
    </row>
    <row r="45" spans="1:7">
      <c r="A45" s="250" t="s">
        <v>358</v>
      </c>
      <c r="B45" s="245" t="s">
        <v>359</v>
      </c>
      <c r="C45" s="245" t="s">
        <v>360</v>
      </c>
      <c r="D45" s="245" t="s">
        <v>361</v>
      </c>
      <c r="E45" s="245" t="s">
        <v>362</v>
      </c>
      <c r="F45" s="245" t="s">
        <v>212</v>
      </c>
      <c r="G45" s="245" t="s">
        <v>195</v>
      </c>
    </row>
    <row r="46" spans="1:7">
      <c r="A46" s="249" t="s">
        <v>363</v>
      </c>
      <c r="B46" s="245" t="s">
        <v>364</v>
      </c>
      <c r="C46" s="245" t="s">
        <v>365</v>
      </c>
      <c r="D46" s="245" t="s">
        <v>366</v>
      </c>
      <c r="F46" s="245" t="s">
        <v>235</v>
      </c>
      <c r="G46" s="245" t="s">
        <v>217</v>
      </c>
    </row>
    <row r="47" spans="1:7">
      <c r="A47" s="248" t="s">
        <v>367</v>
      </c>
      <c r="B47" s="245" t="s">
        <v>368</v>
      </c>
      <c r="C47" s="245" t="s">
        <v>369</v>
      </c>
      <c r="D47" s="245" t="s">
        <v>370</v>
      </c>
      <c r="E47" s="245" t="s">
        <v>371</v>
      </c>
      <c r="F47" s="245" t="s">
        <v>270</v>
      </c>
      <c r="G47" s="245" t="s">
        <v>195</v>
      </c>
    </row>
    <row r="48" spans="1:7">
      <c r="A48" s="248" t="s">
        <v>372</v>
      </c>
      <c r="B48" s="245" t="s">
        <v>373</v>
      </c>
      <c r="C48" s="245" t="s">
        <v>374</v>
      </c>
      <c r="D48" s="245" t="s">
        <v>375</v>
      </c>
      <c r="E48" s="245" t="s">
        <v>362</v>
      </c>
      <c r="F48" s="245" t="s">
        <v>235</v>
      </c>
      <c r="G48" s="245" t="s">
        <v>217</v>
      </c>
    </row>
    <row r="49" spans="1:7">
      <c r="A49" s="249" t="s">
        <v>376</v>
      </c>
      <c r="B49" s="245" t="s">
        <v>377</v>
      </c>
      <c r="C49" s="245" t="s">
        <v>378</v>
      </c>
      <c r="D49" s="245" t="s">
        <v>379</v>
      </c>
      <c r="E49" s="245" t="s">
        <v>362</v>
      </c>
      <c r="F49" s="245" t="s">
        <v>380</v>
      </c>
      <c r="G49" s="245" t="s">
        <v>217</v>
      </c>
    </row>
    <row r="50" spans="1:7">
      <c r="A50" s="248" t="s">
        <v>381</v>
      </c>
      <c r="B50" s="245" t="s">
        <v>382</v>
      </c>
      <c r="C50" s="245" t="s">
        <v>383</v>
      </c>
      <c r="F50" s="245" t="s">
        <v>212</v>
      </c>
      <c r="G50" s="245" t="s">
        <v>195</v>
      </c>
    </row>
    <row r="51" spans="1:7">
      <c r="A51" s="248" t="s">
        <v>384</v>
      </c>
      <c r="B51" s="245" t="s">
        <v>385</v>
      </c>
      <c r="C51" s="245" t="s">
        <v>386</v>
      </c>
      <c r="D51" s="245" t="s">
        <v>387</v>
      </c>
      <c r="F51" s="245" t="s">
        <v>285</v>
      </c>
      <c r="G51" s="245" t="s">
        <v>195</v>
      </c>
    </row>
    <row r="52" spans="1:7">
      <c r="A52" s="248" t="s">
        <v>388</v>
      </c>
      <c r="B52" s="245" t="s">
        <v>389</v>
      </c>
      <c r="C52" s="245" t="s">
        <v>386</v>
      </c>
      <c r="D52" s="245" t="s">
        <v>387</v>
      </c>
      <c r="E52" s="245" t="s">
        <v>206</v>
      </c>
      <c r="F52" s="245" t="s">
        <v>207</v>
      </c>
      <c r="G52" s="245" t="s">
        <v>195</v>
      </c>
    </row>
    <row r="53" spans="1:7">
      <c r="A53" s="250" t="s">
        <v>390</v>
      </c>
      <c r="B53" s="245" t="s">
        <v>391</v>
      </c>
      <c r="F53" s="245" t="s">
        <v>285</v>
      </c>
      <c r="G53" s="245" t="s">
        <v>195</v>
      </c>
    </row>
    <row r="54" spans="1:7">
      <c r="A54" s="248" t="s">
        <v>392</v>
      </c>
      <c r="B54" s="245" t="s">
        <v>393</v>
      </c>
      <c r="C54" s="245" t="s">
        <v>394</v>
      </c>
      <c r="D54" s="245" t="s">
        <v>395</v>
      </c>
      <c r="E54" s="245" t="s">
        <v>396</v>
      </c>
      <c r="F54" s="245" t="s">
        <v>270</v>
      </c>
      <c r="G54" s="245" t="s">
        <v>195</v>
      </c>
    </row>
    <row r="55" spans="1:7">
      <c r="A55" s="248" t="s">
        <v>397</v>
      </c>
      <c r="B55" s="245" t="s">
        <v>398</v>
      </c>
      <c r="C55" s="245" t="s">
        <v>399</v>
      </c>
      <c r="D55" s="245" t="s">
        <v>400</v>
      </c>
      <c r="F55" s="245" t="s">
        <v>207</v>
      </c>
      <c r="G55" s="245" t="s">
        <v>195</v>
      </c>
    </row>
    <row r="56" spans="1:7">
      <c r="A56" s="248" t="s">
        <v>401</v>
      </c>
      <c r="B56" s="245" t="s">
        <v>402</v>
      </c>
      <c r="C56" s="245" t="s">
        <v>403</v>
      </c>
      <c r="D56" s="245" t="s">
        <v>404</v>
      </c>
      <c r="F56" s="245" t="s">
        <v>207</v>
      </c>
      <c r="G56" s="245" t="s">
        <v>195</v>
      </c>
    </row>
    <row r="57" spans="1:7">
      <c r="A57" s="248" t="s">
        <v>405</v>
      </c>
      <c r="B57" s="245" t="s">
        <v>406</v>
      </c>
      <c r="C57" s="245" t="s">
        <v>407</v>
      </c>
      <c r="D57" s="245" t="s">
        <v>407</v>
      </c>
      <c r="F57" s="245" t="s">
        <v>340</v>
      </c>
      <c r="G57" s="245" t="s">
        <v>195</v>
      </c>
    </row>
    <row r="58" spans="1:7">
      <c r="A58" s="248" t="s">
        <v>408</v>
      </c>
      <c r="B58" s="245" t="s">
        <v>409</v>
      </c>
      <c r="C58" s="245" t="s">
        <v>410</v>
      </c>
      <c r="D58" s="245" t="s">
        <v>411</v>
      </c>
      <c r="E58" s="245" t="s">
        <v>412</v>
      </c>
      <c r="F58" s="245" t="s">
        <v>235</v>
      </c>
      <c r="G58" s="245" t="s">
        <v>195</v>
      </c>
    </row>
    <row r="59" spans="1:7">
      <c r="A59" s="249" t="s">
        <v>413</v>
      </c>
      <c r="B59" s="245" t="s">
        <v>414</v>
      </c>
      <c r="C59" s="245" t="s">
        <v>415</v>
      </c>
      <c r="D59" s="245" t="s">
        <v>416</v>
      </c>
      <c r="E59" s="245" t="s">
        <v>362</v>
      </c>
      <c r="F59" s="245" t="s">
        <v>194</v>
      </c>
      <c r="G59" s="245" t="s">
        <v>195</v>
      </c>
    </row>
    <row r="60" spans="1:7">
      <c r="A60" s="248" t="s">
        <v>417</v>
      </c>
      <c r="B60" s="245" t="s">
        <v>418</v>
      </c>
      <c r="C60" s="245" t="s">
        <v>419</v>
      </c>
      <c r="D60" s="245" t="s">
        <v>420</v>
      </c>
      <c r="E60" s="245" t="s">
        <v>206</v>
      </c>
      <c r="F60" s="245" t="s">
        <v>207</v>
      </c>
      <c r="G60" s="245" t="s">
        <v>195</v>
      </c>
    </row>
    <row r="61" spans="1:7">
      <c r="A61" s="248" t="s">
        <v>421</v>
      </c>
      <c r="B61" s="245" t="s">
        <v>422</v>
      </c>
      <c r="C61" s="245" t="s">
        <v>423</v>
      </c>
      <c r="D61" s="245" t="s">
        <v>424</v>
      </c>
      <c r="E61" s="245" t="s">
        <v>206</v>
      </c>
      <c r="F61" s="245" t="s">
        <v>207</v>
      </c>
      <c r="G61" s="245" t="s">
        <v>195</v>
      </c>
    </row>
    <row r="62" spans="1:7">
      <c r="A62" s="248" t="s">
        <v>425</v>
      </c>
      <c r="B62" s="245" t="s">
        <v>426</v>
      </c>
      <c r="C62" s="245" t="s">
        <v>427</v>
      </c>
      <c r="D62" s="245" t="s">
        <v>428</v>
      </c>
      <c r="E62" s="245" t="s">
        <v>429</v>
      </c>
      <c r="F62" s="245" t="s">
        <v>285</v>
      </c>
      <c r="G62" s="245" t="s">
        <v>217</v>
      </c>
    </row>
    <row r="63" spans="1:7">
      <c r="A63" s="248" t="s">
        <v>430</v>
      </c>
      <c r="B63" s="245" t="s">
        <v>431</v>
      </c>
      <c r="C63" s="245" t="s">
        <v>432</v>
      </c>
      <c r="D63" s="245" t="s">
        <v>433</v>
      </c>
      <c r="E63" s="245" t="s">
        <v>434</v>
      </c>
      <c r="F63" s="245" t="s">
        <v>270</v>
      </c>
      <c r="G63" s="245" t="s">
        <v>195</v>
      </c>
    </row>
    <row r="64" spans="1:7">
      <c r="A64" s="248" t="s">
        <v>435</v>
      </c>
      <c r="B64" s="245" t="s">
        <v>436</v>
      </c>
      <c r="C64" s="245" t="s">
        <v>437</v>
      </c>
      <c r="D64" s="245" t="s">
        <v>438</v>
      </c>
      <c r="E64" s="245" t="s">
        <v>396</v>
      </c>
      <c r="F64" s="245" t="s">
        <v>270</v>
      </c>
      <c r="G64" s="245" t="s">
        <v>195</v>
      </c>
    </row>
    <row r="65" spans="1:7">
      <c r="A65" s="248" t="s">
        <v>439</v>
      </c>
      <c r="B65" s="245" t="s">
        <v>440</v>
      </c>
      <c r="C65" s="245" t="s">
        <v>441</v>
      </c>
      <c r="D65" s="245" t="s">
        <v>442</v>
      </c>
      <c r="F65" s="245" t="s">
        <v>443</v>
      </c>
      <c r="G65" s="245" t="s">
        <v>195</v>
      </c>
    </row>
    <row r="66" spans="1:7">
      <c r="A66" s="251" t="s">
        <v>444</v>
      </c>
      <c r="B66" s="245" t="s">
        <v>445</v>
      </c>
      <c r="C66" s="245" t="s">
        <v>446</v>
      </c>
      <c r="F66" s="245" t="s">
        <v>447</v>
      </c>
      <c r="G66" s="245" t="s">
        <v>195</v>
      </c>
    </row>
    <row r="67" spans="1:7">
      <c r="A67" s="249" t="s">
        <v>448</v>
      </c>
      <c r="B67" s="245" t="s">
        <v>449</v>
      </c>
      <c r="C67" s="245" t="s">
        <v>450</v>
      </c>
      <c r="D67" s="245" t="s">
        <v>451</v>
      </c>
      <c r="E67" s="245" t="s">
        <v>362</v>
      </c>
      <c r="F67" s="245" t="s">
        <v>270</v>
      </c>
      <c r="G67" s="245" t="s">
        <v>217</v>
      </c>
    </row>
    <row r="68" spans="1:7">
      <c r="A68" s="254" t="s">
        <v>4</v>
      </c>
      <c r="B68" s="245" t="s">
        <v>452</v>
      </c>
      <c r="C68" s="245" t="s">
        <v>453</v>
      </c>
      <c r="D68" s="245" t="s">
        <v>454</v>
      </c>
      <c r="E68" s="245" t="s">
        <v>362</v>
      </c>
      <c r="F68" s="245" t="s">
        <v>455</v>
      </c>
      <c r="G68" s="245" t="s">
        <v>217</v>
      </c>
    </row>
    <row r="69" spans="1:7">
      <c r="A69" s="249" t="s">
        <v>456</v>
      </c>
      <c r="B69" s="245" t="s">
        <v>457</v>
      </c>
      <c r="C69" s="245" t="s">
        <v>458</v>
      </c>
      <c r="D69" s="245" t="s">
        <v>458</v>
      </c>
      <c r="E69" s="245" t="s">
        <v>362</v>
      </c>
      <c r="F69" s="245" t="s">
        <v>455</v>
      </c>
      <c r="G69" s="245" t="s">
        <v>217</v>
      </c>
    </row>
    <row r="70" spans="1:7">
      <c r="A70" s="250" t="s">
        <v>459</v>
      </c>
      <c r="B70" s="245" t="s">
        <v>460</v>
      </c>
      <c r="C70" s="245" t="s">
        <v>461</v>
      </c>
      <c r="D70" s="245" t="s">
        <v>462</v>
      </c>
      <c r="E70" s="245" t="s">
        <v>206</v>
      </c>
      <c r="F70" s="245" t="s">
        <v>207</v>
      </c>
      <c r="G70" s="245" t="s">
        <v>195</v>
      </c>
    </row>
    <row r="71" spans="1:7">
      <c r="A71" s="249" t="s">
        <v>463</v>
      </c>
      <c r="B71" s="245" t="s">
        <v>464</v>
      </c>
      <c r="C71" s="245" t="s">
        <v>465</v>
      </c>
      <c r="D71" s="245" t="s">
        <v>466</v>
      </c>
      <c r="E71" s="245" t="s">
        <v>362</v>
      </c>
      <c r="F71" s="245" t="s">
        <v>380</v>
      </c>
      <c r="G71" s="245" t="s">
        <v>217</v>
      </c>
    </row>
    <row r="72" spans="1:7">
      <c r="A72" s="248" t="s">
        <v>467</v>
      </c>
      <c r="B72" s="245" t="s">
        <v>468</v>
      </c>
      <c r="C72" s="245" t="s">
        <v>469</v>
      </c>
      <c r="D72" s="245" t="s">
        <v>470</v>
      </c>
      <c r="E72" s="245" t="s">
        <v>471</v>
      </c>
      <c r="F72" s="245" t="s">
        <v>285</v>
      </c>
      <c r="G72" s="245" t="s">
        <v>195</v>
      </c>
    </row>
    <row r="73" spans="1:7">
      <c r="A73" s="248" t="s">
        <v>472</v>
      </c>
      <c r="B73" s="245" t="s">
        <v>473</v>
      </c>
      <c r="C73" s="245" t="s">
        <v>474</v>
      </c>
      <c r="D73" s="245" t="s">
        <v>475</v>
      </c>
      <c r="E73" s="245" t="s">
        <v>476</v>
      </c>
      <c r="F73" s="245" t="s">
        <v>201</v>
      </c>
      <c r="G73" s="245" t="s">
        <v>217</v>
      </c>
    </row>
    <row r="74" spans="1:7">
      <c r="A74" s="248" t="s">
        <v>477</v>
      </c>
      <c r="B74" s="245" t="s">
        <v>478</v>
      </c>
      <c r="C74" s="245" t="s">
        <v>479</v>
      </c>
      <c r="D74" s="245" t="s">
        <v>480</v>
      </c>
      <c r="F74" s="245" t="s">
        <v>235</v>
      </c>
      <c r="G74" s="245" t="s">
        <v>195</v>
      </c>
    </row>
    <row r="75" spans="1:7">
      <c r="A75" s="248" t="s">
        <v>481</v>
      </c>
      <c r="B75" s="245" t="s">
        <v>482</v>
      </c>
      <c r="C75" s="245" t="s">
        <v>483</v>
      </c>
      <c r="D75" s="245" t="s">
        <v>484</v>
      </c>
      <c r="E75" s="245" t="s">
        <v>206</v>
      </c>
      <c r="F75" s="245" t="s">
        <v>201</v>
      </c>
      <c r="G75" s="245" t="s">
        <v>195</v>
      </c>
    </row>
    <row r="76" spans="1:7">
      <c r="A76" s="248" t="s">
        <v>485</v>
      </c>
    </row>
    <row r="77" spans="1:7">
      <c r="A77" s="244" t="s">
        <v>1688</v>
      </c>
      <c r="B77" s="245" t="s">
        <v>1689</v>
      </c>
      <c r="C77" s="245" t="s">
        <v>1690</v>
      </c>
      <c r="F77" s="245" t="s">
        <v>1691</v>
      </c>
    </row>
    <row r="78" spans="1:7">
      <c r="A78" s="244" t="s">
        <v>1686</v>
      </c>
      <c r="B78" s="245" t="s">
        <v>1687</v>
      </c>
      <c r="G78" s="245" t="s">
        <v>195</v>
      </c>
    </row>
    <row r="79" spans="1:7">
      <c r="A79" s="248" t="s">
        <v>486</v>
      </c>
      <c r="B79" s="245" t="s">
        <v>487</v>
      </c>
      <c r="C79" s="245" t="s">
        <v>488</v>
      </c>
    </row>
    <row r="80" spans="1:7">
      <c r="A80" s="244" t="s">
        <v>1715</v>
      </c>
      <c r="B80" s="245" t="s">
        <v>1716</v>
      </c>
      <c r="C80" s="245" t="s">
        <v>1717</v>
      </c>
      <c r="G80" s="245" t="s">
        <v>217</v>
      </c>
    </row>
    <row r="81" spans="1:7">
      <c r="A81" s="255" t="s">
        <v>489</v>
      </c>
      <c r="B81" s="256"/>
    </row>
    <row r="82" spans="1:7">
      <c r="A82" s="255" t="s">
        <v>490</v>
      </c>
      <c r="B82" s="245" t="s">
        <v>491</v>
      </c>
      <c r="C82" s="245" t="s">
        <v>492</v>
      </c>
      <c r="D82" s="245" t="s">
        <v>493</v>
      </c>
      <c r="E82" s="245" t="s">
        <v>494</v>
      </c>
      <c r="F82" s="245" t="s">
        <v>285</v>
      </c>
      <c r="G82" s="245" t="s">
        <v>195</v>
      </c>
    </row>
    <row r="83" spans="1:7">
      <c r="A83" s="244" t="s">
        <v>1632</v>
      </c>
      <c r="B83" s="245" t="s">
        <v>1633</v>
      </c>
    </row>
    <row r="84" spans="1:7">
      <c r="A84" s="248" t="s">
        <v>495</v>
      </c>
      <c r="B84" s="245" t="s">
        <v>496</v>
      </c>
    </row>
    <row r="85" spans="1:7">
      <c r="A85" s="257" t="s">
        <v>1730</v>
      </c>
      <c r="B85" s="245" t="s">
        <v>497</v>
      </c>
      <c r="C85" s="245" t="s">
        <v>1729</v>
      </c>
      <c r="F85" s="245" t="s">
        <v>270</v>
      </c>
      <c r="G85" s="245" t="s">
        <v>195</v>
      </c>
    </row>
    <row r="86" spans="1:7">
      <c r="A86" s="248" t="s">
        <v>498</v>
      </c>
      <c r="B86" s="245" t="s">
        <v>499</v>
      </c>
      <c r="C86" s="245" t="s">
        <v>500</v>
      </c>
      <c r="D86" s="245" t="s">
        <v>501</v>
      </c>
      <c r="E86" s="245" t="s">
        <v>206</v>
      </c>
      <c r="F86" s="245" t="s">
        <v>207</v>
      </c>
      <c r="G86" s="245" t="s">
        <v>195</v>
      </c>
    </row>
    <row r="87" spans="1:7">
      <c r="A87" s="249" t="s">
        <v>502</v>
      </c>
      <c r="B87" s="245" t="s">
        <v>503</v>
      </c>
      <c r="C87" s="245" t="s">
        <v>504</v>
      </c>
      <c r="D87" s="245" t="s">
        <v>505</v>
      </c>
      <c r="E87" s="245" t="s">
        <v>506</v>
      </c>
      <c r="F87" s="245" t="s">
        <v>285</v>
      </c>
      <c r="G87" s="245" t="s">
        <v>217</v>
      </c>
    </row>
    <row r="88" spans="1:7">
      <c r="A88" s="248" t="s">
        <v>507</v>
      </c>
      <c r="B88" s="245" t="s">
        <v>508</v>
      </c>
      <c r="C88" s="245" t="s">
        <v>509</v>
      </c>
      <c r="D88" s="245" t="s">
        <v>510</v>
      </c>
      <c r="E88" s="245" t="s">
        <v>511</v>
      </c>
      <c r="F88" s="245" t="s">
        <v>455</v>
      </c>
      <c r="G88" s="245" t="s">
        <v>217</v>
      </c>
    </row>
    <row r="89" spans="1:7">
      <c r="A89" s="249" t="s">
        <v>512</v>
      </c>
      <c r="B89" s="245" t="s">
        <v>513</v>
      </c>
      <c r="C89" s="245" t="s">
        <v>514</v>
      </c>
      <c r="D89" s="245" t="s">
        <v>515</v>
      </c>
      <c r="E89" s="245" t="s">
        <v>516</v>
      </c>
      <c r="F89" s="245" t="s">
        <v>212</v>
      </c>
      <c r="G89" s="245" t="s">
        <v>217</v>
      </c>
    </row>
    <row r="90" spans="1:7">
      <c r="A90" s="248" t="s">
        <v>517</v>
      </c>
      <c r="B90" s="245" t="s">
        <v>518</v>
      </c>
      <c r="C90" s="245" t="s">
        <v>519</v>
      </c>
      <c r="D90" s="245" t="s">
        <v>520</v>
      </c>
      <c r="E90" s="245" t="s">
        <v>521</v>
      </c>
      <c r="F90" s="245" t="s">
        <v>212</v>
      </c>
      <c r="G90" s="245" t="s">
        <v>217</v>
      </c>
    </row>
    <row r="91" spans="1:7">
      <c r="A91" s="248" t="s">
        <v>522</v>
      </c>
      <c r="B91" s="245" t="s">
        <v>523</v>
      </c>
      <c r="C91" s="245" t="s">
        <v>524</v>
      </c>
      <c r="D91" s="245" t="s">
        <v>525</v>
      </c>
      <c r="E91" s="245" t="s">
        <v>526</v>
      </c>
      <c r="F91" s="245" t="s">
        <v>212</v>
      </c>
      <c r="G91" s="245" t="s">
        <v>217</v>
      </c>
    </row>
    <row r="92" spans="1:7">
      <c r="A92" s="248" t="s">
        <v>527</v>
      </c>
      <c r="B92" s="245" t="s">
        <v>528</v>
      </c>
      <c r="C92" s="245" t="s">
        <v>529</v>
      </c>
      <c r="D92" s="245" t="s">
        <v>530</v>
      </c>
      <c r="E92" s="245" t="s">
        <v>531</v>
      </c>
      <c r="F92" s="245" t="s">
        <v>212</v>
      </c>
      <c r="G92" s="245" t="s">
        <v>195</v>
      </c>
    </row>
    <row r="93" spans="1:7">
      <c r="A93" s="249" t="s">
        <v>532</v>
      </c>
      <c r="B93" s="245" t="s">
        <v>533</v>
      </c>
      <c r="C93" s="245" t="s">
        <v>534</v>
      </c>
      <c r="D93" s="245" t="s">
        <v>535</v>
      </c>
      <c r="E93" s="245" t="s">
        <v>536</v>
      </c>
      <c r="F93" s="245" t="s">
        <v>212</v>
      </c>
      <c r="G93" s="245" t="s">
        <v>217</v>
      </c>
    </row>
    <row r="94" spans="1:7">
      <c r="A94" s="258" t="s">
        <v>537</v>
      </c>
      <c r="B94" s="245" t="s">
        <v>538</v>
      </c>
      <c r="C94" s="245" t="s">
        <v>539</v>
      </c>
      <c r="D94" s="245" t="s">
        <v>540</v>
      </c>
      <c r="F94" s="245" t="s">
        <v>212</v>
      </c>
      <c r="G94" s="245" t="s">
        <v>217</v>
      </c>
    </row>
    <row r="95" spans="1:7">
      <c r="A95" s="250" t="s">
        <v>541</v>
      </c>
      <c r="B95" s="245" t="s">
        <v>542</v>
      </c>
      <c r="C95" s="245" t="s">
        <v>543</v>
      </c>
      <c r="D95" s="245" t="s">
        <v>544</v>
      </c>
      <c r="E95" s="245" t="s">
        <v>545</v>
      </c>
      <c r="F95" s="245" t="s">
        <v>212</v>
      </c>
      <c r="G95" s="245" t="s">
        <v>217</v>
      </c>
    </row>
    <row r="96" spans="1:7">
      <c r="A96" s="249" t="s">
        <v>546</v>
      </c>
      <c r="B96" s="245" t="s">
        <v>547</v>
      </c>
      <c r="C96" s="245" t="s">
        <v>548</v>
      </c>
      <c r="D96" s="245" t="s">
        <v>549</v>
      </c>
      <c r="E96" s="245" t="s">
        <v>550</v>
      </c>
      <c r="F96" s="245" t="s">
        <v>212</v>
      </c>
      <c r="G96" s="245" t="s">
        <v>217</v>
      </c>
    </row>
    <row r="97" spans="1:7">
      <c r="A97" s="248" t="s">
        <v>551</v>
      </c>
      <c r="B97" s="245" t="s">
        <v>552</v>
      </c>
      <c r="C97" s="245" t="s">
        <v>553</v>
      </c>
      <c r="D97" s="245" t="s">
        <v>554</v>
      </c>
      <c r="F97" s="245" t="s">
        <v>212</v>
      </c>
      <c r="G97" s="245" t="s">
        <v>217</v>
      </c>
    </row>
    <row r="98" spans="1:7">
      <c r="A98" s="249" t="s">
        <v>555</v>
      </c>
      <c r="B98" s="245" t="s">
        <v>556</v>
      </c>
      <c r="C98" s="245" t="s">
        <v>557</v>
      </c>
      <c r="D98" s="245" t="s">
        <v>558</v>
      </c>
      <c r="E98" s="245" t="s">
        <v>559</v>
      </c>
      <c r="F98" s="245" t="s">
        <v>285</v>
      </c>
      <c r="G98" s="245" t="s">
        <v>217</v>
      </c>
    </row>
    <row r="99" spans="1:7">
      <c r="A99" s="248" t="s">
        <v>560</v>
      </c>
      <c r="B99" s="245" t="s">
        <v>561</v>
      </c>
      <c r="C99" s="245" t="s">
        <v>562</v>
      </c>
      <c r="D99" s="245" t="s">
        <v>563</v>
      </c>
      <c r="E99" s="245" t="s">
        <v>564</v>
      </c>
      <c r="F99" s="245" t="s">
        <v>212</v>
      </c>
      <c r="G99" s="245" t="s">
        <v>217</v>
      </c>
    </row>
    <row r="100" spans="1:7">
      <c r="A100" s="257" t="s">
        <v>565</v>
      </c>
      <c r="B100" s="245" t="s">
        <v>566</v>
      </c>
      <c r="C100" s="245" t="s">
        <v>567</v>
      </c>
      <c r="F100" s="245" t="s">
        <v>212</v>
      </c>
      <c r="G100" s="245" t="s">
        <v>217</v>
      </c>
    </row>
    <row r="101" spans="1:7">
      <c r="A101" s="248" t="s">
        <v>568</v>
      </c>
      <c r="B101" s="245" t="s">
        <v>569</v>
      </c>
      <c r="C101" s="245" t="s">
        <v>570</v>
      </c>
      <c r="D101" s="245" t="s">
        <v>571</v>
      </c>
      <c r="E101" s="245" t="s">
        <v>572</v>
      </c>
      <c r="F101" s="245" t="s">
        <v>270</v>
      </c>
      <c r="G101" s="245" t="s">
        <v>195</v>
      </c>
    </row>
    <row r="102" spans="1:7">
      <c r="A102" s="248" t="s">
        <v>573</v>
      </c>
      <c r="B102" s="245" t="s">
        <v>574</v>
      </c>
      <c r="C102" s="245" t="s">
        <v>575</v>
      </c>
      <c r="D102" s="245" t="s">
        <v>576</v>
      </c>
      <c r="E102" s="245" t="s">
        <v>577</v>
      </c>
      <c r="F102" s="245" t="s">
        <v>455</v>
      </c>
      <c r="G102" s="245" t="s">
        <v>217</v>
      </c>
    </row>
    <row r="103" spans="1:7">
      <c r="A103" s="249" t="s">
        <v>578</v>
      </c>
      <c r="B103" s="245" t="s">
        <v>579</v>
      </c>
      <c r="C103" s="245" t="s">
        <v>580</v>
      </c>
      <c r="D103" s="245" t="s">
        <v>581</v>
      </c>
      <c r="E103" s="245" t="s">
        <v>582</v>
      </c>
      <c r="F103" s="245" t="s">
        <v>212</v>
      </c>
      <c r="G103" s="245" t="s">
        <v>217</v>
      </c>
    </row>
    <row r="104" spans="1:7">
      <c r="A104" s="257" t="s">
        <v>583</v>
      </c>
      <c r="B104" s="245" t="s">
        <v>584</v>
      </c>
      <c r="C104" s="245" t="s">
        <v>585</v>
      </c>
      <c r="D104" s="245" t="s">
        <v>586</v>
      </c>
      <c r="F104" s="245" t="s">
        <v>587</v>
      </c>
      <c r="G104" s="245" t="s">
        <v>217</v>
      </c>
    </row>
    <row r="105" spans="1:7">
      <c r="A105" s="248" t="s">
        <v>588</v>
      </c>
      <c r="B105" s="245" t="s">
        <v>589</v>
      </c>
      <c r="C105" s="245" t="s">
        <v>590</v>
      </c>
      <c r="D105" s="245" t="s">
        <v>591</v>
      </c>
      <c r="E105" s="245" t="s">
        <v>592</v>
      </c>
      <c r="F105" s="245" t="s">
        <v>447</v>
      </c>
      <c r="G105" s="245" t="s">
        <v>195</v>
      </c>
    </row>
    <row r="106" spans="1:7">
      <c r="A106" s="248" t="s">
        <v>593</v>
      </c>
      <c r="B106" s="245" t="s">
        <v>594</v>
      </c>
      <c r="C106" s="245" t="s">
        <v>595</v>
      </c>
      <c r="D106" s="245" t="s">
        <v>596</v>
      </c>
      <c r="E106" s="245" t="s">
        <v>597</v>
      </c>
      <c r="F106" s="245" t="s">
        <v>194</v>
      </c>
      <c r="G106" s="245" t="s">
        <v>217</v>
      </c>
    </row>
    <row r="107" spans="1:7">
      <c r="A107" s="249" t="s">
        <v>598</v>
      </c>
      <c r="B107" s="245" t="s">
        <v>599</v>
      </c>
      <c r="C107" s="245" t="s">
        <v>600</v>
      </c>
      <c r="D107" s="245" t="s">
        <v>601</v>
      </c>
      <c r="E107" s="245" t="s">
        <v>602</v>
      </c>
      <c r="F107" s="245" t="s">
        <v>285</v>
      </c>
      <c r="G107" s="245" t="s">
        <v>217</v>
      </c>
    </row>
    <row r="108" spans="1:7">
      <c r="A108" s="248" t="s">
        <v>603</v>
      </c>
      <c r="B108" s="245" t="s">
        <v>604</v>
      </c>
      <c r="C108" s="245" t="s">
        <v>605</v>
      </c>
      <c r="D108" s="245" t="s">
        <v>606</v>
      </c>
      <c r="E108" s="245" t="s">
        <v>607</v>
      </c>
      <c r="F108" s="245" t="s">
        <v>194</v>
      </c>
      <c r="G108" s="245" t="s">
        <v>195</v>
      </c>
    </row>
    <row r="109" spans="1:7">
      <c r="A109" s="248" t="s">
        <v>608</v>
      </c>
      <c r="B109" s="245" t="s">
        <v>609</v>
      </c>
      <c r="C109" s="245" t="s">
        <v>610</v>
      </c>
      <c r="D109" s="245" t="s">
        <v>611</v>
      </c>
      <c r="E109" s="245" t="s">
        <v>612</v>
      </c>
      <c r="F109" s="245" t="s">
        <v>212</v>
      </c>
      <c r="G109" s="245" t="s">
        <v>217</v>
      </c>
    </row>
    <row r="110" spans="1:7">
      <c r="A110" s="249" t="s">
        <v>613</v>
      </c>
      <c r="B110" s="245" t="s">
        <v>614</v>
      </c>
      <c r="C110" s="245" t="s">
        <v>615</v>
      </c>
      <c r="D110" s="245" t="s">
        <v>616</v>
      </c>
      <c r="F110" s="245" t="s">
        <v>201</v>
      </c>
      <c r="G110" s="245" t="s">
        <v>195</v>
      </c>
    </row>
    <row r="111" spans="1:7">
      <c r="A111" s="248" t="s">
        <v>617</v>
      </c>
      <c r="B111" s="245" t="s">
        <v>618</v>
      </c>
      <c r="C111" s="245" t="s">
        <v>619</v>
      </c>
      <c r="D111" s="245" t="s">
        <v>620</v>
      </c>
      <c r="E111" s="245" t="s">
        <v>621</v>
      </c>
      <c r="F111" s="245" t="s">
        <v>285</v>
      </c>
      <c r="G111" s="245" t="s">
        <v>217</v>
      </c>
    </row>
    <row r="112" spans="1:7">
      <c r="A112" s="248" t="s">
        <v>622</v>
      </c>
      <c r="B112" s="245" t="s">
        <v>231</v>
      </c>
      <c r="C112" s="245" t="s">
        <v>232</v>
      </c>
      <c r="D112" s="245" t="s">
        <v>233</v>
      </c>
      <c r="E112" s="245" t="s">
        <v>234</v>
      </c>
      <c r="F112" s="245" t="s">
        <v>235</v>
      </c>
      <c r="G112" s="245" t="s">
        <v>195</v>
      </c>
    </row>
    <row r="113" spans="1:7">
      <c r="A113" s="248" t="s">
        <v>623</v>
      </c>
      <c r="B113" s="245" t="s">
        <v>624</v>
      </c>
      <c r="C113" s="245" t="s">
        <v>625</v>
      </c>
      <c r="D113" s="245" t="s">
        <v>626</v>
      </c>
      <c r="E113" s="245" t="s">
        <v>627</v>
      </c>
      <c r="F113" s="245" t="s">
        <v>235</v>
      </c>
      <c r="G113" s="245" t="s">
        <v>195</v>
      </c>
    </row>
    <row r="114" spans="1:7">
      <c r="A114" s="248" t="s">
        <v>628</v>
      </c>
      <c r="B114" s="245" t="s">
        <v>629</v>
      </c>
      <c r="C114" s="245" t="s">
        <v>630</v>
      </c>
      <c r="D114" s="245" t="s">
        <v>631</v>
      </c>
      <c r="E114" s="245" t="s">
        <v>632</v>
      </c>
      <c r="F114" s="245" t="s">
        <v>194</v>
      </c>
      <c r="G114" s="245" t="s">
        <v>195</v>
      </c>
    </row>
    <row r="115" spans="1:7">
      <c r="A115" s="248" t="s">
        <v>633</v>
      </c>
      <c r="B115" s="245" t="s">
        <v>634</v>
      </c>
      <c r="C115" s="245" t="s">
        <v>635</v>
      </c>
      <c r="D115" s="245" t="s">
        <v>636</v>
      </c>
      <c r="E115" s="245" t="s">
        <v>637</v>
      </c>
      <c r="F115" s="245" t="s">
        <v>201</v>
      </c>
      <c r="G115" s="245" t="s">
        <v>195</v>
      </c>
    </row>
    <row r="116" spans="1:7">
      <c r="A116" s="281" t="s">
        <v>1698</v>
      </c>
      <c r="B116" s="245" t="s">
        <v>1699</v>
      </c>
      <c r="C116" s="245" t="s">
        <v>1700</v>
      </c>
      <c r="D116" s="245" t="s">
        <v>1701</v>
      </c>
      <c r="F116" s="245" t="s">
        <v>285</v>
      </c>
      <c r="G116" s="245" t="s">
        <v>195</v>
      </c>
    </row>
    <row r="117" spans="1:7">
      <c r="A117" s="248" t="s">
        <v>638</v>
      </c>
      <c r="B117" s="245" t="s">
        <v>639</v>
      </c>
      <c r="C117" s="245" t="s">
        <v>640</v>
      </c>
      <c r="D117" s="245" t="s">
        <v>641</v>
      </c>
      <c r="F117" s="245" t="s">
        <v>201</v>
      </c>
      <c r="G117" s="245" t="s">
        <v>217</v>
      </c>
    </row>
    <row r="118" spans="1:7">
      <c r="A118" s="248" t="s">
        <v>642</v>
      </c>
      <c r="B118" s="245" t="s">
        <v>643</v>
      </c>
      <c r="C118" s="245" t="s">
        <v>644</v>
      </c>
      <c r="D118" s="245" t="s">
        <v>645</v>
      </c>
      <c r="F118" s="245" t="s">
        <v>285</v>
      </c>
      <c r="G118" s="245" t="s">
        <v>217</v>
      </c>
    </row>
    <row r="119" spans="1:7">
      <c r="A119" s="244" t="s">
        <v>646</v>
      </c>
      <c r="B119" s="245" t="s">
        <v>647</v>
      </c>
      <c r="C119" s="245" t="s">
        <v>648</v>
      </c>
      <c r="D119" s="245" t="s">
        <v>649</v>
      </c>
      <c r="E119" s="245" t="s">
        <v>650</v>
      </c>
      <c r="F119" s="245" t="s">
        <v>201</v>
      </c>
      <c r="G119" s="245" t="s">
        <v>217</v>
      </c>
    </row>
    <row r="120" spans="1:7">
      <c r="A120" s="248" t="s">
        <v>651</v>
      </c>
      <c r="B120" s="245" t="s">
        <v>652</v>
      </c>
      <c r="C120" s="245" t="s">
        <v>653</v>
      </c>
      <c r="D120" s="245" t="s">
        <v>654</v>
      </c>
      <c r="E120" s="245" t="s">
        <v>655</v>
      </c>
      <c r="F120" s="245" t="s">
        <v>285</v>
      </c>
      <c r="G120" s="245" t="s">
        <v>217</v>
      </c>
    </row>
    <row r="121" spans="1:7">
      <c r="A121" s="248" t="s">
        <v>656</v>
      </c>
      <c r="B121" s="245" t="s">
        <v>657</v>
      </c>
      <c r="C121" s="245" t="s">
        <v>658</v>
      </c>
      <c r="D121" s="245" t="s">
        <v>659</v>
      </c>
      <c r="E121" s="245" t="s">
        <v>660</v>
      </c>
      <c r="F121" s="245" t="s">
        <v>212</v>
      </c>
      <c r="G121" s="245" t="s">
        <v>195</v>
      </c>
    </row>
    <row r="122" spans="1:7">
      <c r="A122" s="249" t="s">
        <v>661</v>
      </c>
      <c r="B122" s="245" t="s">
        <v>662</v>
      </c>
      <c r="C122" s="245" t="s">
        <v>663</v>
      </c>
      <c r="D122" s="245" t="s">
        <v>664</v>
      </c>
      <c r="E122" s="245" t="s">
        <v>665</v>
      </c>
      <c r="F122" s="245" t="s">
        <v>201</v>
      </c>
      <c r="G122" s="245" t="s">
        <v>195</v>
      </c>
    </row>
    <row r="123" spans="1:7">
      <c r="A123" s="248" t="s">
        <v>666</v>
      </c>
      <c r="B123" s="245" t="s">
        <v>667</v>
      </c>
      <c r="C123" s="245" t="s">
        <v>668</v>
      </c>
      <c r="D123" s="245" t="s">
        <v>669</v>
      </c>
      <c r="E123" s="245" t="s">
        <v>670</v>
      </c>
      <c r="F123" s="245" t="s">
        <v>194</v>
      </c>
      <c r="G123" s="245" t="s">
        <v>195</v>
      </c>
    </row>
    <row r="124" spans="1:7">
      <c r="A124" s="249" t="s">
        <v>671</v>
      </c>
      <c r="B124" s="245" t="s">
        <v>672</v>
      </c>
      <c r="C124" s="245" t="s">
        <v>673</v>
      </c>
      <c r="D124" s="245" t="s">
        <v>674</v>
      </c>
      <c r="E124" s="245" t="s">
        <v>675</v>
      </c>
      <c r="F124" s="245" t="s">
        <v>212</v>
      </c>
      <c r="G124" s="245" t="s">
        <v>217</v>
      </c>
    </row>
    <row r="125" spans="1:7">
      <c r="A125" s="248" t="s">
        <v>676</v>
      </c>
      <c r="B125" s="245" t="s">
        <v>677</v>
      </c>
      <c r="C125" s="245" t="s">
        <v>678</v>
      </c>
      <c r="D125" s="245" t="s">
        <v>679</v>
      </c>
      <c r="E125" s="245" t="s">
        <v>680</v>
      </c>
      <c r="F125" s="245" t="s">
        <v>270</v>
      </c>
      <c r="G125" s="245" t="s">
        <v>195</v>
      </c>
    </row>
    <row r="126" spans="1:7">
      <c r="A126" s="248" t="s">
        <v>681</v>
      </c>
      <c r="B126" s="245" t="s">
        <v>682</v>
      </c>
      <c r="C126" s="245" t="s">
        <v>683</v>
      </c>
      <c r="D126" s="245" t="s">
        <v>684</v>
      </c>
      <c r="E126" s="245" t="s">
        <v>685</v>
      </c>
      <c r="F126" s="245" t="s">
        <v>212</v>
      </c>
      <c r="G126" s="245" t="s">
        <v>195</v>
      </c>
    </row>
    <row r="127" spans="1:7">
      <c r="A127" s="248" t="s">
        <v>686</v>
      </c>
      <c r="B127" s="245" t="s">
        <v>687</v>
      </c>
      <c r="C127" s="245" t="s">
        <v>688</v>
      </c>
      <c r="D127" s="245" t="s">
        <v>689</v>
      </c>
      <c r="E127" s="245" t="s">
        <v>690</v>
      </c>
      <c r="F127" s="245" t="s">
        <v>235</v>
      </c>
      <c r="G127" s="245" t="s">
        <v>195</v>
      </c>
    </row>
    <row r="128" spans="1:7">
      <c r="A128" s="257" t="s">
        <v>691</v>
      </c>
      <c r="B128" s="245" t="s">
        <v>692</v>
      </c>
      <c r="C128" s="245" t="s">
        <v>693</v>
      </c>
      <c r="D128" s="245" t="s">
        <v>694</v>
      </c>
      <c r="F128" s="245" t="s">
        <v>212</v>
      </c>
      <c r="G128" s="245" t="s">
        <v>195</v>
      </c>
    </row>
    <row r="129" spans="1:7">
      <c r="A129" s="248" t="s">
        <v>695</v>
      </c>
      <c r="B129" s="245" t="s">
        <v>696</v>
      </c>
      <c r="C129" s="245" t="s">
        <v>697</v>
      </c>
      <c r="D129" s="245" t="s">
        <v>698</v>
      </c>
      <c r="E129" s="245" t="s">
        <v>699</v>
      </c>
      <c r="F129" s="245" t="s">
        <v>700</v>
      </c>
      <c r="G129" s="245" t="s">
        <v>217</v>
      </c>
    </row>
    <row r="130" spans="1:7">
      <c r="A130" s="248" t="s">
        <v>701</v>
      </c>
      <c r="B130" s="245" t="s">
        <v>702</v>
      </c>
      <c r="C130" s="245" t="s">
        <v>703</v>
      </c>
      <c r="D130" s="245" t="s">
        <v>704</v>
      </c>
      <c r="E130" s="245" t="s">
        <v>705</v>
      </c>
      <c r="F130" s="245" t="s">
        <v>212</v>
      </c>
      <c r="G130" s="245" t="s">
        <v>195</v>
      </c>
    </row>
    <row r="131" spans="1:7">
      <c r="A131" s="248" t="s">
        <v>706</v>
      </c>
      <c r="B131" s="245" t="s">
        <v>707</v>
      </c>
      <c r="C131" s="245" t="s">
        <v>708</v>
      </c>
      <c r="D131" s="245" t="s">
        <v>709</v>
      </c>
      <c r="E131" s="245" t="s">
        <v>710</v>
      </c>
      <c r="F131" s="245" t="s">
        <v>212</v>
      </c>
      <c r="G131" s="245" t="s">
        <v>195</v>
      </c>
    </row>
    <row r="132" spans="1:7">
      <c r="A132" s="248" t="s">
        <v>711</v>
      </c>
      <c r="B132" s="245" t="s">
        <v>712</v>
      </c>
      <c r="C132" s="245" t="s">
        <v>713</v>
      </c>
      <c r="D132" s="245" t="s">
        <v>714</v>
      </c>
      <c r="E132" s="245" t="s">
        <v>715</v>
      </c>
      <c r="F132" s="245" t="s">
        <v>270</v>
      </c>
      <c r="G132" s="245" t="s">
        <v>195</v>
      </c>
    </row>
    <row r="133" spans="1:7">
      <c r="A133" s="249" t="s">
        <v>716</v>
      </c>
      <c r="B133" s="245" t="s">
        <v>717</v>
      </c>
      <c r="C133" s="245" t="s">
        <v>718</v>
      </c>
      <c r="D133" s="245" t="s">
        <v>719</v>
      </c>
      <c r="E133" s="245" t="s">
        <v>720</v>
      </c>
      <c r="F133" s="245" t="s">
        <v>285</v>
      </c>
      <c r="G133" s="245" t="s">
        <v>217</v>
      </c>
    </row>
    <row r="134" spans="1:7">
      <c r="A134" s="248" t="s">
        <v>721</v>
      </c>
      <c r="B134" s="245" t="s">
        <v>722</v>
      </c>
      <c r="C134" s="245" t="s">
        <v>723</v>
      </c>
      <c r="D134" s="245" t="s">
        <v>724</v>
      </c>
      <c r="E134" s="245" t="s">
        <v>725</v>
      </c>
      <c r="F134" s="245" t="s">
        <v>285</v>
      </c>
      <c r="G134" s="245" t="s">
        <v>217</v>
      </c>
    </row>
    <row r="135" spans="1:7">
      <c r="A135" s="248" t="s">
        <v>726</v>
      </c>
      <c r="B135" s="245" t="s">
        <v>727</v>
      </c>
      <c r="C135" s="245" t="s">
        <v>728</v>
      </c>
      <c r="D135" s="245" t="s">
        <v>729</v>
      </c>
      <c r="E135" s="245" t="s">
        <v>730</v>
      </c>
      <c r="F135" s="245" t="s">
        <v>201</v>
      </c>
      <c r="G135" s="245" t="s">
        <v>195</v>
      </c>
    </row>
    <row r="136" spans="1:7">
      <c r="A136" s="250" t="s">
        <v>731</v>
      </c>
      <c r="B136" s="245" t="s">
        <v>732</v>
      </c>
      <c r="C136" s="245" t="s">
        <v>733</v>
      </c>
      <c r="D136" s="245" t="s">
        <v>734</v>
      </c>
      <c r="E136" s="245" t="s">
        <v>735</v>
      </c>
      <c r="F136" s="245" t="s">
        <v>235</v>
      </c>
      <c r="G136" s="245" t="s">
        <v>195</v>
      </c>
    </row>
    <row r="137" spans="1:7">
      <c r="A137" s="248" t="s">
        <v>736</v>
      </c>
      <c r="B137" s="245" t="s">
        <v>737</v>
      </c>
      <c r="C137" s="245" t="s">
        <v>738</v>
      </c>
      <c r="D137" s="245" t="s">
        <v>739</v>
      </c>
      <c r="E137" s="245" t="s">
        <v>740</v>
      </c>
      <c r="F137" s="245" t="s">
        <v>212</v>
      </c>
      <c r="G137" s="245" t="s">
        <v>217</v>
      </c>
    </row>
    <row r="138" spans="1:7">
      <c r="A138" s="249" t="s">
        <v>741</v>
      </c>
      <c r="B138" s="245" t="s">
        <v>742</v>
      </c>
      <c r="C138" s="245" t="s">
        <v>743</v>
      </c>
      <c r="D138" s="245" t="s">
        <v>744</v>
      </c>
      <c r="E138" s="245" t="s">
        <v>745</v>
      </c>
      <c r="F138" s="245" t="s">
        <v>700</v>
      </c>
      <c r="G138" s="245" t="s">
        <v>217</v>
      </c>
    </row>
    <row r="139" spans="1:7">
      <c r="A139" s="252" t="s">
        <v>746</v>
      </c>
      <c r="B139" s="245" t="s">
        <v>747</v>
      </c>
      <c r="C139" s="245" t="s">
        <v>748</v>
      </c>
      <c r="D139" s="245" t="s">
        <v>749</v>
      </c>
      <c r="E139" s="245" t="s">
        <v>750</v>
      </c>
      <c r="F139" s="245" t="s">
        <v>235</v>
      </c>
      <c r="G139" s="245" t="s">
        <v>195</v>
      </c>
    </row>
    <row r="140" spans="1:7">
      <c r="A140" s="252" t="s">
        <v>751</v>
      </c>
      <c r="B140" s="245" t="s">
        <v>752</v>
      </c>
      <c r="C140" s="245" t="s">
        <v>753</v>
      </c>
      <c r="D140" s="245" t="s">
        <v>754</v>
      </c>
      <c r="E140" s="245" t="s">
        <v>755</v>
      </c>
      <c r="F140" s="245" t="s">
        <v>455</v>
      </c>
      <c r="G140" s="245" t="s">
        <v>217</v>
      </c>
    </row>
    <row r="141" spans="1:7">
      <c r="A141" s="248" t="s">
        <v>756</v>
      </c>
      <c r="B141" s="245" t="s">
        <v>757</v>
      </c>
      <c r="C141" s="245" t="s">
        <v>758</v>
      </c>
      <c r="D141" s="245" t="s">
        <v>759</v>
      </c>
      <c r="E141" s="245" t="s">
        <v>760</v>
      </c>
      <c r="F141" s="245" t="s">
        <v>587</v>
      </c>
      <c r="G141" s="245" t="s">
        <v>195</v>
      </c>
    </row>
    <row r="142" spans="1:7">
      <c r="A142" s="244" t="s">
        <v>1649</v>
      </c>
      <c r="B142" s="245" t="s">
        <v>1650</v>
      </c>
      <c r="C142" s="245" t="s">
        <v>1651</v>
      </c>
      <c r="D142" s="245" t="s">
        <v>1652</v>
      </c>
      <c r="F142" s="245" t="s">
        <v>870</v>
      </c>
      <c r="G142" s="245" t="s">
        <v>195</v>
      </c>
    </row>
    <row r="143" spans="1:7">
      <c r="A143" s="257" t="s">
        <v>761</v>
      </c>
      <c r="B143" s="245" t="s">
        <v>762</v>
      </c>
      <c r="C143" s="245" t="s">
        <v>763</v>
      </c>
      <c r="D143" s="245" t="s">
        <v>764</v>
      </c>
      <c r="F143" s="245" t="s">
        <v>201</v>
      </c>
      <c r="G143" s="245" t="s">
        <v>195</v>
      </c>
    </row>
    <row r="144" spans="1:7">
      <c r="A144" s="248" t="s">
        <v>765</v>
      </c>
      <c r="B144" s="245" t="s">
        <v>766</v>
      </c>
      <c r="C144" s="245" t="s">
        <v>767</v>
      </c>
      <c r="F144" s="245" t="s">
        <v>235</v>
      </c>
      <c r="G144" s="245" t="s">
        <v>195</v>
      </c>
    </row>
    <row r="145" spans="1:256" ht="12.75">
      <c r="A145" s="248" t="s">
        <v>768</v>
      </c>
      <c r="B145" s="245" t="s">
        <v>769</v>
      </c>
      <c r="C145" s="245" t="s">
        <v>770</v>
      </c>
      <c r="D145" s="245" t="s">
        <v>771</v>
      </c>
      <c r="E145" s="245" t="s">
        <v>772</v>
      </c>
      <c r="F145" s="245" t="s">
        <v>212</v>
      </c>
      <c r="G145" s="245" t="s">
        <v>217</v>
      </c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  <c r="HY145"/>
      <c r="HZ145"/>
      <c r="IA145"/>
      <c r="IB145"/>
      <c r="IC145"/>
      <c r="ID145"/>
      <c r="IE145"/>
      <c r="IF145"/>
      <c r="IG145"/>
      <c r="IH145"/>
      <c r="II145"/>
      <c r="IJ145"/>
      <c r="IK145"/>
      <c r="IL145"/>
      <c r="IM145"/>
      <c r="IN145"/>
      <c r="IO145"/>
      <c r="IP145"/>
      <c r="IQ145"/>
      <c r="IR145"/>
      <c r="IS145"/>
      <c r="IT145"/>
      <c r="IU145"/>
      <c r="IV145"/>
    </row>
    <row r="146" spans="1:256">
      <c r="A146" s="257" t="s">
        <v>773</v>
      </c>
      <c r="B146" s="245" t="s">
        <v>774</v>
      </c>
      <c r="C146" s="245" t="s">
        <v>775</v>
      </c>
      <c r="D146" s="245" t="s">
        <v>776</v>
      </c>
      <c r="F146" s="245" t="s">
        <v>212</v>
      </c>
      <c r="G146" s="245" t="s">
        <v>217</v>
      </c>
    </row>
    <row r="147" spans="1:256">
      <c r="A147" s="248" t="s">
        <v>777</v>
      </c>
      <c r="B147" s="245" t="s">
        <v>778</v>
      </c>
      <c r="C147" s="245" t="s">
        <v>779</v>
      </c>
      <c r="D147" s="245" t="s">
        <v>780</v>
      </c>
      <c r="E147" s="245" t="s">
        <v>781</v>
      </c>
      <c r="F147" s="245" t="s">
        <v>235</v>
      </c>
      <c r="G147" s="245" t="s">
        <v>195</v>
      </c>
    </row>
    <row r="148" spans="1:256">
      <c r="A148" s="248" t="s">
        <v>782</v>
      </c>
      <c r="B148" s="245" t="s">
        <v>783</v>
      </c>
      <c r="C148" s="245" t="s">
        <v>784</v>
      </c>
      <c r="D148" s="245" t="s">
        <v>785</v>
      </c>
      <c r="F148" s="245" t="s">
        <v>201</v>
      </c>
      <c r="G148" s="245" t="s">
        <v>195</v>
      </c>
    </row>
    <row r="149" spans="1:256">
      <c r="A149" s="254" t="s">
        <v>786</v>
      </c>
      <c r="B149" s="245" t="s">
        <v>787</v>
      </c>
      <c r="C149" s="245" t="s">
        <v>788</v>
      </c>
      <c r="D149" s="245" t="s">
        <v>789</v>
      </c>
      <c r="E149" s="245" t="s">
        <v>790</v>
      </c>
      <c r="F149" s="245" t="s">
        <v>270</v>
      </c>
      <c r="G149" s="245" t="s">
        <v>217</v>
      </c>
    </row>
    <row r="150" spans="1:256" s="259" customFormat="1">
      <c r="A150" s="244" t="s">
        <v>1682</v>
      </c>
      <c r="B150" s="245" t="s">
        <v>1683</v>
      </c>
      <c r="C150" s="245" t="s">
        <v>1684</v>
      </c>
      <c r="D150" s="245" t="s">
        <v>1685</v>
      </c>
      <c r="E150" s="245"/>
      <c r="F150" s="245" t="s">
        <v>285</v>
      </c>
      <c r="G150" s="245" t="s">
        <v>195</v>
      </c>
    </row>
    <row r="151" spans="1:256">
      <c r="A151" s="249" t="s">
        <v>791</v>
      </c>
      <c r="B151" s="245" t="s">
        <v>792</v>
      </c>
      <c r="C151" s="245" t="s">
        <v>793</v>
      </c>
      <c r="D151" s="245" t="s">
        <v>794</v>
      </c>
      <c r="E151" s="245" t="s">
        <v>795</v>
      </c>
      <c r="F151" s="245" t="s">
        <v>455</v>
      </c>
      <c r="G151" s="245" t="s">
        <v>217</v>
      </c>
    </row>
    <row r="152" spans="1:256">
      <c r="A152" s="248" t="s">
        <v>796</v>
      </c>
      <c r="B152" s="245" t="s">
        <v>797</v>
      </c>
      <c r="C152" s="245" t="s">
        <v>798</v>
      </c>
      <c r="D152" s="245" t="s">
        <v>799</v>
      </c>
      <c r="E152" s="245" t="s">
        <v>800</v>
      </c>
      <c r="F152" s="245" t="s">
        <v>235</v>
      </c>
      <c r="G152" s="245" t="s">
        <v>195</v>
      </c>
    </row>
    <row r="153" spans="1:256">
      <c r="A153" s="248" t="s">
        <v>801</v>
      </c>
      <c r="B153" s="245" t="s">
        <v>802</v>
      </c>
      <c r="C153" s="245" t="s">
        <v>803</v>
      </c>
      <c r="D153" s="245" t="s">
        <v>804</v>
      </c>
      <c r="E153" s="245" t="s">
        <v>805</v>
      </c>
      <c r="F153" s="245" t="s">
        <v>194</v>
      </c>
      <c r="G153" s="245" t="s">
        <v>195</v>
      </c>
    </row>
    <row r="154" spans="1:256">
      <c r="A154" s="249" t="s">
        <v>806</v>
      </c>
      <c r="B154" s="245" t="s">
        <v>807</v>
      </c>
      <c r="C154" s="245" t="s">
        <v>808</v>
      </c>
      <c r="D154" s="245" t="s">
        <v>809</v>
      </c>
      <c r="E154" s="245" t="s">
        <v>810</v>
      </c>
      <c r="F154" s="245" t="s">
        <v>811</v>
      </c>
      <c r="G154" s="245" t="s">
        <v>195</v>
      </c>
    </row>
    <row r="155" spans="1:256">
      <c r="A155" s="257" t="s">
        <v>812</v>
      </c>
      <c r="B155" s="245" t="s">
        <v>813</v>
      </c>
      <c r="C155" s="245" t="s">
        <v>814</v>
      </c>
      <c r="D155" s="245" t="s">
        <v>815</v>
      </c>
      <c r="F155" s="245" t="s">
        <v>212</v>
      </c>
      <c r="G155" s="245" t="s">
        <v>217</v>
      </c>
    </row>
    <row r="156" spans="1:256">
      <c r="A156" s="249" t="s">
        <v>816</v>
      </c>
      <c r="B156" s="245" t="s">
        <v>817</v>
      </c>
      <c r="C156" s="245" t="s">
        <v>818</v>
      </c>
      <c r="D156" s="245" t="s">
        <v>819</v>
      </c>
      <c r="E156" s="245" t="s">
        <v>820</v>
      </c>
      <c r="F156" s="245" t="s">
        <v>285</v>
      </c>
      <c r="G156" s="245" t="s">
        <v>217</v>
      </c>
    </row>
    <row r="157" spans="1:256">
      <c r="A157" s="248" t="s">
        <v>821</v>
      </c>
      <c r="B157" s="245" t="s">
        <v>822</v>
      </c>
      <c r="C157" s="245" t="s">
        <v>823</v>
      </c>
      <c r="D157" s="245" t="s">
        <v>824</v>
      </c>
      <c r="E157" s="245" t="s">
        <v>825</v>
      </c>
      <c r="F157" s="245" t="s">
        <v>235</v>
      </c>
      <c r="G157" s="245" t="s">
        <v>195</v>
      </c>
    </row>
    <row r="158" spans="1:256">
      <c r="A158" s="248" t="s">
        <v>826</v>
      </c>
      <c r="B158" s="245" t="s">
        <v>827</v>
      </c>
      <c r="C158" s="245" t="s">
        <v>828</v>
      </c>
      <c r="D158" s="245" t="s">
        <v>829</v>
      </c>
      <c r="E158" s="245" t="s">
        <v>830</v>
      </c>
      <c r="F158" s="245" t="s">
        <v>270</v>
      </c>
      <c r="G158" s="245" t="s">
        <v>195</v>
      </c>
    </row>
    <row r="159" spans="1:256">
      <c r="A159" s="249" t="s">
        <v>831</v>
      </c>
      <c r="B159" s="245" t="s">
        <v>832</v>
      </c>
      <c r="C159" s="245" t="s">
        <v>833</v>
      </c>
      <c r="D159" s="245" t="s">
        <v>834</v>
      </c>
      <c r="E159" s="245" t="s">
        <v>835</v>
      </c>
      <c r="F159" s="245" t="s">
        <v>270</v>
      </c>
      <c r="G159" s="245" t="s">
        <v>195</v>
      </c>
    </row>
    <row r="160" spans="1:256">
      <c r="A160" s="248" t="s">
        <v>836</v>
      </c>
      <c r="B160" s="260" t="s">
        <v>837</v>
      </c>
      <c r="C160" s="260" t="s">
        <v>838</v>
      </c>
      <c r="D160" s="260" t="s">
        <v>839</v>
      </c>
      <c r="E160" s="260" t="s">
        <v>840</v>
      </c>
      <c r="F160" s="245" t="s">
        <v>235</v>
      </c>
      <c r="G160" s="245" t="s">
        <v>195</v>
      </c>
    </row>
    <row r="161" spans="1:7">
      <c r="A161" s="248" t="s">
        <v>841</v>
      </c>
      <c r="B161" s="245" t="s">
        <v>842</v>
      </c>
      <c r="C161" s="245" t="s">
        <v>843</v>
      </c>
      <c r="D161" s="245" t="s">
        <v>844</v>
      </c>
      <c r="E161" s="245" t="s">
        <v>845</v>
      </c>
      <c r="F161" s="245" t="s">
        <v>201</v>
      </c>
      <c r="G161" s="245" t="s">
        <v>195</v>
      </c>
    </row>
    <row r="162" spans="1:7">
      <c r="A162" s="248" t="s">
        <v>846</v>
      </c>
      <c r="B162" s="245" t="s">
        <v>847</v>
      </c>
      <c r="C162" s="245" t="s">
        <v>848</v>
      </c>
      <c r="D162" s="245" t="s">
        <v>849</v>
      </c>
      <c r="E162" s="245" t="s">
        <v>850</v>
      </c>
      <c r="F162" s="245" t="s">
        <v>201</v>
      </c>
      <c r="G162" s="245" t="s">
        <v>217</v>
      </c>
    </row>
    <row r="163" spans="1:7">
      <c r="A163" s="248" t="s">
        <v>851</v>
      </c>
      <c r="B163" s="245" t="s">
        <v>852</v>
      </c>
      <c r="C163" s="245" t="s">
        <v>853</v>
      </c>
      <c r="D163" s="245" t="s">
        <v>854</v>
      </c>
      <c r="E163" s="245" t="s">
        <v>855</v>
      </c>
      <c r="F163" s="245" t="s">
        <v>201</v>
      </c>
      <c r="G163" s="245" t="s">
        <v>195</v>
      </c>
    </row>
    <row r="164" spans="1:7">
      <c r="A164" s="248" t="s">
        <v>856</v>
      </c>
      <c r="B164" s="245" t="s">
        <v>857</v>
      </c>
      <c r="C164" s="245" t="s">
        <v>858</v>
      </c>
      <c r="D164" s="245" t="s">
        <v>859</v>
      </c>
      <c r="F164" s="245" t="s">
        <v>285</v>
      </c>
      <c r="G164" s="245" t="s">
        <v>217</v>
      </c>
    </row>
    <row r="165" spans="1:7">
      <c r="A165" s="249" t="s">
        <v>860</v>
      </c>
      <c r="B165" s="245" t="s">
        <v>861</v>
      </c>
      <c r="C165" s="245" t="s">
        <v>862</v>
      </c>
      <c r="D165" s="245" t="s">
        <v>863</v>
      </c>
      <c r="E165" s="245" t="s">
        <v>864</v>
      </c>
      <c r="F165" s="245" t="s">
        <v>201</v>
      </c>
      <c r="G165" s="245" t="s">
        <v>195</v>
      </c>
    </row>
    <row r="166" spans="1:7">
      <c r="A166" s="249" t="s">
        <v>865</v>
      </c>
      <c r="B166" s="245" t="s">
        <v>866</v>
      </c>
      <c r="C166" s="245" t="s">
        <v>867</v>
      </c>
      <c r="D166" s="245" t="s">
        <v>868</v>
      </c>
      <c r="E166" s="245" t="s">
        <v>869</v>
      </c>
      <c r="F166" s="245" t="s">
        <v>447</v>
      </c>
      <c r="G166" s="245" t="s">
        <v>217</v>
      </c>
    </row>
    <row r="167" spans="1:7">
      <c r="A167" s="249" t="s">
        <v>871</v>
      </c>
      <c r="B167" s="245" t="s">
        <v>872</v>
      </c>
      <c r="C167" s="245" t="s">
        <v>873</v>
      </c>
      <c r="D167" s="245" t="s">
        <v>874</v>
      </c>
      <c r="F167" s="245" t="s">
        <v>201</v>
      </c>
      <c r="G167" s="245" t="s">
        <v>195</v>
      </c>
    </row>
    <row r="168" spans="1:7">
      <c r="A168" s="257" t="s">
        <v>875</v>
      </c>
      <c r="B168" s="245" t="s">
        <v>876</v>
      </c>
      <c r="C168" s="245" t="s">
        <v>877</v>
      </c>
      <c r="D168" s="245" t="s">
        <v>878</v>
      </c>
      <c r="F168" s="245" t="s">
        <v>285</v>
      </c>
      <c r="G168" s="245" t="s">
        <v>217</v>
      </c>
    </row>
    <row r="169" spans="1:7">
      <c r="A169" s="257" t="s">
        <v>879</v>
      </c>
      <c r="B169" s="245" t="s">
        <v>880</v>
      </c>
      <c r="C169" s="245" t="s">
        <v>881</v>
      </c>
      <c r="F169" s="245" t="s">
        <v>285</v>
      </c>
      <c r="G169" s="245" t="s">
        <v>217</v>
      </c>
    </row>
    <row r="170" spans="1:7">
      <c r="A170" s="257" t="s">
        <v>882</v>
      </c>
      <c r="B170" s="245" t="s">
        <v>883</v>
      </c>
      <c r="C170" s="245" t="s">
        <v>884</v>
      </c>
      <c r="D170" s="245" t="s">
        <v>885</v>
      </c>
      <c r="E170" s="245" t="s">
        <v>886</v>
      </c>
    </row>
    <row r="171" spans="1:7">
      <c r="A171" s="248" t="s">
        <v>887</v>
      </c>
      <c r="B171" s="245" t="s">
        <v>888</v>
      </c>
      <c r="C171" s="245" t="s">
        <v>889</v>
      </c>
      <c r="F171" s="245" t="s">
        <v>235</v>
      </c>
      <c r="G171" s="245" t="s">
        <v>195</v>
      </c>
    </row>
    <row r="172" spans="1:7">
      <c r="A172" s="248" t="s">
        <v>890</v>
      </c>
      <c r="B172" s="245" t="s">
        <v>891</v>
      </c>
      <c r="C172" s="245" t="s">
        <v>892</v>
      </c>
      <c r="D172" s="245" t="s">
        <v>893</v>
      </c>
      <c r="E172" s="245" t="s">
        <v>894</v>
      </c>
      <c r="F172" s="245" t="s">
        <v>194</v>
      </c>
      <c r="G172" s="245" t="s">
        <v>195</v>
      </c>
    </row>
    <row r="173" spans="1:7">
      <c r="A173" s="248" t="s">
        <v>895</v>
      </c>
      <c r="B173" s="245" t="s">
        <v>896</v>
      </c>
      <c r="C173" s="245" t="s">
        <v>897</v>
      </c>
      <c r="D173" s="245" t="s">
        <v>898</v>
      </c>
      <c r="F173" s="245" t="s">
        <v>212</v>
      </c>
      <c r="G173" s="245" t="s">
        <v>217</v>
      </c>
    </row>
    <row r="174" spans="1:7">
      <c r="A174" s="244" t="s">
        <v>1653</v>
      </c>
      <c r="B174" s="245" t="s">
        <v>1654</v>
      </c>
      <c r="C174" s="279" t="s">
        <v>1655</v>
      </c>
      <c r="D174" s="279" t="s">
        <v>1656</v>
      </c>
      <c r="E174" s="245" t="s">
        <v>1657</v>
      </c>
      <c r="F174" s="245" t="s">
        <v>235</v>
      </c>
      <c r="G174" s="245" t="s">
        <v>195</v>
      </c>
    </row>
    <row r="175" spans="1:7">
      <c r="A175" s="248" t="s">
        <v>899</v>
      </c>
      <c r="B175" s="245" t="s">
        <v>900</v>
      </c>
      <c r="C175" s="245" t="s">
        <v>901</v>
      </c>
      <c r="D175" s="245" t="s">
        <v>902</v>
      </c>
      <c r="E175" s="245" t="s">
        <v>903</v>
      </c>
      <c r="F175" s="245" t="s">
        <v>270</v>
      </c>
      <c r="G175" s="245" t="s">
        <v>195</v>
      </c>
    </row>
    <row r="176" spans="1:7">
      <c r="A176" s="249" t="s">
        <v>904</v>
      </c>
      <c r="B176" s="245" t="s">
        <v>905</v>
      </c>
      <c r="C176" s="245" t="s">
        <v>906</v>
      </c>
      <c r="D176" s="245" t="s">
        <v>907</v>
      </c>
      <c r="E176" s="245" t="s">
        <v>908</v>
      </c>
      <c r="F176" s="245" t="s">
        <v>235</v>
      </c>
      <c r="G176" s="245" t="s">
        <v>217</v>
      </c>
    </row>
    <row r="177" spans="1:7">
      <c r="A177" s="248" t="s">
        <v>909</v>
      </c>
      <c r="B177" s="245" t="s">
        <v>910</v>
      </c>
      <c r="C177" s="245" t="s">
        <v>911</v>
      </c>
      <c r="F177" s="245" t="s">
        <v>447</v>
      </c>
      <c r="G177" s="245" t="s">
        <v>195</v>
      </c>
    </row>
    <row r="178" spans="1:7">
      <c r="A178" s="248" t="s">
        <v>912</v>
      </c>
      <c r="B178" s="245" t="s">
        <v>913</v>
      </c>
      <c r="C178" s="245" t="s">
        <v>914</v>
      </c>
      <c r="F178" s="245" t="s">
        <v>270</v>
      </c>
      <c r="G178" s="245" t="s">
        <v>195</v>
      </c>
    </row>
    <row r="179" spans="1:7">
      <c r="A179" s="249" t="s">
        <v>915</v>
      </c>
      <c r="B179" s="245" t="s">
        <v>916</v>
      </c>
      <c r="C179" s="245" t="s">
        <v>917</v>
      </c>
      <c r="D179" s="245" t="s">
        <v>918</v>
      </c>
      <c r="E179" s="245" t="s">
        <v>919</v>
      </c>
      <c r="F179" s="245" t="s">
        <v>285</v>
      </c>
      <c r="G179" s="245" t="s">
        <v>195</v>
      </c>
    </row>
    <row r="180" spans="1:7">
      <c r="A180" s="248" t="s">
        <v>920</v>
      </c>
      <c r="B180" s="245" t="s">
        <v>921</v>
      </c>
      <c r="C180" s="245" t="s">
        <v>922</v>
      </c>
      <c r="D180" s="245" t="s">
        <v>923</v>
      </c>
      <c r="F180" s="245" t="s">
        <v>285</v>
      </c>
      <c r="G180" s="245" t="s">
        <v>195</v>
      </c>
    </row>
    <row r="181" spans="1:7">
      <c r="A181" s="248" t="s">
        <v>924</v>
      </c>
      <c r="B181" s="245" t="s">
        <v>925</v>
      </c>
      <c r="C181" s="245" t="s">
        <v>926</v>
      </c>
      <c r="D181" s="245" t="s">
        <v>927</v>
      </c>
      <c r="E181" s="245" t="s">
        <v>928</v>
      </c>
      <c r="F181" s="245" t="s">
        <v>201</v>
      </c>
      <c r="G181" s="245" t="s">
        <v>217</v>
      </c>
    </row>
    <row r="182" spans="1:7">
      <c r="A182" s="248" t="s">
        <v>929</v>
      </c>
      <c r="B182" s="245" t="s">
        <v>930</v>
      </c>
      <c r="C182" s="245" t="s">
        <v>931</v>
      </c>
      <c r="D182" s="245" t="s">
        <v>932</v>
      </c>
      <c r="E182" s="245" t="s">
        <v>933</v>
      </c>
      <c r="F182" s="245" t="s">
        <v>235</v>
      </c>
      <c r="G182" s="245" t="s">
        <v>195</v>
      </c>
    </row>
    <row r="183" spans="1:7">
      <c r="A183" s="244" t="s">
        <v>1721</v>
      </c>
      <c r="B183" s="245" t="s">
        <v>1722</v>
      </c>
    </row>
    <row r="184" spans="1:7">
      <c r="A184" s="249" t="s">
        <v>934</v>
      </c>
      <c r="B184" s="245" t="s">
        <v>935</v>
      </c>
      <c r="C184" s="245" t="s">
        <v>936</v>
      </c>
      <c r="D184" s="245" t="s">
        <v>937</v>
      </c>
      <c r="E184" s="245" t="s">
        <v>938</v>
      </c>
      <c r="F184" s="245" t="s">
        <v>212</v>
      </c>
      <c r="G184" s="245" t="s">
        <v>217</v>
      </c>
    </row>
    <row r="185" spans="1:7">
      <c r="A185" s="248" t="s">
        <v>939</v>
      </c>
      <c r="B185" s="253" t="s">
        <v>940</v>
      </c>
      <c r="C185" s="245" t="s">
        <v>941</v>
      </c>
      <c r="D185" s="245" t="s">
        <v>942</v>
      </c>
      <c r="E185" s="245" t="s">
        <v>943</v>
      </c>
      <c r="F185" s="245" t="s">
        <v>212</v>
      </c>
      <c r="G185" s="245" t="s">
        <v>217</v>
      </c>
    </row>
    <row r="186" spans="1:7">
      <c r="A186" s="257" t="s">
        <v>944</v>
      </c>
      <c r="B186" s="245" t="s">
        <v>945</v>
      </c>
      <c r="C186" s="245" t="s">
        <v>946</v>
      </c>
      <c r="D186" s="245" t="s">
        <v>947</v>
      </c>
      <c r="F186" s="245" t="s">
        <v>285</v>
      </c>
      <c r="G186" s="245" t="s">
        <v>217</v>
      </c>
    </row>
    <row r="187" spans="1:7">
      <c r="A187" s="248" t="s">
        <v>948</v>
      </c>
      <c r="B187" s="245" t="s">
        <v>949</v>
      </c>
      <c r="C187" s="245" t="s">
        <v>950</v>
      </c>
      <c r="D187" s="245" t="s">
        <v>951</v>
      </c>
      <c r="E187" s="245" t="s">
        <v>952</v>
      </c>
      <c r="F187" s="245" t="s">
        <v>212</v>
      </c>
      <c r="G187" s="245" t="s">
        <v>195</v>
      </c>
    </row>
    <row r="188" spans="1:7">
      <c r="A188" s="248" t="s">
        <v>953</v>
      </c>
      <c r="B188" s="245" t="s">
        <v>954</v>
      </c>
      <c r="C188" s="245" t="s">
        <v>955</v>
      </c>
      <c r="D188" s="245" t="s">
        <v>956</v>
      </c>
      <c r="E188" s="245" t="s">
        <v>957</v>
      </c>
      <c r="F188" s="245" t="s">
        <v>201</v>
      </c>
      <c r="G188" s="245" t="s">
        <v>195</v>
      </c>
    </row>
    <row r="189" spans="1:7">
      <c r="A189" s="248" t="s">
        <v>958</v>
      </c>
      <c r="B189" s="245" t="s">
        <v>959</v>
      </c>
      <c r="C189" s="245" t="s">
        <v>960</v>
      </c>
      <c r="D189" s="245" t="s">
        <v>961</v>
      </c>
      <c r="E189" s="245" t="s">
        <v>962</v>
      </c>
      <c r="F189" s="245" t="s">
        <v>285</v>
      </c>
      <c r="G189" s="245" t="s">
        <v>217</v>
      </c>
    </row>
    <row r="190" spans="1:7">
      <c r="A190" s="248" t="s">
        <v>963</v>
      </c>
      <c r="B190" s="245" t="s">
        <v>964</v>
      </c>
      <c r="C190" s="245" t="s">
        <v>965</v>
      </c>
      <c r="D190" s="245" t="s">
        <v>966</v>
      </c>
      <c r="F190" s="245" t="s">
        <v>285</v>
      </c>
      <c r="G190" s="245" t="s">
        <v>195</v>
      </c>
    </row>
    <row r="191" spans="1:7">
      <c r="A191" s="248" t="s">
        <v>967</v>
      </c>
      <c r="B191" s="245" t="s">
        <v>968</v>
      </c>
      <c r="C191" s="245" t="s">
        <v>969</v>
      </c>
      <c r="D191" s="245" t="s">
        <v>970</v>
      </c>
      <c r="E191" s="245" t="s">
        <v>971</v>
      </c>
      <c r="F191" s="245" t="s">
        <v>212</v>
      </c>
      <c r="G191" s="245" t="s">
        <v>195</v>
      </c>
    </row>
    <row r="192" spans="1:7">
      <c r="A192" s="248" t="s">
        <v>972</v>
      </c>
      <c r="B192" s="245" t="s">
        <v>973</v>
      </c>
      <c r="C192" s="245" t="s">
        <v>974</v>
      </c>
      <c r="D192" s="245" t="s">
        <v>975</v>
      </c>
      <c r="F192" s="245" t="s">
        <v>212</v>
      </c>
      <c r="G192" s="245" t="s">
        <v>195</v>
      </c>
    </row>
    <row r="193" spans="1:7">
      <c r="A193" s="248" t="s">
        <v>976</v>
      </c>
      <c r="B193" s="245" t="s">
        <v>977</v>
      </c>
      <c r="C193" s="245" t="s">
        <v>978</v>
      </c>
      <c r="D193" s="245" t="s">
        <v>979</v>
      </c>
      <c r="E193" s="245" t="s">
        <v>980</v>
      </c>
      <c r="F193" s="245" t="s">
        <v>212</v>
      </c>
      <c r="G193" s="245" t="s">
        <v>195</v>
      </c>
    </row>
    <row r="194" spans="1:7">
      <c r="A194" s="250" t="s">
        <v>981</v>
      </c>
      <c r="B194" s="245" t="s">
        <v>982</v>
      </c>
      <c r="C194" s="245" t="s">
        <v>983</v>
      </c>
      <c r="D194" s="245" t="s">
        <v>984</v>
      </c>
      <c r="E194" s="245" t="s">
        <v>985</v>
      </c>
      <c r="F194" s="245" t="s">
        <v>285</v>
      </c>
      <c r="G194" s="245" t="s">
        <v>217</v>
      </c>
    </row>
    <row r="195" spans="1:7">
      <c r="A195" s="248" t="s">
        <v>986</v>
      </c>
      <c r="B195" s="245" t="s">
        <v>987</v>
      </c>
      <c r="C195" s="245" t="s">
        <v>988</v>
      </c>
      <c r="D195" s="245" t="s">
        <v>989</v>
      </c>
      <c r="E195" s="245" t="s">
        <v>990</v>
      </c>
      <c r="F195" s="245" t="s">
        <v>212</v>
      </c>
      <c r="G195" s="245" t="s">
        <v>195</v>
      </c>
    </row>
    <row r="196" spans="1:7">
      <c r="A196" s="248" t="s">
        <v>991</v>
      </c>
      <c r="B196" s="245" t="s">
        <v>992</v>
      </c>
      <c r="C196" s="245" t="s">
        <v>993</v>
      </c>
      <c r="D196" s="245" t="s">
        <v>994</v>
      </c>
      <c r="E196" s="245" t="s">
        <v>995</v>
      </c>
      <c r="F196" s="245" t="s">
        <v>212</v>
      </c>
      <c r="G196" s="245" t="s">
        <v>195</v>
      </c>
    </row>
    <row r="197" spans="1:7">
      <c r="A197" s="257" t="s">
        <v>996</v>
      </c>
      <c r="B197" s="245" t="s">
        <v>997</v>
      </c>
      <c r="C197" s="245" t="s">
        <v>998</v>
      </c>
      <c r="D197" s="245" t="s">
        <v>999</v>
      </c>
      <c r="F197" s="245" t="s">
        <v>212</v>
      </c>
      <c r="G197" s="245" t="s">
        <v>217</v>
      </c>
    </row>
    <row r="198" spans="1:7">
      <c r="A198" s="248" t="s">
        <v>1000</v>
      </c>
      <c r="B198" s="245" t="s">
        <v>1001</v>
      </c>
      <c r="C198" s="245" t="s">
        <v>1002</v>
      </c>
      <c r="D198" s="245" t="s">
        <v>1003</v>
      </c>
      <c r="E198" s="245" t="s">
        <v>1004</v>
      </c>
      <c r="F198" s="245" t="s">
        <v>194</v>
      </c>
      <c r="G198" s="245" t="s">
        <v>195</v>
      </c>
    </row>
    <row r="199" spans="1:7">
      <c r="A199" s="250" t="s">
        <v>1005</v>
      </c>
      <c r="B199" s="245" t="s">
        <v>1006</v>
      </c>
      <c r="C199" s="245" t="s">
        <v>1007</v>
      </c>
      <c r="D199" s="245" t="s">
        <v>1008</v>
      </c>
      <c r="E199" s="245" t="s">
        <v>1009</v>
      </c>
      <c r="F199" s="245" t="s">
        <v>212</v>
      </c>
      <c r="G199" s="245" t="s">
        <v>217</v>
      </c>
    </row>
    <row r="200" spans="1:7">
      <c r="A200" s="261" t="s">
        <v>1010</v>
      </c>
      <c r="B200" s="262" t="s">
        <v>1011</v>
      </c>
      <c r="C200" s="263" t="s">
        <v>1012</v>
      </c>
      <c r="D200" s="262" t="s">
        <v>1013</v>
      </c>
      <c r="E200" s="262" t="s">
        <v>1014</v>
      </c>
      <c r="F200" s="245" t="s">
        <v>212</v>
      </c>
      <c r="G200" s="245" t="s">
        <v>217</v>
      </c>
    </row>
    <row r="201" spans="1:7">
      <c r="A201" s="248" t="s">
        <v>1015</v>
      </c>
      <c r="B201" s="245" t="s">
        <v>1016</v>
      </c>
      <c r="C201" s="245" t="s">
        <v>1017</v>
      </c>
      <c r="F201" s="245" t="s">
        <v>212</v>
      </c>
      <c r="G201" s="245" t="s">
        <v>217</v>
      </c>
    </row>
    <row r="202" spans="1:7">
      <c r="A202" s="248" t="s">
        <v>1018</v>
      </c>
      <c r="B202" s="245" t="s">
        <v>1019</v>
      </c>
      <c r="C202" s="245" t="s">
        <v>1020</v>
      </c>
      <c r="D202" s="245" t="s">
        <v>1021</v>
      </c>
      <c r="E202" s="245" t="s">
        <v>1022</v>
      </c>
      <c r="F202" s="245" t="s">
        <v>194</v>
      </c>
      <c r="G202" s="245" t="s">
        <v>195</v>
      </c>
    </row>
    <row r="203" spans="1:7">
      <c r="A203" s="249" t="s">
        <v>1023</v>
      </c>
      <c r="B203" s="245" t="s">
        <v>1024</v>
      </c>
      <c r="C203" s="245" t="s">
        <v>1025</v>
      </c>
      <c r="D203" s="245" t="s">
        <v>1026</v>
      </c>
      <c r="E203" s="245" t="s">
        <v>1027</v>
      </c>
      <c r="F203" s="245" t="s">
        <v>212</v>
      </c>
      <c r="G203" s="245" t="s">
        <v>195</v>
      </c>
    </row>
    <row r="204" spans="1:7">
      <c r="A204" s="248" t="s">
        <v>1028</v>
      </c>
      <c r="B204" s="245" t="s">
        <v>1029</v>
      </c>
      <c r="C204" s="245" t="s">
        <v>1030</v>
      </c>
      <c r="D204" s="245" t="s">
        <v>1031</v>
      </c>
      <c r="E204" s="245" t="s">
        <v>1032</v>
      </c>
      <c r="F204" s="245" t="s">
        <v>285</v>
      </c>
      <c r="G204" s="245" t="s">
        <v>217</v>
      </c>
    </row>
    <row r="205" spans="1:7">
      <c r="A205" s="248" t="s">
        <v>1033</v>
      </c>
      <c r="B205" s="245" t="s">
        <v>1034</v>
      </c>
      <c r="C205" s="245" t="s">
        <v>1035</v>
      </c>
      <c r="D205" s="245" t="s">
        <v>1036</v>
      </c>
      <c r="E205" s="245" t="s">
        <v>1037</v>
      </c>
      <c r="F205" s="245" t="s">
        <v>212</v>
      </c>
      <c r="G205" s="245" t="s">
        <v>217</v>
      </c>
    </row>
    <row r="206" spans="1:7">
      <c r="A206" s="244" t="s">
        <v>1635</v>
      </c>
      <c r="B206" s="245" t="s">
        <v>1731</v>
      </c>
      <c r="C206" s="245" t="s">
        <v>1636</v>
      </c>
      <c r="D206" s="245" t="s">
        <v>1637</v>
      </c>
      <c r="E206" s="245" t="s">
        <v>1638</v>
      </c>
      <c r="F206" s="245" t="s">
        <v>285</v>
      </c>
      <c r="G206" s="245" t="s">
        <v>217</v>
      </c>
    </row>
    <row r="207" spans="1:7">
      <c r="A207" s="248" t="s">
        <v>1038</v>
      </c>
      <c r="B207" s="245" t="s">
        <v>1039</v>
      </c>
      <c r="C207" s="245" t="s">
        <v>1040</v>
      </c>
      <c r="D207" s="245" t="s">
        <v>1041</v>
      </c>
      <c r="E207" s="245" t="s">
        <v>1042</v>
      </c>
      <c r="F207" s="245" t="s">
        <v>194</v>
      </c>
      <c r="G207" s="245" t="s">
        <v>195</v>
      </c>
    </row>
    <row r="208" spans="1:7">
      <c r="A208" s="248" t="s">
        <v>1043</v>
      </c>
      <c r="B208" s="245" t="s">
        <v>1044</v>
      </c>
      <c r="C208" s="245" t="s">
        <v>1045</v>
      </c>
      <c r="D208" s="245" t="s">
        <v>1046</v>
      </c>
      <c r="E208" s="245" t="s">
        <v>1047</v>
      </c>
      <c r="F208" s="245" t="s">
        <v>212</v>
      </c>
      <c r="G208" s="245" t="s">
        <v>217</v>
      </c>
    </row>
    <row r="209" spans="1:7">
      <c r="A209" s="248" t="s">
        <v>1048</v>
      </c>
      <c r="B209" s="245" t="s">
        <v>1049</v>
      </c>
      <c r="C209" s="245" t="s">
        <v>1050</v>
      </c>
      <c r="D209" s="245" t="s">
        <v>1051</v>
      </c>
      <c r="F209" s="245" t="s">
        <v>212</v>
      </c>
      <c r="G209" s="245" t="s">
        <v>217</v>
      </c>
    </row>
    <row r="210" spans="1:7">
      <c r="A210" s="257" t="s">
        <v>1052</v>
      </c>
      <c r="B210" s="245" t="s">
        <v>1053</v>
      </c>
      <c r="C210" s="245" t="s">
        <v>1054</v>
      </c>
      <c r="D210" s="245" t="s">
        <v>1055</v>
      </c>
      <c r="F210" s="245" t="s">
        <v>212</v>
      </c>
      <c r="G210" s="245" t="s">
        <v>217</v>
      </c>
    </row>
    <row r="211" spans="1:7">
      <c r="A211" s="257" t="s">
        <v>1056</v>
      </c>
      <c r="B211" s="245" t="s">
        <v>1057</v>
      </c>
      <c r="C211" s="245" t="s">
        <v>1058</v>
      </c>
      <c r="D211" s="245" t="s">
        <v>1059</v>
      </c>
      <c r="E211" s="245" t="s">
        <v>1060</v>
      </c>
      <c r="F211" s="245" t="s">
        <v>285</v>
      </c>
      <c r="G211" s="245" t="s">
        <v>195</v>
      </c>
    </row>
    <row r="212" spans="1:7">
      <c r="A212" s="257" t="s">
        <v>1061</v>
      </c>
      <c r="B212" s="245" t="s">
        <v>1062</v>
      </c>
      <c r="F212" s="245" t="s">
        <v>285</v>
      </c>
      <c r="G212" s="245" t="s">
        <v>217</v>
      </c>
    </row>
    <row r="213" spans="1:7">
      <c r="A213" s="244" t="s">
        <v>1063</v>
      </c>
      <c r="B213" s="245" t="s">
        <v>1064</v>
      </c>
      <c r="C213" s="245" t="s">
        <v>1065</v>
      </c>
      <c r="D213" s="245" t="s">
        <v>1066</v>
      </c>
      <c r="E213" s="245" t="s">
        <v>1067</v>
      </c>
      <c r="F213" s="245" t="s">
        <v>285</v>
      </c>
      <c r="G213" s="245" t="s">
        <v>195</v>
      </c>
    </row>
    <row r="214" spans="1:7">
      <c r="A214" s="248" t="s">
        <v>1068</v>
      </c>
      <c r="B214" s="245" t="s">
        <v>1069</v>
      </c>
      <c r="C214" s="245" t="s">
        <v>1070</v>
      </c>
      <c r="D214" s="245" t="s">
        <v>1071</v>
      </c>
      <c r="F214" s="245" t="s">
        <v>194</v>
      </c>
      <c r="G214" s="245" t="s">
        <v>195</v>
      </c>
    </row>
    <row r="215" spans="1:7">
      <c r="A215" s="250" t="s">
        <v>1072</v>
      </c>
      <c r="B215" s="245" t="s">
        <v>1073</v>
      </c>
      <c r="C215" s="245" t="s">
        <v>1074</v>
      </c>
      <c r="D215" s="245" t="s">
        <v>1075</v>
      </c>
      <c r="E215" s="245" t="s">
        <v>1076</v>
      </c>
      <c r="F215" s="245" t="s">
        <v>201</v>
      </c>
      <c r="G215" s="245" t="s">
        <v>195</v>
      </c>
    </row>
    <row r="216" spans="1:7">
      <c r="A216" s="248" t="s">
        <v>1077</v>
      </c>
      <c r="B216" s="245" t="s">
        <v>1078</v>
      </c>
      <c r="C216" s="245" t="s">
        <v>1079</v>
      </c>
      <c r="D216" s="245" t="s">
        <v>1080</v>
      </c>
      <c r="E216" s="245" t="s">
        <v>1081</v>
      </c>
      <c r="F216" s="245" t="s">
        <v>212</v>
      </c>
      <c r="G216" s="245" t="s">
        <v>217</v>
      </c>
    </row>
    <row r="217" spans="1:7">
      <c r="A217" s="249" t="s">
        <v>1082</v>
      </c>
      <c r="B217" s="245" t="s">
        <v>1083</v>
      </c>
      <c r="C217" s="245" t="s">
        <v>1084</v>
      </c>
      <c r="E217" s="245" t="s">
        <v>1085</v>
      </c>
      <c r="F217" s="245" t="s">
        <v>201</v>
      </c>
      <c r="G217" s="245" t="s">
        <v>217</v>
      </c>
    </row>
    <row r="218" spans="1:7">
      <c r="A218" s="248" t="s">
        <v>1086</v>
      </c>
      <c r="B218" s="245" t="s">
        <v>1087</v>
      </c>
      <c r="C218" s="245" t="s">
        <v>1088</v>
      </c>
      <c r="D218" s="245" t="s">
        <v>1089</v>
      </c>
      <c r="E218" s="245" t="s">
        <v>1090</v>
      </c>
      <c r="F218" s="245" t="s">
        <v>212</v>
      </c>
      <c r="G218" s="245" t="s">
        <v>195</v>
      </c>
    </row>
    <row r="219" spans="1:7">
      <c r="A219" s="248" t="s">
        <v>1091</v>
      </c>
      <c r="B219" s="245" t="s">
        <v>1092</v>
      </c>
      <c r="C219" s="245" t="s">
        <v>1093</v>
      </c>
      <c r="D219" s="245" t="s">
        <v>1094</v>
      </c>
      <c r="E219" s="245" t="s">
        <v>1095</v>
      </c>
      <c r="F219" s="245" t="s">
        <v>285</v>
      </c>
      <c r="G219" s="245" t="s">
        <v>217</v>
      </c>
    </row>
    <row r="220" spans="1:7">
      <c r="A220" s="248" t="s">
        <v>1096</v>
      </c>
      <c r="B220" s="245" t="s">
        <v>1097</v>
      </c>
      <c r="C220" s="245" t="s">
        <v>1098</v>
      </c>
      <c r="D220" s="245" t="s">
        <v>1099</v>
      </c>
      <c r="E220" s="245" t="s">
        <v>1100</v>
      </c>
      <c r="F220" s="245" t="s">
        <v>212</v>
      </c>
      <c r="G220" s="245" t="s">
        <v>217</v>
      </c>
    </row>
    <row r="221" spans="1:7">
      <c r="A221" s="249" t="s">
        <v>1101</v>
      </c>
      <c r="B221" s="245" t="s">
        <v>1102</v>
      </c>
      <c r="C221" s="245" t="s">
        <v>1103</v>
      </c>
      <c r="D221" s="245" t="s">
        <v>1104</v>
      </c>
      <c r="E221" s="245" t="s">
        <v>1105</v>
      </c>
      <c r="F221" s="245" t="s">
        <v>212</v>
      </c>
      <c r="G221" s="245" t="s">
        <v>217</v>
      </c>
    </row>
    <row r="222" spans="1:7">
      <c r="A222" s="257" t="s">
        <v>1106</v>
      </c>
      <c r="B222" s="245" t="s">
        <v>1107</v>
      </c>
      <c r="C222" s="245" t="s">
        <v>1108</v>
      </c>
      <c r="F222" s="245" t="s">
        <v>285</v>
      </c>
      <c r="G222" s="245" t="s">
        <v>217</v>
      </c>
    </row>
    <row r="223" spans="1:7">
      <c r="A223" s="248" t="s">
        <v>1109</v>
      </c>
      <c r="B223" s="245" t="s">
        <v>1110</v>
      </c>
      <c r="C223" s="245" t="s">
        <v>1111</v>
      </c>
      <c r="D223" s="245" t="s">
        <v>1112</v>
      </c>
      <c r="E223" s="245" t="s">
        <v>1113</v>
      </c>
      <c r="F223" s="245" t="s">
        <v>212</v>
      </c>
      <c r="G223" s="245" t="s">
        <v>217</v>
      </c>
    </row>
    <row r="224" spans="1:7">
      <c r="A224" s="248" t="s">
        <v>1114</v>
      </c>
      <c r="B224" s="245" t="s">
        <v>1115</v>
      </c>
      <c r="C224" s="245" t="s">
        <v>1116</v>
      </c>
      <c r="F224" s="245" t="s">
        <v>212</v>
      </c>
      <c r="G224" s="245" t="s">
        <v>217</v>
      </c>
    </row>
    <row r="225" spans="1:7">
      <c r="A225" s="248" t="s">
        <v>1117</v>
      </c>
      <c r="B225" s="245" t="s">
        <v>1118</v>
      </c>
      <c r="C225" s="245" t="s">
        <v>1119</v>
      </c>
      <c r="D225" s="245" t="s">
        <v>1120</v>
      </c>
      <c r="F225" s="245" t="s">
        <v>212</v>
      </c>
      <c r="G225" s="245" t="s">
        <v>217</v>
      </c>
    </row>
    <row r="226" spans="1:7">
      <c r="A226" s="248" t="s">
        <v>1121</v>
      </c>
      <c r="B226" s="245" t="s">
        <v>1122</v>
      </c>
      <c r="C226" s="245" t="s">
        <v>1123</v>
      </c>
      <c r="D226" s="245" t="s">
        <v>1124</v>
      </c>
      <c r="F226" s="245" t="s">
        <v>212</v>
      </c>
      <c r="G226" s="245" t="s">
        <v>217</v>
      </c>
    </row>
    <row r="227" spans="1:7">
      <c r="A227" s="248" t="s">
        <v>1125</v>
      </c>
      <c r="B227" s="245" t="s">
        <v>1126</v>
      </c>
      <c r="C227" s="245" t="s">
        <v>1127</v>
      </c>
      <c r="D227" s="245" t="s">
        <v>1128</v>
      </c>
      <c r="E227" s="245" t="s">
        <v>1129</v>
      </c>
      <c r="F227" s="245" t="s">
        <v>212</v>
      </c>
      <c r="G227" s="245" t="s">
        <v>195</v>
      </c>
    </row>
    <row r="228" spans="1:7">
      <c r="A228" s="249" t="s">
        <v>1130</v>
      </c>
      <c r="B228" s="245" t="s">
        <v>1131</v>
      </c>
      <c r="C228" s="245" t="s">
        <v>1132</v>
      </c>
      <c r="D228" s="245" t="s">
        <v>1133</v>
      </c>
      <c r="E228" s="245" t="s">
        <v>1134</v>
      </c>
      <c r="F228" s="245" t="s">
        <v>212</v>
      </c>
      <c r="G228" s="245" t="s">
        <v>217</v>
      </c>
    </row>
    <row r="229" spans="1:7">
      <c r="A229" s="248" t="s">
        <v>1135</v>
      </c>
      <c r="B229" s="245" t="s">
        <v>1136</v>
      </c>
      <c r="C229" s="245" t="s">
        <v>1137</v>
      </c>
      <c r="D229" s="245" t="s">
        <v>1138</v>
      </c>
      <c r="E229" s="245" t="s">
        <v>1139</v>
      </c>
      <c r="F229" s="245" t="s">
        <v>212</v>
      </c>
      <c r="G229" s="245" t="s">
        <v>195</v>
      </c>
    </row>
    <row r="230" spans="1:7">
      <c r="A230" s="248" t="s">
        <v>1140</v>
      </c>
      <c r="B230" s="245" t="s">
        <v>1141</v>
      </c>
      <c r="C230" s="245" t="s">
        <v>1142</v>
      </c>
      <c r="F230" s="245" t="s">
        <v>194</v>
      </c>
      <c r="G230" s="245" t="s">
        <v>195</v>
      </c>
    </row>
    <row r="231" spans="1:7">
      <c r="A231" s="257" t="s">
        <v>1143</v>
      </c>
      <c r="B231" s="245" t="s">
        <v>1144</v>
      </c>
      <c r="C231" s="245" t="s">
        <v>1145</v>
      </c>
      <c r="D231" s="245" t="s">
        <v>1146</v>
      </c>
      <c r="F231" s="245" t="s">
        <v>212</v>
      </c>
      <c r="G231" s="245" t="s">
        <v>217</v>
      </c>
    </row>
    <row r="232" spans="1:7">
      <c r="A232" s="248" t="s">
        <v>1147</v>
      </c>
      <c r="B232" s="245" t="s">
        <v>1148</v>
      </c>
      <c r="C232" s="245" t="s">
        <v>1149</v>
      </c>
      <c r="D232" s="245" t="s">
        <v>1150</v>
      </c>
      <c r="F232" s="245" t="s">
        <v>212</v>
      </c>
      <c r="G232" s="245" t="s">
        <v>217</v>
      </c>
    </row>
    <row r="233" spans="1:7">
      <c r="A233" s="248" t="s">
        <v>1151</v>
      </c>
      <c r="B233" s="245" t="s">
        <v>1152</v>
      </c>
      <c r="C233" s="245" t="s">
        <v>1153</v>
      </c>
      <c r="D233" s="245" t="s">
        <v>1154</v>
      </c>
      <c r="E233" s="245" t="s">
        <v>1155</v>
      </c>
      <c r="F233" s="245" t="s">
        <v>194</v>
      </c>
      <c r="G233" s="245" t="s">
        <v>195</v>
      </c>
    </row>
    <row r="234" spans="1:7">
      <c r="A234" s="249" t="s">
        <v>1156</v>
      </c>
      <c r="B234" s="245" t="s">
        <v>1157</v>
      </c>
      <c r="C234" s="245" t="s">
        <v>1158</v>
      </c>
      <c r="D234" s="245" t="s">
        <v>1159</v>
      </c>
      <c r="E234" s="245" t="s">
        <v>1160</v>
      </c>
      <c r="F234" s="245" t="s">
        <v>285</v>
      </c>
      <c r="G234" s="245" t="s">
        <v>195</v>
      </c>
    </row>
    <row r="235" spans="1:7">
      <c r="A235" s="249" t="s">
        <v>1161</v>
      </c>
      <c r="B235" s="245" t="s">
        <v>1162</v>
      </c>
      <c r="C235" s="245" t="s">
        <v>1163</v>
      </c>
      <c r="D235" s="245" t="s">
        <v>1164</v>
      </c>
      <c r="E235" s="245" t="s">
        <v>1165</v>
      </c>
      <c r="F235" s="245" t="s">
        <v>201</v>
      </c>
      <c r="G235" s="245" t="s">
        <v>195</v>
      </c>
    </row>
    <row r="236" spans="1:7">
      <c r="A236" s="248" t="s">
        <v>1166</v>
      </c>
      <c r="B236" s="245" t="s">
        <v>1167</v>
      </c>
      <c r="C236" s="245" t="s">
        <v>1168</v>
      </c>
      <c r="F236" s="245" t="s">
        <v>212</v>
      </c>
      <c r="G236" s="245" t="s">
        <v>195</v>
      </c>
    </row>
    <row r="237" spans="1:7">
      <c r="A237" s="248" t="s">
        <v>1169</v>
      </c>
      <c r="B237" s="245" t="s">
        <v>1170</v>
      </c>
      <c r="C237" s="245" t="s">
        <v>1171</v>
      </c>
      <c r="D237" s="245" t="s">
        <v>1172</v>
      </c>
      <c r="E237" s="245" t="s">
        <v>1173</v>
      </c>
      <c r="F237" s="245" t="s">
        <v>212</v>
      </c>
      <c r="G237" s="245" t="s">
        <v>195</v>
      </c>
    </row>
    <row r="238" spans="1:7">
      <c r="A238" s="248" t="s">
        <v>1174</v>
      </c>
      <c r="B238" s="245" t="s">
        <v>1175</v>
      </c>
      <c r="C238" s="245" t="s">
        <v>1176</v>
      </c>
      <c r="D238" s="245" t="s">
        <v>1177</v>
      </c>
      <c r="E238" s="245" t="s">
        <v>1178</v>
      </c>
      <c r="F238" s="245" t="s">
        <v>212</v>
      </c>
      <c r="G238" s="245" t="s">
        <v>217</v>
      </c>
    </row>
    <row r="239" spans="1:7">
      <c r="A239" s="248" t="s">
        <v>1179</v>
      </c>
      <c r="B239" s="245" t="s">
        <v>1180</v>
      </c>
      <c r="C239" s="245" t="s">
        <v>1181</v>
      </c>
      <c r="F239" s="245" t="s">
        <v>212</v>
      </c>
      <c r="G239" s="245" t="s">
        <v>195</v>
      </c>
    </row>
    <row r="240" spans="1:7">
      <c r="A240" s="248" t="s">
        <v>1182</v>
      </c>
      <c r="B240" s="245" t="s">
        <v>1183</v>
      </c>
      <c r="C240" s="245" t="s">
        <v>1184</v>
      </c>
      <c r="D240" s="245" t="s">
        <v>1185</v>
      </c>
      <c r="E240" s="245" t="s">
        <v>1186</v>
      </c>
      <c r="F240" s="245" t="s">
        <v>212</v>
      </c>
      <c r="G240" s="245" t="s">
        <v>195</v>
      </c>
    </row>
    <row r="241" spans="1:7">
      <c r="A241" s="249" t="s">
        <v>1187</v>
      </c>
      <c r="B241" s="245" t="s">
        <v>1188</v>
      </c>
      <c r="C241" s="245" t="s">
        <v>1189</v>
      </c>
      <c r="D241" s="245" t="s">
        <v>1190</v>
      </c>
      <c r="E241" s="245" t="s">
        <v>1191</v>
      </c>
      <c r="F241" s="245" t="s">
        <v>285</v>
      </c>
      <c r="G241" s="245" t="s">
        <v>195</v>
      </c>
    </row>
    <row r="242" spans="1:7">
      <c r="A242" s="248" t="s">
        <v>1192</v>
      </c>
      <c r="B242" s="245" t="s">
        <v>1193</v>
      </c>
      <c r="C242" s="245" t="s">
        <v>1194</v>
      </c>
      <c r="D242" s="245" t="s">
        <v>1195</v>
      </c>
      <c r="E242" s="245" t="s">
        <v>1196</v>
      </c>
      <c r="F242" s="245" t="s">
        <v>194</v>
      </c>
      <c r="G242" s="245" t="s">
        <v>217</v>
      </c>
    </row>
    <row r="243" spans="1:7">
      <c r="A243" s="257" t="s">
        <v>1197</v>
      </c>
      <c r="B243" s="245" t="s">
        <v>1198</v>
      </c>
      <c r="C243" s="245" t="s">
        <v>1171</v>
      </c>
      <c r="D243" s="245" t="s">
        <v>1172</v>
      </c>
      <c r="F243" s="245" t="s">
        <v>212</v>
      </c>
      <c r="G243" s="245" t="s">
        <v>195</v>
      </c>
    </row>
    <row r="244" spans="1:7">
      <c r="A244" s="248" t="s">
        <v>1199</v>
      </c>
      <c r="B244" s="245" t="s">
        <v>1200</v>
      </c>
      <c r="C244" s="245" t="s">
        <v>1201</v>
      </c>
      <c r="D244" s="245" t="s">
        <v>1202</v>
      </c>
      <c r="E244" s="245" t="s">
        <v>1203</v>
      </c>
      <c r="F244" s="245" t="s">
        <v>212</v>
      </c>
      <c r="G244" s="245" t="s">
        <v>195</v>
      </c>
    </row>
    <row r="245" spans="1:7">
      <c r="A245" s="248" t="s">
        <v>1204</v>
      </c>
      <c r="B245" s="245" t="s">
        <v>1205</v>
      </c>
      <c r="C245" s="245" t="s">
        <v>1206</v>
      </c>
      <c r="D245" s="245" t="s">
        <v>1207</v>
      </c>
      <c r="E245" s="245" t="s">
        <v>1208</v>
      </c>
      <c r="F245" s="245" t="s">
        <v>212</v>
      </c>
      <c r="G245" s="245" t="s">
        <v>195</v>
      </c>
    </row>
    <row r="246" spans="1:7">
      <c r="A246" s="249" t="s">
        <v>1209</v>
      </c>
      <c r="B246" s="245" t="s">
        <v>1210</v>
      </c>
      <c r="C246" s="245" t="s">
        <v>1211</v>
      </c>
      <c r="D246" s="245" t="s">
        <v>1212</v>
      </c>
      <c r="E246" s="245" t="s">
        <v>1213</v>
      </c>
      <c r="F246" s="245" t="s">
        <v>700</v>
      </c>
      <c r="G246" s="245" t="s">
        <v>195</v>
      </c>
    </row>
    <row r="247" spans="1:7">
      <c r="A247" s="257" t="s">
        <v>1214</v>
      </c>
      <c r="B247" s="245" t="s">
        <v>1215</v>
      </c>
      <c r="C247" s="245" t="s">
        <v>1216</v>
      </c>
      <c r="F247" s="245" t="s">
        <v>285</v>
      </c>
      <c r="G247" s="245" t="s">
        <v>195</v>
      </c>
    </row>
    <row r="248" spans="1:7">
      <c r="A248" s="244" t="s">
        <v>1644</v>
      </c>
      <c r="B248" s="245" t="s">
        <v>1645</v>
      </c>
      <c r="C248" s="245" t="s">
        <v>1646</v>
      </c>
      <c r="D248" s="245" t="s">
        <v>1647</v>
      </c>
      <c r="G248" s="245" t="s">
        <v>195</v>
      </c>
    </row>
    <row r="249" spans="1:7">
      <c r="A249" s="250" t="s">
        <v>1217</v>
      </c>
      <c r="B249" s="245" t="s">
        <v>1218</v>
      </c>
      <c r="C249" s="245" t="s">
        <v>1219</v>
      </c>
      <c r="D249" s="245" t="s">
        <v>1220</v>
      </c>
      <c r="F249" s="245" t="s">
        <v>285</v>
      </c>
      <c r="G249" s="245" t="s">
        <v>195</v>
      </c>
    </row>
    <row r="250" spans="1:7">
      <c r="A250" s="248" t="s">
        <v>1221</v>
      </c>
      <c r="B250" s="245" t="s">
        <v>1222</v>
      </c>
      <c r="C250" s="245" t="s">
        <v>1223</v>
      </c>
      <c r="D250" s="245" t="s">
        <v>1224</v>
      </c>
      <c r="F250" s="245" t="s">
        <v>285</v>
      </c>
      <c r="G250" s="245" t="s">
        <v>195</v>
      </c>
    </row>
    <row r="251" spans="1:7">
      <c r="A251" s="244" t="s">
        <v>1675</v>
      </c>
      <c r="B251" s="245" t="s">
        <v>1676</v>
      </c>
      <c r="C251" s="245" t="s">
        <v>1677</v>
      </c>
      <c r="F251" s="245" t="s">
        <v>285</v>
      </c>
      <c r="G251" s="245" t="s">
        <v>195</v>
      </c>
    </row>
    <row r="252" spans="1:7">
      <c r="A252" s="248" t="s">
        <v>1225</v>
      </c>
      <c r="B252" s="245" t="s">
        <v>1226</v>
      </c>
      <c r="C252" s="245" t="s">
        <v>1227</v>
      </c>
      <c r="F252" s="245" t="s">
        <v>1228</v>
      </c>
      <c r="G252" s="245" t="s">
        <v>217</v>
      </c>
    </row>
    <row r="253" spans="1:7">
      <c r="A253" s="248" t="s">
        <v>1229</v>
      </c>
      <c r="B253" s="245" t="s">
        <v>1230</v>
      </c>
      <c r="C253" s="245" t="s">
        <v>1231</v>
      </c>
      <c r="F253" s="245" t="s">
        <v>235</v>
      </c>
      <c r="G253" s="245" t="s">
        <v>195</v>
      </c>
    </row>
    <row r="254" spans="1:7">
      <c r="A254" s="248" t="s">
        <v>1232</v>
      </c>
      <c r="B254" s="245" t="s">
        <v>1233</v>
      </c>
      <c r="C254" s="245" t="s">
        <v>1234</v>
      </c>
      <c r="F254" s="245" t="s">
        <v>201</v>
      </c>
      <c r="G254" s="245" t="s">
        <v>217</v>
      </c>
    </row>
    <row r="255" spans="1:7">
      <c r="A255" s="248" t="s">
        <v>1235</v>
      </c>
      <c r="B255" s="245" t="s">
        <v>1236</v>
      </c>
      <c r="C255" s="245" t="s">
        <v>1237</v>
      </c>
      <c r="F255" s="245" t="s">
        <v>201</v>
      </c>
      <c r="G255" s="245" t="s">
        <v>217</v>
      </c>
    </row>
    <row r="256" spans="1:7">
      <c r="A256" s="248" t="s">
        <v>1238</v>
      </c>
      <c r="B256" s="245" t="s">
        <v>1239</v>
      </c>
      <c r="C256" s="245" t="s">
        <v>1240</v>
      </c>
      <c r="G256" s="245" t="s">
        <v>195</v>
      </c>
    </row>
    <row r="257" spans="1:7">
      <c r="A257" s="248" t="s">
        <v>1241</v>
      </c>
      <c r="B257" s="245" t="s">
        <v>1242</v>
      </c>
      <c r="C257" s="245" t="s">
        <v>1243</v>
      </c>
      <c r="F257" s="245" t="s">
        <v>270</v>
      </c>
      <c r="G257" s="245" t="s">
        <v>217</v>
      </c>
    </row>
    <row r="258" spans="1:7">
      <c r="A258" s="248" t="s">
        <v>1244</v>
      </c>
      <c r="B258" s="245" t="s">
        <v>1245</v>
      </c>
      <c r="G258" s="245" t="s">
        <v>195</v>
      </c>
    </row>
    <row r="259" spans="1:7">
      <c r="A259" s="248" t="s">
        <v>1246</v>
      </c>
      <c r="B259" s="245" t="s">
        <v>1247</v>
      </c>
      <c r="C259" s="245" t="s">
        <v>1248</v>
      </c>
      <c r="F259" s="245" t="s">
        <v>455</v>
      </c>
      <c r="G259" s="245" t="s">
        <v>217</v>
      </c>
    </row>
    <row r="260" spans="1:7">
      <c r="A260" s="281" t="s">
        <v>1693</v>
      </c>
      <c r="B260" s="245" t="s">
        <v>1694</v>
      </c>
      <c r="C260" s="245" t="s">
        <v>1692</v>
      </c>
      <c r="D260" s="245" t="s">
        <v>1695</v>
      </c>
    </row>
    <row r="261" spans="1:7">
      <c r="A261" s="244" t="s">
        <v>1634</v>
      </c>
      <c r="B261" s="245" t="s">
        <v>1719</v>
      </c>
      <c r="C261" s="245" t="s">
        <v>1720</v>
      </c>
    </row>
    <row r="262" spans="1:7">
      <c r="A262" s="248" t="s">
        <v>1249</v>
      </c>
      <c r="B262" s="245" t="s">
        <v>1250</v>
      </c>
      <c r="C262" s="245" t="s">
        <v>1251</v>
      </c>
      <c r="D262" s="245" t="s">
        <v>1732</v>
      </c>
      <c r="F262" s="245" t="s">
        <v>870</v>
      </c>
      <c r="G262" s="245" t="s">
        <v>195</v>
      </c>
    </row>
    <row r="263" spans="1:7">
      <c r="A263" s="248" t="s">
        <v>1252</v>
      </c>
      <c r="B263" s="245" t="s">
        <v>1253</v>
      </c>
      <c r="C263" s="245" t="s">
        <v>1254</v>
      </c>
      <c r="E263" s="245" t="s">
        <v>1255</v>
      </c>
      <c r="F263" s="245" t="s">
        <v>201</v>
      </c>
      <c r="G263" s="245" t="s">
        <v>195</v>
      </c>
    </row>
    <row r="264" spans="1:7">
      <c r="A264" s="248" t="s">
        <v>1256</v>
      </c>
      <c r="B264" s="245" t="s">
        <v>1257</v>
      </c>
      <c r="C264" s="245" t="s">
        <v>1258</v>
      </c>
      <c r="F264" s="245" t="s">
        <v>194</v>
      </c>
      <c r="G264" s="245" t="s">
        <v>195</v>
      </c>
    </row>
    <row r="265" spans="1:7">
      <c r="A265" s="281" t="s">
        <v>1696</v>
      </c>
      <c r="B265" s="245" t="s">
        <v>1697</v>
      </c>
      <c r="C265" s="245" t="s">
        <v>1718</v>
      </c>
    </row>
    <row r="266" spans="1:7">
      <c r="A266" s="244" t="s">
        <v>1705</v>
      </c>
      <c r="B266" s="245" t="s">
        <v>1706</v>
      </c>
      <c r="C266" s="245" t="s">
        <v>1707</v>
      </c>
      <c r="G266" s="245" t="s">
        <v>217</v>
      </c>
    </row>
    <row r="267" spans="1:7">
      <c r="A267" s="257" t="s">
        <v>1259</v>
      </c>
      <c r="B267" s="245" t="s">
        <v>1260</v>
      </c>
      <c r="C267" s="245" t="s">
        <v>1261</v>
      </c>
      <c r="F267" s="245" t="s">
        <v>212</v>
      </c>
      <c r="G267" s="245" t="s">
        <v>217</v>
      </c>
    </row>
    <row r="268" spans="1:7">
      <c r="A268" s="248" t="s">
        <v>1262</v>
      </c>
      <c r="B268" s="245" t="s">
        <v>1263</v>
      </c>
      <c r="C268" s="260" t="s">
        <v>1264</v>
      </c>
      <c r="D268" s="245" t="s">
        <v>1265</v>
      </c>
      <c r="F268" s="245" t="s">
        <v>285</v>
      </c>
      <c r="G268" s="245" t="s">
        <v>217</v>
      </c>
    </row>
    <row r="269" spans="1:7">
      <c r="A269" s="248" t="s">
        <v>1266</v>
      </c>
      <c r="B269" s="245" t="s">
        <v>1267</v>
      </c>
      <c r="C269" s="245" t="s">
        <v>1268</v>
      </c>
      <c r="D269" s="245" t="s">
        <v>1269</v>
      </c>
      <c r="E269" s="245" t="s">
        <v>1270</v>
      </c>
      <c r="F269" s="245" t="s">
        <v>212</v>
      </c>
      <c r="G269" s="245" t="s">
        <v>217</v>
      </c>
    </row>
    <row r="270" spans="1:7">
      <c r="A270" s="248" t="s">
        <v>1271</v>
      </c>
      <c r="B270" s="260" t="s">
        <v>1272</v>
      </c>
      <c r="C270" s="245" t="s">
        <v>1273</v>
      </c>
      <c r="D270" s="260" t="s">
        <v>1274</v>
      </c>
      <c r="E270" s="260" t="s">
        <v>1275</v>
      </c>
      <c r="F270" s="245" t="s">
        <v>194</v>
      </c>
      <c r="G270" s="245" t="s">
        <v>195</v>
      </c>
    </row>
    <row r="271" spans="1:7">
      <c r="A271" s="248" t="s">
        <v>1276</v>
      </c>
      <c r="B271" s="245" t="s">
        <v>1277</v>
      </c>
      <c r="C271" s="245" t="s">
        <v>1278</v>
      </c>
      <c r="D271" s="245" t="s">
        <v>1279</v>
      </c>
      <c r="E271" s="245" t="s">
        <v>1280</v>
      </c>
      <c r="F271" s="245" t="s">
        <v>212</v>
      </c>
      <c r="G271" s="245" t="s">
        <v>217</v>
      </c>
    </row>
    <row r="272" spans="1:7">
      <c r="A272" s="244" t="s">
        <v>1708</v>
      </c>
      <c r="B272" s="245" t="s">
        <v>1709</v>
      </c>
      <c r="C272" s="245" t="s">
        <v>1710</v>
      </c>
      <c r="D272" s="245" t="s">
        <v>1711</v>
      </c>
      <c r="F272" s="245" t="s">
        <v>443</v>
      </c>
      <c r="G272" s="245" t="s">
        <v>195</v>
      </c>
    </row>
    <row r="273" spans="1:7">
      <c r="A273" s="257" t="s">
        <v>1281</v>
      </c>
      <c r="B273" s="245" t="s">
        <v>1282</v>
      </c>
      <c r="C273" s="245" t="s">
        <v>1283</v>
      </c>
      <c r="D273" s="245" t="s">
        <v>1284</v>
      </c>
      <c r="F273" s="245" t="s">
        <v>212</v>
      </c>
      <c r="G273" s="245" t="s">
        <v>217</v>
      </c>
    </row>
    <row r="274" spans="1:7">
      <c r="A274" s="248" t="s">
        <v>1285</v>
      </c>
      <c r="B274" s="245" t="s">
        <v>1286</v>
      </c>
      <c r="C274" s="245" t="s">
        <v>1287</v>
      </c>
      <c r="D274" s="245" t="s">
        <v>1288</v>
      </c>
      <c r="E274" s="245" t="s">
        <v>1289</v>
      </c>
      <c r="F274" s="245" t="s">
        <v>201</v>
      </c>
      <c r="G274" s="245" t="s">
        <v>195</v>
      </c>
    </row>
    <row r="275" spans="1:7">
      <c r="A275" s="248" t="s">
        <v>1290</v>
      </c>
      <c r="B275" s="245" t="s">
        <v>1291</v>
      </c>
      <c r="C275" s="245" t="s">
        <v>1292</v>
      </c>
      <c r="D275" s="245" t="s">
        <v>1293</v>
      </c>
      <c r="F275" s="245" t="s">
        <v>455</v>
      </c>
      <c r="G275" s="245" t="s">
        <v>217</v>
      </c>
    </row>
    <row r="276" spans="1:7">
      <c r="A276" s="257" t="s">
        <v>1294</v>
      </c>
      <c r="B276" s="245" t="s">
        <v>1295</v>
      </c>
      <c r="C276" s="245" t="s">
        <v>1296</v>
      </c>
      <c r="D276" s="245" t="s">
        <v>1297</v>
      </c>
      <c r="F276" s="245" t="s">
        <v>285</v>
      </c>
      <c r="G276" s="245" t="s">
        <v>217</v>
      </c>
    </row>
    <row r="277" spans="1:7">
      <c r="A277" s="248" t="s">
        <v>1298</v>
      </c>
      <c r="B277" s="245" t="s">
        <v>1299</v>
      </c>
      <c r="C277" s="245" t="s">
        <v>1300</v>
      </c>
      <c r="E277" s="245" t="s">
        <v>1301</v>
      </c>
      <c r="F277" s="245" t="s">
        <v>285</v>
      </c>
      <c r="G277" s="245" t="s">
        <v>217</v>
      </c>
    </row>
    <row r="278" spans="1:7">
      <c r="A278" s="248" t="s">
        <v>1302</v>
      </c>
      <c r="B278" s="245" t="s">
        <v>1303</v>
      </c>
      <c r="C278" s="245" t="s">
        <v>1304</v>
      </c>
      <c r="D278" s="245" t="s">
        <v>1305</v>
      </c>
      <c r="E278" s="245" t="s">
        <v>1306</v>
      </c>
      <c r="F278" s="245" t="s">
        <v>270</v>
      </c>
      <c r="G278" s="245" t="s">
        <v>195</v>
      </c>
    </row>
    <row r="279" spans="1:7">
      <c r="A279" s="249" t="s">
        <v>1307</v>
      </c>
      <c r="B279" s="245" t="s">
        <v>1308</v>
      </c>
      <c r="C279" s="245" t="s">
        <v>1309</v>
      </c>
      <c r="D279" s="245" t="s">
        <v>1310</v>
      </c>
      <c r="E279" s="245" t="s">
        <v>1311</v>
      </c>
      <c r="F279" s="245" t="s">
        <v>285</v>
      </c>
      <c r="G279" s="245" t="s">
        <v>217</v>
      </c>
    </row>
    <row r="280" spans="1:7">
      <c r="A280" s="249" t="s">
        <v>1312</v>
      </c>
      <c r="B280" s="245" t="s">
        <v>1313</v>
      </c>
      <c r="C280" s="245" t="s">
        <v>1314</v>
      </c>
      <c r="D280" s="245" t="s">
        <v>1315</v>
      </c>
      <c r="E280" s="245" t="s">
        <v>1316</v>
      </c>
      <c r="F280" s="245" t="s">
        <v>201</v>
      </c>
      <c r="G280" s="245" t="s">
        <v>217</v>
      </c>
    </row>
    <row r="281" spans="1:7">
      <c r="A281" s="248" t="s">
        <v>1317</v>
      </c>
      <c r="B281" s="245" t="s">
        <v>1318</v>
      </c>
      <c r="C281" s="245" t="s">
        <v>1319</v>
      </c>
      <c r="D281" s="245" t="s">
        <v>1320</v>
      </c>
      <c r="F281" s="245" t="s">
        <v>235</v>
      </c>
      <c r="G281" s="245" t="s">
        <v>195</v>
      </c>
    </row>
    <row r="282" spans="1:7">
      <c r="A282" s="248" t="s">
        <v>1321</v>
      </c>
      <c r="B282" s="245" t="s">
        <v>1322</v>
      </c>
      <c r="C282" s="245" t="s">
        <v>1323</v>
      </c>
      <c r="D282" s="245" t="s">
        <v>1324</v>
      </c>
      <c r="F282" s="245" t="s">
        <v>235</v>
      </c>
      <c r="G282" s="245" t="s">
        <v>195</v>
      </c>
    </row>
    <row r="283" spans="1:7">
      <c r="A283" s="248" t="s">
        <v>1325</v>
      </c>
      <c r="B283" s="245" t="s">
        <v>1326</v>
      </c>
      <c r="C283" s="245" t="s">
        <v>1327</v>
      </c>
      <c r="D283" s="245" t="s">
        <v>1328</v>
      </c>
      <c r="E283" s="245" t="s">
        <v>1329</v>
      </c>
      <c r="F283" s="245" t="s">
        <v>212</v>
      </c>
      <c r="G283" s="245" t="s">
        <v>217</v>
      </c>
    </row>
    <row r="284" spans="1:7">
      <c r="A284" s="248" t="s">
        <v>1330</v>
      </c>
      <c r="B284" s="245" t="s">
        <v>1331</v>
      </c>
      <c r="C284" s="245" t="s">
        <v>1332</v>
      </c>
      <c r="E284" s="245" t="s">
        <v>1333</v>
      </c>
      <c r="F284" s="245" t="s">
        <v>235</v>
      </c>
      <c r="G284" s="245" t="s">
        <v>195</v>
      </c>
    </row>
    <row r="285" spans="1:7">
      <c r="A285" s="249" t="s">
        <v>1334</v>
      </c>
      <c r="B285" s="245" t="s">
        <v>1335</v>
      </c>
      <c r="C285" s="245" t="s">
        <v>1336</v>
      </c>
      <c r="D285" s="245" t="s">
        <v>1337</v>
      </c>
      <c r="E285" s="245" t="s">
        <v>1338</v>
      </c>
      <c r="F285" s="245" t="s">
        <v>201</v>
      </c>
      <c r="G285" s="245" t="s">
        <v>195</v>
      </c>
    </row>
    <row r="286" spans="1:7">
      <c r="A286" s="248" t="s">
        <v>1339</v>
      </c>
      <c r="B286" s="245" t="s">
        <v>1340</v>
      </c>
      <c r="C286" s="245" t="s">
        <v>1341</v>
      </c>
      <c r="F286" s="245" t="s">
        <v>285</v>
      </c>
      <c r="G286" s="245" t="s">
        <v>217</v>
      </c>
    </row>
    <row r="287" spans="1:7" ht="12.75">
      <c r="A287" s="248" t="s">
        <v>1342</v>
      </c>
      <c r="B287" s="275" t="s">
        <v>1343</v>
      </c>
      <c r="C287" s="245" t="s">
        <v>1344</v>
      </c>
      <c r="D287" s="245" t="s">
        <v>1345</v>
      </c>
      <c r="E287" s="245" t="s">
        <v>1346</v>
      </c>
      <c r="F287" s="245" t="s">
        <v>212</v>
      </c>
      <c r="G287" s="245" t="s">
        <v>217</v>
      </c>
    </row>
    <row r="288" spans="1:7">
      <c r="A288" s="248" t="s">
        <v>1347</v>
      </c>
      <c r="B288" s="245" t="s">
        <v>1348</v>
      </c>
      <c r="C288" s="245" t="s">
        <v>1349</v>
      </c>
      <c r="D288" s="245" t="s">
        <v>1350</v>
      </c>
      <c r="E288" s="245" t="s">
        <v>1351</v>
      </c>
      <c r="F288" s="245" t="s">
        <v>201</v>
      </c>
      <c r="G288" s="245" t="s">
        <v>195</v>
      </c>
    </row>
    <row r="289" spans="1:7">
      <c r="A289" s="248" t="s">
        <v>1352</v>
      </c>
      <c r="B289" s="245" t="s">
        <v>1353</v>
      </c>
      <c r="C289" s="245" t="s">
        <v>1354</v>
      </c>
      <c r="D289" s="245" t="s">
        <v>1355</v>
      </c>
      <c r="F289" s="245" t="s">
        <v>235</v>
      </c>
      <c r="G289" s="245" t="s">
        <v>195</v>
      </c>
    </row>
    <row r="290" spans="1:7">
      <c r="A290" s="248" t="s">
        <v>1356</v>
      </c>
      <c r="B290" s="245" t="s">
        <v>1357</v>
      </c>
      <c r="D290" s="245" t="s">
        <v>1358</v>
      </c>
      <c r="E290" s="245" t="s">
        <v>1359</v>
      </c>
    </row>
    <row r="291" spans="1:7">
      <c r="A291" s="248" t="s">
        <v>1360</v>
      </c>
      <c r="B291" s="245" t="s">
        <v>1361</v>
      </c>
      <c r="C291" s="245" t="s">
        <v>1362</v>
      </c>
      <c r="D291" s="245" t="s">
        <v>1363</v>
      </c>
      <c r="E291" s="245" t="s">
        <v>1364</v>
      </c>
      <c r="F291" s="245" t="s">
        <v>235</v>
      </c>
      <c r="G291" s="245" t="s">
        <v>195</v>
      </c>
    </row>
    <row r="292" spans="1:7">
      <c r="A292" s="248" t="s">
        <v>1365</v>
      </c>
      <c r="B292" s="245" t="s">
        <v>1366</v>
      </c>
      <c r="C292" s="245" t="s">
        <v>1367</v>
      </c>
      <c r="D292" s="245" t="s">
        <v>1368</v>
      </c>
      <c r="E292" s="245" t="s">
        <v>1369</v>
      </c>
      <c r="F292" s="245" t="s">
        <v>270</v>
      </c>
      <c r="G292" s="245" t="s">
        <v>195</v>
      </c>
    </row>
    <row r="293" spans="1:7">
      <c r="A293" s="248" t="s">
        <v>1370</v>
      </c>
      <c r="B293" s="245" t="s">
        <v>1371</v>
      </c>
      <c r="C293" s="245" t="s">
        <v>1372</v>
      </c>
      <c r="D293" s="245" t="s">
        <v>1373</v>
      </c>
      <c r="E293" s="245" t="s">
        <v>1374</v>
      </c>
      <c r="F293" s="245" t="s">
        <v>201</v>
      </c>
      <c r="G293" s="245" t="s">
        <v>217</v>
      </c>
    </row>
    <row r="294" spans="1:7">
      <c r="A294" s="257" t="s">
        <v>1375</v>
      </c>
      <c r="B294" s="245" t="s">
        <v>1376</v>
      </c>
      <c r="C294" s="245" t="s">
        <v>1377</v>
      </c>
      <c r="D294" s="245" t="s">
        <v>1378</v>
      </c>
      <c r="F294" s="245" t="s">
        <v>285</v>
      </c>
      <c r="G294" s="245" t="s">
        <v>217</v>
      </c>
    </row>
    <row r="295" spans="1:7">
      <c r="A295" s="257" t="s">
        <v>1379</v>
      </c>
      <c r="B295" s="245" t="s">
        <v>1380</v>
      </c>
      <c r="F295" s="245" t="s">
        <v>201</v>
      </c>
      <c r="G295" s="245" t="s">
        <v>217</v>
      </c>
    </row>
    <row r="296" spans="1:7">
      <c r="A296" s="248" t="s">
        <v>1381</v>
      </c>
      <c r="B296" s="245" t="s">
        <v>1382</v>
      </c>
      <c r="C296" s="245" t="s">
        <v>1383</v>
      </c>
      <c r="D296" s="245" t="s">
        <v>1384</v>
      </c>
      <c r="F296" s="245" t="s">
        <v>285</v>
      </c>
      <c r="G296" s="245" t="s">
        <v>217</v>
      </c>
    </row>
    <row r="297" spans="1:7">
      <c r="A297" s="248" t="s">
        <v>1385</v>
      </c>
      <c r="B297" s="245" t="s">
        <v>1386</v>
      </c>
      <c r="C297" s="245" t="s">
        <v>1387</v>
      </c>
      <c r="D297" s="245" t="s">
        <v>1388</v>
      </c>
      <c r="E297" s="245" t="s">
        <v>1389</v>
      </c>
      <c r="F297" s="245" t="s">
        <v>455</v>
      </c>
      <c r="G297" s="245" t="s">
        <v>217</v>
      </c>
    </row>
    <row r="298" spans="1:7">
      <c r="A298" s="244" t="s">
        <v>1390</v>
      </c>
      <c r="B298" s="245" t="s">
        <v>1391</v>
      </c>
      <c r="C298" s="245" t="s">
        <v>1392</v>
      </c>
      <c r="D298" s="245" t="s">
        <v>1393</v>
      </c>
      <c r="E298" s="245" t="s">
        <v>1394</v>
      </c>
      <c r="F298" s="245" t="s">
        <v>212</v>
      </c>
      <c r="G298" s="245" t="s">
        <v>217</v>
      </c>
    </row>
    <row r="299" spans="1:7">
      <c r="A299" s="257" t="s">
        <v>1395</v>
      </c>
      <c r="B299" s="245" t="s">
        <v>1396</v>
      </c>
      <c r="C299" s="245" t="s">
        <v>1397</v>
      </c>
      <c r="D299" s="245" t="s">
        <v>1398</v>
      </c>
      <c r="F299" s="245" t="s">
        <v>700</v>
      </c>
      <c r="G299" s="245" t="s">
        <v>195</v>
      </c>
    </row>
    <row r="300" spans="1:7">
      <c r="A300" s="248" t="s">
        <v>1399</v>
      </c>
      <c r="B300" s="245" t="s">
        <v>1400</v>
      </c>
      <c r="C300" s="245" t="s">
        <v>1401</v>
      </c>
      <c r="F300" s="245" t="s">
        <v>212</v>
      </c>
      <c r="G300" s="245" t="s">
        <v>217</v>
      </c>
    </row>
    <row r="301" spans="1:7">
      <c r="A301" s="248" t="s">
        <v>1402</v>
      </c>
      <c r="B301" s="245" t="s">
        <v>1403</v>
      </c>
      <c r="C301" s="245" t="s">
        <v>1404</v>
      </c>
      <c r="D301" s="245" t="s">
        <v>1405</v>
      </c>
      <c r="E301" s="245" t="s">
        <v>1406</v>
      </c>
      <c r="F301" s="245" t="s">
        <v>212</v>
      </c>
      <c r="G301" s="245" t="s">
        <v>217</v>
      </c>
    </row>
    <row r="302" spans="1:7">
      <c r="A302" s="248" t="s">
        <v>1407</v>
      </c>
      <c r="B302" s="245" t="s">
        <v>1408</v>
      </c>
      <c r="C302" s="245" t="s">
        <v>1409</v>
      </c>
      <c r="D302" s="245" t="s">
        <v>1410</v>
      </c>
      <c r="F302" s="245" t="s">
        <v>285</v>
      </c>
      <c r="G302" s="245" t="s">
        <v>217</v>
      </c>
    </row>
    <row r="303" spans="1:7">
      <c r="A303" s="249" t="s">
        <v>1411</v>
      </c>
      <c r="B303" s="245" t="s">
        <v>1412</v>
      </c>
      <c r="C303" s="245" t="s">
        <v>1413</v>
      </c>
      <c r="D303" s="245" t="s">
        <v>1414</v>
      </c>
      <c r="E303" s="245" t="s">
        <v>1415</v>
      </c>
      <c r="F303" s="245" t="s">
        <v>700</v>
      </c>
      <c r="G303" s="245" t="s">
        <v>217</v>
      </c>
    </row>
    <row r="304" spans="1:7">
      <c r="A304" s="248" t="s">
        <v>1416</v>
      </c>
      <c r="B304" s="245" t="s">
        <v>1417</v>
      </c>
      <c r="C304" s="245" t="s">
        <v>1418</v>
      </c>
      <c r="D304" s="245" t="s">
        <v>1419</v>
      </c>
      <c r="E304" s="245" t="s">
        <v>1420</v>
      </c>
      <c r="F304" s="245" t="s">
        <v>212</v>
      </c>
      <c r="G304" s="245" t="s">
        <v>217</v>
      </c>
    </row>
    <row r="305" spans="1:7">
      <c r="A305" s="257" t="s">
        <v>1421</v>
      </c>
      <c r="B305" s="245" t="s">
        <v>1422</v>
      </c>
      <c r="C305" s="245" t="s">
        <v>1423</v>
      </c>
      <c r="D305" s="245" t="s">
        <v>1424</v>
      </c>
      <c r="F305" s="245" t="s">
        <v>212</v>
      </c>
      <c r="G305" s="245" t="s">
        <v>217</v>
      </c>
    </row>
    <row r="306" spans="1:7">
      <c r="A306" s="244" t="s">
        <v>1425</v>
      </c>
      <c r="B306" s="245" t="s">
        <v>1426</v>
      </c>
      <c r="C306" s="245" t="s">
        <v>1427</v>
      </c>
      <c r="D306" s="245" t="s">
        <v>1428</v>
      </c>
      <c r="E306" s="245" t="s">
        <v>1429</v>
      </c>
      <c r="F306" s="245" t="s">
        <v>285</v>
      </c>
      <c r="G306" s="245" t="s">
        <v>217</v>
      </c>
    </row>
    <row r="307" spans="1:7">
      <c r="A307" s="248" t="s">
        <v>1430</v>
      </c>
      <c r="B307" s="245" t="s">
        <v>1431</v>
      </c>
      <c r="C307" s="245" t="s">
        <v>1432</v>
      </c>
      <c r="D307" s="245" t="s">
        <v>1433</v>
      </c>
      <c r="E307" s="264" t="s">
        <v>1434</v>
      </c>
      <c r="F307" s="245" t="s">
        <v>194</v>
      </c>
      <c r="G307" s="245" t="s">
        <v>217</v>
      </c>
    </row>
    <row r="308" spans="1:7">
      <c r="A308" s="250" t="s">
        <v>1435</v>
      </c>
      <c r="B308" s="245" t="s">
        <v>1436</v>
      </c>
      <c r="C308" s="245" t="s">
        <v>1437</v>
      </c>
      <c r="D308" s="245" t="s">
        <v>1438</v>
      </c>
      <c r="E308" s="245" t="s">
        <v>1439</v>
      </c>
      <c r="F308" s="245" t="s">
        <v>235</v>
      </c>
      <c r="G308" s="245" t="s">
        <v>217</v>
      </c>
    </row>
    <row r="309" spans="1:7">
      <c r="A309" s="257" t="s">
        <v>1440</v>
      </c>
      <c r="B309" s="245" t="s">
        <v>1441</v>
      </c>
      <c r="C309" s="245" t="s">
        <v>1442</v>
      </c>
      <c r="F309" s="245" t="s">
        <v>212</v>
      </c>
      <c r="G309" s="245" t="s">
        <v>217</v>
      </c>
    </row>
    <row r="310" spans="1:7">
      <c r="A310" s="248" t="s">
        <v>1443</v>
      </c>
      <c r="B310" s="245" t="s">
        <v>1444</v>
      </c>
      <c r="C310" s="245" t="s">
        <v>1445</v>
      </c>
      <c r="D310" s="245" t="s">
        <v>1446</v>
      </c>
      <c r="E310" s="245" t="s">
        <v>1447</v>
      </c>
      <c r="F310" s="245" t="s">
        <v>1448</v>
      </c>
      <c r="G310" s="245" t="s">
        <v>217</v>
      </c>
    </row>
    <row r="311" spans="1:7">
      <c r="A311" s="244" t="s">
        <v>1658</v>
      </c>
      <c r="B311" s="245" t="s">
        <v>1659</v>
      </c>
    </row>
    <row r="312" spans="1:7">
      <c r="A312" s="257" t="s">
        <v>1449</v>
      </c>
      <c r="B312" s="245" t="s">
        <v>1450</v>
      </c>
      <c r="C312" s="245" t="s">
        <v>1451</v>
      </c>
      <c r="D312" s="245" t="s">
        <v>1452</v>
      </c>
      <c r="F312" s="245" t="s">
        <v>235</v>
      </c>
      <c r="G312" s="245" t="s">
        <v>217</v>
      </c>
    </row>
    <row r="313" spans="1:7">
      <c r="A313" s="257" t="s">
        <v>1453</v>
      </c>
      <c r="B313" s="245" t="s">
        <v>1454</v>
      </c>
      <c r="C313" s="245" t="s">
        <v>1455</v>
      </c>
      <c r="D313" s="245" t="s">
        <v>1456</v>
      </c>
      <c r="F313" s="245" t="s">
        <v>212</v>
      </c>
      <c r="G313" s="245" t="s">
        <v>217</v>
      </c>
    </row>
    <row r="314" spans="1:7">
      <c r="A314" s="248" t="s">
        <v>1457</v>
      </c>
      <c r="B314" s="245" t="s">
        <v>1458</v>
      </c>
      <c r="C314" s="245" t="s">
        <v>1459</v>
      </c>
      <c r="D314" s="245" t="s">
        <v>1460</v>
      </c>
      <c r="F314" s="245" t="s">
        <v>235</v>
      </c>
      <c r="G314" s="245" t="s">
        <v>217</v>
      </c>
    </row>
    <row r="315" spans="1:7">
      <c r="A315" s="248" t="s">
        <v>1461</v>
      </c>
      <c r="B315" s="245" t="s">
        <v>1462</v>
      </c>
      <c r="C315" s="245" t="s">
        <v>1463</v>
      </c>
      <c r="D315" s="245" t="s">
        <v>1464</v>
      </c>
      <c r="E315" s="245" t="s">
        <v>1465</v>
      </c>
      <c r="F315" s="245" t="s">
        <v>270</v>
      </c>
      <c r="G315" s="245" t="s">
        <v>195</v>
      </c>
    </row>
    <row r="316" spans="1:7">
      <c r="A316" s="257" t="s">
        <v>1466</v>
      </c>
      <c r="B316" s="245" t="s">
        <v>1467</v>
      </c>
      <c r="C316" s="245" t="s">
        <v>1468</v>
      </c>
      <c r="D316" s="245" t="s">
        <v>1469</v>
      </c>
      <c r="F316" s="245" t="s">
        <v>270</v>
      </c>
      <c r="G316" s="245" t="s">
        <v>195</v>
      </c>
    </row>
    <row r="317" spans="1:7">
      <c r="A317" s="248" t="s">
        <v>1470</v>
      </c>
      <c r="B317" s="245" t="s">
        <v>1471</v>
      </c>
      <c r="C317" s="245" t="s">
        <v>1472</v>
      </c>
      <c r="D317" s="245" t="s">
        <v>1473</v>
      </c>
      <c r="F317" s="245" t="s">
        <v>212</v>
      </c>
      <c r="G317" s="245" t="s">
        <v>217</v>
      </c>
    </row>
    <row r="318" spans="1:7">
      <c r="A318" s="248" t="s">
        <v>1474</v>
      </c>
      <c r="B318" s="245" t="s">
        <v>1475</v>
      </c>
      <c r="C318" s="245" t="s">
        <v>1476</v>
      </c>
      <c r="D318" s="245" t="s">
        <v>1477</v>
      </c>
      <c r="E318" s="245" t="s">
        <v>1478</v>
      </c>
      <c r="F318" s="245" t="s">
        <v>235</v>
      </c>
      <c r="G318" s="245" t="s">
        <v>195</v>
      </c>
    </row>
    <row r="319" spans="1:7">
      <c r="A319" s="244" t="s">
        <v>1660</v>
      </c>
      <c r="B319" s="245" t="s">
        <v>1661</v>
      </c>
      <c r="C319" s="245" t="s">
        <v>1662</v>
      </c>
      <c r="D319" s="245" t="s">
        <v>1663</v>
      </c>
      <c r="E319" s="245" t="s">
        <v>1664</v>
      </c>
      <c r="F319" s="245" t="s">
        <v>270</v>
      </c>
      <c r="G319" s="245" t="s">
        <v>217</v>
      </c>
    </row>
    <row r="320" spans="1:7">
      <c r="A320" s="248" t="s">
        <v>1479</v>
      </c>
      <c r="B320" s="245" t="s">
        <v>1480</v>
      </c>
      <c r="C320" s="245" t="s">
        <v>1481</v>
      </c>
      <c r="D320" s="245" t="s">
        <v>1482</v>
      </c>
      <c r="E320" s="245" t="s">
        <v>1483</v>
      </c>
      <c r="F320" s="245" t="s">
        <v>235</v>
      </c>
      <c r="G320" s="245" t="s">
        <v>195</v>
      </c>
    </row>
    <row r="321" spans="1:7">
      <c r="A321" s="257" t="s">
        <v>1484</v>
      </c>
      <c r="B321" s="245" t="s">
        <v>1485</v>
      </c>
      <c r="C321" s="245" t="s">
        <v>1486</v>
      </c>
      <c r="D321" s="245" t="s">
        <v>1487</v>
      </c>
      <c r="F321" s="245" t="s">
        <v>212</v>
      </c>
      <c r="G321" s="245" t="s">
        <v>217</v>
      </c>
    </row>
    <row r="322" spans="1:7">
      <c r="A322" s="249" t="s">
        <v>1488</v>
      </c>
      <c r="B322" s="245" t="s">
        <v>1489</v>
      </c>
      <c r="C322" s="245" t="s">
        <v>1490</v>
      </c>
      <c r="D322" s="245" t="s">
        <v>1491</v>
      </c>
      <c r="E322" s="245" t="s">
        <v>1492</v>
      </c>
      <c r="F322" s="245" t="s">
        <v>285</v>
      </c>
      <c r="G322" s="245" t="s">
        <v>217</v>
      </c>
    </row>
    <row r="323" spans="1:7">
      <c r="A323" s="248" t="s">
        <v>1493</v>
      </c>
      <c r="B323" s="245" t="s">
        <v>1494</v>
      </c>
      <c r="C323" s="245" t="s">
        <v>1495</v>
      </c>
      <c r="D323" s="245" t="s">
        <v>1496</v>
      </c>
      <c r="E323" s="245" t="s">
        <v>1497</v>
      </c>
      <c r="F323" s="245" t="s">
        <v>212</v>
      </c>
      <c r="G323" s="245" t="s">
        <v>217</v>
      </c>
    </row>
    <row r="324" spans="1:7">
      <c r="A324" s="248" t="s">
        <v>1498</v>
      </c>
      <c r="B324" s="245" t="s">
        <v>1499</v>
      </c>
      <c r="C324" s="245" t="s">
        <v>1500</v>
      </c>
      <c r="D324" s="245" t="s">
        <v>1501</v>
      </c>
      <c r="E324" s="245" t="s">
        <v>1502</v>
      </c>
      <c r="F324" s="245" t="s">
        <v>285</v>
      </c>
      <c r="G324" s="245" t="s">
        <v>217</v>
      </c>
    </row>
    <row r="325" spans="1:7">
      <c r="A325" s="248" t="s">
        <v>1503</v>
      </c>
      <c r="B325" s="245" t="s">
        <v>1504</v>
      </c>
      <c r="C325" s="245" t="s">
        <v>1505</v>
      </c>
      <c r="D325" s="245" t="s">
        <v>1506</v>
      </c>
      <c r="E325" s="245" t="s">
        <v>1507</v>
      </c>
      <c r="F325" s="245" t="s">
        <v>212</v>
      </c>
      <c r="G325" s="245" t="s">
        <v>217</v>
      </c>
    </row>
    <row r="326" spans="1:7">
      <c r="A326" s="248" t="s">
        <v>1508</v>
      </c>
      <c r="B326" s="245" t="s">
        <v>1509</v>
      </c>
      <c r="C326" s="245" t="s">
        <v>1510</v>
      </c>
      <c r="D326" s="245" t="s">
        <v>1511</v>
      </c>
      <c r="E326" s="245" t="s">
        <v>1512</v>
      </c>
      <c r="F326" s="245" t="s">
        <v>212</v>
      </c>
      <c r="G326" s="245" t="s">
        <v>217</v>
      </c>
    </row>
    <row r="327" spans="1:7">
      <c r="A327" s="248" t="s">
        <v>1513</v>
      </c>
      <c r="B327" s="245" t="s">
        <v>1514</v>
      </c>
      <c r="C327" s="245" t="s">
        <v>1515</v>
      </c>
      <c r="D327" s="245" t="s">
        <v>1516</v>
      </c>
      <c r="E327" s="245" t="s">
        <v>1517</v>
      </c>
      <c r="F327" s="245" t="s">
        <v>201</v>
      </c>
      <c r="G327" s="245" t="s">
        <v>217</v>
      </c>
    </row>
    <row r="328" spans="1:7">
      <c r="A328" s="248" t="s">
        <v>1518</v>
      </c>
      <c r="B328" s="245" t="s">
        <v>1519</v>
      </c>
      <c r="C328" s="245" t="s">
        <v>1520</v>
      </c>
      <c r="D328" s="245" t="s">
        <v>1521</v>
      </c>
      <c r="F328" s="245" t="s">
        <v>235</v>
      </c>
      <c r="G328" s="245" t="s">
        <v>195</v>
      </c>
    </row>
    <row r="329" spans="1:7">
      <c r="A329" s="248" t="s">
        <v>1522</v>
      </c>
      <c r="B329" s="245" t="s">
        <v>1523</v>
      </c>
      <c r="C329" s="245" t="s">
        <v>1524</v>
      </c>
      <c r="D329" s="245" t="s">
        <v>1525</v>
      </c>
      <c r="F329" s="245" t="s">
        <v>194</v>
      </c>
      <c r="G329" s="245" t="s">
        <v>217</v>
      </c>
    </row>
    <row r="330" spans="1:7">
      <c r="A330" s="248" t="s">
        <v>1526</v>
      </c>
      <c r="B330" s="245" t="s">
        <v>1527</v>
      </c>
      <c r="C330" s="245" t="s">
        <v>1528</v>
      </c>
      <c r="D330" s="245" t="s">
        <v>1529</v>
      </c>
      <c r="E330" s="245" t="s">
        <v>1530</v>
      </c>
      <c r="F330" s="245" t="s">
        <v>235</v>
      </c>
      <c r="G330" s="245" t="s">
        <v>217</v>
      </c>
    </row>
    <row r="331" spans="1:7">
      <c r="A331" s="249" t="s">
        <v>1531</v>
      </c>
      <c r="B331" s="245" t="s">
        <v>1532</v>
      </c>
      <c r="C331" s="245" t="s">
        <v>1533</v>
      </c>
      <c r="D331" s="245" t="s">
        <v>1534</v>
      </c>
      <c r="E331" s="245" t="s">
        <v>1535</v>
      </c>
      <c r="F331" s="245" t="s">
        <v>235</v>
      </c>
      <c r="G331" s="245" t="s">
        <v>217</v>
      </c>
    </row>
    <row r="332" spans="1:7">
      <c r="A332" s="248" t="s">
        <v>1536</v>
      </c>
      <c r="B332" s="245" t="s">
        <v>1537</v>
      </c>
      <c r="C332" s="245" t="s">
        <v>1538</v>
      </c>
      <c r="D332" s="245" t="s">
        <v>1539</v>
      </c>
      <c r="E332" s="245" t="s">
        <v>1540</v>
      </c>
      <c r="F332" s="245" t="s">
        <v>212</v>
      </c>
      <c r="G332" s="245" t="s">
        <v>217</v>
      </c>
    </row>
    <row r="333" spans="1:7">
      <c r="A333" s="248" t="s">
        <v>1541</v>
      </c>
      <c r="B333" s="245" t="s">
        <v>1542</v>
      </c>
      <c r="C333" s="245" t="s">
        <v>1543</v>
      </c>
      <c r="D333" s="245" t="s">
        <v>1544</v>
      </c>
      <c r="E333" s="245" t="s">
        <v>1545</v>
      </c>
      <c r="F333" s="245" t="s">
        <v>212</v>
      </c>
      <c r="G333" s="245" t="s">
        <v>217</v>
      </c>
    </row>
    <row r="334" spans="1:7">
      <c r="A334" s="257" t="s">
        <v>1546</v>
      </c>
      <c r="B334" s="245" t="s">
        <v>1547</v>
      </c>
      <c r="C334" s="245" t="s">
        <v>1548</v>
      </c>
      <c r="D334" s="245" t="s">
        <v>1549</v>
      </c>
      <c r="F334" s="245" t="s">
        <v>285</v>
      </c>
      <c r="G334" s="245" t="s">
        <v>217</v>
      </c>
    </row>
    <row r="335" spans="1:7">
      <c r="A335" s="248" t="s">
        <v>1550</v>
      </c>
      <c r="B335" s="245" t="s">
        <v>1551</v>
      </c>
      <c r="C335" s="245" t="s">
        <v>1552</v>
      </c>
      <c r="D335" s="245" t="s">
        <v>1553</v>
      </c>
      <c r="F335" s="245" t="s">
        <v>285</v>
      </c>
      <c r="G335" s="245" t="s">
        <v>217</v>
      </c>
    </row>
    <row r="336" spans="1:7" ht="12" thickBot="1">
      <c r="A336" s="244" t="s">
        <v>1665</v>
      </c>
      <c r="B336" s="245" t="s">
        <v>1666</v>
      </c>
      <c r="C336" s="245" t="s">
        <v>1667</v>
      </c>
      <c r="D336" s="245" t="s">
        <v>1668</v>
      </c>
      <c r="F336" s="245" t="s">
        <v>443</v>
      </c>
      <c r="G336" s="245" t="s">
        <v>1669</v>
      </c>
    </row>
    <row r="337" spans="1:7">
      <c r="A337" s="248" t="s">
        <v>1554</v>
      </c>
      <c r="B337" s="278" t="s">
        <v>1555</v>
      </c>
      <c r="C337" s="278" t="s">
        <v>1556</v>
      </c>
      <c r="D337" s="278"/>
      <c r="G337" s="245" t="s">
        <v>217</v>
      </c>
    </row>
    <row r="338" spans="1:7">
      <c r="A338" s="248" t="s">
        <v>1557</v>
      </c>
      <c r="B338" s="245" t="s">
        <v>1558</v>
      </c>
      <c r="C338" s="245" t="s">
        <v>1559</v>
      </c>
      <c r="D338" s="245" t="s">
        <v>1560</v>
      </c>
      <c r="F338" s="245" t="s">
        <v>235</v>
      </c>
      <c r="G338" s="245" t="s">
        <v>217</v>
      </c>
    </row>
    <row r="339" spans="1:7">
      <c r="A339" s="244" t="s">
        <v>1561</v>
      </c>
      <c r="B339" s="245" t="s">
        <v>1562</v>
      </c>
      <c r="C339" s="245" t="s">
        <v>1563</v>
      </c>
      <c r="D339" s="245" t="s">
        <v>1564</v>
      </c>
      <c r="E339" s="245" t="s">
        <v>1565</v>
      </c>
      <c r="F339" s="245" t="s">
        <v>285</v>
      </c>
      <c r="G339" s="245" t="s">
        <v>217</v>
      </c>
    </row>
    <row r="340" spans="1:7">
      <c r="A340" s="257" t="s">
        <v>1566</v>
      </c>
      <c r="B340" s="245" t="s">
        <v>1567</v>
      </c>
      <c r="C340" s="245" t="s">
        <v>1568</v>
      </c>
      <c r="D340" s="245" t="s">
        <v>1569</v>
      </c>
      <c r="F340" s="245" t="s">
        <v>235</v>
      </c>
      <c r="G340" s="245" t="s">
        <v>217</v>
      </c>
    </row>
    <row r="341" spans="1:7">
      <c r="A341" s="248" t="s">
        <v>1570</v>
      </c>
      <c r="B341" s="245" t="s">
        <v>1571</v>
      </c>
      <c r="C341" s="245" t="s">
        <v>1572</v>
      </c>
      <c r="D341" s="245" t="s">
        <v>1573</v>
      </c>
      <c r="E341" s="245" t="s">
        <v>1574</v>
      </c>
      <c r="F341" s="245" t="s">
        <v>1575</v>
      </c>
      <c r="G341" s="245" t="s">
        <v>195</v>
      </c>
    </row>
    <row r="342" spans="1:7">
      <c r="A342" s="248" t="s">
        <v>1576</v>
      </c>
      <c r="B342" s="245" t="s">
        <v>1577</v>
      </c>
      <c r="C342" s="245" t="s">
        <v>1578</v>
      </c>
      <c r="D342" s="245" t="s">
        <v>1579</v>
      </c>
      <c r="E342" s="245" t="s">
        <v>1580</v>
      </c>
      <c r="F342" s="245" t="s">
        <v>270</v>
      </c>
      <c r="G342" s="245" t="s">
        <v>195</v>
      </c>
    </row>
    <row r="343" spans="1:7">
      <c r="A343" s="257" t="s">
        <v>1581</v>
      </c>
      <c r="B343" s="245" t="s">
        <v>1582</v>
      </c>
      <c r="C343" s="245" t="s">
        <v>1583</v>
      </c>
      <c r="D343" s="245" t="s">
        <v>1584</v>
      </c>
      <c r="F343" s="245" t="s">
        <v>1585</v>
      </c>
      <c r="G343" s="245" t="s">
        <v>217</v>
      </c>
    </row>
    <row r="344" spans="1:7">
      <c r="A344" s="284" t="s">
        <v>1712</v>
      </c>
      <c r="B344" s="245" t="s">
        <v>1713</v>
      </c>
      <c r="C344" s="245" t="s">
        <v>1714</v>
      </c>
      <c r="D344" s="245" t="s">
        <v>1564</v>
      </c>
      <c r="G344" s="245" t="s">
        <v>217</v>
      </c>
    </row>
    <row r="345" spans="1:7">
      <c r="A345" s="282" t="s">
        <v>1586</v>
      </c>
      <c r="B345" s="260" t="s">
        <v>1587</v>
      </c>
      <c r="C345" s="245" t="s">
        <v>1588</v>
      </c>
      <c r="D345" s="245" t="s">
        <v>1589</v>
      </c>
      <c r="E345" s="245" t="s">
        <v>1590</v>
      </c>
      <c r="F345" s="245" t="s">
        <v>270</v>
      </c>
      <c r="G345" s="245" t="s">
        <v>195</v>
      </c>
    </row>
    <row r="346" spans="1:7">
      <c r="A346" s="282" t="s">
        <v>1591</v>
      </c>
      <c r="B346" s="280" t="s">
        <v>1592</v>
      </c>
      <c r="C346" s="245" t="s">
        <v>1593</v>
      </c>
      <c r="D346" s="245" t="s">
        <v>1594</v>
      </c>
      <c r="E346" s="245" t="s">
        <v>1595</v>
      </c>
      <c r="F346" s="245" t="s">
        <v>235</v>
      </c>
      <c r="G346" s="245" t="s">
        <v>195</v>
      </c>
    </row>
    <row r="347" spans="1:7">
      <c r="A347" s="283" t="s">
        <v>1596</v>
      </c>
      <c r="B347" s="280" t="s">
        <v>1597</v>
      </c>
      <c r="C347" s="245" t="s">
        <v>1598</v>
      </c>
      <c r="F347" s="245" t="s">
        <v>700</v>
      </c>
      <c r="G347" s="245" t="s">
        <v>217</v>
      </c>
    </row>
    <row r="348" spans="1:7">
      <c r="A348" s="282" t="s">
        <v>1599</v>
      </c>
      <c r="B348" s="280" t="s">
        <v>1600</v>
      </c>
      <c r="C348" s="245" t="s">
        <v>1601</v>
      </c>
      <c r="D348" s="245" t="s">
        <v>1602</v>
      </c>
      <c r="E348" s="245" t="s">
        <v>1603</v>
      </c>
      <c r="F348" s="245" t="s">
        <v>270</v>
      </c>
      <c r="G348" s="245" t="s">
        <v>217</v>
      </c>
    </row>
    <row r="349" spans="1:7">
      <c r="A349" s="285" t="s">
        <v>1604</v>
      </c>
      <c r="B349" s="245" t="s">
        <v>1605</v>
      </c>
      <c r="C349" s="245" t="s">
        <v>1606</v>
      </c>
      <c r="D349" s="245" t="s">
        <v>1607</v>
      </c>
      <c r="F349" s="245" t="s">
        <v>212</v>
      </c>
      <c r="G349" s="245" t="s">
        <v>217</v>
      </c>
    </row>
    <row r="350" spans="1:7">
      <c r="A350" s="248" t="s">
        <v>1608</v>
      </c>
      <c r="B350" s="245" t="s">
        <v>1609</v>
      </c>
      <c r="C350" s="245" t="s">
        <v>1610</v>
      </c>
      <c r="D350" s="245" t="s">
        <v>1611</v>
      </c>
      <c r="E350" s="245" t="s">
        <v>1612</v>
      </c>
      <c r="F350" s="245" t="s">
        <v>235</v>
      </c>
      <c r="G350" s="245" t="s">
        <v>195</v>
      </c>
    </row>
    <row r="351" spans="1:7">
      <c r="A351" s="249" t="s">
        <v>1613</v>
      </c>
      <c r="B351" s="245" t="s">
        <v>1614</v>
      </c>
      <c r="C351" s="245" t="s">
        <v>1615</v>
      </c>
      <c r="D351" s="245" t="s">
        <v>1616</v>
      </c>
      <c r="E351" s="245" t="s">
        <v>1617</v>
      </c>
      <c r="F351" s="245" t="s">
        <v>380</v>
      </c>
      <c r="G351" s="245" t="s">
        <v>217</v>
      </c>
    </row>
    <row r="352" spans="1:7">
      <c r="A352" s="244" t="s">
        <v>1618</v>
      </c>
      <c r="B352" s="245" t="s">
        <v>1619</v>
      </c>
      <c r="C352" s="245" t="s">
        <v>1620</v>
      </c>
      <c r="D352" s="245" t="s">
        <v>1621</v>
      </c>
      <c r="E352" s="245" t="s">
        <v>1622</v>
      </c>
      <c r="F352" s="245" t="s">
        <v>235</v>
      </c>
      <c r="G352" s="245" t="s">
        <v>217</v>
      </c>
    </row>
    <row r="353" spans="1:7">
      <c r="A353" s="248" t="s">
        <v>1623</v>
      </c>
      <c r="B353" s="245" t="s">
        <v>1624</v>
      </c>
      <c r="C353" s="245" t="s">
        <v>1625</v>
      </c>
      <c r="D353" s="245" t="s">
        <v>1626</v>
      </c>
      <c r="F353" s="245" t="s">
        <v>285</v>
      </c>
      <c r="G353" s="245" t="s">
        <v>217</v>
      </c>
    </row>
    <row r="354" spans="1:7">
      <c r="A354" s="281" t="s">
        <v>1702</v>
      </c>
      <c r="B354" s="245" t="s">
        <v>1703</v>
      </c>
      <c r="C354" s="245" t="s">
        <v>1704</v>
      </c>
      <c r="G354" s="245" t="s">
        <v>217</v>
      </c>
    </row>
    <row r="355" spans="1:7">
      <c r="A355" s="244" t="s">
        <v>1639</v>
      </c>
      <c r="B355" s="245" t="s">
        <v>1640</v>
      </c>
      <c r="C355" s="245" t="s">
        <v>1641</v>
      </c>
      <c r="D355" s="245" t="s">
        <v>1642</v>
      </c>
      <c r="G355" s="245" t="s">
        <v>195</v>
      </c>
    </row>
  </sheetData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fromage</vt:lpstr>
      <vt:lpstr>MARGE fromage</vt:lpstr>
      <vt:lpstr>ZYRAX fromage</vt:lpstr>
      <vt:lpstr>objet</vt:lpstr>
      <vt:lpstr>nom</vt:lpstr>
      <vt:lpstr>magasin</vt:lpstr>
      <vt:lpstr>adresse</vt:lpstr>
      <vt:lpstr>choix</vt:lpstr>
      <vt:lpstr>Conditions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2010-05-03T09:00:04Z</cp:lastPrinted>
  <dcterms:created xsi:type="dcterms:W3CDTF">2009-12-20T04:55:26Z</dcterms:created>
  <dcterms:modified xsi:type="dcterms:W3CDTF">2010-07-19T11:33:03Z</dcterms:modified>
</cp:coreProperties>
</file>