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80" yWindow="585" windowWidth="13155" windowHeight="11280" tabRatio="589"/>
  </bookViews>
  <sheets>
    <sheet name="bon de livraison" sheetId="33" r:id="rId1"/>
    <sheet name="magasins" sheetId="32" r:id="rId2"/>
    <sheet name="prix" sheetId="34" r:id="rId3"/>
    <sheet name="produits" sheetId="41" r:id="rId4"/>
    <sheet name="Feuil1" sheetId="42" r:id="rId5"/>
  </sheets>
  <definedNames>
    <definedName name="_xlnm._FilterDatabase" localSheetId="0" hidden="1">'bon de livraison'!$A$14:$H$82</definedName>
    <definedName name="adresse1">magasins!$M:$M</definedName>
    <definedName name="adresse2">magasins!$N:$N</definedName>
    <definedName name="adresse3">magasins!$O:$O</definedName>
    <definedName name="cession">magasins!$F:$F</definedName>
    <definedName name="com">magasins!$P:$P</definedName>
    <definedName name="_xlnm.Criteria" localSheetId="0">'bon de livraison'!$Q$1:$Q$2</definedName>
    <definedName name="hausse_conj">magasins!$K:$K</definedName>
    <definedName name="hausse_tarif">magasins!$L:$L</definedName>
    <definedName name="ifls">magasins!$S:$S</definedName>
    <definedName name="logidis">magasins!$E:$E</definedName>
    <definedName name="magasin">magasins!$B:$B</definedName>
    <definedName name="marché">magasins!$G:$G</definedName>
    <definedName name="net">magasins!$D:$D</definedName>
    <definedName name="numero">magasins!$R:$R</definedName>
    <definedName name="plancher">magasins!$J:$J</definedName>
    <definedName name="produits">produits!$A:$A</definedName>
    <definedName name="remise">magasins!$C:$C</definedName>
    <definedName name="scaso">magasins!$I:$I</definedName>
    <definedName name="tarif">magasins!$H:$H</definedName>
    <definedName name="tel">magasins!$Q:$Q</definedName>
    <definedName name="_xlnm.Print_Area" localSheetId="0">'bon de livraison'!$A$1:$K$114</definedName>
    <definedName name="_xlnm.Print_Area" localSheetId="2">prix!$C$7:$R$58</definedName>
  </definedNames>
  <calcPr calcId="145621"/>
</workbook>
</file>

<file path=xl/calcChain.xml><?xml version="1.0" encoding="utf-8"?>
<calcChain xmlns="http://schemas.openxmlformats.org/spreadsheetml/2006/main">
  <c r="F1" i="33" l="1"/>
  <c r="C109" i="33" s="1"/>
  <c r="K2" i="33"/>
  <c r="C94" i="33" l="1"/>
  <c r="C98" i="33"/>
  <c r="C102" i="33"/>
  <c r="C107" i="33"/>
  <c r="C91" i="33"/>
  <c r="C95" i="33"/>
  <c r="C99" i="33"/>
  <c r="C104" i="33"/>
  <c r="C108" i="33"/>
  <c r="C93" i="33"/>
  <c r="C97" i="33"/>
  <c r="C101" i="33"/>
  <c r="C106" i="33"/>
  <c r="A111" i="33"/>
  <c r="C92" i="33"/>
  <c r="C96" i="33"/>
  <c r="C100" i="33"/>
  <c r="C105" i="33"/>
  <c r="G10" i="33" l="1"/>
  <c r="B574" i="32" l="1"/>
  <c r="B573" i="32"/>
  <c r="B572" i="32"/>
  <c r="IW373" i="32"/>
  <c r="IO373" i="32"/>
  <c r="IG373" i="32"/>
  <c r="HY373" i="32"/>
  <c r="HQ373" i="32"/>
  <c r="HI373" i="32"/>
  <c r="HA373" i="32"/>
  <c r="GS373" i="32"/>
  <c r="GK373" i="32"/>
  <c r="GC373" i="32"/>
  <c r="FU373" i="32"/>
  <c r="FM373" i="32"/>
  <c r="FE373" i="32"/>
  <c r="EW373" i="32"/>
  <c r="EO373" i="32"/>
  <c r="EG373" i="32"/>
  <c r="DY373" i="32"/>
  <c r="DQ373" i="32"/>
  <c r="DI373" i="32"/>
  <c r="DA373" i="32"/>
  <c r="CS373" i="32"/>
  <c r="CK373" i="32"/>
  <c r="CC373" i="32"/>
  <c r="BU373" i="32"/>
  <c r="BM373" i="32"/>
  <c r="BE373" i="32"/>
  <c r="AW373" i="32"/>
  <c r="AO373" i="32"/>
  <c r="AG373" i="32"/>
  <c r="F19" i="32"/>
  <c r="B19" i="32"/>
  <c r="C2" i="33" l="1"/>
  <c r="O18" i="33" l="1"/>
  <c r="B9" i="33"/>
  <c r="M105" i="33"/>
  <c r="M97" i="33"/>
  <c r="M96" i="33"/>
  <c r="M95" i="33"/>
  <c r="M109" i="33"/>
  <c r="G60" i="33"/>
  <c r="L56" i="33"/>
  <c r="L57" i="33"/>
  <c r="L58" i="33"/>
  <c r="L59" i="33"/>
  <c r="D11" i="33"/>
  <c r="F82" i="33"/>
  <c r="I69" i="33"/>
  <c r="I70" i="33"/>
  <c r="I71" i="33"/>
  <c r="I72" i="33"/>
  <c r="I73" i="33"/>
  <c r="I74" i="33"/>
  <c r="I75" i="33"/>
  <c r="I76" i="33"/>
  <c r="I77" i="33"/>
  <c r="H69" i="33"/>
  <c r="H70" i="33"/>
  <c r="H71" i="33"/>
  <c r="H72" i="33"/>
  <c r="H73" i="33"/>
  <c r="H74" i="33"/>
  <c r="H75" i="33"/>
  <c r="H76" i="33"/>
  <c r="H77" i="33"/>
  <c r="M11" i="33"/>
  <c r="M104" i="33"/>
  <c r="M108" i="33"/>
  <c r="M107" i="33"/>
  <c r="M106" i="33"/>
  <c r="M102" i="33"/>
  <c r="F64" i="33"/>
  <c r="F63" i="33"/>
  <c r="M98" i="33"/>
  <c r="M92" i="33"/>
  <c r="M91" i="33"/>
  <c r="M91" i="33" a="1"/>
  <c r="M101" i="33"/>
  <c r="M100" i="33"/>
  <c r="M99" i="33"/>
  <c r="M94" i="33"/>
  <c r="M93" i="33"/>
  <c r="G61" i="33"/>
  <c r="G57" i="33"/>
  <c r="G58" i="33"/>
  <c r="O21" i="33"/>
  <c r="H80" i="33"/>
  <c r="H79" i="33"/>
  <c r="H78" i="33"/>
  <c r="H68" i="33"/>
  <c r="I68" i="33"/>
  <c r="I78" i="33"/>
  <c r="I79" i="33"/>
  <c r="I80" i="33"/>
  <c r="G64" i="33"/>
  <c r="H64" i="33"/>
  <c r="H66" i="33"/>
  <c r="H65" i="33"/>
  <c r="G66" i="33"/>
  <c r="G65" i="33"/>
  <c r="B82" i="33"/>
  <c r="F66" i="33"/>
  <c r="K66" i="33" s="1"/>
  <c r="F65" i="33"/>
  <c r="K65" i="33" s="1"/>
  <c r="G59" i="33"/>
  <c r="G56" i="33"/>
  <c r="B10" i="33"/>
  <c r="K13" i="33"/>
  <c r="G5" i="34" s="1"/>
  <c r="B1" i="33"/>
  <c r="C1" i="33"/>
  <c r="M13" i="33"/>
  <c r="C3" i="33"/>
  <c r="A12" i="33"/>
  <c r="M12" i="33" s="1"/>
  <c r="B2" i="33"/>
  <c r="G42" i="33" s="1"/>
  <c r="F12" i="33"/>
  <c r="I12" i="33" s="1"/>
  <c r="B4" i="33"/>
  <c r="B3" i="33"/>
  <c r="A5" i="33" s="1"/>
  <c r="E6" i="33"/>
  <c r="C6" i="33"/>
  <c r="K64" i="33" l="1"/>
  <c r="H42" i="33"/>
  <c r="K42" i="33" s="1"/>
  <c r="H46" i="33"/>
  <c r="H50" i="33"/>
  <c r="H54" i="33"/>
  <c r="H19" i="33"/>
  <c r="K19" i="33" s="1"/>
  <c r="H35" i="33"/>
  <c r="H39" i="33"/>
  <c r="H43" i="33"/>
  <c r="H47" i="33"/>
  <c r="H51" i="33"/>
  <c r="H40" i="33"/>
  <c r="H44" i="33"/>
  <c r="H48" i="33"/>
  <c r="H52" i="33"/>
  <c r="H21" i="33"/>
  <c r="H41" i="33"/>
  <c r="H45" i="33"/>
  <c r="H49" i="33"/>
  <c r="H53" i="33"/>
  <c r="G30" i="33"/>
  <c r="G31" i="33"/>
  <c r="G33" i="33"/>
  <c r="G29" i="33"/>
  <c r="G49" i="33"/>
  <c r="G34" i="33"/>
  <c r="G24" i="33"/>
  <c r="G46" i="33"/>
  <c r="G36" i="33"/>
  <c r="H63" i="33"/>
  <c r="K63" i="33" s="1"/>
  <c r="G47" i="33"/>
  <c r="G40" i="33"/>
  <c r="G17" i="33"/>
  <c r="G48" i="33"/>
  <c r="G26" i="33"/>
  <c r="G19" i="33"/>
  <c r="G28" i="33"/>
  <c r="G16" i="33"/>
  <c r="G52" i="33"/>
  <c r="G37" i="33"/>
  <c r="G23" i="33"/>
  <c r="G38" i="33"/>
  <c r="G18" i="33"/>
  <c r="G25" i="33"/>
  <c r="G41" i="33"/>
  <c r="G32" i="33"/>
  <c r="G20" i="33"/>
  <c r="G51" i="33"/>
  <c r="G27" i="33"/>
  <c r="G22" i="33"/>
  <c r="G43" i="33"/>
  <c r="J50" i="33"/>
  <c r="J30" i="33"/>
  <c r="J21" i="33"/>
  <c r="J32" i="33"/>
  <c r="J23" i="33"/>
  <c r="J36" i="33"/>
  <c r="H58" i="33"/>
  <c r="K58" i="33" s="1"/>
  <c r="J18" i="33"/>
  <c r="J26" i="33"/>
  <c r="J29" i="33"/>
  <c r="J16" i="33"/>
  <c r="J51" i="33"/>
  <c r="J40" i="33"/>
  <c r="J42" i="33"/>
  <c r="J22" i="33"/>
  <c r="J37" i="33"/>
  <c r="J28" i="33"/>
  <c r="J52" i="33"/>
  <c r="J45" i="33"/>
  <c r="J38" i="33"/>
  <c r="M5" i="34"/>
  <c r="J27" i="33"/>
  <c r="J43" i="33"/>
  <c r="J41" i="33"/>
  <c r="J20" i="33"/>
  <c r="J44" i="33"/>
  <c r="J54" i="33"/>
  <c r="J49" i="33"/>
  <c r="J15" i="33"/>
  <c r="H25" i="33"/>
  <c r="H28" i="33"/>
  <c r="H16" i="33"/>
  <c r="H38" i="33"/>
  <c r="J48" i="33"/>
  <c r="J25" i="33"/>
  <c r="J46" i="33"/>
  <c r="J33" i="33"/>
  <c r="J17" i="33"/>
  <c r="J24" i="33"/>
  <c r="J47" i="33"/>
  <c r="J31" i="33"/>
  <c r="J34" i="33"/>
  <c r="J53" i="33"/>
  <c r="G45" i="33"/>
  <c r="G15" i="33"/>
  <c r="G53" i="33"/>
  <c r="G63" i="33"/>
  <c r="G50" i="33"/>
  <c r="G21" i="33"/>
  <c r="G54" i="33"/>
  <c r="G44" i="33"/>
  <c r="H37" i="33"/>
  <c r="H33" i="33"/>
  <c r="H27" i="33"/>
  <c r="H22" i="33"/>
  <c r="H30" i="33"/>
  <c r="H56" i="33"/>
  <c r="K56" i="33" s="1"/>
  <c r="H59" i="33"/>
  <c r="K59" i="33" s="1"/>
  <c r="H32" i="33"/>
  <c r="H36" i="33"/>
  <c r="H15" i="33"/>
  <c r="H29" i="33"/>
  <c r="H17" i="33"/>
  <c r="H55" i="33"/>
  <c r="H61" i="33"/>
  <c r="K61" i="33" s="1"/>
  <c r="H57" i="33"/>
  <c r="K57" i="33" s="1"/>
  <c r="H34" i="33"/>
  <c r="H18" i="33"/>
  <c r="H23" i="33"/>
  <c r="H31" i="33"/>
  <c r="H26" i="33"/>
  <c r="H60" i="33"/>
  <c r="K60" i="33" s="1"/>
  <c r="C110" i="33"/>
  <c r="M90" i="33"/>
  <c r="M103" i="33"/>
  <c r="H24" i="33" l="1"/>
  <c r="K24" i="33" s="1"/>
  <c r="H20" i="33"/>
  <c r="K20" i="33" s="1"/>
  <c r="K38" i="33"/>
  <c r="K49" i="33"/>
  <c r="K43" i="33"/>
  <c r="K30" i="33"/>
  <c r="K31" i="33"/>
  <c r="K50" i="33"/>
  <c r="K29" i="33"/>
  <c r="K18" i="33"/>
  <c r="K51" i="33"/>
  <c r="K33" i="33"/>
  <c r="K23" i="33"/>
  <c r="K40" i="33"/>
  <c r="K46" i="33"/>
  <c r="K32" i="33"/>
  <c r="K22" i="33"/>
  <c r="K52" i="33"/>
  <c r="K26" i="33"/>
  <c r="K34" i="33"/>
  <c r="K28" i="33"/>
  <c r="K48" i="33"/>
  <c r="K17" i="33"/>
  <c r="K36" i="33"/>
  <c r="K37" i="33"/>
  <c r="K21" i="33"/>
  <c r="K41" i="33"/>
  <c r="K25" i="33"/>
  <c r="K47" i="33"/>
  <c r="K27" i="33"/>
  <c r="K16" i="33"/>
  <c r="K44" i="33"/>
  <c r="K53" i="33"/>
  <c r="K15" i="33"/>
  <c r="K45" i="33"/>
  <c r="K54" i="33"/>
  <c r="A113" i="33"/>
  <c r="C103" i="33"/>
  <c r="M110" i="33"/>
  <c r="A114" i="33" s="1"/>
  <c r="A112" i="33"/>
  <c r="C90" i="33"/>
  <c r="D85" i="33" l="1"/>
  <c r="D86" i="33" s="1"/>
  <c r="D87" i="33" s="1"/>
  <c r="D88" i="33" s="1"/>
  <c r="F88" i="33" s="1"/>
</calcChain>
</file>

<file path=xl/comments1.xml><?xml version="1.0" encoding="utf-8"?>
<comments xmlns="http://schemas.openxmlformats.org/spreadsheetml/2006/main">
  <authors>
    <author>+</author>
  </authors>
  <commentList>
    <comment ref="F12" authorId="0">
      <text>
        <r>
          <rPr>
            <b/>
            <sz val="9"/>
            <color indexed="81"/>
            <rFont val="Tahoma"/>
            <family val="2"/>
          </rPr>
          <t xml:space="preserve">ne pas toucher a la cellule 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ne pas toucher a la cellule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 xml:space="preserve">ne pas toucher il y a une formule pour le taux </t>
        </r>
      </text>
    </comment>
  </commentList>
</comments>
</file>

<file path=xl/comments2.xml><?xml version="1.0" encoding="utf-8"?>
<comments xmlns="http://schemas.openxmlformats.org/spreadsheetml/2006/main">
  <authors>
    <author>+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mettre un 1 dans la case si prix net net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un 1 si tarif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client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prix tarif coop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Prix scaso = 1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mettre 1 si hausse conjoncturelle est incluse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1 si hausse systematique</t>
        </r>
      </text>
    </comment>
    <comment ref="D574" authorId="0">
      <text>
        <r>
          <rPr>
            <b/>
            <sz val="9"/>
            <color indexed="81"/>
            <rFont val="Tahoma"/>
            <family val="2"/>
          </rPr>
          <t>mettre un 1 si prix net net</t>
        </r>
      </text>
    </comment>
    <comment ref="E574" authorId="0">
      <text>
        <r>
          <rPr>
            <b/>
            <sz val="9"/>
            <color indexed="81"/>
            <rFont val="Tahoma"/>
            <family val="2"/>
          </rPr>
          <t>mettre un 1 si prix logidis</t>
        </r>
      </text>
    </comment>
    <comment ref="F574" authorId="0">
      <text>
        <r>
          <rPr>
            <b/>
            <sz val="9"/>
            <color indexed="81"/>
            <rFont val="Tahoma"/>
            <family val="2"/>
          </rPr>
          <t xml:space="preserve">mettre un 1 si prix de cession </t>
        </r>
      </text>
    </comment>
    <comment ref="G574" authorId="0">
      <text>
        <r>
          <rPr>
            <b/>
            <sz val="9"/>
            <color indexed="81"/>
            <rFont val="Tahoma"/>
            <family val="2"/>
          </rPr>
          <t>mettre un 1 si prix marché</t>
        </r>
      </text>
    </comment>
    <comment ref="H574" authorId="0">
      <text>
        <r>
          <rPr>
            <b/>
            <sz val="9"/>
            <color indexed="81"/>
            <rFont val="Tahoma"/>
            <family val="2"/>
          </rPr>
          <t>mettre 1 si tarif coop</t>
        </r>
      </text>
    </comment>
  </commentList>
</comments>
</file>

<file path=xl/sharedStrings.xml><?xml version="1.0" encoding="utf-8"?>
<sst xmlns="http://schemas.openxmlformats.org/spreadsheetml/2006/main" count="283" uniqueCount="157">
  <si>
    <r>
      <t>Total HT</t>
    </r>
    <r>
      <rPr>
        <sz val="10"/>
        <rFont val="Wingdings 3"/>
        <family val="1"/>
        <charset val="2"/>
      </rPr>
      <t>c</t>
    </r>
  </si>
  <si>
    <r>
      <t>Net HT</t>
    </r>
    <r>
      <rPr>
        <sz val="10"/>
        <rFont val="Wingdings 3"/>
        <family val="1"/>
        <charset val="2"/>
      </rPr>
      <t>c</t>
    </r>
  </si>
  <si>
    <r>
      <t>Total TVA</t>
    </r>
    <r>
      <rPr>
        <sz val="10"/>
        <rFont val="Wingdings 3"/>
        <family val="1"/>
        <charset val="2"/>
      </rPr>
      <t>c</t>
    </r>
  </si>
  <si>
    <t>Vache salé a la main 10 kg</t>
  </si>
  <si>
    <t>PRADIER Didier</t>
  </si>
  <si>
    <t>06.24.14.64.43</t>
  </si>
  <si>
    <r>
      <t>Votre contact</t>
    </r>
    <r>
      <rPr>
        <b/>
        <u/>
        <sz val="14"/>
        <color indexed="8"/>
        <rFont val="Wingdings 3"/>
        <family val="1"/>
        <charset val="2"/>
      </rPr>
      <t>[</t>
    </r>
  </si>
  <si>
    <t>LISSALDE Denis</t>
  </si>
  <si>
    <t>LACORBELLA 14 PASEO COLON</t>
  </si>
  <si>
    <t>IRUN GIPUZKOA</t>
  </si>
  <si>
    <t>Brebis piment 10 kg</t>
  </si>
  <si>
    <t>Trois laits 10 kg</t>
  </si>
  <si>
    <t>Vache "salé a la main"</t>
  </si>
  <si>
    <t>Chevre nature</t>
  </si>
  <si>
    <t>Chevre 0.600 kg</t>
  </si>
  <si>
    <t>Brebis &amp; chevre</t>
  </si>
  <si>
    <t xml:space="preserve">M: </t>
  </si>
  <si>
    <t xml:space="preserve">ADRESSE:  </t>
  </si>
  <si>
    <t xml:space="preserve">CODE POSTAL: </t>
  </si>
  <si>
    <t xml:space="preserve">             DESIGNATION</t>
  </si>
  <si>
    <t>POIDS</t>
  </si>
  <si>
    <t>Gencod</t>
  </si>
  <si>
    <t>VILLE</t>
  </si>
  <si>
    <t>Brebis lait cru</t>
  </si>
  <si>
    <t xml:space="preserve">Chevre nature  </t>
  </si>
  <si>
    <t>Chevre au bleu</t>
  </si>
  <si>
    <t>Vache au poivre</t>
  </si>
  <si>
    <t>Brebis vache</t>
  </si>
  <si>
    <t>Brebis chevre</t>
  </si>
  <si>
    <t>Tomme de vache au fenugrec</t>
  </si>
  <si>
    <t>Raclette au fenugrec</t>
  </si>
  <si>
    <t>Raclette au piment</t>
  </si>
  <si>
    <t>Raclette au poivre</t>
  </si>
  <si>
    <t>-</t>
  </si>
  <si>
    <t>TOULOUSE</t>
  </si>
  <si>
    <t>Confiture de cerises noires pot de 3 kg</t>
  </si>
  <si>
    <t>Brebis nature 10 kg</t>
  </si>
  <si>
    <r>
      <t xml:space="preserve">TOTAL colis </t>
    </r>
    <r>
      <rPr>
        <i/>
        <sz val="10"/>
        <color indexed="8"/>
        <rFont val="Wingdings 3"/>
        <family val="1"/>
        <charset val="2"/>
      </rPr>
      <t>]</t>
    </r>
  </si>
  <si>
    <r>
      <t xml:space="preserve">TOTAL poids </t>
    </r>
    <r>
      <rPr>
        <i/>
        <sz val="10"/>
        <color indexed="8"/>
        <rFont val="Wingdings 3"/>
        <family val="1"/>
        <charset val="2"/>
      </rPr>
      <t>]</t>
    </r>
  </si>
  <si>
    <t>Brebis nature</t>
  </si>
  <si>
    <t>Brebis nature 0.600 kg</t>
  </si>
  <si>
    <t xml:space="preserve">Brebis au bleu </t>
  </si>
  <si>
    <t>Brebis piment</t>
  </si>
  <si>
    <t>Brebis fenugrec</t>
  </si>
  <si>
    <t>Chevre nature 0.600 kg</t>
  </si>
  <si>
    <t xml:space="preserve">Chevre au bleu  </t>
  </si>
  <si>
    <t>Vache piment</t>
  </si>
  <si>
    <t>Tomme de vache fumé au feu de bois</t>
  </si>
  <si>
    <t>Tomme de vache ail &amp; fines herbes</t>
  </si>
  <si>
    <r>
      <t>TTC</t>
    </r>
    <r>
      <rPr>
        <sz val="10"/>
        <rFont val="Wingdings 3"/>
        <family val="1"/>
        <charset val="2"/>
      </rPr>
      <t>c</t>
    </r>
  </si>
  <si>
    <t>auchan</t>
  </si>
  <si>
    <t>coop</t>
  </si>
  <si>
    <t>guyenne</t>
  </si>
  <si>
    <t>centrale</t>
  </si>
  <si>
    <t>NUMERO DE COMMANDE</t>
  </si>
  <si>
    <t>NUMERO IFLS</t>
  </si>
  <si>
    <t>Numero
de lot</t>
  </si>
  <si>
    <t>Auchan toulouse (N° 070)</t>
  </si>
  <si>
    <t>chemin de gabardie</t>
  </si>
  <si>
    <t>FB</t>
  </si>
  <si>
    <t>Prix
tarif</t>
  </si>
  <si>
    <t>P.U HT</t>
  </si>
  <si>
    <t>%
remise</t>
  </si>
  <si>
    <t>Net Net</t>
  </si>
  <si>
    <t>Trois laits</t>
  </si>
  <si>
    <t xml:space="preserve">ZYRAX                                  </t>
  </si>
  <si>
    <t>Fromagerie Lauburu</t>
  </si>
  <si>
    <t>R.D 933 Rte de Sauveterre  64 120 Arbérats-Sillègue TEL / FAX : 05 59 65 69 76</t>
  </si>
  <si>
    <t>QTES</t>
  </si>
  <si>
    <r>
      <t>DLUO</t>
    </r>
    <r>
      <rPr>
        <i/>
        <sz val="28"/>
        <color indexed="8"/>
        <rFont val="Calibri"/>
        <family val="2"/>
      </rPr>
      <t xml:space="preserve"> </t>
    </r>
    <r>
      <rPr>
        <sz val="28"/>
        <color indexed="8"/>
        <rFont val="Wingdings 3"/>
        <family val="1"/>
        <charset val="2"/>
      </rPr>
      <t>[</t>
    </r>
  </si>
  <si>
    <t>Date:</t>
  </si>
  <si>
    <t>Vache frotté a l'irouleguy</t>
  </si>
  <si>
    <t>Vache au pesto</t>
  </si>
  <si>
    <t>Vache au pesto en 10 kg</t>
  </si>
  <si>
    <t>Trois laits en 10 kg</t>
  </si>
  <si>
    <t>Vache</t>
  </si>
  <si>
    <t>Brebis</t>
  </si>
  <si>
    <t>INSEREZ DES LIGNES AU DESSUS</t>
  </si>
  <si>
    <t>adresse1</t>
  </si>
  <si>
    <t>=magasins!$J:$J</t>
  </si>
  <si>
    <t>adresse2</t>
  </si>
  <si>
    <t>=magasins!$K:$K</t>
  </si>
  <si>
    <t>adresse3</t>
  </si>
  <si>
    <t>=magasins!$L:$L</t>
  </si>
  <si>
    <t>cession</t>
  </si>
  <si>
    <t>=magasins!$F:$F</t>
  </si>
  <si>
    <t>com</t>
  </si>
  <si>
    <t>=magasins!$M:$M</t>
  </si>
  <si>
    <t>ifls</t>
  </si>
  <si>
    <t>=magasins!$P:$P</t>
  </si>
  <si>
    <t>logidis</t>
  </si>
  <si>
    <t>=magasins!$E:$E</t>
  </si>
  <si>
    <t>magasin</t>
  </si>
  <si>
    <t>=magasins!$B:$B</t>
  </si>
  <si>
    <t>marché</t>
  </si>
  <si>
    <t>=magasins!$G:$G</t>
  </si>
  <si>
    <t>net</t>
  </si>
  <si>
    <t>=magasins!$D:$D</t>
  </si>
  <si>
    <t>numero</t>
  </si>
  <si>
    <t>=magasins!$O:$O</t>
  </si>
  <si>
    <t>produits</t>
  </si>
  <si>
    <t>=produits!$A:$A</t>
  </si>
  <si>
    <t>remise</t>
  </si>
  <si>
    <t>=magasins!$C:$C</t>
  </si>
  <si>
    <t>scaso</t>
  </si>
  <si>
    <t>=magasins!$I:$I</t>
  </si>
  <si>
    <t>tarif</t>
  </si>
  <si>
    <t>=magasins!$H:$H</t>
  </si>
  <si>
    <t>tel</t>
  </si>
  <si>
    <t>=magasins!$N:$N</t>
  </si>
  <si>
    <t>TARIF 2011</t>
  </si>
  <si>
    <t>TARIF 2008</t>
  </si>
  <si>
    <t>Prix
marché</t>
  </si>
  <si>
    <t>Prix 
coop</t>
  </si>
  <si>
    <t>Prix
 logidis</t>
  </si>
  <si>
    <t>Prix 
SCASO</t>
  </si>
  <si>
    <t>Prix 
socamil</t>
  </si>
  <si>
    <t>Prix 
promo</t>
  </si>
  <si>
    <t>Designation</t>
  </si>
  <si>
    <r>
      <t xml:space="preserve">R/F </t>
    </r>
    <r>
      <rPr>
        <sz val="10"/>
        <color indexed="8"/>
        <rFont val="Wingdings"/>
        <charset val="2"/>
      </rPr>
      <t>ð</t>
    </r>
  </si>
  <si>
    <t>tarif
2008</t>
  </si>
  <si>
    <r>
      <t xml:space="preserve">R/F </t>
    </r>
    <r>
      <rPr>
        <sz val="10"/>
        <color theme="1"/>
        <rFont val="Wingdings 3"/>
        <family val="1"/>
        <charset val="2"/>
      </rPr>
      <t>[</t>
    </r>
  </si>
  <si>
    <r>
      <t>Vache "</t>
    </r>
    <r>
      <rPr>
        <b/>
        <i/>
        <sz val="10"/>
        <color rgb="FFFF0000"/>
        <rFont val="Calibri"/>
        <family val="2"/>
      </rPr>
      <t>salé a la main</t>
    </r>
    <r>
      <rPr>
        <i/>
        <sz val="10"/>
        <color indexed="8"/>
        <rFont val="Calibri"/>
        <family val="2"/>
      </rPr>
      <t>"</t>
    </r>
  </si>
  <si>
    <t>Trois lais</t>
  </si>
  <si>
    <r>
      <t>Brebis nature "</t>
    </r>
    <r>
      <rPr>
        <i/>
        <sz val="10"/>
        <color rgb="FFFF0000"/>
        <rFont val="Calibri"/>
        <family val="2"/>
      </rPr>
      <t>PROMO</t>
    </r>
    <r>
      <rPr>
        <i/>
        <sz val="10"/>
        <color indexed="8"/>
        <rFont val="Calibri"/>
        <family val="2"/>
      </rPr>
      <t>"</t>
    </r>
  </si>
  <si>
    <r>
      <t>Brebis "</t>
    </r>
    <r>
      <rPr>
        <b/>
        <i/>
        <sz val="10"/>
        <color rgb="FFFF0000"/>
        <rFont val="Calibri"/>
        <family val="2"/>
      </rPr>
      <t>salé a la main</t>
    </r>
    <r>
      <rPr>
        <i/>
        <sz val="10"/>
        <color indexed="8"/>
        <rFont val="Calibri"/>
        <family val="2"/>
      </rPr>
      <t>"</t>
    </r>
  </si>
  <si>
    <t>Brebis frotté a l'irouleguy</t>
  </si>
  <si>
    <t>brebis nature 10 kg</t>
  </si>
  <si>
    <t>brebis fenugrec 10 kg</t>
  </si>
  <si>
    <t>vache thermisé 10 kg</t>
  </si>
  <si>
    <t>vache au pesto 10 kg</t>
  </si>
  <si>
    <t>confiture cerises noires 100 g</t>
  </si>
  <si>
    <t>confiture de piquillos au piment d'espelette</t>
  </si>
  <si>
    <t>confiture 30 g</t>
  </si>
  <si>
    <t>confiture 3 kg</t>
  </si>
  <si>
    <t>Brebis au bleu</t>
  </si>
  <si>
    <t>Brebis au fenugrec</t>
  </si>
  <si>
    <t>Brebis au piment</t>
  </si>
  <si>
    <t xml:space="preserve">Brebis nature  </t>
  </si>
  <si>
    <r>
      <t xml:space="preserve">Brebis nature </t>
    </r>
    <r>
      <rPr>
        <sz val="10"/>
        <color indexed="10"/>
        <rFont val="Calibri"/>
        <family val="2"/>
      </rPr>
      <t>" PROMO"</t>
    </r>
  </si>
  <si>
    <t>Brebis nature 0,600 kg</t>
  </si>
  <si>
    <r>
      <t xml:space="preserve">Brebis </t>
    </r>
    <r>
      <rPr>
        <sz val="10"/>
        <color indexed="10"/>
        <rFont val="Calibri"/>
        <family val="2"/>
      </rPr>
      <t>salé a la main</t>
    </r>
  </si>
  <si>
    <t>Chevre nature 0,600 kg</t>
  </si>
  <si>
    <t>Confiture de cerises noires 100 g</t>
  </si>
  <si>
    <t>Confiture de cerises noires 30 g</t>
  </si>
  <si>
    <t>confiture de piquillos au piment d'espelette 100 g</t>
  </si>
  <si>
    <t>Raclette ail &amp; fine herbes</t>
  </si>
  <si>
    <t>Raclette de brebis</t>
  </si>
  <si>
    <t>Raclette fume au feu de bois</t>
  </si>
  <si>
    <t>Tomme de vache ail &amp; fine herbes</t>
  </si>
  <si>
    <t>Tomme de vache fume au feu de bois</t>
  </si>
  <si>
    <t>Vache  10 kg</t>
  </si>
  <si>
    <t>Vache au piment</t>
  </si>
  <si>
    <t>Vache salé a la main</t>
  </si>
  <si>
    <t>Prix
 plancher</t>
  </si>
  <si>
    <t>tarif
2013</t>
  </si>
  <si>
    <r>
      <t xml:space="preserve">Total remisé </t>
    </r>
    <r>
      <rPr>
        <sz val="10"/>
        <color indexed="8"/>
        <rFont val="Wingdings 3"/>
        <family val="1"/>
        <charset val="2"/>
      </rPr>
      <t>[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</si>
</sst>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(&quot;€&quot;* #,##0.00_);_(&quot;€&quot;* \(#,##0.00\);_(&quot;€&quot;* &quot;-&quot;??_);_(@_)"/>
    <numFmt numFmtId="165" formatCode="0.000"/>
    <numFmt numFmtId="166" formatCode="#,##0.00\ &quot;€&quot;"/>
    <numFmt numFmtId="167" formatCode="#,##0.00\ [$€-40C]"/>
    <numFmt numFmtId="168" formatCode="00000"/>
    <numFmt numFmtId="169" formatCode="[$-40C]d\ mmmm\ yyyy;@"/>
    <numFmt numFmtId="170" formatCode="dddd\ dd\ mmmm\ yyyy"/>
    <numFmt numFmtId="171" formatCode="00000000"/>
    <numFmt numFmtId="172" formatCode="0000"/>
    <numFmt numFmtId="173" formatCode="00000000000000"/>
    <numFmt numFmtId="174" formatCode="[$-F800]dddd\,\ mmmm\ dd\,\ yyyy"/>
    <numFmt numFmtId="175" formatCode="ddd\ dd/mm/yyyy"/>
  </numFmts>
  <fonts count="67" x14ac:knownFonts="1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</font>
    <font>
      <i/>
      <sz val="10"/>
      <color indexed="8"/>
      <name val="Calibri"/>
      <family val="2"/>
    </font>
    <font>
      <i/>
      <sz val="10"/>
      <color indexed="8"/>
      <name val="Wingdings 3"/>
      <family val="1"/>
      <charset val="2"/>
    </font>
    <font>
      <b/>
      <i/>
      <sz val="9"/>
      <color indexed="8"/>
      <name val="Calibri"/>
      <family val="2"/>
    </font>
    <font>
      <sz val="8"/>
      <color indexed="8"/>
      <name val="Arial"/>
      <family val="2"/>
    </font>
    <font>
      <i/>
      <sz val="10"/>
      <color indexed="8"/>
      <name val="Calibri"/>
      <family val="2"/>
    </font>
    <font>
      <b/>
      <i/>
      <sz val="9"/>
      <color indexed="8"/>
      <name val="Calibri"/>
      <family val="2"/>
    </font>
    <font>
      <i/>
      <sz val="18"/>
      <color indexed="8"/>
      <name val="Calibri"/>
      <family val="2"/>
    </font>
    <font>
      <i/>
      <sz val="18"/>
      <color indexed="8"/>
      <name val="Calibri"/>
      <family val="2"/>
    </font>
    <font>
      <b/>
      <sz val="9"/>
      <color indexed="81"/>
      <name val="Tahoma"/>
      <family val="2"/>
    </font>
    <font>
      <i/>
      <sz val="10"/>
      <name val="Calibri"/>
      <family val="2"/>
    </font>
    <font>
      <b/>
      <i/>
      <sz val="11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i/>
      <sz val="10"/>
      <name val="Calibri"/>
      <family val="2"/>
    </font>
    <font>
      <sz val="10"/>
      <name val="Wingdings 3"/>
      <family val="1"/>
      <charset val="2"/>
    </font>
    <font>
      <i/>
      <sz val="16"/>
      <color indexed="8"/>
      <name val="Calibri"/>
      <family val="2"/>
    </font>
    <font>
      <i/>
      <sz val="16"/>
      <color indexed="8"/>
      <name val="Calibri"/>
      <family val="2"/>
    </font>
    <font>
      <sz val="10"/>
      <name val="Calibri"/>
      <family val="2"/>
    </font>
    <font>
      <sz val="10"/>
      <name val="Calibri"/>
      <family val="2"/>
    </font>
    <font>
      <i/>
      <sz val="16"/>
      <name val="Calibri"/>
      <family val="2"/>
    </font>
    <font>
      <b/>
      <i/>
      <sz val="9"/>
      <name val="Calibri"/>
      <family val="2"/>
    </font>
    <font>
      <sz val="10"/>
      <color indexed="9"/>
      <name val="Calibri"/>
      <family val="2"/>
    </font>
    <font>
      <sz val="11"/>
      <color indexed="9"/>
      <name val="Calibri"/>
      <family val="2"/>
    </font>
    <font>
      <b/>
      <i/>
      <sz val="28"/>
      <name val="Calibri"/>
      <family val="2"/>
    </font>
    <font>
      <sz val="18"/>
      <name val="Calibri"/>
      <family val="2"/>
    </font>
    <font>
      <b/>
      <sz val="10"/>
      <name val="Calibri"/>
      <family val="2"/>
    </font>
    <font>
      <i/>
      <sz val="10"/>
      <color indexed="9"/>
      <name val="Calibri"/>
      <family val="2"/>
    </font>
    <font>
      <b/>
      <sz val="12"/>
      <color indexed="8"/>
      <name val="Calibri"/>
      <family val="2"/>
    </font>
    <font>
      <b/>
      <i/>
      <sz val="12"/>
      <color indexed="8"/>
      <name val="Calibri"/>
      <family val="2"/>
    </font>
    <font>
      <b/>
      <i/>
      <sz val="10"/>
      <color indexed="17"/>
      <name val="Times New Roman"/>
      <family val="1"/>
    </font>
    <font>
      <b/>
      <sz val="16"/>
      <color indexed="17"/>
      <name val="Magda"/>
      <family val="2"/>
    </font>
    <font>
      <b/>
      <i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24"/>
      <color indexed="17"/>
      <name val="Magda"/>
      <family val="2"/>
    </font>
    <font>
      <b/>
      <i/>
      <u/>
      <sz val="14"/>
      <color indexed="8"/>
      <name val="Calibri"/>
      <family val="2"/>
    </font>
    <font>
      <b/>
      <u/>
      <sz val="14"/>
      <color indexed="8"/>
      <name val="Wingdings 3"/>
      <family val="1"/>
      <charset val="2"/>
    </font>
    <font>
      <b/>
      <u/>
      <sz val="14"/>
      <color indexed="8"/>
      <name val="Calibri"/>
      <family val="2"/>
    </font>
    <font>
      <i/>
      <u/>
      <sz val="10"/>
      <name val="Calibri"/>
      <family val="2"/>
    </font>
    <font>
      <i/>
      <u/>
      <sz val="10"/>
      <color indexed="8"/>
      <name val="Calibri"/>
      <family val="2"/>
    </font>
    <font>
      <b/>
      <i/>
      <sz val="12"/>
      <name val="Calibri"/>
      <family val="2"/>
    </font>
    <font>
      <i/>
      <sz val="28"/>
      <color indexed="8"/>
      <name val="Calibri"/>
      <family val="2"/>
    </font>
    <font>
      <sz val="28"/>
      <color indexed="8"/>
      <name val="Wingdings 3"/>
      <family val="1"/>
      <charset val="2"/>
    </font>
    <font>
      <i/>
      <u/>
      <sz val="28"/>
      <color indexed="8"/>
      <name val="Calibri"/>
      <family val="2"/>
    </font>
    <font>
      <u/>
      <sz val="10"/>
      <color theme="10"/>
      <name val="Calibri"/>
      <family val="2"/>
    </font>
    <font>
      <sz val="8"/>
      <color rgb="FF000000"/>
      <name val="Tahoma"/>
      <family val="2"/>
    </font>
    <font>
      <b/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rgb="FF006030"/>
      <name val="Verdana"/>
      <family val="2"/>
    </font>
    <font>
      <sz val="10"/>
      <color indexed="8"/>
      <name val="Wingdings"/>
      <charset val="2"/>
    </font>
    <font>
      <sz val="10"/>
      <color theme="1"/>
      <name val="Wingdings 3"/>
      <family val="1"/>
      <charset val="2"/>
    </font>
    <font>
      <b/>
      <i/>
      <sz val="10"/>
      <color rgb="FFFF0000"/>
      <name val="Calibri"/>
      <family val="2"/>
    </font>
    <font>
      <i/>
      <sz val="10"/>
      <color rgb="FFFF0000"/>
      <name val="Calibri"/>
      <family val="2"/>
    </font>
    <font>
      <sz val="10"/>
      <color indexed="10"/>
      <name val="Calibri"/>
      <family val="2"/>
    </font>
    <font>
      <sz val="10"/>
      <color indexed="8"/>
      <name val="Wingdings 3"/>
      <family val="1"/>
      <charset val="2"/>
    </font>
    <font>
      <sz val="10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94">
    <xf numFmtId="0" fontId="0" fillId="0" borderId="0" xfId="0"/>
    <xf numFmtId="0" fontId="0" fillId="0" borderId="0" xfId="0" applyProtection="1"/>
    <xf numFmtId="0" fontId="9" fillId="0" borderId="0" xfId="0" applyFont="1" applyAlignment="1">
      <alignment horizontal="center"/>
    </xf>
    <xf numFmtId="168" fontId="9" fillId="0" borderId="0" xfId="0" applyNumberFormat="1" applyFont="1" applyAlignment="1">
      <alignment horizontal="center"/>
    </xf>
    <xf numFmtId="0" fontId="9" fillId="0" borderId="0" xfId="0" applyFont="1"/>
    <xf numFmtId="0" fontId="9" fillId="0" borderId="0" xfId="0" applyFont="1" applyAlignment="1" applyProtection="1">
      <protection locked="0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0" xfId="0" applyFont="1" applyProtection="1"/>
    <xf numFmtId="0" fontId="1" fillId="0" borderId="0" xfId="0" applyFont="1" applyAlignment="1" applyProtection="1">
      <alignment vertical="center"/>
    </xf>
    <xf numFmtId="0" fontId="0" fillId="0" borderId="0" xfId="0" applyFill="1" applyProtection="1"/>
    <xf numFmtId="0" fontId="0" fillId="0" borderId="0" xfId="0" applyFill="1" applyBorder="1" applyProtection="1"/>
    <xf numFmtId="0" fontId="6" fillId="0" borderId="0" xfId="0" applyFont="1" applyFill="1" applyAlignment="1" applyProtection="1">
      <alignment horizontal="right" vertical="center"/>
    </xf>
    <xf numFmtId="0" fontId="6" fillId="0" borderId="0" xfId="0" applyFont="1" applyFill="1" applyBorder="1" applyAlignment="1" applyProtection="1">
      <alignment horizontal="right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right"/>
    </xf>
    <xf numFmtId="165" fontId="6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Alignment="1" applyProtection="1">
      <alignment horizontal="right"/>
    </xf>
    <xf numFmtId="0" fontId="10" fillId="0" borderId="0" xfId="0" applyFont="1" applyFill="1" applyProtection="1"/>
    <xf numFmtId="1" fontId="6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Border="1" applyAlignment="1" applyProtection="1">
      <alignment horizontal="left"/>
    </xf>
    <xf numFmtId="0" fontId="0" fillId="0" borderId="0" xfId="0" applyBorder="1" applyAlignment="1">
      <alignment horizontal="left"/>
    </xf>
    <xf numFmtId="0" fontId="6" fillId="0" borderId="0" xfId="0" applyFont="1" applyFill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  <protection locked="0"/>
    </xf>
    <xf numFmtId="165" fontId="6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0" fillId="0" borderId="0" xfId="0" applyFont="1" applyProtection="1"/>
    <xf numFmtId="0" fontId="15" fillId="0" borderId="1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right"/>
    </xf>
    <xf numFmtId="166" fontId="15" fillId="0" borderId="0" xfId="0" applyNumberFormat="1" applyFont="1" applyFill="1" applyBorder="1" applyAlignment="1" applyProtection="1">
      <alignment horizontal="left"/>
    </xf>
    <xf numFmtId="0" fontId="15" fillId="0" borderId="0" xfId="0" applyFont="1" applyFill="1" applyBorder="1" applyAlignment="1" applyProtection="1">
      <alignment horizontal="left"/>
    </xf>
    <xf numFmtId="165" fontId="6" fillId="0" borderId="0" xfId="0" applyNumberFormat="1" applyFont="1" applyFill="1" applyBorder="1" applyAlignment="1" applyProtection="1">
      <alignment horizontal="left"/>
    </xf>
    <xf numFmtId="166" fontId="6" fillId="0" borderId="0" xfId="0" applyNumberFormat="1" applyFont="1" applyFill="1" applyBorder="1" applyAlignment="1" applyProtection="1">
      <alignment horizontal="left"/>
    </xf>
    <xf numFmtId="167" fontId="10" fillId="0" borderId="0" xfId="0" applyNumberFormat="1" applyFont="1" applyFill="1" applyBorder="1" applyAlignment="1" applyProtection="1">
      <alignment horizontal="left"/>
    </xf>
    <xf numFmtId="0" fontId="6" fillId="0" borderId="1" xfId="0" applyFont="1" applyFill="1" applyBorder="1" applyAlignment="1" applyProtection="1">
      <alignment horizontal="center" vertical="center" wrapText="1"/>
    </xf>
    <xf numFmtId="166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8" fillId="0" borderId="11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left"/>
    </xf>
    <xf numFmtId="0" fontId="10" fillId="3" borderId="12" xfId="0" applyFont="1" applyFill="1" applyBorder="1" applyAlignment="1" applyProtection="1"/>
    <xf numFmtId="0" fontId="10" fillId="3" borderId="13" xfId="0" applyFont="1" applyFill="1" applyBorder="1" applyAlignment="1" applyProtection="1"/>
    <xf numFmtId="1" fontId="6" fillId="3" borderId="11" xfId="0" applyNumberFormat="1" applyFont="1" applyFill="1" applyBorder="1" applyAlignment="1" applyProtection="1">
      <alignment horizontal="left"/>
    </xf>
    <xf numFmtId="0" fontId="0" fillId="3" borderId="12" xfId="0" applyFill="1" applyBorder="1" applyAlignment="1"/>
    <xf numFmtId="0" fontId="0" fillId="3" borderId="13" xfId="0" applyFill="1" applyBorder="1" applyAlignment="1"/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10" fillId="0" borderId="0" xfId="0" applyFont="1" applyFill="1" applyAlignment="1" applyProtection="1">
      <alignment horizontal="right"/>
    </xf>
    <xf numFmtId="0" fontId="9" fillId="0" borderId="0" xfId="0" applyFont="1" applyAlignment="1" applyProtection="1">
      <alignment horizontal="center"/>
      <protection locked="0"/>
    </xf>
    <xf numFmtId="0" fontId="24" fillId="0" borderId="0" xfId="0" applyFont="1" applyProtection="1"/>
    <xf numFmtId="0" fontId="3" fillId="0" borderId="0" xfId="0" applyFont="1"/>
    <xf numFmtId="0" fontId="9" fillId="0" borderId="1" xfId="0" applyFont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0" fontId="9" fillId="0" borderId="1" xfId="0" applyFont="1" applyBorder="1"/>
    <xf numFmtId="0" fontId="3" fillId="0" borderId="1" xfId="0" applyFont="1" applyBorder="1" applyAlignment="1">
      <alignment horizontal="center"/>
    </xf>
    <xf numFmtId="168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 applyProtection="1">
      <alignment horizontal="center"/>
      <protection locked="0"/>
    </xf>
    <xf numFmtId="0" fontId="3" fillId="0" borderId="1" xfId="3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0" fontId="24" fillId="0" borderId="1" xfId="0" applyFont="1" applyBorder="1"/>
    <xf numFmtId="0" fontId="3" fillId="0" borderId="1" xfId="3" applyFont="1" applyFill="1" applyBorder="1" applyAlignment="1" applyProtection="1">
      <alignment horizontal="center"/>
      <protection locked="0"/>
    </xf>
    <xf numFmtId="0" fontId="3" fillId="2" borderId="1" xfId="3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9" fillId="0" borderId="15" xfId="0" applyFont="1" applyBorder="1" applyAlignment="1" applyProtection="1">
      <protection locked="0"/>
    </xf>
    <xf numFmtId="0" fontId="9" fillId="0" borderId="16" xfId="0" applyFont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168" fontId="9" fillId="0" borderId="16" xfId="0" applyNumberFormat="1" applyFont="1" applyBorder="1" applyAlignment="1">
      <alignment horizontal="center"/>
    </xf>
    <xf numFmtId="0" fontId="9" fillId="0" borderId="16" xfId="0" applyFont="1" applyBorder="1"/>
    <xf numFmtId="0" fontId="9" fillId="0" borderId="17" xfId="0" applyFont="1" applyBorder="1"/>
    <xf numFmtId="0" fontId="3" fillId="0" borderId="3" xfId="0" applyFont="1" applyBorder="1" applyAlignment="1" applyProtection="1">
      <protection locked="0"/>
    </xf>
    <xf numFmtId="0" fontId="3" fillId="0" borderId="3" xfId="3" applyFont="1" applyBorder="1" applyAlignment="1" applyProtection="1">
      <protection locked="0"/>
    </xf>
    <xf numFmtId="0" fontId="3" fillId="0" borderId="3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  <xf numFmtId="0" fontId="3" fillId="0" borderId="3" xfId="3" applyFont="1" applyFill="1" applyBorder="1" applyAlignment="1" applyProtection="1">
      <protection locked="0"/>
    </xf>
    <xf numFmtId="0" fontId="3" fillId="2" borderId="3" xfId="3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9" fillId="0" borderId="3" xfId="0" applyFont="1" applyBorder="1"/>
    <xf numFmtId="0" fontId="9" fillId="0" borderId="8" xfId="0" applyFont="1" applyBorder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168" fontId="9" fillId="0" borderId="8" xfId="0" applyNumberFormat="1" applyFont="1" applyBorder="1" applyAlignment="1">
      <alignment horizontal="center"/>
    </xf>
    <xf numFmtId="0" fontId="9" fillId="0" borderId="8" xfId="0" applyFont="1" applyBorder="1"/>
    <xf numFmtId="0" fontId="25" fillId="0" borderId="0" xfId="0" applyFont="1" applyAlignment="1" applyProtection="1">
      <alignment vertical="center"/>
    </xf>
    <xf numFmtId="0" fontId="15" fillId="0" borderId="0" xfId="0" applyFont="1" applyProtection="1"/>
    <xf numFmtId="0" fontId="24" fillId="0" borderId="0" xfId="0" applyFont="1" applyFill="1" applyProtection="1"/>
    <xf numFmtId="0" fontId="24" fillId="0" borderId="0" xfId="0" applyFont="1" applyFill="1" applyBorder="1" applyProtection="1"/>
    <xf numFmtId="0" fontId="24" fillId="0" borderId="0" xfId="0" applyFont="1" applyAlignment="1">
      <alignment vertical="center"/>
    </xf>
    <xf numFmtId="170" fontId="15" fillId="0" borderId="0" xfId="0" applyNumberFormat="1" applyFont="1" applyFill="1" applyAlignment="1" applyProtection="1">
      <alignment horizontal="left" vertical="center"/>
      <protection locked="0"/>
    </xf>
    <xf numFmtId="0" fontId="20" fillId="0" borderId="0" xfId="0" applyFont="1" applyFill="1" applyAlignment="1" applyProtection="1">
      <alignment horizontal="left" vertical="center"/>
    </xf>
    <xf numFmtId="0" fontId="15" fillId="0" borderId="0" xfId="0" applyFont="1" applyFill="1" applyAlignment="1" applyProtection="1">
      <alignment vertical="center"/>
    </xf>
    <xf numFmtId="0" fontId="26" fillId="0" borderId="0" xfId="0" applyFont="1" applyFill="1" applyBorder="1" applyAlignment="1" applyProtection="1">
      <alignment horizontal="center" vertical="center"/>
    </xf>
    <xf numFmtId="2" fontId="20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Border="1" applyAlignment="1">
      <alignment vertical="center"/>
    </xf>
    <xf numFmtId="167" fontId="20" fillId="0" borderId="0" xfId="0" applyNumberFormat="1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 applyProtection="1"/>
    <xf numFmtId="0" fontId="24" fillId="3" borderId="0" xfId="0" applyFont="1" applyFill="1" applyBorder="1" applyAlignment="1"/>
    <xf numFmtId="0" fontId="24" fillId="0" borderId="0" xfId="0" applyFont="1" applyBorder="1" applyAlignment="1">
      <alignment horizontal="left"/>
    </xf>
    <xf numFmtId="2" fontId="2" fillId="0" borderId="0" xfId="0" applyNumberFormat="1" applyFont="1" applyFill="1" applyBorder="1" applyAlignment="1" applyProtection="1">
      <alignment horizontal="center"/>
    </xf>
    <xf numFmtId="0" fontId="29" fillId="0" borderId="0" xfId="0" applyFont="1" applyFill="1" applyAlignment="1" applyProtection="1">
      <alignment horizontal="center"/>
    </xf>
    <xf numFmtId="0" fontId="6" fillId="0" borderId="1" xfId="0" applyFont="1" applyFill="1" applyBorder="1" applyAlignment="1" applyProtection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 vertical="center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7" fontId="6" fillId="0" borderId="1" xfId="0" applyNumberFormat="1" applyFont="1" applyFill="1" applyBorder="1" applyAlignment="1" applyProtection="1">
      <alignment horizontal="center" vertical="center"/>
      <protection hidden="1"/>
    </xf>
    <xf numFmtId="167" fontId="6" fillId="0" borderId="1" xfId="0" applyNumberFormat="1" applyFont="1" applyFill="1" applyBorder="1" applyAlignment="1" applyProtection="1">
      <alignment horizontal="center" vertical="center"/>
    </xf>
    <xf numFmtId="1" fontId="6" fillId="0" borderId="1" xfId="0" applyNumberFormat="1" applyFont="1" applyFill="1" applyBorder="1" applyAlignment="1" applyProtection="1">
      <alignment horizontal="left" vertical="center"/>
    </xf>
    <xf numFmtId="1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1" xfId="0" applyNumberFormat="1" applyFont="1" applyFill="1" applyBorder="1" applyAlignment="1" applyProtection="1">
      <alignment horizontal="center" vertical="center"/>
      <protection locked="0"/>
    </xf>
    <xf numFmtId="1" fontId="6" fillId="0" borderId="11" xfId="0" applyNumberFormat="1" applyFont="1" applyFill="1" applyBorder="1" applyAlignment="1" applyProtection="1">
      <alignment horizontal="center" vertical="center"/>
    </xf>
    <xf numFmtId="1" fontId="6" fillId="0" borderId="12" xfId="0" applyNumberFormat="1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9" fillId="0" borderId="18" xfId="0" applyFont="1" applyBorder="1" applyAlignment="1" applyProtection="1"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9" fillId="0" borderId="19" xfId="0" applyFont="1" applyBorder="1" applyAlignment="1" applyProtection="1">
      <alignment horizontal="center"/>
      <protection locked="0"/>
    </xf>
    <xf numFmtId="0" fontId="9" fillId="0" borderId="19" xfId="0" applyFont="1" applyBorder="1" applyAlignment="1">
      <alignment horizontal="center"/>
    </xf>
    <xf numFmtId="168" fontId="9" fillId="0" borderId="19" xfId="0" applyNumberFormat="1" applyFont="1" applyBorder="1" applyAlignment="1">
      <alignment horizontal="center"/>
    </xf>
    <xf numFmtId="0" fontId="9" fillId="0" borderId="19" xfId="0" applyFont="1" applyBorder="1"/>
    <xf numFmtId="0" fontId="3" fillId="0" borderId="19" xfId="0" applyFont="1" applyBorder="1" applyAlignment="1">
      <alignment horizontal="center"/>
    </xf>
    <xf numFmtId="0" fontId="3" fillId="0" borderId="18" xfId="3" applyFont="1" applyBorder="1" applyAlignment="1" applyProtection="1">
      <protection locked="0"/>
    </xf>
    <xf numFmtId="0" fontId="3" fillId="0" borderId="19" xfId="3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protection locked="0"/>
    </xf>
    <xf numFmtId="0" fontId="1" fillId="0" borderId="1" xfId="0" applyFont="1" applyFill="1" applyBorder="1" applyAlignment="1" applyProtection="1"/>
    <xf numFmtId="0" fontId="24" fillId="0" borderId="0" xfId="0" applyFont="1" applyBorder="1" applyProtection="1"/>
    <xf numFmtId="0" fontId="30" fillId="0" borderId="0" xfId="0" applyFont="1" applyAlignment="1">
      <alignment horizontal="center" vertical="center" wrapText="1"/>
    </xf>
    <xf numFmtId="0" fontId="24" fillId="0" borderId="0" xfId="0" applyFont="1" applyAlignment="1" applyProtection="1">
      <alignment vertical="center"/>
    </xf>
    <xf numFmtId="0" fontId="24" fillId="0" borderId="0" xfId="0" applyFont="1" applyAlignment="1"/>
    <xf numFmtId="1" fontId="6" fillId="0" borderId="1" xfId="0" applyNumberFormat="1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left" vertical="center"/>
    </xf>
    <xf numFmtId="165" fontId="6" fillId="3" borderId="1" xfId="0" applyNumberFormat="1" applyFont="1" applyFill="1" applyBorder="1" applyAlignment="1" applyProtection="1">
      <alignment horizontal="center" vertical="center"/>
      <protection locked="0"/>
    </xf>
    <xf numFmtId="14" fontId="3" fillId="0" borderId="18" xfId="0" applyNumberFormat="1" applyFont="1" applyBorder="1" applyAlignment="1" applyProtection="1"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20" fillId="0" borderId="1" xfId="0" applyFont="1" applyFill="1" applyBorder="1" applyAlignment="1" applyProtection="1">
      <alignment horizontal="center" vertical="center"/>
    </xf>
    <xf numFmtId="0" fontId="20" fillId="0" borderId="1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/>
      <protection locked="0"/>
    </xf>
    <xf numFmtId="171" fontId="20" fillId="0" borderId="1" xfId="0" applyNumberFormat="1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171" fontId="20" fillId="3" borderId="1" xfId="0" applyNumberFormat="1" applyFont="1" applyFill="1" applyBorder="1" applyAlignment="1" applyProtection="1">
      <alignment horizontal="center" vertical="center"/>
      <protection locked="0"/>
    </xf>
    <xf numFmtId="0" fontId="27" fillId="0" borderId="12" xfId="0" applyFont="1" applyFill="1" applyBorder="1" applyAlignment="1" applyProtection="1">
      <alignment horizontal="center" vertical="center"/>
    </xf>
    <xf numFmtId="0" fontId="15" fillId="3" borderId="12" xfId="0" applyFont="1" applyFill="1" applyBorder="1" applyAlignment="1" applyProtection="1"/>
    <xf numFmtId="171" fontId="20" fillId="0" borderId="1" xfId="0" applyNumberFormat="1" applyFont="1" applyFill="1" applyBorder="1" applyAlignment="1" applyProtection="1">
      <alignment horizontal="center" vertical="center" wrapText="1"/>
    </xf>
    <xf numFmtId="171" fontId="20" fillId="0" borderId="1" xfId="0" applyNumberFormat="1" applyFont="1" applyFill="1" applyBorder="1" applyAlignment="1" applyProtection="1">
      <alignment horizontal="center" vertical="center"/>
    </xf>
    <xf numFmtId="0" fontId="24" fillId="3" borderId="12" xfId="0" applyFont="1" applyFill="1" applyBorder="1" applyAlignment="1"/>
    <xf numFmtId="0" fontId="20" fillId="0" borderId="0" xfId="0" applyFont="1" applyFill="1" applyBorder="1" applyAlignment="1" applyProtection="1">
      <alignment horizontal="center"/>
      <protection locked="0"/>
    </xf>
    <xf numFmtId="0" fontId="20" fillId="0" borderId="1" xfId="0" applyFont="1" applyFill="1" applyBorder="1" applyAlignment="1" applyProtection="1">
      <alignment horizontal="center"/>
    </xf>
    <xf numFmtId="165" fontId="20" fillId="0" borderId="0" xfId="0" applyNumberFormat="1" applyFont="1" applyFill="1" applyBorder="1" applyAlignment="1" applyProtection="1">
      <alignment horizontal="center"/>
    </xf>
    <xf numFmtId="167" fontId="15" fillId="0" borderId="0" xfId="0" applyNumberFormat="1" applyFont="1" applyFill="1" applyBorder="1" applyProtection="1"/>
    <xf numFmtId="0" fontId="20" fillId="0" borderId="0" xfId="0" applyFont="1" applyFill="1" applyAlignment="1" applyProtection="1">
      <alignment horizontal="right"/>
    </xf>
    <xf numFmtId="167" fontId="15" fillId="0" borderId="0" xfId="0" applyNumberFormat="1" applyFont="1" applyFill="1" applyProtection="1"/>
    <xf numFmtId="0" fontId="15" fillId="0" borderId="0" xfId="0" applyFont="1" applyFill="1" applyAlignment="1" applyProtection="1">
      <alignment horizontal="right"/>
    </xf>
    <xf numFmtId="0" fontId="31" fillId="0" borderId="0" xfId="0" applyFont="1" applyAlignment="1" applyProtection="1"/>
    <xf numFmtId="169" fontId="25" fillId="0" borderId="0" xfId="0" applyNumberFormat="1" applyFont="1" applyAlignment="1" applyProtection="1">
      <alignment horizontal="left" vertical="center"/>
    </xf>
    <xf numFmtId="0" fontId="25" fillId="0" borderId="0" xfId="0" applyFont="1" applyAlignment="1" applyProtection="1">
      <alignment horizontal="left" vertical="center"/>
    </xf>
    <xf numFmtId="0" fontId="32" fillId="0" borderId="0" xfId="0" applyFont="1" applyProtection="1"/>
    <xf numFmtId="0" fontId="24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24" fillId="0" borderId="0" xfId="0" applyNumberFormat="1" applyFont="1" applyBorder="1" applyAlignment="1" applyProtection="1">
      <alignment horizontal="center"/>
    </xf>
    <xf numFmtId="167" fontId="24" fillId="0" borderId="0" xfId="0" applyNumberFormat="1" applyFont="1" applyBorder="1" applyAlignment="1" applyProtection="1">
      <alignment horizontal="center"/>
    </xf>
    <xf numFmtId="1" fontId="33" fillId="2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Font="1" applyFill="1" applyAlignment="1" applyProtection="1">
      <alignment horizontal="right" vertical="center"/>
    </xf>
    <xf numFmtId="0" fontId="0" fillId="0" borderId="0" xfId="0" applyFont="1" applyFill="1" applyProtection="1"/>
    <xf numFmtId="0" fontId="10" fillId="0" borderId="0" xfId="0" applyFont="1" applyFill="1" applyBorder="1" applyAlignment="1" applyProtection="1">
      <alignment horizontal="right" vertical="center"/>
      <protection locked="0"/>
    </xf>
    <xf numFmtId="172" fontId="10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ont="1" applyAlignment="1">
      <alignment vertical="center"/>
    </xf>
    <xf numFmtId="0" fontId="2" fillId="0" borderId="0" xfId="0" applyFont="1" applyFill="1" applyBorder="1" applyAlignment="1" applyProtection="1">
      <alignment horizontal="center"/>
    </xf>
    <xf numFmtId="0" fontId="35" fillId="0" borderId="0" xfId="0" applyFont="1" applyFill="1" applyAlignment="1" applyProtection="1">
      <alignment horizontal="left" vertical="center"/>
    </xf>
    <xf numFmtId="0" fontId="37" fillId="0" borderId="0" xfId="0" applyFont="1" applyFill="1" applyBorder="1" applyProtection="1"/>
    <xf numFmtId="0" fontId="38" fillId="0" borderId="0" xfId="0" applyFont="1" applyFill="1" applyAlignment="1" applyProtection="1">
      <alignment horizontal="right" vertical="center"/>
    </xf>
    <xf numFmtId="0" fontId="39" fillId="0" borderId="0" xfId="0" applyFont="1" applyAlignment="1">
      <alignment horizontal="right" vertical="center"/>
    </xf>
    <xf numFmtId="0" fontId="35" fillId="0" borderId="0" xfId="0" applyFont="1" applyFill="1" applyAlignment="1" applyProtection="1">
      <alignment horizontal="center" vertical="center"/>
    </xf>
    <xf numFmtId="0" fontId="34" fillId="0" borderId="0" xfId="0" applyFont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3" fillId="0" borderId="19" xfId="0" applyFont="1" applyBorder="1"/>
    <xf numFmtId="0" fontId="9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3" fillId="0" borderId="0" xfId="0" applyFont="1" applyBorder="1"/>
    <xf numFmtId="0" fontId="24" fillId="0" borderId="0" xfId="0" applyFont="1" applyAlignment="1" applyProtection="1">
      <alignment horizontal="center"/>
    </xf>
    <xf numFmtId="0" fontId="28" fillId="0" borderId="0" xfId="0" applyFont="1" applyFill="1" applyAlignment="1" applyProtection="1">
      <alignment horizontal="center"/>
    </xf>
    <xf numFmtId="0" fontId="9" fillId="0" borderId="21" xfId="0" applyFont="1" applyBorder="1" applyAlignment="1" applyProtection="1">
      <protection locked="0"/>
    </xf>
    <xf numFmtId="0" fontId="9" fillId="0" borderId="22" xfId="0" applyFont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/>
    </xf>
    <xf numFmtId="168" fontId="9" fillId="0" borderId="22" xfId="0" applyNumberFormat="1" applyFont="1" applyBorder="1" applyAlignment="1">
      <alignment horizontal="center"/>
    </xf>
    <xf numFmtId="0" fontId="9" fillId="0" borderId="22" xfId="0" applyFont="1" applyBorder="1"/>
    <xf numFmtId="0" fontId="9" fillId="0" borderId="23" xfId="0" applyFont="1" applyBorder="1"/>
    <xf numFmtId="0" fontId="3" fillId="0" borderId="16" xfId="0" applyFont="1" applyBorder="1" applyAlignment="1" applyProtection="1">
      <alignment horizontal="center"/>
      <protection locked="0"/>
    </xf>
    <xf numFmtId="0" fontId="3" fillId="0" borderId="24" xfId="0" applyFont="1" applyBorder="1"/>
    <xf numFmtId="0" fontId="3" fillId="0" borderId="5" xfId="0" applyFont="1" applyBorder="1"/>
    <xf numFmtId="0" fontId="9" fillId="0" borderId="5" xfId="0" applyFont="1" applyBorder="1"/>
    <xf numFmtId="0" fontId="0" fillId="0" borderId="5" xfId="0" applyBorder="1"/>
    <xf numFmtId="0" fontId="24" fillId="0" borderId="5" xfId="0" applyFont="1" applyBorder="1"/>
    <xf numFmtId="0" fontId="9" fillId="0" borderId="5" xfId="0" applyFont="1" applyBorder="1" applyAlignment="1" applyProtection="1">
      <alignment horizontal="center"/>
      <protection locked="0"/>
    </xf>
    <xf numFmtId="0" fontId="9" fillId="0" borderId="25" xfId="0" applyFont="1" applyBorder="1"/>
    <xf numFmtId="0" fontId="9" fillId="0" borderId="10" xfId="0" applyFont="1" applyBorder="1"/>
    <xf numFmtId="0" fontId="9" fillId="0" borderId="1" xfId="0" applyFont="1" applyBorder="1" applyAlignment="1" applyProtection="1">
      <protection locked="0"/>
    </xf>
    <xf numFmtId="167" fontId="6" fillId="3" borderId="1" xfId="0" applyNumberFormat="1" applyFont="1" applyFill="1" applyBorder="1" applyAlignment="1" applyProtection="1">
      <alignment horizontal="center" vertical="center"/>
      <protection hidden="1"/>
    </xf>
    <xf numFmtId="0" fontId="29" fillId="0" borderId="0" xfId="0" applyFont="1" applyFill="1" applyBorder="1" applyAlignment="1" applyProtection="1">
      <alignment horizontal="center"/>
    </xf>
    <xf numFmtId="167" fontId="6" fillId="3" borderId="1" xfId="0" applyNumberFormat="1" applyFont="1" applyFill="1" applyBorder="1" applyAlignment="1" applyProtection="1">
      <alignment horizontal="center" vertical="center"/>
    </xf>
    <xf numFmtId="0" fontId="28" fillId="2" borderId="0" xfId="0" applyFont="1" applyFill="1" applyAlignment="1" applyProtection="1">
      <alignment horizontal="center"/>
    </xf>
    <xf numFmtId="0" fontId="29" fillId="2" borderId="0" xfId="0" applyFont="1" applyFill="1" applyAlignment="1" applyProtection="1">
      <alignment horizontal="center"/>
    </xf>
    <xf numFmtId="0" fontId="9" fillId="0" borderId="0" xfId="0" applyFont="1" applyBorder="1"/>
    <xf numFmtId="166" fontId="28" fillId="0" borderId="0" xfId="0" applyNumberFormat="1" applyFont="1" applyFill="1" applyAlignment="1" applyProtection="1">
      <alignment horizontal="center"/>
    </xf>
    <xf numFmtId="1" fontId="24" fillId="0" borderId="0" xfId="0" applyNumberFormat="1" applyFont="1" applyAlignment="1" applyProtection="1">
      <alignment horizontal="center"/>
    </xf>
    <xf numFmtId="0" fontId="10" fillId="0" borderId="0" xfId="0" applyFont="1" applyFill="1" applyBorder="1" applyProtection="1"/>
    <xf numFmtId="0" fontId="15" fillId="0" borderId="0" xfId="0" applyFont="1" applyFill="1" applyBorder="1" applyProtection="1"/>
    <xf numFmtId="0" fontId="24" fillId="0" borderId="0" xfId="0" applyFont="1" applyBorder="1" applyAlignment="1" applyProtection="1">
      <alignment horizontal="center" vertical="center"/>
    </xf>
    <xf numFmtId="167" fontId="24" fillId="0" borderId="0" xfId="0" applyNumberFormat="1" applyFont="1" applyBorder="1" applyAlignment="1" applyProtection="1">
      <alignment horizontal="center" vertical="center"/>
    </xf>
    <xf numFmtId="0" fontId="24" fillId="0" borderId="0" xfId="0" applyFont="1" applyFill="1" applyAlignment="1" applyProtection="1">
      <alignment horizontal="center" vertical="center"/>
    </xf>
    <xf numFmtId="0" fontId="24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0" fillId="4" borderId="0" xfId="2" applyFill="1" applyAlignment="1" applyProtection="1"/>
    <xf numFmtId="0" fontId="0" fillId="5" borderId="0" xfId="0" applyFill="1" applyBorder="1"/>
    <xf numFmtId="0" fontId="0" fillId="5" borderId="0" xfId="0" applyFill="1" applyBorder="1" applyAlignment="1">
      <alignment horizontal="center"/>
    </xf>
    <xf numFmtId="0" fontId="0" fillId="6" borderId="2" xfId="0" applyFill="1" applyBorder="1"/>
    <xf numFmtId="0" fontId="0" fillId="6" borderId="0" xfId="0" applyFill="1" applyBorder="1"/>
    <xf numFmtId="0" fontId="0" fillId="5" borderId="0" xfId="0" applyFill="1" applyBorder="1" applyAlignment="1">
      <alignment horizontal="right"/>
    </xf>
    <xf numFmtId="2" fontId="0" fillId="5" borderId="1" xfId="0" applyNumberFormat="1" applyFill="1" applyBorder="1" applyAlignment="1">
      <alignment horizontal="center" vertical="center"/>
    </xf>
    <xf numFmtId="1" fontId="0" fillId="5" borderId="0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wrapText="1"/>
    </xf>
    <xf numFmtId="2" fontId="0" fillId="6" borderId="1" xfId="0" applyNumberFormat="1" applyFill="1" applyBorder="1" applyAlignment="1">
      <alignment horizontal="center" vertical="center" wrapText="1"/>
    </xf>
    <xf numFmtId="0" fontId="0" fillId="5" borderId="2" xfId="0" applyFill="1" applyBorder="1"/>
    <xf numFmtId="0" fontId="0" fillId="5" borderId="4" xfId="0" applyFill="1" applyBorder="1" applyAlignment="1">
      <alignment horizontal="center"/>
    </xf>
    <xf numFmtId="0" fontId="0" fillId="5" borderId="4" xfId="0" applyFill="1" applyBorder="1"/>
    <xf numFmtId="0" fontId="0" fillId="6" borderId="3" xfId="0" applyFill="1" applyBorder="1"/>
    <xf numFmtId="0" fontId="0" fillId="6" borderId="1" xfId="0" applyFill="1" applyBorder="1"/>
    <xf numFmtId="0" fontId="0" fillId="6" borderId="4" xfId="0" applyFill="1" applyBorder="1"/>
    <xf numFmtId="166" fontId="1" fillId="5" borderId="3" xfId="0" applyNumberFormat="1" applyFont="1" applyFill="1" applyBorder="1" applyAlignment="1" applyProtection="1">
      <alignment horizontal="center"/>
    </xf>
    <xf numFmtId="166" fontId="0" fillId="5" borderId="1" xfId="0" applyNumberFormat="1" applyFill="1" applyBorder="1" applyAlignment="1">
      <alignment horizontal="center"/>
    </xf>
    <xf numFmtId="166" fontId="0" fillId="5" borderId="0" xfId="0" applyNumberFormat="1" applyFill="1" applyBorder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1" fillId="6" borderId="3" xfId="0" applyNumberFormat="1" applyFont="1" applyFill="1" applyBorder="1" applyAlignment="1" applyProtection="1">
      <alignment horizontal="center"/>
    </xf>
    <xf numFmtId="166" fontId="1" fillId="6" borderId="0" xfId="0" applyNumberFormat="1" applyFont="1" applyFill="1" applyBorder="1" applyAlignment="1" applyProtection="1">
      <alignment horizontal="center"/>
    </xf>
    <xf numFmtId="166" fontId="1" fillId="6" borderId="1" xfId="0" applyNumberFormat="1" applyFont="1" applyFill="1" applyBorder="1" applyAlignment="1" applyProtection="1">
      <alignment horizontal="center"/>
    </xf>
    <xf numFmtId="166" fontId="0" fillId="6" borderId="5" xfId="0" applyNumberFormat="1" applyFill="1" applyBorder="1"/>
    <xf numFmtId="0" fontId="6" fillId="4" borderId="1" xfId="0" applyFont="1" applyFill="1" applyBorder="1" applyAlignment="1" applyProtection="1"/>
    <xf numFmtId="0" fontId="6" fillId="4" borderId="11" xfId="0" applyFont="1" applyFill="1" applyBorder="1" applyAlignment="1" applyProtection="1"/>
    <xf numFmtId="166" fontId="1" fillId="4" borderId="3" xfId="0" applyNumberFormat="1" applyFont="1" applyFill="1" applyBorder="1" applyAlignment="1" applyProtection="1">
      <alignment horizontal="center"/>
    </xf>
    <xf numFmtId="0" fontId="0" fillId="4" borderId="0" xfId="0" applyFill="1" applyBorder="1"/>
    <xf numFmtId="166" fontId="0" fillId="4" borderId="1" xfId="0" applyNumberFormat="1" applyFill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1" fillId="4" borderId="0" xfId="0" applyNumberFormat="1" applyFont="1" applyFill="1" applyBorder="1" applyAlignment="1" applyProtection="1">
      <alignment horizontal="center"/>
    </xf>
    <xf numFmtId="166" fontId="1" fillId="4" borderId="1" xfId="0" applyNumberFormat="1" applyFont="1" applyFill="1" applyBorder="1" applyAlignment="1" applyProtection="1">
      <alignment horizontal="center"/>
    </xf>
    <xf numFmtId="166" fontId="0" fillId="4" borderId="5" xfId="0" applyNumberFormat="1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166" fontId="0" fillId="6" borderId="4" xfId="0" applyNumberFormat="1" applyFill="1" applyBorder="1"/>
    <xf numFmtId="0" fontId="1" fillId="4" borderId="20" xfId="0" applyFont="1" applyFill="1" applyBorder="1" applyAlignment="1" applyProtection="1"/>
    <xf numFmtId="0" fontId="0" fillId="4" borderId="14" xfId="0" applyFill="1" applyBorder="1" applyAlignment="1"/>
    <xf numFmtId="166" fontId="0" fillId="4" borderId="4" xfId="0" applyNumberFormat="1" applyFill="1" applyBorder="1"/>
    <xf numFmtId="166" fontId="0" fillId="5" borderId="3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6" fontId="0" fillId="6" borderId="3" xfId="0" applyNumberFormat="1" applyFill="1" applyBorder="1" applyAlignment="1">
      <alignment horizontal="center"/>
    </xf>
    <xf numFmtId="166" fontId="0" fillId="6" borderId="0" xfId="0" applyNumberFormat="1" applyFill="1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0" fontId="0" fillId="5" borderId="7" xfId="0" applyFill="1" applyBorder="1"/>
    <xf numFmtId="0" fontId="0" fillId="5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6" fontId="0" fillId="5" borderId="10" xfId="0" applyNumberFormat="1" applyFill="1" applyBorder="1" applyAlignment="1">
      <alignment horizontal="center"/>
    </xf>
    <xf numFmtId="166" fontId="0" fillId="6" borderId="6" xfId="0" applyNumberFormat="1" applyFill="1" applyBorder="1" applyAlignment="1">
      <alignment horizontal="center"/>
    </xf>
    <xf numFmtId="166" fontId="0" fillId="6" borderId="7" xfId="0" applyNumberFormat="1" applyFill="1" applyBorder="1" applyAlignment="1">
      <alignment horizontal="center"/>
    </xf>
    <xf numFmtId="166" fontId="0" fillId="6" borderId="8" xfId="0" applyNumberFormat="1" applyFill="1" applyBorder="1" applyAlignment="1">
      <alignment horizontal="center"/>
    </xf>
    <xf numFmtId="0" fontId="0" fillId="6" borderId="7" xfId="0" applyFill="1" applyBorder="1"/>
    <xf numFmtId="0" fontId="0" fillId="6" borderId="9" xfId="0" applyFill="1" applyBorder="1"/>
    <xf numFmtId="0" fontId="55" fillId="0" borderId="0" xfId="0" applyFont="1" applyAlignment="1" applyProtection="1">
      <alignment horizontal="left" vertical="center"/>
    </xf>
    <xf numFmtId="0" fontId="6" fillId="0" borderId="1" xfId="0" applyFont="1" applyFill="1" applyBorder="1" applyAlignment="1" applyProtection="1">
      <alignment horizontal="left" vertical="center"/>
    </xf>
    <xf numFmtId="167" fontId="6" fillId="0" borderId="0" xfId="0" applyNumberFormat="1" applyFont="1" applyFill="1" applyBorder="1" applyAlignment="1" applyProtection="1">
      <alignment horizontal="left"/>
    </xf>
    <xf numFmtId="166" fontId="15" fillId="0" borderId="0" xfId="0" applyNumberFormat="1" applyFont="1" applyFill="1" applyBorder="1" applyAlignment="1" applyProtection="1">
      <alignment horizontal="right"/>
    </xf>
    <xf numFmtId="0" fontId="6" fillId="0" borderId="1" xfId="0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/>
    <xf numFmtId="0" fontId="31" fillId="0" borderId="0" xfId="0" applyFont="1" applyAlignment="1" applyProtection="1">
      <alignment horizontal="center" vertical="center"/>
    </xf>
    <xf numFmtId="0" fontId="24" fillId="5" borderId="1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9" fillId="5" borderId="1" xfId="0" applyFont="1" applyFill="1" applyBorder="1"/>
    <xf numFmtId="0" fontId="57" fillId="0" borderId="0" xfId="0" applyFont="1" applyProtection="1"/>
    <xf numFmtId="0" fontId="0" fillId="0" borderId="1" xfId="0" applyBorder="1" applyAlignment="1">
      <alignment horizontal="center"/>
    </xf>
    <xf numFmtId="0" fontId="56" fillId="0" borderId="1" xfId="0" applyFont="1" applyBorder="1" applyAlignment="1">
      <alignment horizontal="center"/>
    </xf>
    <xf numFmtId="0" fontId="58" fillId="0" borderId="0" xfId="0" applyFont="1" applyAlignment="1">
      <alignment vertical="center"/>
    </xf>
    <xf numFmtId="0" fontId="50" fillId="0" borderId="0" xfId="2" applyAlignment="1" applyProtection="1">
      <alignment vertical="center"/>
    </xf>
    <xf numFmtId="0" fontId="58" fillId="0" borderId="0" xfId="0" applyFont="1"/>
    <xf numFmtId="0" fontId="25" fillId="0" borderId="0" xfId="0" applyFont="1" applyAlignment="1" applyProtection="1">
      <alignment horizontal="center" vertical="center"/>
    </xf>
    <xf numFmtId="0" fontId="6" fillId="0" borderId="11" xfId="0" applyFont="1" applyFill="1" applyBorder="1" applyAlignment="1" applyProtection="1"/>
    <xf numFmtId="0" fontId="0" fillId="0" borderId="0" xfId="0" applyBorder="1" applyAlignment="1">
      <alignment horizontal="center"/>
    </xf>
    <xf numFmtId="0" fontId="1" fillId="0" borderId="1" xfId="0" applyFont="1" applyBorder="1" applyAlignment="1" applyProtection="1"/>
    <xf numFmtId="0" fontId="55" fillId="0" borderId="0" xfId="0" applyFont="1" applyAlignment="1" applyProtection="1">
      <alignment horizontal="center"/>
    </xf>
    <xf numFmtId="0" fontId="6" fillId="0" borderId="1" xfId="0" applyFont="1" applyFill="1" applyBorder="1" applyAlignment="1" applyProtection="1"/>
    <xf numFmtId="0" fontId="6" fillId="0" borderId="11" xfId="0" applyFont="1" applyFill="1" applyBorder="1" applyAlignment="1" applyProtection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5" fillId="0" borderId="0" xfId="0" applyFont="1" applyFill="1" applyProtection="1"/>
    <xf numFmtId="1" fontId="0" fillId="0" borderId="0" xfId="0" applyNumberFormat="1" applyFill="1" applyBorder="1" applyProtection="1"/>
    <xf numFmtId="0" fontId="65" fillId="0" borderId="0" xfId="0" applyFont="1" applyFill="1" applyBorder="1" applyProtection="1"/>
    <xf numFmtId="166" fontId="15" fillId="0" borderId="0" xfId="0" applyNumberFormat="1" applyFont="1" applyFill="1" applyAlignment="1" applyProtection="1">
      <alignment horizontal="center"/>
    </xf>
    <xf numFmtId="0" fontId="65" fillId="0" borderId="0" xfId="0" applyFont="1" applyFill="1" applyProtection="1"/>
    <xf numFmtId="0" fontId="66" fillId="0" borderId="0" xfId="0" applyFont="1" applyFill="1" applyAlignment="1" applyProtection="1">
      <alignment horizontal="center"/>
    </xf>
    <xf numFmtId="0" fontId="66" fillId="0" borderId="0" xfId="0" applyFont="1" applyAlignment="1">
      <alignment horizontal="center"/>
    </xf>
    <xf numFmtId="167" fontId="6" fillId="0" borderId="11" xfId="0" applyNumberFormat="1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6" fillId="0" borderId="1" xfId="0" applyFont="1" applyFill="1" applyBorder="1" applyAlignment="1" applyProtection="1">
      <alignment horizontal="left" vertical="center"/>
    </xf>
    <xf numFmtId="0" fontId="44" fillId="0" borderId="0" xfId="0" applyFont="1" applyFill="1" applyBorder="1" applyAlignment="1" applyProtection="1">
      <alignment horizontal="center"/>
    </xf>
    <xf numFmtId="0" fontId="45" fillId="0" borderId="0" xfId="0" applyFont="1" applyBorder="1" applyAlignment="1">
      <alignment horizontal="center"/>
    </xf>
    <xf numFmtId="166" fontId="15" fillId="0" borderId="0" xfId="0" applyNumberFormat="1" applyFont="1" applyFill="1" applyAlignment="1" applyProtection="1">
      <alignment horizontal="center"/>
    </xf>
    <xf numFmtId="0" fontId="0" fillId="0" borderId="0" xfId="0" applyAlignment="1"/>
    <xf numFmtId="0" fontId="0" fillId="0" borderId="13" xfId="0" applyBorder="1" applyAlignment="1">
      <alignment horizontal="center" vertical="center"/>
    </xf>
    <xf numFmtId="0" fontId="10" fillId="0" borderId="1" xfId="0" applyFont="1" applyFill="1" applyBorder="1" applyAlignment="1" applyProtection="1">
      <alignment horizontal="left" vertical="center"/>
    </xf>
    <xf numFmtId="0" fontId="35" fillId="0" borderId="0" xfId="0" applyFont="1" applyAlignment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10" fillId="0" borderId="1" xfId="0" applyFont="1" applyFill="1" applyBorder="1" applyAlignment="1" applyProtection="1">
      <alignment horizontal="left" vertical="center"/>
      <protection locked="0"/>
    </xf>
    <xf numFmtId="0" fontId="46" fillId="0" borderId="0" xfId="0" applyFont="1" applyFill="1" applyAlignment="1" applyProtection="1">
      <alignment horizontal="center" vertical="center"/>
    </xf>
    <xf numFmtId="0" fontId="24" fillId="0" borderId="0" xfId="0" applyFont="1" applyAlignment="1">
      <alignment horizontal="center" vertical="center"/>
    </xf>
    <xf numFmtId="0" fontId="6" fillId="0" borderId="13" xfId="0" applyFont="1" applyFill="1" applyBorder="1" applyAlignment="1" applyProtection="1">
      <alignment horizontal="left" vertical="center"/>
    </xf>
    <xf numFmtId="0" fontId="10" fillId="0" borderId="12" xfId="0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10" fillId="0" borderId="0" xfId="0" applyFont="1" applyFill="1" applyAlignment="1" applyProtection="1">
      <alignment vertical="center"/>
    </xf>
    <xf numFmtId="0" fontId="40" fillId="0" borderId="0" xfId="0" applyFont="1" applyFill="1" applyBorder="1" applyAlignment="1" applyProtection="1">
      <alignment horizontal="left" vertical="center"/>
    </xf>
    <xf numFmtId="0" fontId="36" fillId="0" borderId="0" xfId="0" applyFont="1" applyFill="1" applyBorder="1" applyAlignment="1" applyProtection="1"/>
    <xf numFmtId="0" fontId="6" fillId="0" borderId="0" xfId="0" applyFont="1" applyFill="1" applyAlignment="1" applyProtection="1">
      <alignment horizontal="left" vertical="center"/>
      <protection locked="0"/>
    </xf>
    <xf numFmtId="0" fontId="41" fillId="0" borderId="0" xfId="0" applyFont="1" applyFill="1" applyAlignment="1" applyProtection="1">
      <alignment horizontal="right" vertical="center"/>
    </xf>
    <xf numFmtId="0" fontId="43" fillId="0" borderId="0" xfId="0" applyFont="1" applyAlignment="1">
      <alignment horizontal="right" vertical="center"/>
    </xf>
    <xf numFmtId="0" fontId="35" fillId="0" borderId="0" xfId="0" applyFont="1" applyFill="1" applyAlignment="1" applyProtection="1">
      <alignment horizontal="center" vertical="center"/>
    </xf>
    <xf numFmtId="0" fontId="34" fillId="0" borderId="0" xfId="0" applyFont="1" applyAlignment="1">
      <alignment horizontal="center" vertical="center"/>
    </xf>
    <xf numFmtId="0" fontId="49" fillId="0" borderId="0" xfId="0" applyFont="1" applyFill="1" applyAlignment="1" applyProtection="1">
      <alignment horizontal="right" vertical="center"/>
    </xf>
    <xf numFmtId="0" fontId="0" fillId="0" borderId="0" xfId="0" applyAlignment="1">
      <alignment vertical="center"/>
    </xf>
    <xf numFmtId="174" fontId="47" fillId="2" borderId="0" xfId="0" applyNumberFormat="1" applyFont="1" applyFill="1" applyAlignment="1" applyProtection="1">
      <alignment horizontal="left" vertical="center"/>
    </xf>
    <xf numFmtId="0" fontId="19" fillId="0" borderId="14" xfId="0" applyFont="1" applyFill="1" applyBorder="1" applyAlignment="1" applyProtection="1">
      <alignment horizontal="right" vertical="center"/>
    </xf>
    <xf numFmtId="0" fontId="18" fillId="0" borderId="14" xfId="0" applyFont="1" applyBorder="1" applyAlignment="1">
      <alignment horizontal="right" vertical="center"/>
    </xf>
    <xf numFmtId="0" fontId="0" fillId="0" borderId="14" xfId="0" applyBorder="1" applyAlignment="1">
      <alignment horizontal="right" vertical="center"/>
    </xf>
    <xf numFmtId="173" fontId="23" fillId="0" borderId="14" xfId="0" applyNumberFormat="1" applyFont="1" applyFill="1" applyBorder="1" applyAlignment="1" applyProtection="1">
      <alignment horizontal="left" vertical="center"/>
    </xf>
    <xf numFmtId="173" fontId="0" fillId="0" borderId="14" xfId="0" applyNumberFormat="1" applyFont="1" applyBorder="1" applyAlignment="1">
      <alignment vertical="center"/>
    </xf>
    <xf numFmtId="175" fontId="6" fillId="0" borderId="0" xfId="0" applyNumberFormat="1" applyFont="1" applyFill="1" applyBorder="1" applyAlignment="1" applyProtection="1">
      <alignment horizontal="left" vertical="center"/>
      <protection locked="0"/>
    </xf>
    <xf numFmtId="175" fontId="10" fillId="0" borderId="0" xfId="0" applyNumberFormat="1" applyFont="1" applyFill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22" fillId="0" borderId="14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2" fontId="20" fillId="0" borderId="11" xfId="0" applyNumberFormat="1" applyFont="1" applyFill="1" applyBorder="1" applyAlignment="1" applyProtection="1">
      <alignment horizontal="center" vertical="center" wrapText="1"/>
    </xf>
    <xf numFmtId="0" fontId="24" fillId="0" borderId="13" xfId="0" applyFont="1" applyBorder="1" applyAlignment="1">
      <alignment horizontal="center" vertical="center"/>
    </xf>
    <xf numFmtId="168" fontId="6" fillId="0" borderId="0" xfId="0" applyNumberFormat="1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right" vertical="center"/>
    </xf>
    <xf numFmtId="0" fontId="17" fillId="0" borderId="0" xfId="0" applyFont="1" applyAlignment="1">
      <alignment vertical="center"/>
    </xf>
    <xf numFmtId="172" fontId="13" fillId="0" borderId="0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right" vertical="center"/>
    </xf>
    <xf numFmtId="0" fontId="10" fillId="0" borderId="0" xfId="0" applyFont="1" applyFill="1" applyAlignment="1" applyProtection="1">
      <alignment horizontal="right" vertical="center"/>
    </xf>
    <xf numFmtId="0" fontId="0" fillId="0" borderId="1" xfId="0" applyBorder="1" applyAlignment="1">
      <alignment horizontal="left" vertical="center"/>
    </xf>
    <xf numFmtId="0" fontId="6" fillId="0" borderId="11" xfId="0" applyFont="1" applyFill="1" applyBorder="1" applyAlignment="1" applyProtection="1">
      <alignment horizontal="left" vertical="center"/>
      <protection locked="0"/>
    </xf>
    <xf numFmtId="166" fontId="10" fillId="0" borderId="0" xfId="0" applyNumberFormat="1" applyFont="1" applyFill="1" applyAlignment="1" applyProtection="1">
      <alignment horizontal="center"/>
    </xf>
    <xf numFmtId="166" fontId="0" fillId="0" borderId="0" xfId="0" applyNumberFormat="1" applyAlignment="1">
      <alignment horizontal="center"/>
    </xf>
    <xf numFmtId="165" fontId="6" fillId="0" borderId="11" xfId="0" applyNumberFormat="1" applyFont="1" applyFill="1" applyBorder="1" applyAlignment="1" applyProtection="1">
      <alignment horizontal="center"/>
    </xf>
    <xf numFmtId="0" fontId="0" fillId="0" borderId="12" xfId="0" applyBorder="1" applyAlignment="1"/>
    <xf numFmtId="0" fontId="0" fillId="0" borderId="13" xfId="0" applyBorder="1" applyAlignment="1"/>
    <xf numFmtId="0" fontId="0" fillId="0" borderId="1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" xfId="0" applyFont="1" applyFill="1" applyBorder="1" applyAlignment="1" applyProtection="1"/>
    <xf numFmtId="0" fontId="6" fillId="0" borderId="11" xfId="0" applyFont="1" applyFill="1" applyBorder="1" applyAlignment="1" applyProtection="1"/>
    <xf numFmtId="0" fontId="0" fillId="0" borderId="0" xfId="0" applyBorder="1" applyAlignment="1">
      <alignment horizontal="center"/>
    </xf>
    <xf numFmtId="0" fontId="0" fillId="6" borderId="5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4" fillId="0" borderId="11" xfId="0" applyFont="1" applyFill="1" applyBorder="1" applyAlignment="1" applyProtection="1"/>
    <xf numFmtId="0" fontId="0" fillId="0" borderId="28" xfId="0" applyBorder="1" applyAlignment="1"/>
    <xf numFmtId="0" fontId="1" fillId="0" borderId="11" xfId="0" applyFont="1" applyBorder="1" applyAlignment="1" applyProtection="1"/>
    <xf numFmtId="0" fontId="0" fillId="5" borderId="29" xfId="0" applyFill="1" applyBorder="1" applyAlignment="1">
      <alignment vertical="center" wrapText="1"/>
    </xf>
    <xf numFmtId="0" fontId="0" fillId="5" borderId="3" xfId="0" applyFill="1" applyBorder="1" applyAlignment="1">
      <alignment vertical="center"/>
    </xf>
    <xf numFmtId="0" fontId="0" fillId="5" borderId="30" xfId="0" applyFill="1" applyBorder="1" applyAlignment="1">
      <alignment vertical="center" wrapText="1"/>
    </xf>
    <xf numFmtId="0" fontId="0" fillId="5" borderId="31" xfId="0" applyFill="1" applyBorder="1" applyAlignment="1">
      <alignment vertical="center"/>
    </xf>
    <xf numFmtId="0" fontId="52" fillId="5" borderId="32" xfId="0" applyFont="1" applyFill="1" applyBorder="1" applyAlignment="1">
      <alignment horizontal="center" wrapText="1"/>
    </xf>
    <xf numFmtId="0" fontId="52" fillId="5" borderId="33" xfId="0" applyFont="1" applyFill="1" applyBorder="1" applyAlignment="1"/>
    <xf numFmtId="0" fontId="52" fillId="5" borderId="34" xfId="0" applyFont="1" applyFill="1" applyBorder="1" applyAlignment="1"/>
    <xf numFmtId="0" fontId="53" fillId="6" borderId="35" xfId="0" applyFont="1" applyFill="1" applyBorder="1" applyAlignment="1">
      <alignment horizontal="center"/>
    </xf>
    <xf numFmtId="0" fontId="53" fillId="6" borderId="24" xfId="0" applyFont="1" applyFill="1" applyBorder="1" applyAlignment="1">
      <alignment horizontal="center"/>
    </xf>
    <xf numFmtId="0" fontId="53" fillId="6" borderId="36" xfId="0" applyFont="1" applyFill="1" applyBorder="1" applyAlignment="1">
      <alignment horizontal="center"/>
    </xf>
    <xf numFmtId="0" fontId="1" fillId="0" borderId="1" xfId="0" applyFont="1" applyBorder="1" applyAlignment="1" applyProtection="1"/>
    <xf numFmtId="0" fontId="1" fillId="0" borderId="20" xfId="0" applyFont="1" applyBorder="1" applyAlignment="1" applyProtection="1"/>
    <xf numFmtId="0" fontId="1" fillId="0" borderId="14" xfId="0" applyFont="1" applyBorder="1" applyAlignment="1" applyProtection="1"/>
    <xf numFmtId="0" fontId="0" fillId="0" borderId="11" xfId="0" applyBorder="1" applyAlignment="1"/>
    <xf numFmtId="0" fontId="1" fillId="0" borderId="37" xfId="0" applyFont="1" applyBorder="1" applyAlignment="1" applyProtection="1"/>
    <xf numFmtId="0" fontId="1" fillId="0" borderId="38" xfId="0" applyFont="1" applyBorder="1" applyAlignment="1" applyProtection="1"/>
  </cellXfs>
  <cellStyles count="4">
    <cellStyle name="Euro" xfId="1"/>
    <cellStyle name="Lien hypertexte" xfId="2" builtinId="8"/>
    <cellStyle name="Normal" xfId="0" builtinId="0"/>
    <cellStyle name="Normal 2" xfId="3"/>
  </cellStyles>
  <dxfs count="21"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L$15" lockText="1" noThreeD="1"/>
</file>

<file path=xl/ctrlProps/ctrlProp2.xml><?xml version="1.0" encoding="utf-8"?>
<formControlPr xmlns="http://schemas.microsoft.com/office/spreadsheetml/2009/9/main" objectType="CheckBox" fmlaLink="$L$16" lockText="1" noThreeD="1"/>
</file>

<file path=xl/ctrlProps/ctrlProp3.xml><?xml version="1.0" encoding="utf-8"?>
<formControlPr xmlns="http://schemas.microsoft.com/office/spreadsheetml/2009/9/main" objectType="CheckBox" fmlaLink="$L$18" lockText="1" noThreeD="1"/>
</file>

<file path=xl/ctrlProps/ctrlProp4.xml><?xml version="1.0" encoding="utf-8"?>
<formControlPr xmlns="http://schemas.microsoft.com/office/spreadsheetml/2009/9/main" objectType="CheckBox" fmlaLink="$L$20" lockText="1" noThreeD="1"/>
</file>

<file path=xl/ctrlProps/ctrlProp5.xml><?xml version="1.0" encoding="utf-8"?>
<formControlPr xmlns="http://schemas.microsoft.com/office/spreadsheetml/2009/9/main" objectType="CheckBox" fmlaLink="$L$21" lockText="1" noThreeD="1"/>
</file>

<file path=xl/ctrlProps/ctrlProp6.xml><?xml version="1.0" encoding="utf-8"?>
<formControlPr xmlns="http://schemas.microsoft.com/office/spreadsheetml/2009/9/main" objectType="CheckBox" fmlaLink="$L$22" lockText="1" noThreeD="1"/>
</file>

<file path=xl/ctrlProps/ctrlProp7.xml><?xml version="1.0" encoding="utf-8"?>
<formControlPr xmlns="http://schemas.microsoft.com/office/spreadsheetml/2009/9/main" objectType="CheckBox" fmlaLink="$L$23" lockText="1" noThreeD="1"/>
</file>

<file path=xl/ctrlProps/ctrlProp8.xml><?xml version="1.0" encoding="utf-8"?>
<formControlPr xmlns="http://schemas.microsoft.com/office/spreadsheetml/2009/9/main" objectType="CheckBox" fmlaLink="$L$24" lockText="1" noThreeD="1"/>
</file>

<file path=xl/ctrlProps/ctrlProp9.xml><?xml version="1.0" encoding="utf-8"?>
<formControlPr xmlns="http://schemas.microsoft.com/office/spreadsheetml/2009/9/main" objectType="CheckBox" fmlaLink="$L$26" lockText="1" noThreeD="1"/>
</file>

<file path=xl/ctrlProps/ctrlProp10.xml><?xml version="1.0" encoding="utf-8"?>
<formControlPr xmlns="http://schemas.microsoft.com/office/spreadsheetml/2009/9/main" objectType="CheckBox" fmlaLink="$L$27" lockText="1" noThreeD="1"/>
</file>

<file path=xl/ctrlProps/ctrlProp11.xml><?xml version="1.0" encoding="utf-8"?>
<formControlPr xmlns="http://schemas.microsoft.com/office/spreadsheetml/2009/9/main" objectType="CheckBox" fmlaLink="$L$28" lockText="1" noThreeD="1"/>
</file>

<file path=xl/ctrlProps/ctrlProp12.xml><?xml version="1.0" encoding="utf-8"?>
<formControlPr xmlns="http://schemas.microsoft.com/office/spreadsheetml/2009/9/main" objectType="CheckBox" fmlaLink="$L$29" lockText="1" noThreeD="1"/>
</file>

<file path=xl/ctrlProps/ctrlProp13.xml><?xml version="1.0" encoding="utf-8"?>
<formControlPr xmlns="http://schemas.microsoft.com/office/spreadsheetml/2009/9/main" objectType="CheckBox" fmlaLink="$L$30" lockText="1" noThreeD="1"/>
</file>

<file path=xl/ctrlProps/ctrlProp14.xml><?xml version="1.0" encoding="utf-8"?>
<formControlPr xmlns="http://schemas.microsoft.com/office/spreadsheetml/2009/9/main" objectType="CheckBox" fmlaLink="$L$33" lockText="1" noThreeD="1"/>
</file>

<file path=xl/ctrlProps/ctrlProp15.xml><?xml version="1.0" encoding="utf-8"?>
<formControlPr xmlns="http://schemas.microsoft.com/office/spreadsheetml/2009/9/main" objectType="CheckBox" fmlaLink="$L$34" lockText="1" noThreeD="1"/>
</file>

<file path=xl/ctrlProps/ctrlProp16.xml><?xml version="1.0" encoding="utf-8"?>
<formControlPr xmlns="http://schemas.microsoft.com/office/spreadsheetml/2009/9/main" objectType="CheckBox" fmlaLink="$L$36" lockText="1" noThreeD="1"/>
</file>

<file path=xl/ctrlProps/ctrlProp17.xml><?xml version="1.0" encoding="utf-8"?>
<formControlPr xmlns="http://schemas.microsoft.com/office/spreadsheetml/2009/9/main" objectType="CheckBox" fmlaLink="$L$37" lockText="1" noThreeD="1"/>
</file>

<file path=xl/ctrlProps/ctrlProp18.xml><?xml version="1.0" encoding="utf-8"?>
<formControlPr xmlns="http://schemas.microsoft.com/office/spreadsheetml/2009/9/main" objectType="CheckBox" fmlaLink="$L$38" lockText="1" noThreeD="1"/>
</file>

<file path=xl/ctrlProps/ctrlProp19.xml><?xml version="1.0" encoding="utf-8"?>
<formControlPr xmlns="http://schemas.microsoft.com/office/spreadsheetml/2009/9/main" objectType="CheckBox" fmlaLink="$L$40" lockText="1" noThreeD="1"/>
</file>

<file path=xl/ctrlProps/ctrlProp20.xml><?xml version="1.0" encoding="utf-8"?>
<formControlPr xmlns="http://schemas.microsoft.com/office/spreadsheetml/2009/9/main" objectType="CheckBox" fmlaLink="$L$41" lockText="1" noThreeD="1"/>
</file>

<file path=xl/ctrlProps/ctrlProp21.xml><?xml version="1.0" encoding="utf-8"?>
<formControlPr xmlns="http://schemas.microsoft.com/office/spreadsheetml/2009/9/main" objectType="CheckBox" fmlaLink="$L$42" lockText="1" noThreeD="1"/>
</file>

<file path=xl/ctrlProps/ctrlProp22.xml><?xml version="1.0" encoding="utf-8"?>
<formControlPr xmlns="http://schemas.microsoft.com/office/spreadsheetml/2009/9/main" objectType="CheckBox" fmlaLink="$L$43" lockText="1" noThreeD="1"/>
</file>

<file path=xl/ctrlProps/ctrlProp23.xml><?xml version="1.0" encoding="utf-8"?>
<formControlPr xmlns="http://schemas.microsoft.com/office/spreadsheetml/2009/9/main" objectType="CheckBox" fmlaLink="$L$44" lockText="1" noThreeD="1"/>
</file>

<file path=xl/ctrlProps/ctrlProp24.xml><?xml version="1.0" encoding="utf-8"?>
<formControlPr xmlns="http://schemas.microsoft.com/office/spreadsheetml/2009/9/main" objectType="CheckBox" fmlaLink="$L$45" lockText="1" noThreeD="1"/>
</file>

<file path=xl/ctrlProps/ctrlProp25.xml><?xml version="1.0" encoding="utf-8"?>
<formControlPr xmlns="http://schemas.microsoft.com/office/spreadsheetml/2009/9/main" objectType="CheckBox" fmlaLink="$L$46" lockText="1" noThreeD="1"/>
</file>

<file path=xl/ctrlProps/ctrlProp26.xml><?xml version="1.0" encoding="utf-8"?>
<formControlPr xmlns="http://schemas.microsoft.com/office/spreadsheetml/2009/9/main" objectType="CheckBox" fmlaLink="$L$47" lockText="1" noThreeD="1"/>
</file>

<file path=xl/ctrlProps/ctrlProp27.xml><?xml version="1.0" encoding="utf-8"?>
<formControlPr xmlns="http://schemas.microsoft.com/office/spreadsheetml/2009/9/main" objectType="CheckBox" fmlaLink="$L$48" lockText="1" noThreeD="1"/>
</file>

<file path=xl/ctrlProps/ctrlProp28.xml><?xml version="1.0" encoding="utf-8"?>
<formControlPr xmlns="http://schemas.microsoft.com/office/spreadsheetml/2009/9/main" objectType="CheckBox" fmlaLink="$L$49" lockText="1" noThreeD="1"/>
</file>

<file path=xl/ctrlProps/ctrlProp29.xml><?xml version="1.0" encoding="utf-8"?>
<formControlPr xmlns="http://schemas.microsoft.com/office/spreadsheetml/2009/9/main" objectType="CheckBox" fmlaLink="$L$50" lockText="1" noThreeD="1"/>
</file>

<file path=xl/ctrlProps/ctrlProp30.xml><?xml version="1.0" encoding="utf-8"?>
<formControlPr xmlns="http://schemas.microsoft.com/office/spreadsheetml/2009/9/main" objectType="CheckBox" fmlaLink="$L$51" lockText="1" noThreeD="1"/>
</file>

<file path=xl/ctrlProps/ctrlProp31.xml><?xml version="1.0" encoding="utf-8"?>
<formControlPr xmlns="http://schemas.microsoft.com/office/spreadsheetml/2009/9/main" objectType="CheckBox" fmlaLink="$L$52" lockText="1" noThreeD="1"/>
</file>

<file path=xl/ctrlProps/ctrlProp32.xml><?xml version="1.0" encoding="utf-8"?>
<formControlPr xmlns="http://schemas.microsoft.com/office/spreadsheetml/2009/9/main" objectType="CheckBox" fmlaLink="$L$53" lockText="1" noThreeD="1"/>
</file>

<file path=xl/ctrlProps/ctrlProp33.xml><?xml version="1.0" encoding="utf-8"?>
<formControlPr xmlns="http://schemas.microsoft.com/office/spreadsheetml/2009/9/main" objectType="CheckBox" fmlaLink="$L$54" lockText="1" noThreeD="1"/>
</file>

<file path=xl/ctrlProps/ctrlProp34.xml><?xml version="1.0" encoding="utf-8"?>
<formControlPr xmlns="http://schemas.microsoft.com/office/spreadsheetml/2009/9/main" objectType="CheckBox" fmlaLink="$L$17" lockText="1" noThreeD="1"/>
</file>

<file path=xl/ctrlProps/ctrlProp35.xml><?xml version="1.0" encoding="utf-8"?>
<formControlPr xmlns="http://schemas.microsoft.com/office/spreadsheetml/2009/9/main" objectType="CheckBox" fmlaLink="$F$2" lockText="1"/>
</file>

<file path=xl/ctrlProps/ctrlProp36.xml><?xml version="1.0" encoding="utf-8"?>
<formControlPr xmlns="http://schemas.microsoft.com/office/spreadsheetml/2009/9/main" objectType="CheckBox" fmlaLink="$L$25" lockText="1" noThreeD="1"/>
</file>

<file path=xl/ctrlProps/ctrlProp37.xml><?xml version="1.0" encoding="utf-8"?>
<formControlPr xmlns="http://schemas.microsoft.com/office/spreadsheetml/2009/9/main" objectType="CheckBox" fmlaLink="$L$32" lockText="1" noThreeD="1"/>
</file>

<file path=xl/ctrlProps/ctrlProp38.xml><?xml version="1.0" encoding="utf-8"?>
<formControlPr xmlns="http://schemas.microsoft.com/office/spreadsheetml/2009/9/main" objectType="CheckBox" fmlaLink="$L$3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63499</xdr:colOff>
      <xdr:row>0</xdr:row>
      <xdr:rowOff>88512</xdr:rowOff>
    </xdr:from>
    <xdr:ext cx="2039938" cy="490927"/>
    <xdr:sp macro="[0]!AfficherTout" textlink="" fLocksText="0">
      <xdr:nvSpPr>
        <xdr:cNvPr id="4" name="Rectangle 3"/>
        <xdr:cNvSpPr/>
      </xdr:nvSpPr>
      <xdr:spPr>
        <a:xfrm>
          <a:off x="7683499" y="88512"/>
          <a:ext cx="2039938" cy="490927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>
          <a:no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 fLocksWithSheet="0" fPrintsWithSheet="0"/>
  </xdr:oneCellAnchor>
  <xdr:twoCellAnchor>
    <xdr:from>
      <xdr:col>12</xdr:col>
      <xdr:colOff>31751</xdr:colOff>
      <xdr:row>14</xdr:row>
      <xdr:rowOff>106363</xdr:rowOff>
    </xdr:from>
    <xdr:to>
      <xdr:col>16</xdr:col>
      <xdr:colOff>484188</xdr:colOff>
      <xdr:row>27</xdr:row>
      <xdr:rowOff>95250</xdr:rowOff>
    </xdr:to>
    <xdr:sp macro="" textlink="" fLocksText="0">
      <xdr:nvSpPr>
        <xdr:cNvPr id="61976" name="Alerte"/>
        <xdr:cNvSpPr>
          <a:spLocks noChangeArrowheads="1"/>
        </xdr:cNvSpPr>
      </xdr:nvSpPr>
      <xdr:spPr bwMode="auto">
        <a:xfrm>
          <a:off x="7516814" y="3448051"/>
          <a:ext cx="3508374" cy="2465387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Pensez a mettre la date pour avoir la DLUO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  <a:sym typeface="Wingdings 3"/>
            </a:rPr>
            <a:t> </a:t>
          </a:r>
          <a:r>
            <a:rPr lang="fr-FR" sz="10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  <a:sym typeface="Wingdings 3"/>
            </a:rPr>
            <a:t>ceci s'effacera....</a:t>
          </a:r>
          <a:endParaRPr lang="fr-FR" sz="1000" b="1" i="0" u="none" strike="noStrike" baseline="0">
            <a:solidFill>
              <a:srgbClr val="000000"/>
            </a:solidFill>
            <a:latin typeface="Comic Sans MS" pitchFamily="66" charset="0"/>
            <a:cs typeface="Arial"/>
          </a:endParaRPr>
        </a:p>
      </xdr:txBody>
    </xdr:sp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14</xdr:row>
          <xdr:rowOff>0</xdr:rowOff>
        </xdr:from>
        <xdr:to>
          <xdr:col>2</xdr:col>
          <xdr:colOff>0</xdr:colOff>
          <xdr:row>15</xdr:row>
          <xdr:rowOff>9525</xdr:rowOff>
        </xdr:to>
        <xdr:sp macro="" textlink="">
          <xdr:nvSpPr>
            <xdr:cNvPr id="61865" name="Check Box 425" hidden="1">
              <a:extLst>
                <a:ext uri="{63B3BB69-23CF-44E3-9099-C40C66FF867C}">
                  <a14:compatExt spid="_x0000_s61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15</xdr:row>
          <xdr:rowOff>0</xdr:rowOff>
        </xdr:from>
        <xdr:to>
          <xdr:col>2</xdr:col>
          <xdr:colOff>0</xdr:colOff>
          <xdr:row>16</xdr:row>
          <xdr:rowOff>9525</xdr:rowOff>
        </xdr:to>
        <xdr:sp macro="" textlink="">
          <xdr:nvSpPr>
            <xdr:cNvPr id="61908" name="Check Box 468" hidden="1">
              <a:extLst>
                <a:ext uri="{63B3BB69-23CF-44E3-9099-C40C66FF867C}">
                  <a14:compatExt spid="_x0000_s61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17</xdr:row>
          <xdr:rowOff>0</xdr:rowOff>
        </xdr:from>
        <xdr:to>
          <xdr:col>2</xdr:col>
          <xdr:colOff>0</xdr:colOff>
          <xdr:row>18</xdr:row>
          <xdr:rowOff>9525</xdr:rowOff>
        </xdr:to>
        <xdr:sp macro="" textlink="">
          <xdr:nvSpPr>
            <xdr:cNvPr id="61910" name="Check Box 470" hidden="1">
              <a:extLst>
                <a:ext uri="{63B3BB69-23CF-44E3-9099-C40C66FF867C}">
                  <a14:compatExt spid="_x0000_s61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18</xdr:row>
          <xdr:rowOff>180975</xdr:rowOff>
        </xdr:from>
        <xdr:to>
          <xdr:col>2</xdr:col>
          <xdr:colOff>0</xdr:colOff>
          <xdr:row>20</xdr:row>
          <xdr:rowOff>0</xdr:rowOff>
        </xdr:to>
        <xdr:sp macro="" textlink="">
          <xdr:nvSpPr>
            <xdr:cNvPr id="61912" name="Check Box 472" hidden="1">
              <a:extLst>
                <a:ext uri="{63B3BB69-23CF-44E3-9099-C40C66FF867C}">
                  <a14:compatExt spid="_x0000_s61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20</xdr:row>
          <xdr:rowOff>0</xdr:rowOff>
        </xdr:from>
        <xdr:to>
          <xdr:col>2</xdr:col>
          <xdr:colOff>0</xdr:colOff>
          <xdr:row>21</xdr:row>
          <xdr:rowOff>9525</xdr:rowOff>
        </xdr:to>
        <xdr:sp macro="" textlink="">
          <xdr:nvSpPr>
            <xdr:cNvPr id="61913" name="Check Box 473" hidden="1">
              <a:extLst>
                <a:ext uri="{63B3BB69-23CF-44E3-9099-C40C66FF867C}">
                  <a14:compatExt spid="_x0000_s61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21</xdr:row>
          <xdr:rowOff>0</xdr:rowOff>
        </xdr:from>
        <xdr:to>
          <xdr:col>2</xdr:col>
          <xdr:colOff>0</xdr:colOff>
          <xdr:row>22</xdr:row>
          <xdr:rowOff>9525</xdr:rowOff>
        </xdr:to>
        <xdr:sp macro="" textlink="">
          <xdr:nvSpPr>
            <xdr:cNvPr id="61914" name="Check Box 474" hidden="1">
              <a:extLst>
                <a:ext uri="{63B3BB69-23CF-44E3-9099-C40C66FF867C}">
                  <a14:compatExt spid="_x0000_s61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22</xdr:row>
          <xdr:rowOff>0</xdr:rowOff>
        </xdr:from>
        <xdr:to>
          <xdr:col>2</xdr:col>
          <xdr:colOff>0</xdr:colOff>
          <xdr:row>23</xdr:row>
          <xdr:rowOff>9525</xdr:rowOff>
        </xdr:to>
        <xdr:sp macro="" textlink="">
          <xdr:nvSpPr>
            <xdr:cNvPr id="61915" name="Check Box 475" hidden="1">
              <a:extLst>
                <a:ext uri="{63B3BB69-23CF-44E3-9099-C40C66FF867C}">
                  <a14:compatExt spid="_x0000_s61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23</xdr:row>
          <xdr:rowOff>0</xdr:rowOff>
        </xdr:from>
        <xdr:to>
          <xdr:col>2</xdr:col>
          <xdr:colOff>0</xdr:colOff>
          <xdr:row>24</xdr:row>
          <xdr:rowOff>9525</xdr:rowOff>
        </xdr:to>
        <xdr:sp macro="" textlink="">
          <xdr:nvSpPr>
            <xdr:cNvPr id="61919" name="Check Box 479" hidden="1">
              <a:extLst>
                <a:ext uri="{63B3BB69-23CF-44E3-9099-C40C66FF867C}">
                  <a14:compatExt spid="_x0000_s61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24</xdr:row>
          <xdr:rowOff>180975</xdr:rowOff>
        </xdr:from>
        <xdr:to>
          <xdr:col>2</xdr:col>
          <xdr:colOff>0</xdr:colOff>
          <xdr:row>26</xdr:row>
          <xdr:rowOff>0</xdr:rowOff>
        </xdr:to>
        <xdr:sp macro="" textlink="">
          <xdr:nvSpPr>
            <xdr:cNvPr id="61921" name="Check Box 481" hidden="1">
              <a:extLst>
                <a:ext uri="{63B3BB69-23CF-44E3-9099-C40C66FF867C}">
                  <a14:compatExt spid="_x0000_s61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26</xdr:row>
          <xdr:rowOff>0</xdr:rowOff>
        </xdr:from>
        <xdr:to>
          <xdr:col>2</xdr:col>
          <xdr:colOff>0</xdr:colOff>
          <xdr:row>27</xdr:row>
          <xdr:rowOff>9525</xdr:rowOff>
        </xdr:to>
        <xdr:sp macro="" textlink="">
          <xdr:nvSpPr>
            <xdr:cNvPr id="61923" name="Check Box 483" hidden="1">
              <a:extLst>
                <a:ext uri="{63B3BB69-23CF-44E3-9099-C40C66FF867C}">
                  <a14:compatExt spid="_x0000_s61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26</xdr:row>
          <xdr:rowOff>180975</xdr:rowOff>
        </xdr:from>
        <xdr:to>
          <xdr:col>2</xdr:col>
          <xdr:colOff>0</xdr:colOff>
          <xdr:row>28</xdr:row>
          <xdr:rowOff>0</xdr:rowOff>
        </xdr:to>
        <xdr:sp macro="" textlink="">
          <xdr:nvSpPr>
            <xdr:cNvPr id="61924" name="Check Box 484" hidden="1">
              <a:extLst>
                <a:ext uri="{63B3BB69-23CF-44E3-9099-C40C66FF867C}">
                  <a14:compatExt spid="_x0000_s619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27</xdr:row>
          <xdr:rowOff>171450</xdr:rowOff>
        </xdr:from>
        <xdr:to>
          <xdr:col>2</xdr:col>
          <xdr:colOff>0</xdr:colOff>
          <xdr:row>29</xdr:row>
          <xdr:rowOff>0</xdr:rowOff>
        </xdr:to>
        <xdr:sp macro="" textlink="">
          <xdr:nvSpPr>
            <xdr:cNvPr id="61925" name="Check Box 485" hidden="1">
              <a:extLst>
                <a:ext uri="{63B3BB69-23CF-44E3-9099-C40C66FF867C}">
                  <a14:compatExt spid="_x0000_s619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29</xdr:row>
          <xdr:rowOff>0</xdr:rowOff>
        </xdr:from>
        <xdr:to>
          <xdr:col>2</xdr:col>
          <xdr:colOff>0</xdr:colOff>
          <xdr:row>30</xdr:row>
          <xdr:rowOff>9525</xdr:rowOff>
        </xdr:to>
        <xdr:sp macro="" textlink="">
          <xdr:nvSpPr>
            <xdr:cNvPr id="61926" name="Check Box 486" hidden="1">
              <a:extLst>
                <a:ext uri="{63B3BB69-23CF-44E3-9099-C40C66FF867C}">
                  <a14:compatExt spid="_x0000_s619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32</xdr:row>
          <xdr:rowOff>0</xdr:rowOff>
        </xdr:from>
        <xdr:to>
          <xdr:col>2</xdr:col>
          <xdr:colOff>0</xdr:colOff>
          <xdr:row>33</xdr:row>
          <xdr:rowOff>0</xdr:rowOff>
        </xdr:to>
        <xdr:sp macro="" textlink="">
          <xdr:nvSpPr>
            <xdr:cNvPr id="61928" name="Check Box 488" hidden="1">
              <a:extLst>
                <a:ext uri="{63B3BB69-23CF-44E3-9099-C40C66FF867C}">
                  <a14:compatExt spid="_x0000_s619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32</xdr:row>
          <xdr:rowOff>180975</xdr:rowOff>
        </xdr:from>
        <xdr:to>
          <xdr:col>2</xdr:col>
          <xdr:colOff>0</xdr:colOff>
          <xdr:row>34</xdr:row>
          <xdr:rowOff>0</xdr:rowOff>
        </xdr:to>
        <xdr:sp macro="" textlink="">
          <xdr:nvSpPr>
            <xdr:cNvPr id="61930" name="Check Box 490" hidden="1">
              <a:extLst>
                <a:ext uri="{63B3BB69-23CF-44E3-9099-C40C66FF867C}">
                  <a14:compatExt spid="_x0000_s619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35</xdr:row>
          <xdr:rowOff>0</xdr:rowOff>
        </xdr:from>
        <xdr:to>
          <xdr:col>2</xdr:col>
          <xdr:colOff>0</xdr:colOff>
          <xdr:row>36</xdr:row>
          <xdr:rowOff>9525</xdr:rowOff>
        </xdr:to>
        <xdr:sp macro="" textlink="">
          <xdr:nvSpPr>
            <xdr:cNvPr id="61932" name="Check Box 492" hidden="1">
              <a:extLst>
                <a:ext uri="{63B3BB69-23CF-44E3-9099-C40C66FF867C}">
                  <a14:compatExt spid="_x0000_s619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35</xdr:row>
          <xdr:rowOff>180975</xdr:rowOff>
        </xdr:from>
        <xdr:to>
          <xdr:col>2</xdr:col>
          <xdr:colOff>0</xdr:colOff>
          <xdr:row>37</xdr:row>
          <xdr:rowOff>0</xdr:rowOff>
        </xdr:to>
        <xdr:sp macro="" textlink="">
          <xdr:nvSpPr>
            <xdr:cNvPr id="61933" name="Check Box 493" hidden="1">
              <a:extLst>
                <a:ext uri="{63B3BB69-23CF-44E3-9099-C40C66FF867C}">
                  <a14:compatExt spid="_x0000_s619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36</xdr:row>
          <xdr:rowOff>180975</xdr:rowOff>
        </xdr:from>
        <xdr:to>
          <xdr:col>2</xdr:col>
          <xdr:colOff>0</xdr:colOff>
          <xdr:row>38</xdr:row>
          <xdr:rowOff>0</xdr:rowOff>
        </xdr:to>
        <xdr:sp macro="" textlink="">
          <xdr:nvSpPr>
            <xdr:cNvPr id="61935" name="Check Box 495" hidden="1">
              <a:extLst>
                <a:ext uri="{63B3BB69-23CF-44E3-9099-C40C66FF867C}">
                  <a14:compatExt spid="_x0000_s619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38</xdr:row>
          <xdr:rowOff>57150</xdr:rowOff>
        </xdr:from>
        <xdr:to>
          <xdr:col>2</xdr:col>
          <xdr:colOff>0</xdr:colOff>
          <xdr:row>40</xdr:row>
          <xdr:rowOff>28575</xdr:rowOff>
        </xdr:to>
        <xdr:sp macro="" textlink="">
          <xdr:nvSpPr>
            <xdr:cNvPr id="61936" name="Check Box 496" hidden="1">
              <a:extLst>
                <a:ext uri="{63B3BB69-23CF-44E3-9099-C40C66FF867C}">
                  <a14:compatExt spid="_x0000_s619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39</xdr:row>
          <xdr:rowOff>180975</xdr:rowOff>
        </xdr:from>
        <xdr:to>
          <xdr:col>2</xdr:col>
          <xdr:colOff>0</xdr:colOff>
          <xdr:row>41</xdr:row>
          <xdr:rowOff>0</xdr:rowOff>
        </xdr:to>
        <xdr:sp macro="" textlink="">
          <xdr:nvSpPr>
            <xdr:cNvPr id="61938" name="Check Box 498" hidden="1">
              <a:extLst>
                <a:ext uri="{63B3BB69-23CF-44E3-9099-C40C66FF867C}">
                  <a14:compatExt spid="_x0000_s61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40</xdr:row>
          <xdr:rowOff>171450</xdr:rowOff>
        </xdr:from>
        <xdr:to>
          <xdr:col>2</xdr:col>
          <xdr:colOff>0</xdr:colOff>
          <xdr:row>42</xdr:row>
          <xdr:rowOff>0</xdr:rowOff>
        </xdr:to>
        <xdr:sp macro="" textlink="">
          <xdr:nvSpPr>
            <xdr:cNvPr id="61940" name="Check Box 500" hidden="1">
              <a:extLst>
                <a:ext uri="{63B3BB69-23CF-44E3-9099-C40C66FF867C}">
                  <a14:compatExt spid="_x0000_s619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41</xdr:row>
          <xdr:rowOff>180975</xdr:rowOff>
        </xdr:from>
        <xdr:to>
          <xdr:col>2</xdr:col>
          <xdr:colOff>0</xdr:colOff>
          <xdr:row>43</xdr:row>
          <xdr:rowOff>0</xdr:rowOff>
        </xdr:to>
        <xdr:sp macro="" textlink="">
          <xdr:nvSpPr>
            <xdr:cNvPr id="61941" name="Check Box 501" hidden="1">
              <a:extLst>
                <a:ext uri="{63B3BB69-23CF-44E3-9099-C40C66FF867C}">
                  <a14:compatExt spid="_x0000_s61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42</xdr:row>
          <xdr:rowOff>180975</xdr:rowOff>
        </xdr:from>
        <xdr:to>
          <xdr:col>2</xdr:col>
          <xdr:colOff>0</xdr:colOff>
          <xdr:row>44</xdr:row>
          <xdr:rowOff>0</xdr:rowOff>
        </xdr:to>
        <xdr:sp macro="" textlink="">
          <xdr:nvSpPr>
            <xdr:cNvPr id="61943" name="Check Box 503" hidden="1">
              <a:extLst>
                <a:ext uri="{63B3BB69-23CF-44E3-9099-C40C66FF867C}">
                  <a14:compatExt spid="_x0000_s61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43</xdr:row>
          <xdr:rowOff>180975</xdr:rowOff>
        </xdr:from>
        <xdr:to>
          <xdr:col>2</xdr:col>
          <xdr:colOff>0</xdr:colOff>
          <xdr:row>45</xdr:row>
          <xdr:rowOff>0</xdr:rowOff>
        </xdr:to>
        <xdr:sp macro="" textlink="">
          <xdr:nvSpPr>
            <xdr:cNvPr id="61944" name="Check Box 504" hidden="1">
              <a:extLst>
                <a:ext uri="{63B3BB69-23CF-44E3-9099-C40C66FF867C}">
                  <a14:compatExt spid="_x0000_s61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44</xdr:row>
          <xdr:rowOff>180975</xdr:rowOff>
        </xdr:from>
        <xdr:to>
          <xdr:col>2</xdr:col>
          <xdr:colOff>0</xdr:colOff>
          <xdr:row>46</xdr:row>
          <xdr:rowOff>0</xdr:rowOff>
        </xdr:to>
        <xdr:sp macro="" textlink="">
          <xdr:nvSpPr>
            <xdr:cNvPr id="61946" name="Check Box 506" hidden="1">
              <a:extLst>
                <a:ext uri="{63B3BB69-23CF-44E3-9099-C40C66FF867C}">
                  <a14:compatExt spid="_x0000_s619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45</xdr:row>
          <xdr:rowOff>180975</xdr:rowOff>
        </xdr:from>
        <xdr:to>
          <xdr:col>2</xdr:col>
          <xdr:colOff>0</xdr:colOff>
          <xdr:row>47</xdr:row>
          <xdr:rowOff>0</xdr:rowOff>
        </xdr:to>
        <xdr:sp macro="" textlink="">
          <xdr:nvSpPr>
            <xdr:cNvPr id="61948" name="Check Box 508" hidden="1">
              <a:extLst>
                <a:ext uri="{63B3BB69-23CF-44E3-9099-C40C66FF867C}">
                  <a14:compatExt spid="_x0000_s619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46</xdr:row>
          <xdr:rowOff>180975</xdr:rowOff>
        </xdr:from>
        <xdr:to>
          <xdr:col>2</xdr:col>
          <xdr:colOff>0</xdr:colOff>
          <xdr:row>48</xdr:row>
          <xdr:rowOff>0</xdr:rowOff>
        </xdr:to>
        <xdr:sp macro="" textlink="">
          <xdr:nvSpPr>
            <xdr:cNvPr id="61950" name="Check Box 510" hidden="1">
              <a:extLst>
                <a:ext uri="{63B3BB69-23CF-44E3-9099-C40C66FF867C}">
                  <a14:compatExt spid="_x0000_s619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47</xdr:row>
          <xdr:rowOff>180975</xdr:rowOff>
        </xdr:from>
        <xdr:to>
          <xdr:col>2</xdr:col>
          <xdr:colOff>0</xdr:colOff>
          <xdr:row>49</xdr:row>
          <xdr:rowOff>0</xdr:rowOff>
        </xdr:to>
        <xdr:sp macro="" textlink="">
          <xdr:nvSpPr>
            <xdr:cNvPr id="61951" name="Check Box 511" hidden="1">
              <a:extLst>
                <a:ext uri="{63B3BB69-23CF-44E3-9099-C40C66FF867C}">
                  <a14:compatExt spid="_x0000_s619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48</xdr:row>
          <xdr:rowOff>180975</xdr:rowOff>
        </xdr:from>
        <xdr:to>
          <xdr:col>2</xdr:col>
          <xdr:colOff>0</xdr:colOff>
          <xdr:row>50</xdr:row>
          <xdr:rowOff>0</xdr:rowOff>
        </xdr:to>
        <xdr:sp macro="" textlink="">
          <xdr:nvSpPr>
            <xdr:cNvPr id="61953" name="Check Box 513" hidden="1">
              <a:extLst>
                <a:ext uri="{63B3BB69-23CF-44E3-9099-C40C66FF867C}">
                  <a14:compatExt spid="_x0000_s619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49</xdr:row>
          <xdr:rowOff>171450</xdr:rowOff>
        </xdr:from>
        <xdr:to>
          <xdr:col>2</xdr:col>
          <xdr:colOff>0</xdr:colOff>
          <xdr:row>51</xdr:row>
          <xdr:rowOff>0</xdr:rowOff>
        </xdr:to>
        <xdr:sp macro="" textlink="">
          <xdr:nvSpPr>
            <xdr:cNvPr id="61955" name="Check Box 515" hidden="1">
              <a:extLst>
                <a:ext uri="{63B3BB69-23CF-44E3-9099-C40C66FF867C}">
                  <a14:compatExt spid="_x0000_s619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50</xdr:row>
          <xdr:rowOff>180975</xdr:rowOff>
        </xdr:from>
        <xdr:to>
          <xdr:col>2</xdr:col>
          <xdr:colOff>0</xdr:colOff>
          <xdr:row>52</xdr:row>
          <xdr:rowOff>0</xdr:rowOff>
        </xdr:to>
        <xdr:sp macro="" textlink="">
          <xdr:nvSpPr>
            <xdr:cNvPr id="61957" name="Check Box 517" hidden="1">
              <a:extLst>
                <a:ext uri="{63B3BB69-23CF-44E3-9099-C40C66FF867C}">
                  <a14:compatExt spid="_x0000_s619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51</xdr:row>
          <xdr:rowOff>180975</xdr:rowOff>
        </xdr:from>
        <xdr:to>
          <xdr:col>2</xdr:col>
          <xdr:colOff>0</xdr:colOff>
          <xdr:row>53</xdr:row>
          <xdr:rowOff>0</xdr:rowOff>
        </xdr:to>
        <xdr:sp macro="" textlink="">
          <xdr:nvSpPr>
            <xdr:cNvPr id="61958" name="Check Box 518" hidden="1">
              <a:extLst>
                <a:ext uri="{63B3BB69-23CF-44E3-9099-C40C66FF867C}">
                  <a14:compatExt spid="_x0000_s619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52</xdr:row>
          <xdr:rowOff>180975</xdr:rowOff>
        </xdr:from>
        <xdr:to>
          <xdr:col>2</xdr:col>
          <xdr:colOff>0</xdr:colOff>
          <xdr:row>54</xdr:row>
          <xdr:rowOff>0</xdr:rowOff>
        </xdr:to>
        <xdr:sp macro="" textlink="">
          <xdr:nvSpPr>
            <xdr:cNvPr id="61960" name="Check Box 520" hidden="1">
              <a:extLst>
                <a:ext uri="{63B3BB69-23CF-44E3-9099-C40C66FF867C}">
                  <a14:compatExt spid="_x0000_s619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16</xdr:row>
          <xdr:rowOff>0</xdr:rowOff>
        </xdr:from>
        <xdr:to>
          <xdr:col>2</xdr:col>
          <xdr:colOff>0</xdr:colOff>
          <xdr:row>17</xdr:row>
          <xdr:rowOff>9525</xdr:rowOff>
        </xdr:to>
        <xdr:sp macro="" textlink="">
          <xdr:nvSpPr>
            <xdr:cNvPr id="61965" name="Check Box 525" hidden="1">
              <a:extLst>
                <a:ext uri="{63B3BB69-23CF-44E3-9099-C40C66FF867C}">
                  <a14:compatExt spid="_x0000_s61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</xdr:row>
          <xdr:rowOff>219075</xdr:rowOff>
        </xdr:from>
        <xdr:to>
          <xdr:col>14</xdr:col>
          <xdr:colOff>666750</xdr:colOff>
          <xdr:row>4</xdr:row>
          <xdr:rowOff>95250</xdr:rowOff>
        </xdr:to>
        <xdr:sp macro="" textlink="">
          <xdr:nvSpPr>
            <xdr:cNvPr id="61972" name="Check Box 532" hidden="1">
              <a:extLst>
                <a:ext uri="{63B3BB69-23CF-44E3-9099-C40C66FF867C}">
                  <a14:compatExt spid="_x0000_s61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CLIQUEZ ICI pour le prix seuil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285750</xdr:colOff>
          <xdr:row>23</xdr:row>
          <xdr:rowOff>161925</xdr:rowOff>
        </xdr:from>
        <xdr:to>
          <xdr:col>2</xdr:col>
          <xdr:colOff>0</xdr:colOff>
          <xdr:row>25</xdr:row>
          <xdr:rowOff>0</xdr:rowOff>
        </xdr:to>
        <xdr:sp macro="" textlink="">
          <xdr:nvSpPr>
            <xdr:cNvPr id="2" name="Check Box 535" hidden="1">
              <a:extLst>
                <a:ext uri="{63B3BB69-23CF-44E3-9099-C40C66FF867C}">
                  <a14:compatExt spid="_x0000_s619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285750</xdr:colOff>
          <xdr:row>31</xdr:row>
          <xdr:rowOff>0</xdr:rowOff>
        </xdr:from>
        <xdr:to>
          <xdr:col>2</xdr:col>
          <xdr:colOff>0</xdr:colOff>
          <xdr:row>32</xdr:row>
          <xdr:rowOff>0</xdr:rowOff>
        </xdr:to>
        <xdr:sp macro="" textlink="">
          <xdr:nvSpPr>
            <xdr:cNvPr id="3" name="Check Box 536" hidden="1">
              <a:extLst>
                <a:ext uri="{63B3BB69-23CF-44E3-9099-C40C66FF867C}">
                  <a14:compatExt spid="_x0000_s619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30</xdr:row>
          <xdr:rowOff>0</xdr:rowOff>
        </xdr:from>
        <xdr:to>
          <xdr:col>2</xdr:col>
          <xdr:colOff>0</xdr:colOff>
          <xdr:row>31</xdr:row>
          <xdr:rowOff>28575</xdr:rowOff>
        </xdr:to>
        <xdr:sp macro="" textlink="">
          <xdr:nvSpPr>
            <xdr:cNvPr id="61979" name="Check Box 539" hidden="1">
              <a:extLst>
                <a:ext uri="{63B3BB69-23CF-44E3-9099-C40C66FF867C}">
                  <a14:compatExt spid="_x0000_s619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12</xdr:col>
      <xdr:colOff>31751</xdr:colOff>
      <xdr:row>5</xdr:row>
      <xdr:rowOff>71439</xdr:rowOff>
    </xdr:from>
    <xdr:to>
      <xdr:col>13</xdr:col>
      <xdr:colOff>119063</xdr:colOff>
      <xdr:row>9</xdr:row>
      <xdr:rowOff>119064</xdr:rowOff>
    </xdr:to>
    <xdr:pic macro="[0]!Imprim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6814" y="1389064"/>
          <a:ext cx="984249" cy="793750"/>
        </a:xfrm>
        <a:prstGeom prst="rect">
          <a:avLst/>
        </a:prstGeom>
      </xdr:spPr>
    </xdr:pic>
    <xdr:clientData/>
  </xdr:twoCellAnchor>
  <xdr:twoCellAnchor editAs="oneCell">
    <xdr:from>
      <xdr:col>13</xdr:col>
      <xdr:colOff>404812</xdr:colOff>
      <xdr:row>5</xdr:row>
      <xdr:rowOff>134938</xdr:rowOff>
    </xdr:from>
    <xdr:to>
      <xdr:col>14</xdr:col>
      <xdr:colOff>482600</xdr:colOff>
      <xdr:row>9</xdr:row>
      <xdr:rowOff>6351</xdr:rowOff>
    </xdr:to>
    <xdr:pic macro="[0]!Feuil2.enregistr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86812" y="1452563"/>
          <a:ext cx="617538" cy="6175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omments" Target="../comments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114"/>
  <sheetViews>
    <sheetView showGridLines="0" tabSelected="1" zoomScale="120" zoomScaleNormal="120" workbookViewId="0">
      <pane ySplit="13" topLeftCell="A14" activePane="bottomLeft" state="frozen"/>
      <selection pane="bottomLeft" activeCell="B8" sqref="B8:E8"/>
    </sheetView>
  </sheetViews>
  <sheetFormatPr baseColWidth="10" defaultRowHeight="12.75" x14ac:dyDescent="0.2"/>
  <cols>
    <col min="1" max="1" width="15.5703125" style="10" customWidth="1"/>
    <col min="2" max="2" width="7.7109375" style="91" customWidth="1"/>
    <col min="3" max="3" width="9.140625" style="91" customWidth="1"/>
    <col min="4" max="4" width="12.85546875" style="10" customWidth="1"/>
    <col min="5" max="5" width="21.5703125" style="10" customWidth="1"/>
    <col min="6" max="6" width="8.7109375" style="10" customWidth="1"/>
    <col min="7" max="7" width="7.7109375" style="10" customWidth="1"/>
    <col min="8" max="9" width="4.7109375" style="10" customWidth="1"/>
    <col min="10" max="10" width="8.7109375" style="10" customWidth="1"/>
    <col min="11" max="11" width="10.7109375" style="10" customWidth="1"/>
    <col min="12" max="12" width="9.7109375" style="91" hidden="1" customWidth="1"/>
    <col min="13" max="13" width="13.42578125" style="54" customWidth="1"/>
    <col min="14" max="14" width="8.140625" style="54" customWidth="1"/>
    <col min="15" max="15" width="12.85546875" style="54" customWidth="1"/>
    <col min="16" max="20" width="11.42578125" style="54"/>
    <col min="21" max="16384" width="11.42578125" style="1"/>
  </cols>
  <sheetData>
    <row r="1" spans="1:20" ht="10.5" customHeight="1" x14ac:dyDescent="0.2">
      <c r="B1" s="303">
        <f>IFERROR(INDEX(plancher,MATCH($B$8,magasin,0)),"")</f>
        <v>0</v>
      </c>
      <c r="C1" s="210">
        <f>IFERROR(INDEX(scaso,MATCH($B$8,magasin,0)),"")</f>
        <v>0</v>
      </c>
      <c r="F1" s="307">
        <f>IFERROR(INDEX(hausse_conj,MATCH($B$8,magasin,0)),"")</f>
        <v>0</v>
      </c>
      <c r="R1"/>
    </row>
    <row r="2" spans="1:20" ht="25.5" customHeight="1" x14ac:dyDescent="0.25">
      <c r="B2" s="106">
        <f>IFERROR(INDEX(tarif,MATCH($B$8,magasin,0)),"")</f>
        <v>0</v>
      </c>
      <c r="C2" s="211">
        <f>IFERROR(INDEX(cession,MATCH($B$8,magasin,0)),"")</f>
        <v>0</v>
      </c>
      <c r="D2" s="331" t="s">
        <v>65</v>
      </c>
      <c r="E2" s="318"/>
      <c r="F2" s="208" t="b">
        <v>0</v>
      </c>
      <c r="G2" s="173"/>
      <c r="H2" s="173"/>
      <c r="I2" s="105"/>
      <c r="J2" s="105"/>
      <c r="K2" s="305">
        <f>IFERROR(INDEX(hausse_tarif,MATCH($B$8,magasin,0)),"")</f>
        <v>0</v>
      </c>
      <c r="L2" s="92"/>
      <c r="O2" s="134"/>
    </row>
    <row r="3" spans="1:20" ht="22.5" customHeight="1" x14ac:dyDescent="0.25">
      <c r="B3" s="106">
        <f>IFERROR(INDEX(net,MATCH($B$8,magasin,0)),"")</f>
        <v>0</v>
      </c>
      <c r="C3" s="211">
        <f>IFERROR(INDEX(logidis,MATCH($B$8,magasin,0)),"")</f>
        <v>0</v>
      </c>
      <c r="D3" s="175" t="s">
        <v>66</v>
      </c>
      <c r="E3" s="173"/>
      <c r="F3" s="173"/>
      <c r="G3" s="173"/>
      <c r="H3" s="173"/>
      <c r="I3" s="105"/>
      <c r="J3" s="105"/>
      <c r="K3" s="304"/>
      <c r="L3" s="92"/>
      <c r="O3" s="134"/>
    </row>
    <row r="4" spans="1:20" ht="18" customHeight="1" x14ac:dyDescent="0.25">
      <c r="B4" s="190">
        <f>IFERROR(INDEX(marché,MATCH($B$8,magasin,0)),"")</f>
        <v>0</v>
      </c>
      <c r="C4" s="332" t="s">
        <v>67</v>
      </c>
      <c r="D4" s="318"/>
      <c r="E4" s="318"/>
      <c r="F4" s="318"/>
      <c r="G4" s="318"/>
      <c r="H4" s="318"/>
      <c r="I4" s="318"/>
      <c r="J4" s="105"/>
      <c r="K4" s="11"/>
      <c r="L4" s="92"/>
    </row>
    <row r="5" spans="1:20" ht="27" customHeight="1" x14ac:dyDescent="0.35">
      <c r="A5" s="357" t="str">
        <f>IF(O2=TRUE,"BON DE LIVRAISON PROMOTIONNEL N°",IF(B3&gt;0,"BON NET NET","BON DE LIVRAISON N°"))</f>
        <v>BON DE LIVRAISON N°</v>
      </c>
      <c r="B5" s="358"/>
      <c r="C5" s="358"/>
      <c r="D5" s="358"/>
      <c r="E5" s="358"/>
      <c r="F5" s="358"/>
      <c r="H5" s="180" t="s">
        <v>59</v>
      </c>
      <c r="I5" s="356">
        <v>6684</v>
      </c>
      <c r="J5" s="356"/>
      <c r="K5" s="339"/>
      <c r="L5" s="93"/>
      <c r="M5" s="159"/>
    </row>
    <row r="6" spans="1:20" s="8" customFormat="1" ht="17.25" customHeight="1" x14ac:dyDescent="0.2">
      <c r="A6" s="334" t="s">
        <v>6</v>
      </c>
      <c r="B6" s="335"/>
      <c r="C6" s="336" t="str">
        <f>IFERROR(INDEX(com,MATCH($B$8,magasin,0)),"")</f>
        <v>-</v>
      </c>
      <c r="D6" s="337"/>
      <c r="E6" s="174" t="str">
        <f>IFERROR(INDEX(tel,MATCH($B$8,magasin,0)),"")</f>
        <v>-</v>
      </c>
      <c r="F6" s="168"/>
      <c r="G6" s="169"/>
      <c r="H6" s="170"/>
      <c r="I6" s="171"/>
      <c r="J6" s="171"/>
      <c r="K6" s="172"/>
      <c r="L6" s="93"/>
      <c r="O6" s="54"/>
      <c r="P6" s="54"/>
      <c r="Q6" s="54"/>
      <c r="R6" s="54"/>
      <c r="S6" s="54"/>
      <c r="T6" s="54"/>
    </row>
    <row r="7" spans="1:20" s="8" customFormat="1" ht="17.25" customHeight="1" x14ac:dyDescent="0.2">
      <c r="A7" s="176"/>
      <c r="B7" s="177"/>
      <c r="C7" s="178"/>
      <c r="D7" s="179"/>
      <c r="E7" s="174"/>
      <c r="F7" s="168"/>
      <c r="G7" s="169"/>
      <c r="H7" s="170"/>
      <c r="I7" s="171"/>
      <c r="J7" s="171"/>
      <c r="K7" s="172"/>
      <c r="L7" s="93"/>
      <c r="O7" s="54"/>
      <c r="P7" s="54"/>
      <c r="Q7" s="54"/>
      <c r="R7" s="54"/>
      <c r="S7" s="54"/>
      <c r="T7" s="54"/>
    </row>
    <row r="8" spans="1:20" s="9" customFormat="1" ht="12" customHeight="1" x14ac:dyDescent="0.2">
      <c r="A8" s="12" t="s">
        <v>16</v>
      </c>
      <c r="B8" s="333" t="s">
        <v>33</v>
      </c>
      <c r="C8" s="333"/>
      <c r="D8" s="333"/>
      <c r="E8" s="333"/>
      <c r="F8" s="13" t="s">
        <v>70</v>
      </c>
      <c r="G8" s="346"/>
      <c r="H8" s="346"/>
      <c r="I8" s="347"/>
      <c r="J8" s="347"/>
      <c r="K8" s="347"/>
      <c r="L8" s="94"/>
      <c r="M8" s="160"/>
      <c r="N8" s="89"/>
      <c r="O8" s="134"/>
      <c r="P8" s="89"/>
      <c r="Q8" s="89"/>
      <c r="R8" s="89"/>
      <c r="S8" s="89"/>
      <c r="T8" s="89"/>
    </row>
    <row r="9" spans="1:20" s="9" customFormat="1" ht="12" customHeight="1" x14ac:dyDescent="0.2">
      <c r="A9" s="12" t="s">
        <v>17</v>
      </c>
      <c r="B9" s="329" t="str">
        <f>INDEX(adresse1,MATCH($B$8,magasin,0))</f>
        <v>-</v>
      </c>
      <c r="C9" s="329"/>
      <c r="D9" s="329"/>
      <c r="E9" s="329"/>
      <c r="F9" s="329"/>
      <c r="G9" s="329"/>
      <c r="H9" s="14"/>
      <c r="I9" s="14"/>
      <c r="J9" s="14"/>
      <c r="K9" s="14"/>
      <c r="L9" s="95"/>
      <c r="M9" s="161"/>
      <c r="N9" s="89"/>
      <c r="O9" s="134"/>
      <c r="P9" s="89"/>
      <c r="Q9" s="89"/>
      <c r="R9" s="89"/>
      <c r="S9" s="89"/>
      <c r="T9" s="89"/>
    </row>
    <row r="10" spans="1:20" s="9" customFormat="1" ht="12" customHeight="1" x14ac:dyDescent="0.2">
      <c r="A10" s="12" t="s">
        <v>18</v>
      </c>
      <c r="B10" s="353" t="str">
        <f>INDEX(adresse2,MATCH($B$8,magasin,0))</f>
        <v>-</v>
      </c>
      <c r="C10" s="353"/>
      <c r="D10" s="353"/>
      <c r="E10" s="353"/>
      <c r="F10" s="15" t="s">
        <v>22</v>
      </c>
      <c r="G10" s="329" t="str">
        <f>IFERROR(INDEX(adresse3,MATCH($B$8,magasin,0)),"")</f>
        <v>-</v>
      </c>
      <c r="H10" s="329"/>
      <c r="I10" s="330"/>
      <c r="J10" s="330"/>
      <c r="K10" s="330"/>
      <c r="L10" s="96"/>
      <c r="M10" s="161"/>
      <c r="N10" s="89"/>
      <c r="O10" s="134"/>
      <c r="P10" s="89"/>
      <c r="Q10" s="89"/>
      <c r="R10" s="89"/>
      <c r="S10" s="89"/>
      <c r="T10" s="89"/>
    </row>
    <row r="11" spans="1:20" s="9" customFormat="1" ht="33.75" customHeight="1" x14ac:dyDescent="0.2">
      <c r="A11" s="338" t="s">
        <v>69</v>
      </c>
      <c r="B11" s="339"/>
      <c r="C11" s="339"/>
      <c r="D11" s="340" t="str">
        <f>IF(G8&gt;0,G8+70,"")</f>
        <v/>
      </c>
      <c r="E11" s="339"/>
      <c r="F11" s="339"/>
      <c r="G11" s="339"/>
      <c r="H11" s="339"/>
      <c r="I11" s="339"/>
      <c r="J11" s="339"/>
      <c r="K11" s="339"/>
      <c r="L11" s="96"/>
      <c r="M11" s="278">
        <f>IF(G8&gt;0,1,0)</f>
        <v>0</v>
      </c>
      <c r="N11" s="89"/>
      <c r="O11" s="134"/>
      <c r="P11" s="89"/>
      <c r="Q11" s="89"/>
      <c r="R11" s="89"/>
      <c r="S11" s="89"/>
      <c r="T11" s="89"/>
    </row>
    <row r="12" spans="1:20" s="9" customFormat="1" ht="21" customHeight="1" x14ac:dyDescent="0.2">
      <c r="A12" s="354" t="str">
        <f>IFERROR(INDEX(numero,MATCH($B$8,magasin,0)),"")</f>
        <v>-</v>
      </c>
      <c r="B12" s="355"/>
      <c r="C12" s="344"/>
      <c r="D12" s="345"/>
      <c r="E12" s="345"/>
      <c r="F12" s="341" t="str">
        <f>IFERROR(INDEX(ifls,MATCH($B$8,magasin,0)),"")</f>
        <v>-</v>
      </c>
      <c r="G12" s="342"/>
      <c r="H12" s="343"/>
      <c r="I12" s="349" t="str">
        <f>IF(F12="numero ifls",74556,"")</f>
        <v/>
      </c>
      <c r="J12" s="349"/>
      <c r="K12" s="350"/>
      <c r="L12" s="97"/>
      <c r="M12" s="294" t="str">
        <f>IF(A12="numero de commande",1,"")</f>
        <v/>
      </c>
      <c r="N12" s="285" t="s">
        <v>75</v>
      </c>
      <c r="O12" s="285"/>
      <c r="P12" s="89"/>
      <c r="Q12" s="89"/>
      <c r="R12" s="89"/>
      <c r="S12" s="89"/>
      <c r="T12" s="89"/>
    </row>
    <row r="13" spans="1:20" s="9" customFormat="1" ht="27" customHeight="1" x14ac:dyDescent="0.2">
      <c r="A13" s="31" t="s">
        <v>21</v>
      </c>
      <c r="B13" s="31" t="s">
        <v>68</v>
      </c>
      <c r="C13" s="142" t="s">
        <v>56</v>
      </c>
      <c r="D13" s="348" t="s">
        <v>19</v>
      </c>
      <c r="E13" s="348"/>
      <c r="F13" s="107" t="s">
        <v>20</v>
      </c>
      <c r="G13" s="40" t="s">
        <v>60</v>
      </c>
      <c r="H13" s="351" t="s">
        <v>61</v>
      </c>
      <c r="I13" s="352"/>
      <c r="J13" s="120" t="s">
        <v>62</v>
      </c>
      <c r="K13" s="167">
        <f>INDEX(remise,MATCH($B$8,magasin,IF(N5=TRUE,INDEX(remise,MATCH($B$8,magasin,0)))))</f>
        <v>0</v>
      </c>
      <c r="L13" s="98"/>
      <c r="M13" s="284">
        <f>IFERROR(INDEX(remise,MATCH($B$8,magasin,0)),"")</f>
        <v>0</v>
      </c>
      <c r="N13" s="285" t="s">
        <v>76</v>
      </c>
      <c r="O13" s="285"/>
      <c r="P13" s="89"/>
      <c r="Q13" s="89"/>
      <c r="R13" s="89"/>
      <c r="S13" s="89"/>
      <c r="T13" s="89"/>
    </row>
    <row r="14" spans="1:20" s="9" customFormat="1" ht="6.75" customHeight="1" x14ac:dyDescent="0.2">
      <c r="A14" s="50"/>
      <c r="B14" s="99"/>
      <c r="C14" s="99"/>
      <c r="D14" s="51"/>
      <c r="E14" s="51"/>
      <c r="F14" s="51"/>
      <c r="G14" s="51"/>
      <c r="H14" s="51"/>
      <c r="I14" s="51"/>
      <c r="J14" s="51"/>
      <c r="K14" s="51"/>
      <c r="L14" s="99"/>
      <c r="M14" s="161"/>
      <c r="N14" s="89"/>
      <c r="O14" s="134"/>
      <c r="P14" s="89"/>
      <c r="Q14" s="89"/>
      <c r="R14" s="89"/>
      <c r="S14" s="89"/>
      <c r="T14" s="89"/>
    </row>
    <row r="15" spans="1:20" s="9" customFormat="1" ht="15" customHeight="1" x14ac:dyDescent="0.2">
      <c r="A15" s="109"/>
      <c r="B15" s="143"/>
      <c r="C15" s="144"/>
      <c r="D15" s="314"/>
      <c r="E15" s="314"/>
      <c r="F15" s="110"/>
      <c r="G15" s="111">
        <f>IF($B$2&gt;0,prix!K7,prix!E7)</f>
        <v>0</v>
      </c>
      <c r="H15" s="310">
        <f>IF($B$1&gt;0,prix!AD7,IF($B$4&gt;0,prix!R7,IF($B$2&gt;0,prix!T7,IF($C$1=1,prix!X7,IF($C$2=1,prix!I7,IF($C$3&gt;0,prix!V7,IF($F$1=1,prix!AB7,IF(OR($F$2=TRUE,L15=TRUE),prix!I7,prix!G7))))))))</f>
        <v>0</v>
      </c>
      <c r="I15" s="319"/>
      <c r="J15" s="119">
        <f>IF(OR($F$2=TRUE,L15=TRUE),"Net Net",IF($C$2=1,"Net Net",IF($C$3=1,"Net Net",IF($B$3=1,"Net Net",IF(L15=FALSE,INDEX(remise,MATCH($B$8,magasin,0)))))))</f>
        <v>0</v>
      </c>
      <c r="K15" s="112">
        <f>IF($O$2=TRUE,(H15*F15),IF($B$3=1,(F15*H15),IF($F$2=TRUE,(H15*F15),IF($K$13=0,(H15*F15),IF($O$5=TRUE,(H15*F15),IF(L15=FALSE,(G15*F15-G15*F15*$K$13%),F15*H15))))))</f>
        <v>0</v>
      </c>
      <c r="L15" s="100" t="b">
        <v>0</v>
      </c>
      <c r="M15" s="161"/>
      <c r="N15" s="89"/>
      <c r="O15" s="134"/>
      <c r="P15" s="89"/>
      <c r="Q15" s="89"/>
      <c r="R15" s="89"/>
      <c r="S15" s="89"/>
      <c r="T15" s="89"/>
    </row>
    <row r="16" spans="1:20" s="30" customFormat="1" ht="15" customHeight="1" x14ac:dyDescent="0.2">
      <c r="A16" s="109"/>
      <c r="B16" s="143"/>
      <c r="C16" s="144"/>
      <c r="D16" s="312"/>
      <c r="E16" s="313"/>
      <c r="F16" s="110"/>
      <c r="G16" s="111">
        <f>IF($B$2&gt;0,prix!K8,prix!E8)</f>
        <v>0</v>
      </c>
      <c r="H16" s="310">
        <f>IF($B$1&gt;0,prix!AD8,IF($B$4&gt;0,prix!R8,IF($B$2&gt;0,prix!T8,IF($C$1=1,prix!X8,IF($C$2=1,prix!I8,IF($C$3&gt;0,prix!V8,IF($F$1=1,prix!AB8,IF(OR($F$2=TRUE,L16=TRUE),prix!I8,prix!G8))))))))</f>
        <v>0</v>
      </c>
      <c r="I16" s="319"/>
      <c r="J16" s="119">
        <f>IF(OR($F$2=TRUE,L16=TRUE),"Net Net",IF($C$2=1,"Net Net",IF($C$3=1,"Net Net",IF($B$3=1,"Net Net",IF(L16=FALSE,INDEX(remise,MATCH($B$8,magasin,0)))))))</f>
        <v>0</v>
      </c>
      <c r="K16" s="112">
        <f>IF($O$2=TRUE,(H16*F16),IF($B$3=1,(F16*H16),IF($F$2=TRUE,(H16*F16),IF($K$13=0,(H16*F16),IF($O$5=TRUE,(H16*F16),IF(L16=FALSE,(G16*F16-G16*F16*$K$13%),F16*H16))))))</f>
        <v>0</v>
      </c>
      <c r="L16" s="100" t="b">
        <v>0</v>
      </c>
      <c r="M16" s="90"/>
      <c r="N16" s="90"/>
      <c r="O16" s="90"/>
      <c r="P16" s="90"/>
      <c r="Q16" s="90"/>
      <c r="R16" s="90"/>
      <c r="S16" s="90"/>
      <c r="T16" s="90"/>
    </row>
    <row r="17" spans="1:20" s="8" customFormat="1" ht="15" customHeight="1" x14ac:dyDescent="0.2">
      <c r="A17" s="109"/>
      <c r="B17" s="143"/>
      <c r="C17" s="144"/>
      <c r="D17" s="314"/>
      <c r="E17" s="314"/>
      <c r="F17" s="110"/>
      <c r="G17" s="111">
        <f>IF($B$2&gt;0,prix!K9,prix!E9)</f>
        <v>0</v>
      </c>
      <c r="H17" s="310">
        <f>IF($B$1&gt;0,prix!AD9,IF($B$4&gt;0,prix!R9,IF($B$2&gt;0,prix!T9,IF($C$1=1,prix!X9,IF($C$2=1,prix!I9,IF($C$3&gt;0,prix!V9,IF($F$1=1,prix!AB9,IF(OR($F$2=TRUE,L17=TRUE),prix!I9,prix!G9))))))))</f>
        <v>0</v>
      </c>
      <c r="I17" s="319"/>
      <c r="J17" s="119">
        <f>IF(OR($F$2=TRUE,L17=TRUE),"Net Net",IF($C$2=1,"Net Net",IF($C$3=1,"Net Net",IF($B$3=1,"Net Net",IF(L17=FALSE,INDEX(remise,MATCH($B$8,magasin,0)))))))</f>
        <v>0</v>
      </c>
      <c r="K17" s="112">
        <f>IF($O$2=TRUE,(H17*F17),IF($B$3=1,(F17*H17),IF($F$2=TRUE,(H17*F17),IF($K$13=0,(H17*F17),IF($O$5=TRUE,(H17*F17),IF(L17=FALSE,(G17*F17-G17*F17*$K$13%),F17*H17))))))</f>
        <v>0</v>
      </c>
      <c r="L17" s="100" t="b">
        <v>0</v>
      </c>
      <c r="M17" s="54"/>
      <c r="N17" s="54"/>
      <c r="O17" s="54"/>
      <c r="P17" s="54"/>
      <c r="Q17" s="54"/>
      <c r="R17" s="54"/>
      <c r="S17" s="54"/>
      <c r="T17" s="54"/>
    </row>
    <row r="18" spans="1:20" ht="15" customHeight="1" x14ac:dyDescent="0.2">
      <c r="A18" s="109"/>
      <c r="B18" s="143"/>
      <c r="C18" s="144"/>
      <c r="D18" s="314"/>
      <c r="E18" s="314"/>
      <c r="F18" s="110"/>
      <c r="G18" s="111">
        <f>IF($B$2&gt;0,prix!K10,prix!E10)</f>
        <v>0</v>
      </c>
      <c r="H18" s="310">
        <f>IF($B$1&gt;0,prix!AD10,IF($B$4&gt;0,prix!R10,IF($B$2&gt;0,prix!T10,IF($C$1=1,prix!X10,IF($C$2=1,prix!I10,IF($C$3&gt;0,prix!V10,IF($F$1=1,prix!AB10,IF(OR($F$2=TRUE,L18=TRUE),prix!I10,prix!G10))))))))</f>
        <v>0</v>
      </c>
      <c r="I18" s="319"/>
      <c r="J18" s="119">
        <f>IF(OR($F$2=TRUE,L18=TRUE),"Net Net",IF($C$2=1,"Net Net",IF($C$3=1,"Net Net",IF($B$3=1,"Net Net",IF(L18=FALSE,INDEX(remise,MATCH($B$8,magasin,0)))))))</f>
        <v>0</v>
      </c>
      <c r="K18" s="112">
        <f>IF($O$2=TRUE,(H18*F18),IF($B$3=1,(F18*H18),IF($F$2=TRUE,(H18*F18),IF($K$13=0,(H18*F18),IF($O$5=TRUE,(H18*F18),IF(L18=FALSE,(G18*F18-G18*F18*$K$13%),F18*H18))))))</f>
        <v>0</v>
      </c>
      <c r="L18" s="100" t="b">
        <v>0</v>
      </c>
      <c r="N18" s="162"/>
      <c r="O18" s="298">
        <f>IF(N18,"",1)</f>
        <v>1</v>
      </c>
    </row>
    <row r="19" spans="1:20" ht="15" customHeight="1" x14ac:dyDescent="0.2">
      <c r="A19" s="109"/>
      <c r="B19" s="143"/>
      <c r="C19" s="144"/>
      <c r="D19" s="312"/>
      <c r="E19" s="327"/>
      <c r="F19" s="110"/>
      <c r="G19" s="111">
        <f>IF($B$2&gt;0,prix!K11,prix!E11)</f>
        <v>0</v>
      </c>
      <c r="H19" s="310">
        <f>IF($B$1&gt;0,prix!AD11,IF($B$4&gt;0,prix!R11,IF($B$2&gt;0,prix!T11,IF($C$1=1,prix!X11,IF($C$2=1,prix!I11,IF($C$3&gt;0,prix!V11,IF($F$1=1,prix!AB11,IF(OR($F$2=TRUE,L19=TRUE),prix!I11,prix!G11))))))))</f>
        <v>0</v>
      </c>
      <c r="I19" s="319"/>
      <c r="J19" s="119" t="s">
        <v>63</v>
      </c>
      <c r="K19" s="112">
        <f>F19*H19</f>
        <v>0</v>
      </c>
      <c r="L19" s="100"/>
      <c r="N19" s="162"/>
      <c r="O19" s="298"/>
      <c r="Q19" s="292"/>
    </row>
    <row r="20" spans="1:20" ht="15" customHeight="1" x14ac:dyDescent="0.2">
      <c r="A20" s="109"/>
      <c r="B20" s="143"/>
      <c r="C20" s="144"/>
      <c r="D20" s="312"/>
      <c r="E20" s="313"/>
      <c r="F20" s="110"/>
      <c r="G20" s="111">
        <f>IF($B$2&gt;0,prix!K12,prix!E12)</f>
        <v>0</v>
      </c>
      <c r="H20" s="310">
        <f>IF($B$1&gt;0,prix!AD12,IF($B$4&gt;0,prix!R12,IF($B$2&gt;0,prix!T12,IF($C$1=1,prix!X12,IF($C$2=1,prix!I12,IF($C$3&gt;0,prix!V12,IF($F$1=1,prix!AB12,IF(OR($F$2=TRUE,L20=TRUE),prix!I12,prix!G12))))))))</f>
        <v>0</v>
      </c>
      <c r="I20" s="319"/>
      <c r="J20" s="119">
        <f t="shared" ref="J20:J34" si="0">IF(OR($F$2=TRUE,L20=TRUE),"Net Net",IF($C$2=1,"Net Net",IF($C$3=1,"Net Net",IF($B$3=1,"Net Net",IF(L20=FALSE,INDEX(remise,MATCH($B$8,magasin,0)))))))</f>
        <v>0</v>
      </c>
      <c r="K20" s="112">
        <f t="shared" ref="K20:K34" si="1">IF($O$2=TRUE,(H20*F20),IF($B$3=1,(F20*H20),IF($F$2=TRUE,(H20*F20),IF($K$13=0,(H20*F20),IF($O$5=TRUE,(H20*F20),IF(L20=FALSE,(G20*F20-G20*F20*$K$13%),F20*H20))))))</f>
        <v>0</v>
      </c>
      <c r="L20" s="100" t="b">
        <v>0</v>
      </c>
      <c r="N20" s="162"/>
      <c r="O20" s="298"/>
      <c r="Q20"/>
    </row>
    <row r="21" spans="1:20" ht="15" customHeight="1" x14ac:dyDescent="0.2">
      <c r="A21" s="109"/>
      <c r="B21" s="143"/>
      <c r="C21" s="144"/>
      <c r="D21" s="314"/>
      <c r="E21" s="314"/>
      <c r="F21" s="110"/>
      <c r="G21" s="111">
        <f>IF($B$2&gt;0,prix!K13,prix!E13)</f>
        <v>0</v>
      </c>
      <c r="H21" s="310">
        <f>IF($B$1&gt;0,prix!AD13,IF($B$4&gt;0,prix!R13,IF($B$2&gt;0,prix!T13,IF($C$1=1,prix!X13,IF($C$2=1,prix!I13,IF($C$3&gt;0,prix!V13,IF($F$1=1,prix!AB13,IF(OR($F$2=TRUE,L21=TRUE),prix!I13,prix!G13))))))))</f>
        <v>0</v>
      </c>
      <c r="I21" s="319"/>
      <c r="J21" s="119">
        <f t="shared" si="0"/>
        <v>0</v>
      </c>
      <c r="K21" s="112">
        <f t="shared" si="1"/>
        <v>0</v>
      </c>
      <c r="L21" s="100" t="b">
        <v>0</v>
      </c>
      <c r="O21" s="298">
        <f>IF(N21,"",1)</f>
        <v>1</v>
      </c>
      <c r="Q21" s="291"/>
    </row>
    <row r="22" spans="1:20" ht="15" customHeight="1" x14ac:dyDescent="0.2">
      <c r="A22" s="109"/>
      <c r="B22" s="143"/>
      <c r="C22" s="144"/>
      <c r="D22" s="314"/>
      <c r="E22" s="314"/>
      <c r="F22" s="110"/>
      <c r="G22" s="111">
        <f>IF($B$2&gt;0,prix!K14,prix!E14)</f>
        <v>0</v>
      </c>
      <c r="H22" s="310">
        <f>IF($B$1&gt;0,prix!AD14,IF($B$4&gt;0,prix!R14,IF($B$2&gt;0,prix!T14,IF($C$1=1,prix!X14,IF($C$2=1,prix!I14,IF($C$3&gt;0,prix!V14,IF($F$1=1,prix!AB14,IF(OR($F$2=TRUE,L22=TRUE),prix!I14,prix!G14))))))))</f>
        <v>0</v>
      </c>
      <c r="I22" s="319"/>
      <c r="J22" s="119">
        <f t="shared" si="0"/>
        <v>0</v>
      </c>
      <c r="K22" s="112">
        <f t="shared" si="1"/>
        <v>0</v>
      </c>
      <c r="L22" s="100" t="b">
        <v>0</v>
      </c>
      <c r="O22" s="189"/>
      <c r="Q22" s="291"/>
    </row>
    <row r="23" spans="1:20" ht="15" customHeight="1" x14ac:dyDescent="0.2">
      <c r="A23" s="109"/>
      <c r="B23" s="143"/>
      <c r="C23" s="144"/>
      <c r="D23" s="314"/>
      <c r="E23" s="314"/>
      <c r="F23" s="110"/>
      <c r="G23" s="111">
        <f>IF($B$2&gt;0,prix!K15,prix!E15)</f>
        <v>0</v>
      </c>
      <c r="H23" s="310">
        <f>IF($B$1&gt;0,prix!AD15,IF($B$4&gt;0,prix!R15,IF($B$2&gt;0,prix!T15,IF($C$1=1,prix!X15,IF($C$2=1,prix!I15,IF($C$3&gt;0,prix!V15,IF($F$1=1,prix!AB15,IF(OR($F$2=TRUE,L23=TRUE),prix!I15,prix!G15))))))))</f>
        <v>0</v>
      </c>
      <c r="I23" s="319"/>
      <c r="J23" s="119">
        <f t="shared" si="0"/>
        <v>0</v>
      </c>
      <c r="K23" s="112">
        <f t="shared" si="1"/>
        <v>0</v>
      </c>
      <c r="L23" s="100" t="b">
        <v>0</v>
      </c>
      <c r="O23" s="189"/>
      <c r="Q23" s="293"/>
    </row>
    <row r="24" spans="1:20" ht="15" customHeight="1" x14ac:dyDescent="0.2">
      <c r="A24" s="109"/>
      <c r="B24" s="143"/>
      <c r="C24" s="144"/>
      <c r="D24" s="312"/>
      <c r="E24" s="327"/>
      <c r="F24" s="110"/>
      <c r="G24" s="111">
        <f>IF($B$2&gt;0,prix!K16,prix!E16)</f>
        <v>0</v>
      </c>
      <c r="H24" s="310">
        <f>IF($B$1&gt;0,prix!AD16,IF($B$4&gt;0,prix!R16,IF($B$2&gt;0,prix!T16,IF($C$1=1,prix!X16,IF($C$2=1,prix!I16,IF($C$3&gt;0,prix!V16,IF($F$1=1,prix!AB16,IF(OR($F$2=TRUE,L24=TRUE),prix!I16,prix!G16))))))))</f>
        <v>0</v>
      </c>
      <c r="I24" s="319"/>
      <c r="J24" s="119">
        <f t="shared" si="0"/>
        <v>0</v>
      </c>
      <c r="K24" s="112">
        <f t="shared" si="1"/>
        <v>0</v>
      </c>
      <c r="L24" s="100" t="b">
        <v>0</v>
      </c>
    </row>
    <row r="25" spans="1:20" ht="15" customHeight="1" x14ac:dyDescent="0.2">
      <c r="A25" s="279"/>
      <c r="B25" s="143"/>
      <c r="C25" s="144"/>
      <c r="D25" s="312"/>
      <c r="E25" s="313"/>
      <c r="F25" s="110"/>
      <c r="G25" s="111">
        <f>IF($B$2&gt;0,prix!K17,prix!E17)</f>
        <v>0</v>
      </c>
      <c r="H25" s="310">
        <f>IF($B$1&gt;0,prix!AD17,IF($B$4&gt;0,prix!R17,IF($B$2&gt;0,prix!T17,IF($C$1=1,prix!X17,IF($C$2=1,prix!I17,IF($C$3&gt;0,prix!V17,IF($F$1=1,prix!AB17,IF(OR($F$2=TRUE,L25=TRUE),prix!I17,prix!G17))))))))</f>
        <v>0</v>
      </c>
      <c r="I25" s="319"/>
      <c r="J25" s="119">
        <f>IF(OR($F$2=TRUE,L25=TRUE),"Net Net",IF($C$2=1,"Net Net",IF($C$3=1,"Net Net",IF($B$3=1,"Net Net",IF(L25=FALSE,INDEX(remise,MATCH($B$8,magasin,0)))))))</f>
        <v>0</v>
      </c>
      <c r="K25" s="112">
        <f>IF($O$2=TRUE,(H25*F25),IF($B$3=1,(F25*H25),IF($F$2=TRUE,(H25*F25),IF($K$13=0,(H25*F25),IF($O$5=TRUE,(H25*F25),IF(L25=FALSE,(G25*F25-G25*F25*$K$13%),F25*H25))))))</f>
        <v>0</v>
      </c>
      <c r="L25" s="100" t="b">
        <v>0</v>
      </c>
    </row>
    <row r="26" spans="1:20" ht="15" customHeight="1" x14ac:dyDescent="0.2">
      <c r="A26" s="109"/>
      <c r="B26" s="143"/>
      <c r="C26" s="144"/>
      <c r="D26" s="314"/>
      <c r="E26" s="314"/>
      <c r="F26" s="110"/>
      <c r="G26" s="111">
        <f>IF($B$2&gt;0,prix!K18,prix!E18)</f>
        <v>0</v>
      </c>
      <c r="H26" s="310">
        <f>IF($B$1&gt;0,prix!AD18,IF($B$4&gt;0,prix!R18,IF($B$2&gt;0,prix!T18,IF($C$1=1,prix!X18,IF($C$2=1,prix!I18,IF($C$3&gt;0,prix!V18,IF($F$1=1,prix!AB18,IF(OR($F$2=TRUE,L26=TRUE),prix!I18,prix!G18))))))))</f>
        <v>0</v>
      </c>
      <c r="I26" s="319"/>
      <c r="J26" s="119">
        <f t="shared" si="0"/>
        <v>0</v>
      </c>
      <c r="K26" s="112">
        <f t="shared" si="1"/>
        <v>0</v>
      </c>
      <c r="L26" s="100" t="b">
        <v>0</v>
      </c>
    </row>
    <row r="27" spans="1:20" ht="15" customHeight="1" x14ac:dyDescent="0.2">
      <c r="A27" s="109"/>
      <c r="B27" s="143"/>
      <c r="C27" s="144"/>
      <c r="D27" s="314"/>
      <c r="E27" s="314"/>
      <c r="F27" s="110"/>
      <c r="G27" s="111">
        <f>IF($B$2&gt;0,prix!K19,prix!E19)</f>
        <v>0</v>
      </c>
      <c r="H27" s="310">
        <f>IF($B$1&gt;0,prix!AD19,IF($B$4&gt;0,prix!R19,IF($B$2&gt;0,prix!T19,IF($C$1=1,prix!X19,IF($C$2=1,prix!I19,IF($C$3&gt;0,prix!V19,IF($F$1=1,prix!AB19,IF(OR($F$2=TRUE,L27=TRUE),prix!I19,prix!G19))))))))</f>
        <v>0</v>
      </c>
      <c r="I27" s="319"/>
      <c r="J27" s="119">
        <f t="shared" si="0"/>
        <v>0</v>
      </c>
      <c r="K27" s="112">
        <f t="shared" si="1"/>
        <v>0</v>
      </c>
      <c r="L27" s="100" t="b">
        <v>0</v>
      </c>
    </row>
    <row r="28" spans="1:20" ht="15" customHeight="1" x14ac:dyDescent="0.2">
      <c r="A28" s="109"/>
      <c r="B28" s="143"/>
      <c r="C28" s="144"/>
      <c r="D28" s="314"/>
      <c r="E28" s="314"/>
      <c r="F28" s="110"/>
      <c r="G28" s="111">
        <f>IF($B$2&gt;0,prix!K20,prix!E20)</f>
        <v>0</v>
      </c>
      <c r="H28" s="310">
        <f>IF($B$1&gt;0,prix!AD20,IF($B$4&gt;0,prix!R20,IF($B$2&gt;0,prix!T20,IF($C$1=1,prix!X20,IF($C$2=1,prix!I20,IF($C$3&gt;0,prix!V20,IF($F$1=1,prix!AB20,IF(OR($F$2=TRUE,L28=TRUE),prix!I20,prix!G20))))))))</f>
        <v>0</v>
      </c>
      <c r="I28" s="319"/>
      <c r="J28" s="119">
        <f t="shared" si="0"/>
        <v>0</v>
      </c>
      <c r="K28" s="112">
        <f t="shared" si="1"/>
        <v>0</v>
      </c>
      <c r="L28" s="100" t="b">
        <v>0</v>
      </c>
    </row>
    <row r="29" spans="1:20" ht="15" customHeight="1" x14ac:dyDescent="0.2">
      <c r="A29" s="109"/>
      <c r="B29" s="143"/>
      <c r="C29" s="144"/>
      <c r="D29" s="314"/>
      <c r="E29" s="314"/>
      <c r="F29" s="110"/>
      <c r="G29" s="111">
        <f>IF($B$2&gt;0,prix!K21,prix!E21)</f>
        <v>0</v>
      </c>
      <c r="H29" s="310">
        <f>IF($B$1&gt;0,prix!AD21,IF($B$4&gt;0,prix!R21,IF($B$2&gt;0,prix!T21,IF($C$1=1,prix!X21,IF($C$2=1,prix!I21,IF($C$3&gt;0,prix!V21,IF($F$1=1,prix!AB21,IF(OR($F$2=TRUE,L29=TRUE),prix!I21,prix!G21))))))))</f>
        <v>0</v>
      </c>
      <c r="I29" s="319"/>
      <c r="J29" s="119">
        <f t="shared" si="0"/>
        <v>0</v>
      </c>
      <c r="K29" s="112">
        <f t="shared" si="1"/>
        <v>0</v>
      </c>
      <c r="L29" s="100" t="b">
        <v>0</v>
      </c>
    </row>
    <row r="30" spans="1:20" ht="15" customHeight="1" x14ac:dyDescent="0.2">
      <c r="A30" s="109"/>
      <c r="B30" s="143"/>
      <c r="C30" s="144"/>
      <c r="D30" s="314"/>
      <c r="E30" s="314"/>
      <c r="F30" s="110"/>
      <c r="G30" s="111">
        <f>IF($B$2&gt;0,prix!K22,prix!E22)</f>
        <v>0</v>
      </c>
      <c r="H30" s="310">
        <f>IF($B$1&gt;0,prix!AD22,IF($B$4&gt;0,prix!R22,IF($B$2&gt;0,prix!T22,IF($C$1=1,prix!X22,IF($C$2=1,prix!I22,IF($C$3&gt;0,prix!V22,IF($F$1=1,prix!AB22,IF(OR($F$2=TRUE,L30=TRUE),prix!I22,prix!G22))))))))</f>
        <v>0</v>
      </c>
      <c r="I30" s="319"/>
      <c r="J30" s="119">
        <f t="shared" si="0"/>
        <v>0</v>
      </c>
      <c r="K30" s="112">
        <f t="shared" si="1"/>
        <v>0</v>
      </c>
      <c r="L30" s="100" t="b">
        <v>0</v>
      </c>
    </row>
    <row r="31" spans="1:20" ht="15" customHeight="1" x14ac:dyDescent="0.2">
      <c r="A31" s="282"/>
      <c r="B31" s="143"/>
      <c r="C31" s="144"/>
      <c r="D31" s="312"/>
      <c r="E31" s="313"/>
      <c r="F31" s="110"/>
      <c r="G31" s="111">
        <f>IF($B$2&gt;0,prix!K23,prix!E23)</f>
        <v>0</v>
      </c>
      <c r="H31" s="310">
        <f>IF($B$1&gt;0,prix!AD23,IF($B$4&gt;0,prix!R23,IF($B$2&gt;0,prix!T23,IF($C$1=1,prix!X23,IF($C$2=1,prix!I23,IF($C$3&gt;0,prix!V23,IF($F$1=1,prix!AB23,IF(OR($F$2=TRUE,L31=TRUE),prix!I23,prix!G23))))))))</f>
        <v>0</v>
      </c>
      <c r="I31" s="319"/>
      <c r="J31" s="119">
        <f>IF(OR($F$2=TRUE,L31=TRUE),"Net Net",IF($C$2=1,"Net Net",IF($C$3=1,"Net Net",IF($B$3=1,"Net Net",IF(L31=FALSE,INDEX(remise,MATCH($B$8,magasin,0)))))))</f>
        <v>0</v>
      </c>
      <c r="K31" s="112">
        <f>IF($O$2=TRUE,(H31*F31),IF($B$3=1,(F31*H31),IF($F$2=TRUE,(H31*F31),IF($K$13=0,(H31*F31),IF($O$5=TRUE,(H31*F31),IF(L31=FALSE,(G31*F31-G31*F31*$K$13%),F31*H31))))))</f>
        <v>0</v>
      </c>
      <c r="L31" s="100" t="b">
        <v>0</v>
      </c>
    </row>
    <row r="32" spans="1:20" ht="15" customHeight="1" x14ac:dyDescent="0.2">
      <c r="A32" s="279"/>
      <c r="B32" s="143"/>
      <c r="C32" s="144"/>
      <c r="D32" s="312"/>
      <c r="E32" s="313"/>
      <c r="F32" s="110"/>
      <c r="G32" s="111">
        <f>IF($B$2&gt;0,prix!K24,prix!E24)</f>
        <v>0</v>
      </c>
      <c r="H32" s="310">
        <f>IF($B$1&gt;0,prix!AD24,IF($B$4&gt;0,prix!R24,IF($B$2&gt;0,prix!T24,IF($C$1=1,prix!X24,IF($C$2=1,prix!I24,IF($C$3&gt;0,prix!V24,IF($F$1=1,prix!AB24,IF(OR($F$2=TRUE,L32=TRUE),prix!I24,prix!G24))))))))</f>
        <v>0</v>
      </c>
      <c r="I32" s="319"/>
      <c r="J32" s="119">
        <f>IF(OR($F$2=TRUE,L32=TRUE),"Net Net",IF($C$2=1,"Net Net",IF($C$3=1,"Net Net",IF($B$3=1,"Net Net",IF(L32=FALSE,INDEX(remise,MATCH($B$8,magasin,0)))))))</f>
        <v>0</v>
      </c>
      <c r="K32" s="112">
        <f>IF($O$2=TRUE,(H32*F32),IF($B$3=1,(F32*H32),IF($F$2=TRUE,(H32*F32),IF($K$13=0,(H32*F32),IF($O$5=TRUE,(H32*F32),IF(L32=FALSE,(G32*F32-G32*F32*$K$13%),F32*H32))))))</f>
        <v>0</v>
      </c>
      <c r="L32" s="100" t="b">
        <v>0</v>
      </c>
    </row>
    <row r="33" spans="1:20" ht="15" customHeight="1" x14ac:dyDescent="0.2">
      <c r="A33" s="109"/>
      <c r="B33" s="143"/>
      <c r="C33" s="144"/>
      <c r="D33" s="314"/>
      <c r="E33" s="314"/>
      <c r="F33" s="110"/>
      <c r="G33" s="111">
        <f>IF($B$2&gt;0,prix!K25,prix!E25)</f>
        <v>0</v>
      </c>
      <c r="H33" s="310">
        <f>IF($B$1&gt;0,prix!AD25,IF($B$4&gt;0,prix!R25,IF($B$2&gt;0,prix!T25,IF($C$1=1,prix!X25,IF($C$2=1,prix!I25,IF($C$3&gt;0,prix!V25,IF($F$1=1,prix!AB25,IF(OR($F$2=TRUE,L33=TRUE),prix!I25,prix!G25))))))))</f>
        <v>0</v>
      </c>
      <c r="I33" s="319"/>
      <c r="J33" s="119">
        <f t="shared" si="0"/>
        <v>0</v>
      </c>
      <c r="K33" s="112">
        <f t="shared" si="1"/>
        <v>0</v>
      </c>
      <c r="L33" s="100" t="b">
        <v>0</v>
      </c>
    </row>
    <row r="34" spans="1:20" ht="15" customHeight="1" x14ac:dyDescent="0.2">
      <c r="A34" s="109"/>
      <c r="B34" s="143"/>
      <c r="C34" s="144"/>
      <c r="D34" s="314"/>
      <c r="E34" s="314"/>
      <c r="F34" s="110"/>
      <c r="G34" s="111">
        <f>IF($B$2&gt;0,prix!K26,prix!E26)</f>
        <v>0</v>
      </c>
      <c r="H34" s="310">
        <f>IF($B$1&gt;0,prix!AD26,IF($B$4&gt;0,prix!R26,IF($B$2&gt;0,prix!T26,IF($C$1=1,prix!X26,IF($C$2=1,prix!I26,IF($C$3&gt;0,prix!V26,IF($F$1=1,prix!AB26,IF(OR($F$2=TRUE,L34=TRUE),prix!I26,prix!G26))))))))</f>
        <v>0</v>
      </c>
      <c r="I34" s="319"/>
      <c r="J34" s="119">
        <f t="shared" si="0"/>
        <v>0</v>
      </c>
      <c r="K34" s="112">
        <f t="shared" si="1"/>
        <v>0</v>
      </c>
      <c r="L34" s="100" t="b">
        <v>0</v>
      </c>
    </row>
    <row r="35" spans="1:20" ht="3.95" customHeight="1" x14ac:dyDescent="0.2">
      <c r="A35" s="137"/>
      <c r="B35" s="145"/>
      <c r="C35" s="146"/>
      <c r="D35" s="137"/>
      <c r="E35" s="137"/>
      <c r="F35" s="138"/>
      <c r="G35" s="207"/>
      <c r="H35" s="310">
        <f>IF($B$1&gt;0,prix!AD27,IF($B$4&gt;0,prix!R27,IF($B$2&gt;0,prix!T27,IF($C$1=1,prix!X27,IF($C$2=1,prix!I27,IF($C$3&gt;0,prix!V27,IF($F$1=1,prix!AB27,IF(OR($F$2=TRUE,L35=TRUE),prix!I27,prix!G27))))))))</f>
        <v>0</v>
      </c>
      <c r="I35" s="319"/>
      <c r="J35" s="119"/>
      <c r="K35" s="209"/>
      <c r="L35" s="54"/>
      <c r="T35" s="1"/>
    </row>
    <row r="36" spans="1:20" ht="15" customHeight="1" x14ac:dyDescent="0.2">
      <c r="A36" s="109"/>
      <c r="B36" s="143"/>
      <c r="C36" s="144"/>
      <c r="D36" s="314"/>
      <c r="E36" s="314"/>
      <c r="F36" s="110"/>
      <c r="G36" s="111">
        <f>IF($B$2&gt;0,prix!K28,prix!E28)</f>
        <v>0</v>
      </c>
      <c r="H36" s="310">
        <f>IF($B$1&gt;0,prix!AD28,IF($B$4&gt;0,prix!R28,IF($B$2&gt;0,prix!T28,IF($C$1=1,prix!X28,IF($C$2=1,prix!I28,IF($C$3&gt;0,prix!V28,IF($F$1=1,prix!AB28,IF(OR($F$2=TRUE,L36=TRUE),prix!I28,prix!G28))))))))</f>
        <v>0</v>
      </c>
      <c r="I36" s="319"/>
      <c r="J36" s="119">
        <f>IF(OR($F$2=TRUE,L36=TRUE),"Net Net",IF($C$2=1,"Net Net",IF($C$3=1,"Net Net",IF($B$3=1,"Net Net",IF(L36=FALSE,INDEX(remise,MATCH($B$8,magasin,0)))))))</f>
        <v>0</v>
      </c>
      <c r="K36" s="112">
        <f>IF($O$2=TRUE,(H36*F36),IF($B$3=1,(F36*H36),IF($F$2=TRUE,(H36*F36),IF($K$13=0,(H36*F36),IF($O$5=TRUE,(H36*F36),IF(L36=FALSE,(G36*F36-G36*F36*$K$13%),F36*H36))))))</f>
        <v>0</v>
      </c>
      <c r="L36" s="100" t="b">
        <v>0</v>
      </c>
    </row>
    <row r="37" spans="1:20" ht="15" customHeight="1" x14ac:dyDescent="0.2">
      <c r="A37" s="109"/>
      <c r="B37" s="143"/>
      <c r="C37" s="144"/>
      <c r="D37" s="314"/>
      <c r="E37" s="314"/>
      <c r="F37" s="110"/>
      <c r="G37" s="111">
        <f>IF($B$2&gt;0,prix!K29,prix!E29)</f>
        <v>0</v>
      </c>
      <c r="H37" s="310">
        <f>IF($B$1&gt;0,prix!AD29,IF($B$4&gt;0,prix!R29,IF($B$2&gt;0,prix!T29,IF($C$1=1,prix!X29,IF($C$2=1,prix!I29,IF($C$3&gt;0,prix!V29,IF($F$1=1,prix!AB29,IF(OR($F$2=TRUE,L37=TRUE),prix!I29,prix!G29))))))))</f>
        <v>0</v>
      </c>
      <c r="I37" s="319"/>
      <c r="J37" s="119">
        <f>IF(OR($F$2=TRUE,L37=TRUE),"Net Net",IF($C$2=1,"Net Net",IF($C$3=1,"Net Net",IF($B$3=1,"Net Net",IF(L37=FALSE,INDEX(remise,MATCH($B$8,magasin,0)))))))</f>
        <v>0</v>
      </c>
      <c r="K37" s="112">
        <f>IF($O$2=TRUE,(H37*F37),IF($B$3=1,(F37*H37),IF($F$2=TRUE,(H37*F37),IF($K$13=0,(H37*F37),IF($O$5=TRUE,(H37*F37),IF(L37=FALSE,(G37*F37-G37*F37*$K$13%),F37*H37))))))</f>
        <v>0</v>
      </c>
      <c r="L37" s="100" t="b">
        <v>0</v>
      </c>
    </row>
    <row r="38" spans="1:20" ht="15" customHeight="1" x14ac:dyDescent="0.2">
      <c r="A38" s="109"/>
      <c r="B38" s="143"/>
      <c r="C38" s="144"/>
      <c r="D38" s="314"/>
      <c r="E38" s="314"/>
      <c r="F38" s="110"/>
      <c r="G38" s="111">
        <f>IF($B$2&gt;0,prix!K30,prix!E30)</f>
        <v>0</v>
      </c>
      <c r="H38" s="310">
        <f>IF($B$1&gt;0,prix!AD30,IF($B$4&gt;0,prix!R30,IF($B$2&gt;0,prix!T30,IF($C$1=1,prix!X30,IF($C$2=1,prix!I30,IF($C$3&gt;0,prix!V30,IF($F$1=1,prix!AB30,IF(OR($F$2=TRUE,L38=TRUE),prix!I30,prix!G30))))))))</f>
        <v>0</v>
      </c>
      <c r="I38" s="319"/>
      <c r="J38" s="119">
        <f>IF(OR($F$2=TRUE,L38=TRUE),"Net Net",IF($C$2=1,"Net Net",IF($C$3=1,"Net Net",IF($B$3=1,"Net Net",IF(L38=FALSE,INDEX(remise,MATCH($B$8,magasin,0)))))))</f>
        <v>0</v>
      </c>
      <c r="K38" s="112">
        <f>IF($O$2=TRUE,(H38*F38),IF($B$3=1,(F38*H38),IF($F$2=TRUE,(H38*F38),IF($K$13=0,(H38*F38),IF($O$5=TRUE,(H38*F38),IF(L38=FALSE,(G38*F38-G38*F38*$K$13%),F38*H38))))))</f>
        <v>0</v>
      </c>
      <c r="L38" s="100" t="b">
        <v>0</v>
      </c>
    </row>
    <row r="39" spans="1:20" ht="5.25" customHeight="1" x14ac:dyDescent="0.2">
      <c r="A39" s="137"/>
      <c r="B39" s="145"/>
      <c r="C39" s="146"/>
      <c r="D39" s="137"/>
      <c r="E39" s="137"/>
      <c r="F39" s="138"/>
      <c r="G39" s="207"/>
      <c r="H39" s="310">
        <f>IF($B$1&gt;0,prix!AD31,IF($B$4&gt;0,prix!R31,IF($B$2&gt;0,prix!T31,IF($C$1=1,prix!X31,IF($C$2=1,prix!I31,IF($C$3&gt;0,prix!V31,IF($F$1=1,prix!AB31,IF(OR($F$2=TRUE,L39=TRUE),prix!I31,prix!G31))))))))</f>
        <v>0</v>
      </c>
      <c r="I39" s="319"/>
      <c r="J39" s="119"/>
      <c r="K39" s="112"/>
      <c r="L39" s="100"/>
    </row>
    <row r="40" spans="1:20" ht="15" customHeight="1" x14ac:dyDescent="0.2">
      <c r="A40" s="109"/>
      <c r="B40" s="143"/>
      <c r="C40" s="144"/>
      <c r="D40" s="314"/>
      <c r="E40" s="314"/>
      <c r="F40" s="110"/>
      <c r="G40" s="111">
        <f>IF($B$2&gt;0,prix!K32,prix!E32)</f>
        <v>0</v>
      </c>
      <c r="H40" s="310">
        <f>IF($B$1&gt;0,prix!AD32,IF($B$4&gt;0,prix!R32,IF($B$2&gt;0,prix!T32,IF($C$1=1,prix!X32,IF($C$2=1,prix!I32,IF($C$3&gt;0,prix!V32,IF($F$1=1,prix!AB32,IF(OR($F$2=TRUE,L40=TRUE),prix!I32,prix!G32))))))))</f>
        <v>0</v>
      </c>
      <c r="I40" s="319"/>
      <c r="J40" s="119">
        <f t="shared" ref="J40:J54" si="2">IF(OR($F$2=TRUE,L40=TRUE),"Net Net",IF($C$2=1,"Net Net",IF($C$3=1,"Net Net",IF($B$3=1,"Net Net",IF(L40=FALSE,INDEX(remise,MATCH($B$8,magasin,0)))))))</f>
        <v>0</v>
      </c>
      <c r="K40" s="112">
        <f t="shared" ref="K40:K54" si="3">IF($O$2=TRUE,(H40*F40),IF($B$3=1,(F40*H40),IF($F$2=TRUE,(H40*F40),IF($K$13=0,(H40*F40),IF($O$5=TRUE,(H40*F40),IF(L40=FALSE,(G40*F40-G40*F40*$K$13%),F40*H40))))))</f>
        <v>0</v>
      </c>
      <c r="L40" s="100" t="b">
        <v>0</v>
      </c>
    </row>
    <row r="41" spans="1:20" ht="15" customHeight="1" x14ac:dyDescent="0.2">
      <c r="A41" s="109"/>
      <c r="B41" s="143"/>
      <c r="C41" s="144"/>
      <c r="D41" s="314"/>
      <c r="E41" s="314"/>
      <c r="F41" s="110"/>
      <c r="G41" s="111">
        <f>IF($B$2&gt;0,prix!K33,prix!E33)</f>
        <v>0</v>
      </c>
      <c r="H41" s="310">
        <f>IF($B$1&gt;0,prix!AD33,IF($B$4&gt;0,prix!R33,IF($B$2&gt;0,prix!T33,IF($C$1=1,prix!X33,IF($C$2=1,prix!I33,IF($C$3&gt;0,prix!V33,IF($F$1=1,prix!AB33,IF(OR($F$2=TRUE,L41=TRUE),prix!I33,prix!G33))))))))</f>
        <v>0</v>
      </c>
      <c r="I41" s="319"/>
      <c r="J41" s="119">
        <f t="shared" si="2"/>
        <v>0</v>
      </c>
      <c r="K41" s="112">
        <f t="shared" si="3"/>
        <v>0</v>
      </c>
      <c r="L41" s="100" t="b">
        <v>0</v>
      </c>
    </row>
    <row r="42" spans="1:20" ht="15" customHeight="1" x14ac:dyDescent="0.2">
      <c r="A42" s="109"/>
      <c r="B42" s="143"/>
      <c r="C42" s="144"/>
      <c r="D42" s="314"/>
      <c r="E42" s="314"/>
      <c r="F42" s="110"/>
      <c r="G42" s="111">
        <f>IF($B$2&gt;0,prix!K34,prix!E34)</f>
        <v>0</v>
      </c>
      <c r="H42" s="310">
        <f>IF($B$1&gt;0,prix!AD34,IF($B$4&gt;0,prix!R34,IF($B$2&gt;0,prix!T34,IF($C$1=1,prix!X34,IF($C$2=1,prix!I34,IF($C$3&gt;0,prix!V34,IF($F$1=1,prix!AB34,IF(OR($F$2=TRUE,L42=TRUE),prix!I34,prix!G34))))))))</f>
        <v>0</v>
      </c>
      <c r="I42" s="319"/>
      <c r="J42" s="119">
        <f t="shared" si="2"/>
        <v>0</v>
      </c>
      <c r="K42" s="112">
        <f t="shared" si="3"/>
        <v>0</v>
      </c>
      <c r="L42" s="100" t="b">
        <v>0</v>
      </c>
    </row>
    <row r="43" spans="1:20" ht="15" customHeight="1" x14ac:dyDescent="0.2">
      <c r="A43" s="109"/>
      <c r="B43" s="143"/>
      <c r="C43" s="144"/>
      <c r="D43" s="314"/>
      <c r="E43" s="314"/>
      <c r="F43" s="110"/>
      <c r="G43" s="111">
        <f>IF($B$2&gt;0,prix!K35,prix!E35)</f>
        <v>0</v>
      </c>
      <c r="H43" s="310">
        <f>IF($B$1&gt;0,prix!AD35,IF($B$4&gt;0,prix!R35,IF($B$2&gt;0,prix!T35,IF($C$1=1,prix!X35,IF($C$2=1,prix!I35,IF($C$3&gt;0,prix!V35,IF($F$1=1,prix!AB35,IF(OR($F$2=TRUE,L43=TRUE),prix!I35,prix!G35))))))))</f>
        <v>0</v>
      </c>
      <c r="I43" s="319"/>
      <c r="J43" s="119">
        <f t="shared" si="2"/>
        <v>0</v>
      </c>
      <c r="K43" s="112">
        <f t="shared" si="3"/>
        <v>0</v>
      </c>
      <c r="L43" s="100" t="b">
        <v>0</v>
      </c>
    </row>
    <row r="44" spans="1:20" ht="15" customHeight="1" x14ac:dyDescent="0.2">
      <c r="A44" s="109"/>
      <c r="B44" s="143"/>
      <c r="C44" s="144"/>
      <c r="D44" s="314"/>
      <c r="E44" s="314"/>
      <c r="F44" s="110"/>
      <c r="G44" s="111">
        <f>IF($B$2&gt;0,prix!K36,prix!E36)</f>
        <v>0</v>
      </c>
      <c r="H44" s="310">
        <f>IF($B$1&gt;0,prix!AD36,IF($B$4&gt;0,prix!R36,IF($B$2&gt;0,prix!T36,IF($C$1=1,prix!X36,IF($C$2=1,prix!I36,IF($C$3&gt;0,prix!V36,IF($F$1=1,prix!AB36,IF(OR($F$2=TRUE,L44=TRUE),prix!I36,prix!G36))))))))</f>
        <v>0</v>
      </c>
      <c r="I44" s="319"/>
      <c r="J44" s="119">
        <f t="shared" si="2"/>
        <v>0</v>
      </c>
      <c r="K44" s="112">
        <f t="shared" si="3"/>
        <v>0</v>
      </c>
      <c r="L44" s="100" t="b">
        <v>0</v>
      </c>
    </row>
    <row r="45" spans="1:20" ht="15" customHeight="1" x14ac:dyDescent="0.2">
      <c r="A45" s="109"/>
      <c r="B45" s="143"/>
      <c r="C45" s="144"/>
      <c r="D45" s="314"/>
      <c r="E45" s="314"/>
      <c r="F45" s="110"/>
      <c r="G45" s="111">
        <f>IF($B$2&gt;0,prix!K37,prix!E37)</f>
        <v>0</v>
      </c>
      <c r="H45" s="310">
        <f>IF($B$1&gt;0,prix!AD37,IF($B$4&gt;0,prix!R37,IF($B$2&gt;0,prix!T37,IF($C$1=1,prix!X37,IF($C$2=1,prix!I37,IF($C$3&gt;0,prix!V37,IF($F$1=1,prix!AB37,IF(OR($F$2=TRUE,L45=TRUE),prix!I37,prix!G37))))))))</f>
        <v>0</v>
      </c>
      <c r="I45" s="319"/>
      <c r="J45" s="119">
        <f t="shared" si="2"/>
        <v>0</v>
      </c>
      <c r="K45" s="112">
        <f t="shared" si="3"/>
        <v>0</v>
      </c>
      <c r="L45" s="100" t="b">
        <v>0</v>
      </c>
    </row>
    <row r="46" spans="1:20" ht="15" customHeight="1" x14ac:dyDescent="0.2">
      <c r="A46" s="109"/>
      <c r="B46" s="143"/>
      <c r="C46" s="144"/>
      <c r="D46" s="314"/>
      <c r="E46" s="314"/>
      <c r="F46" s="110"/>
      <c r="G46" s="111">
        <f>IF($B$2&gt;0,prix!K38,prix!E38)</f>
        <v>0</v>
      </c>
      <c r="H46" s="310">
        <f>IF($B$1&gt;0,prix!AD38,IF($B$4&gt;0,prix!R38,IF($B$2&gt;0,prix!T38,IF($C$1=1,prix!X38,IF($C$2=1,prix!I38,IF($C$3&gt;0,prix!V38,IF($F$1=1,prix!AB38,IF(OR($F$2=TRUE,L46=TRUE),prix!I38,prix!G38))))))))</f>
        <v>0</v>
      </c>
      <c r="I46" s="319"/>
      <c r="J46" s="119">
        <f t="shared" si="2"/>
        <v>0</v>
      </c>
      <c r="K46" s="112">
        <f t="shared" si="3"/>
        <v>0</v>
      </c>
      <c r="L46" s="100" t="b">
        <v>0</v>
      </c>
    </row>
    <row r="47" spans="1:20" ht="15" customHeight="1" x14ac:dyDescent="0.2">
      <c r="A47" s="109"/>
      <c r="B47" s="143"/>
      <c r="C47" s="144"/>
      <c r="D47" s="314"/>
      <c r="E47" s="314"/>
      <c r="F47" s="110"/>
      <c r="G47" s="111">
        <f>IF($B$2&gt;0,prix!K39,prix!E39)</f>
        <v>0</v>
      </c>
      <c r="H47" s="310">
        <f>IF($B$1&gt;0,prix!AD39,IF($B$4&gt;0,prix!R39,IF($B$2&gt;0,prix!T39,IF($C$1=1,prix!X39,IF($C$2=1,prix!I39,IF($C$3&gt;0,prix!V39,IF($F$1=1,prix!AB39,IF(OR($F$2=TRUE,L47=TRUE),prix!I39,prix!G39))))))))</f>
        <v>0</v>
      </c>
      <c r="I47" s="319"/>
      <c r="J47" s="119">
        <f t="shared" si="2"/>
        <v>0</v>
      </c>
      <c r="K47" s="112">
        <f t="shared" si="3"/>
        <v>0</v>
      </c>
      <c r="L47" s="100" t="b">
        <v>0</v>
      </c>
    </row>
    <row r="48" spans="1:20" ht="15" customHeight="1" x14ac:dyDescent="0.2">
      <c r="A48" s="109"/>
      <c r="B48" s="143"/>
      <c r="C48" s="144"/>
      <c r="D48" s="314"/>
      <c r="E48" s="314"/>
      <c r="F48" s="110"/>
      <c r="G48" s="111">
        <f>IF($B$2&gt;0,prix!K40,prix!E40)</f>
        <v>0</v>
      </c>
      <c r="H48" s="310">
        <f>IF($B$1&gt;0,prix!AD40,IF($B$4&gt;0,prix!R40,IF($B$2&gt;0,prix!T40,IF($C$1=1,prix!X40,IF($C$2=1,prix!I40,IF($C$3&gt;0,prix!V40,IF($F$1=1,prix!AB40,IF(OR($F$2=TRUE,L48=TRUE),prix!I40,prix!G40))))))))</f>
        <v>0</v>
      </c>
      <c r="I48" s="319"/>
      <c r="J48" s="119">
        <f t="shared" si="2"/>
        <v>0</v>
      </c>
      <c r="K48" s="112">
        <f t="shared" si="3"/>
        <v>0</v>
      </c>
      <c r="L48" s="100" t="b">
        <v>0</v>
      </c>
    </row>
    <row r="49" spans="1:20" ht="15" customHeight="1" x14ac:dyDescent="0.2">
      <c r="A49" s="109"/>
      <c r="B49" s="143"/>
      <c r="C49" s="144"/>
      <c r="D49" s="314"/>
      <c r="E49" s="314"/>
      <c r="F49" s="110"/>
      <c r="G49" s="111">
        <f>IF($B$2&gt;0,prix!K41,prix!E41)</f>
        <v>0</v>
      </c>
      <c r="H49" s="310">
        <f>IF($B$1&gt;0,prix!AD41,IF($B$4&gt;0,prix!R41,IF($B$2&gt;0,prix!T41,IF($C$1=1,prix!X41,IF($C$2=1,prix!I41,IF($C$3&gt;0,prix!V41,IF($F$1=1,prix!AB41,IF(OR($F$2=TRUE,L49=TRUE),prix!I41,prix!G41))))))))</f>
        <v>0</v>
      </c>
      <c r="I49" s="319"/>
      <c r="J49" s="119">
        <f t="shared" si="2"/>
        <v>0</v>
      </c>
      <c r="K49" s="112">
        <f t="shared" si="3"/>
        <v>0</v>
      </c>
      <c r="L49" s="100" t="b">
        <v>0</v>
      </c>
    </row>
    <row r="50" spans="1:20" ht="15" customHeight="1" x14ac:dyDescent="0.2">
      <c r="A50" s="109"/>
      <c r="B50" s="143"/>
      <c r="C50" s="144"/>
      <c r="D50" s="314"/>
      <c r="E50" s="314"/>
      <c r="F50" s="110"/>
      <c r="G50" s="111">
        <f>IF($B$2&gt;0,prix!K42,prix!E42)</f>
        <v>0</v>
      </c>
      <c r="H50" s="310">
        <f>IF($B$1&gt;0,prix!AD42,IF($B$4&gt;0,prix!R42,IF($B$2&gt;0,prix!T42,IF($C$1=1,prix!X42,IF($C$2=1,prix!I42,IF($C$3&gt;0,prix!V42,IF($F$1=1,prix!AB42,IF(OR($F$2=TRUE,L50=TRUE),prix!I42,prix!G42))))))))</f>
        <v>0</v>
      </c>
      <c r="I50" s="319"/>
      <c r="J50" s="119">
        <f t="shared" si="2"/>
        <v>0</v>
      </c>
      <c r="K50" s="112">
        <f t="shared" si="3"/>
        <v>0</v>
      </c>
      <c r="L50" s="100" t="b">
        <v>0</v>
      </c>
    </row>
    <row r="51" spans="1:20" ht="15" customHeight="1" x14ac:dyDescent="0.2">
      <c r="A51" s="109"/>
      <c r="B51" s="143"/>
      <c r="C51" s="144"/>
      <c r="D51" s="314"/>
      <c r="E51" s="314"/>
      <c r="F51" s="110"/>
      <c r="G51" s="111">
        <f>IF($B$2&gt;0,prix!K43,prix!E43)</f>
        <v>0</v>
      </c>
      <c r="H51" s="310">
        <f>IF($B$1&gt;0,prix!AD43,IF($B$4&gt;0,prix!R43,IF($B$2&gt;0,prix!T43,IF($C$1=1,prix!X43,IF($C$2=1,prix!I43,IF($C$3&gt;0,prix!V43,IF($F$1=1,prix!AB43,IF(OR($F$2=TRUE,L51=TRUE),prix!I43,prix!G43))))))))</f>
        <v>0</v>
      </c>
      <c r="I51" s="319"/>
      <c r="J51" s="119">
        <f t="shared" si="2"/>
        <v>0</v>
      </c>
      <c r="K51" s="112">
        <f t="shared" si="3"/>
        <v>0</v>
      </c>
      <c r="L51" s="100" t="b">
        <v>0</v>
      </c>
    </row>
    <row r="52" spans="1:20" ht="15" customHeight="1" x14ac:dyDescent="0.2">
      <c r="A52" s="109"/>
      <c r="B52" s="143"/>
      <c r="C52" s="144"/>
      <c r="D52" s="314"/>
      <c r="E52" s="314"/>
      <c r="F52" s="110"/>
      <c r="G52" s="111">
        <f>IF($B$2&gt;0,prix!K44,prix!E44)</f>
        <v>0</v>
      </c>
      <c r="H52" s="310">
        <f>IF($B$1&gt;0,prix!AD44,IF($B$4&gt;0,prix!R44,IF($B$2&gt;0,prix!T44,IF($C$1=1,prix!X44,IF($C$2=1,prix!I44,IF($C$3&gt;0,prix!V44,IF($F$1=1,prix!AB44,IF(OR($F$2=TRUE,L52=TRUE),prix!I44,prix!G44))))))))</f>
        <v>0</v>
      </c>
      <c r="I52" s="319"/>
      <c r="J52" s="119">
        <f t="shared" si="2"/>
        <v>0</v>
      </c>
      <c r="K52" s="112">
        <f t="shared" si="3"/>
        <v>0</v>
      </c>
      <c r="L52" s="100" t="b">
        <v>0</v>
      </c>
    </row>
    <row r="53" spans="1:20" ht="15" customHeight="1" x14ac:dyDescent="0.2">
      <c r="A53" s="109"/>
      <c r="B53" s="143"/>
      <c r="C53" s="144"/>
      <c r="D53" s="314"/>
      <c r="E53" s="314"/>
      <c r="F53" s="110"/>
      <c r="G53" s="111">
        <f>IF($B$2&gt;0,prix!K45,prix!E45)</f>
        <v>0</v>
      </c>
      <c r="H53" s="310">
        <f>IF($B$1&gt;0,prix!AD45,IF($B$4&gt;0,prix!R45,IF($B$2&gt;0,prix!T45,IF($C$1=1,prix!X45,IF($C$2=1,prix!I45,IF($C$3&gt;0,prix!V45,IF($F$1=1,prix!AB45,IF(OR($F$2=TRUE,L53=TRUE),prix!I45,prix!G45))))))))</f>
        <v>0</v>
      </c>
      <c r="I53" s="319"/>
      <c r="J53" s="119">
        <f t="shared" si="2"/>
        <v>0</v>
      </c>
      <c r="K53" s="112">
        <f t="shared" si="3"/>
        <v>0</v>
      </c>
      <c r="L53" s="100" t="b">
        <v>0</v>
      </c>
    </row>
    <row r="54" spans="1:20" ht="15" customHeight="1" x14ac:dyDescent="0.2">
      <c r="A54" s="109"/>
      <c r="B54" s="143"/>
      <c r="C54" s="144"/>
      <c r="D54" s="314"/>
      <c r="E54" s="314"/>
      <c r="F54" s="110"/>
      <c r="G54" s="111">
        <f>IF($B$2&gt;0,prix!K46,prix!E46)</f>
        <v>0</v>
      </c>
      <c r="H54" s="310">
        <f>IF($B$1&gt;0,prix!AD46,IF($B$4&gt;0,prix!R46,IF($B$2&gt;0,prix!T46,IF($C$1=1,prix!X46,IF($C$2=1,prix!I46,IF($C$3&gt;0,prix!V46,IF($F$1=1,prix!AB46,IF(OR($F$2=TRUE,L54=TRUE),prix!I46,prix!G46))))))))</f>
        <v>0</v>
      </c>
      <c r="I54" s="319"/>
      <c r="J54" s="119">
        <f t="shared" si="2"/>
        <v>0</v>
      </c>
      <c r="K54" s="112">
        <f t="shared" si="3"/>
        <v>0</v>
      </c>
      <c r="L54" s="100" t="b">
        <v>0</v>
      </c>
    </row>
    <row r="55" spans="1:20" ht="15" customHeight="1" x14ac:dyDescent="0.2">
      <c r="A55" s="43"/>
      <c r="B55" s="147"/>
      <c r="C55" s="147"/>
      <c r="D55" s="322"/>
      <c r="E55" s="322"/>
      <c r="F55" s="108"/>
      <c r="G55" s="108"/>
      <c r="H55" s="310">
        <f>IF($B$1&gt;0,prix!AD47,IF($B$4&gt;0,prix!R47,IF($B$2&gt;0,prix!T47,IF($C$1=1,prix!X47,IF($C$2=1,prix!I47,IF($C$3&gt;0,prix!V47,IF(OR($F$2=TRUE,L55=TRUE),prix!I47,prix!G47)))))))</f>
        <v>0</v>
      </c>
      <c r="I55" s="319"/>
      <c r="J55" s="108"/>
      <c r="K55" s="112"/>
      <c r="L55" s="101"/>
      <c r="N55" s="133"/>
      <c r="O55" s="133"/>
      <c r="P55" s="133"/>
      <c r="Q55" s="133"/>
      <c r="R55" s="133"/>
    </row>
    <row r="56" spans="1:20" ht="15" customHeight="1" x14ac:dyDescent="0.2">
      <c r="A56" s="109"/>
      <c r="B56" s="143"/>
      <c r="C56" s="144"/>
      <c r="D56" s="314"/>
      <c r="E56" s="320"/>
      <c r="F56" s="110"/>
      <c r="G56" s="112">
        <f>prix!E48</f>
        <v>0</v>
      </c>
      <c r="H56" s="310">
        <f>IF($B$1&gt;0,prix!AD48,IF($B$4&gt;0,prix!R48,IF($B$2&gt;0,prix!T48,IF($C$1=1,prix!X48,IF($C$2=1,prix!I48,IF($C$3&gt;0,prix!V48,IF(OR($F$2=TRUE,L56=TRUE),prix!I48,prix!G48)))))))</f>
        <v>0</v>
      </c>
      <c r="I56" s="319"/>
      <c r="J56" s="118" t="s">
        <v>63</v>
      </c>
      <c r="K56" s="112">
        <f t="shared" ref="K56:K61" si="4">IF($O$2=TRUE,(H56*F56),IF($O$5=TRUE,(H56*F56),F56*H56))</f>
        <v>0</v>
      </c>
      <c r="L56" s="112">
        <f>prix!J48</f>
        <v>0</v>
      </c>
      <c r="M56" s="1"/>
      <c r="N56" s="1"/>
      <c r="O56" s="288"/>
      <c r="P56" s="1"/>
      <c r="Q56" s="1"/>
      <c r="R56" s="1"/>
      <c r="S56" s="1"/>
      <c r="T56" s="1"/>
    </row>
    <row r="57" spans="1:20" ht="15" customHeight="1" x14ac:dyDescent="0.2">
      <c r="A57" s="109"/>
      <c r="B57" s="143"/>
      <c r="C57" s="144"/>
      <c r="D57" s="314"/>
      <c r="E57" s="314"/>
      <c r="F57" s="110"/>
      <c r="G57" s="112">
        <f>prix!E49</f>
        <v>0</v>
      </c>
      <c r="H57" s="310">
        <f>IF($B$1&gt;0,prix!AD49,IF($B$4&gt;0,prix!R49,IF($B$2&gt;0,prix!T49,IF($C$1=1,prix!X49,IF($C$2=1,prix!I49,IF($C$3&gt;0,prix!V49,IF(OR($F$2=TRUE,L57=TRUE),prix!I49,prix!G49)))))))</f>
        <v>0</v>
      </c>
      <c r="I57" s="319"/>
      <c r="J57" s="118" t="s">
        <v>63</v>
      </c>
      <c r="K57" s="112">
        <f t="shared" si="4"/>
        <v>0</v>
      </c>
      <c r="L57" s="112">
        <f>prix!J49</f>
        <v>0</v>
      </c>
      <c r="M57" s="1"/>
      <c r="N57" s="1"/>
      <c r="O57" s="288"/>
      <c r="P57" s="1"/>
      <c r="Q57" s="1"/>
      <c r="R57" s="1"/>
      <c r="S57" s="1"/>
      <c r="T57" s="1"/>
    </row>
    <row r="58" spans="1:20" ht="15" customHeight="1" x14ac:dyDescent="0.2">
      <c r="A58" s="109"/>
      <c r="B58" s="143"/>
      <c r="C58" s="144"/>
      <c r="D58" s="312"/>
      <c r="E58" s="327"/>
      <c r="F58" s="110"/>
      <c r="G58" s="112">
        <f>prix!E50</f>
        <v>0</v>
      </c>
      <c r="H58" s="310">
        <f>IF($B$1&gt;0,prix!AD50,IF($B$4&gt;0,prix!R50,IF($B$2&gt;0,prix!T50,IF($C$1=1,prix!X50,IF($C$2=1,prix!I50,IF($C$3&gt;0,prix!V50,IF(OR($F$2=TRUE,L58=TRUE),prix!I50,prix!G50)))))))</f>
        <v>0</v>
      </c>
      <c r="I58" s="319"/>
      <c r="J58" s="118" t="s">
        <v>63</v>
      </c>
      <c r="K58" s="112">
        <f t="shared" si="4"/>
        <v>0</v>
      </c>
      <c r="L58" s="112">
        <f>prix!J50</f>
        <v>0</v>
      </c>
      <c r="M58" s="1"/>
      <c r="N58" s="1"/>
      <c r="O58" s="288"/>
      <c r="P58" s="1"/>
      <c r="Q58" s="1"/>
      <c r="R58" s="1"/>
      <c r="S58" s="1"/>
      <c r="T58" s="1"/>
    </row>
    <row r="59" spans="1:20" ht="15" customHeight="1" x14ac:dyDescent="0.2">
      <c r="A59" s="109"/>
      <c r="B59" s="143"/>
      <c r="C59" s="144"/>
      <c r="D59" s="314"/>
      <c r="E59" s="320"/>
      <c r="F59" s="110"/>
      <c r="G59" s="112">
        <f>prix!E51</f>
        <v>0</v>
      </c>
      <c r="H59" s="310">
        <f>IF($B$1&gt;0,prix!AD51,IF($B$4&gt;0,prix!R51,IF($B$2&gt;0,prix!T51,IF($C$1=1,prix!X51,IF($C$2=1,prix!I51,IF($C$3&gt;0,prix!V51,IF(OR($F$2=TRUE,L59=TRUE),prix!I51,prix!G51)))))))</f>
        <v>0</v>
      </c>
      <c r="I59" s="319"/>
      <c r="J59" s="118" t="s">
        <v>63</v>
      </c>
      <c r="K59" s="112">
        <f t="shared" si="4"/>
        <v>0</v>
      </c>
      <c r="L59" s="112">
        <f>prix!J51</f>
        <v>0</v>
      </c>
      <c r="M59" s="1"/>
      <c r="N59" s="1"/>
      <c r="O59" s="288"/>
      <c r="P59" s="1"/>
      <c r="Q59" s="1"/>
      <c r="R59" s="1"/>
      <c r="S59" s="1"/>
      <c r="T59" s="1"/>
    </row>
    <row r="60" spans="1:20" ht="15" customHeight="1" x14ac:dyDescent="0.2">
      <c r="A60" s="282"/>
      <c r="B60" s="143"/>
      <c r="C60" s="144"/>
      <c r="D60" s="312"/>
      <c r="E60" s="313"/>
      <c r="F60" s="110"/>
      <c r="G60" s="112">
        <f>prix!E52</f>
        <v>0</v>
      </c>
      <c r="H60" s="310">
        <f>IF($B$1&gt;0,prix!AD52,IF($B$4&gt;0,prix!R52,IF($B$2&gt;0,prix!T52,IF($C$1=1,prix!X52,IF($C$2=1,prix!I52,IF($C$3&gt;0,prix!V52,IF(OR($F$2=TRUE,L60=TRUE),prix!I52,prix!G52)))))))</f>
        <v>0</v>
      </c>
      <c r="I60" s="319"/>
      <c r="J60" s="118" t="s">
        <v>63</v>
      </c>
      <c r="K60" s="112">
        <f t="shared" si="4"/>
        <v>0</v>
      </c>
      <c r="L60" s="100"/>
      <c r="N60" s="133"/>
      <c r="O60" s="133"/>
      <c r="P60" s="133"/>
      <c r="Q60" s="133"/>
      <c r="R60" s="133"/>
    </row>
    <row r="61" spans="1:20" ht="15" customHeight="1" x14ac:dyDescent="0.2">
      <c r="A61" s="109"/>
      <c r="B61" s="143"/>
      <c r="C61" s="144"/>
      <c r="D61" s="314"/>
      <c r="E61" s="314"/>
      <c r="F61" s="110"/>
      <c r="G61" s="112">
        <f>prix!E53</f>
        <v>0</v>
      </c>
      <c r="H61" s="310">
        <f>IF($B$1&gt;0,prix!AD53,IF($B$4&gt;0,prix!R53,IF($B$2&gt;0,prix!T53,IF($C$1=1,prix!X53,IF($C$2=1,prix!I53,IF($C$3&gt;0,prix!V53,IF(OR($F$2=TRUE,L61=TRUE),prix!I53,prix!G53)))))))</f>
        <v>0</v>
      </c>
      <c r="I61" s="319"/>
      <c r="J61" s="118" t="s">
        <v>63</v>
      </c>
      <c r="K61" s="112">
        <f t="shared" si="4"/>
        <v>0</v>
      </c>
      <c r="L61" s="100"/>
      <c r="N61" s="133"/>
      <c r="O61" s="133"/>
      <c r="P61" s="133"/>
      <c r="Q61" s="133"/>
      <c r="R61" s="133"/>
    </row>
    <row r="62" spans="1:20" ht="3.95" customHeight="1" x14ac:dyDescent="0.2">
      <c r="A62" s="44"/>
      <c r="B62" s="148"/>
      <c r="C62" s="148"/>
      <c r="D62" s="45"/>
      <c r="E62" s="45"/>
      <c r="F62" s="45"/>
      <c r="G62" s="45"/>
      <c r="H62" s="45"/>
      <c r="I62" s="45"/>
      <c r="J62" s="45"/>
      <c r="K62" s="46"/>
      <c r="L62" s="102"/>
      <c r="N62" s="133"/>
      <c r="O62" s="133"/>
      <c r="P62" s="133"/>
      <c r="Q62" s="133"/>
      <c r="R62" s="133"/>
    </row>
    <row r="63" spans="1:20" ht="15" customHeight="1" x14ac:dyDescent="0.2">
      <c r="A63" s="113"/>
      <c r="B63" s="142"/>
      <c r="C63" s="149"/>
      <c r="D63" s="314"/>
      <c r="E63" s="314"/>
      <c r="F63" s="114">
        <f>B63*24</f>
        <v>0</v>
      </c>
      <c r="G63" s="112">
        <f>IF(B2=TRUE,prix!T55,prix!E55)</f>
        <v>0</v>
      </c>
      <c r="H63" s="310">
        <f>IF(B2&gt;0,prix!T55,prix!E55)</f>
        <v>0</v>
      </c>
      <c r="I63" s="311"/>
      <c r="J63" s="118" t="s">
        <v>63</v>
      </c>
      <c r="K63" s="112">
        <f>ROUND(F63*H63,2)</f>
        <v>0</v>
      </c>
      <c r="L63" s="100"/>
      <c r="N63" s="133"/>
      <c r="O63" s="133"/>
      <c r="P63" s="133"/>
      <c r="Q63" s="133"/>
      <c r="R63" s="133"/>
    </row>
    <row r="64" spans="1:20" ht="15" customHeight="1" x14ac:dyDescent="0.2">
      <c r="A64" s="113"/>
      <c r="B64" s="142"/>
      <c r="C64" s="149"/>
      <c r="D64" s="312"/>
      <c r="E64" s="327"/>
      <c r="F64" s="114">
        <f>B64*24</f>
        <v>0</v>
      </c>
      <c r="G64" s="112">
        <f>prix!E56</f>
        <v>0</v>
      </c>
      <c r="H64" s="310">
        <f>prix!E56</f>
        <v>0</v>
      </c>
      <c r="I64" s="311"/>
      <c r="J64" s="118" t="s">
        <v>63</v>
      </c>
      <c r="K64" s="112">
        <f>ROUND(F64*H64,2)</f>
        <v>0</v>
      </c>
      <c r="L64" s="100"/>
      <c r="N64" s="133"/>
      <c r="O64" s="133"/>
      <c r="P64" s="133"/>
      <c r="Q64" s="133"/>
      <c r="R64" s="133"/>
    </row>
    <row r="65" spans="1:18" ht="15" customHeight="1" x14ac:dyDescent="0.2">
      <c r="A65" s="113"/>
      <c r="B65" s="141"/>
      <c r="C65" s="150"/>
      <c r="D65" s="314"/>
      <c r="E65" s="314"/>
      <c r="F65" s="114">
        <f>B65*90</f>
        <v>0</v>
      </c>
      <c r="G65" s="112">
        <f>prix!E57</f>
        <v>0</v>
      </c>
      <c r="H65" s="310">
        <f>prix!E57</f>
        <v>0</v>
      </c>
      <c r="I65" s="311"/>
      <c r="J65" s="118" t="s">
        <v>63</v>
      </c>
      <c r="K65" s="112">
        <f>ROUND(F65*H65,2)</f>
        <v>0</v>
      </c>
      <c r="L65" s="100"/>
      <c r="N65" s="133"/>
      <c r="O65" s="133"/>
      <c r="P65" s="133"/>
      <c r="Q65" s="133"/>
      <c r="R65" s="133"/>
    </row>
    <row r="66" spans="1:18" ht="15" customHeight="1" x14ac:dyDescent="0.2">
      <c r="A66" s="113"/>
      <c r="B66" s="141"/>
      <c r="C66" s="150"/>
      <c r="D66" s="314"/>
      <c r="E66" s="314"/>
      <c r="F66" s="114">
        <f>B66*1</f>
        <v>0</v>
      </c>
      <c r="G66" s="112">
        <f>prix!E58</f>
        <v>0</v>
      </c>
      <c r="H66" s="310">
        <f>prix!E58</f>
        <v>0</v>
      </c>
      <c r="I66" s="311"/>
      <c r="J66" s="118" t="s">
        <v>63</v>
      </c>
      <c r="K66" s="112">
        <f>ROUND(F66*H66,2)</f>
        <v>0</v>
      </c>
      <c r="L66" s="100"/>
      <c r="N66" s="133"/>
      <c r="O66" s="133"/>
      <c r="P66" s="133"/>
      <c r="Q66" s="133"/>
      <c r="R66" s="133"/>
    </row>
    <row r="67" spans="1:18" ht="3.95" customHeight="1" x14ac:dyDescent="0.2">
      <c r="A67" s="47"/>
      <c r="B67" s="151"/>
      <c r="C67" s="151"/>
      <c r="D67" s="48"/>
      <c r="E67" s="48"/>
      <c r="F67" s="48"/>
      <c r="G67" s="48"/>
      <c r="H67" s="48"/>
      <c r="I67" s="48"/>
      <c r="J67" s="48"/>
      <c r="K67" s="49"/>
      <c r="L67" s="103"/>
      <c r="N67" s="133"/>
      <c r="O67" s="133"/>
      <c r="P67" s="133"/>
      <c r="Q67" s="133"/>
      <c r="R67" s="133"/>
    </row>
    <row r="68" spans="1:18" ht="15" customHeight="1" x14ac:dyDescent="0.2">
      <c r="A68" s="113"/>
      <c r="B68" s="143"/>
      <c r="C68" s="144"/>
      <c r="D68" s="323"/>
      <c r="E68" s="324"/>
      <c r="F68" s="115"/>
      <c r="G68" s="116"/>
      <c r="H68" s="116" t="str">
        <f t="shared" ref="H68:H80" si="5">IF(D68="confiture de cerises noires 100 g",B68*24,IF(D68="confiture de cerises noires 30 g",B68*90,IF(D68="confiture de cerises noires pot de 3 kg",B68*1,IF(D68="confiture de piquillos au piment d'espelette 100 g",B68*24,""))))</f>
        <v/>
      </c>
      <c r="I68" s="328" t="str">
        <f>IF(D68="confiture de cerises noires 100 g","POTS GRATUIT",IF(D68="confiture de piquillos au piment d'espelette 100 g","POTS GRATUIT",IF(D68="confiture de cerises noires 30 g","POTS GRATUIT",IF(D68="confiture de cerises noires pot de 3 kg","POTS GRATUIT",IF(B68&gt;0,"GRATUIT","")))))</f>
        <v/>
      </c>
      <c r="J68" s="328"/>
      <c r="K68" s="319"/>
      <c r="L68" s="104"/>
      <c r="N68" s="133"/>
      <c r="O68" s="133"/>
      <c r="P68" s="133"/>
      <c r="Q68" s="133"/>
      <c r="R68" s="133"/>
    </row>
    <row r="69" spans="1:18" ht="15" customHeight="1" x14ac:dyDescent="0.2">
      <c r="A69" s="113"/>
      <c r="B69" s="143"/>
      <c r="C69" s="144"/>
      <c r="D69" s="360"/>
      <c r="E69" s="313"/>
      <c r="F69" s="115"/>
      <c r="G69" s="116"/>
      <c r="H69" s="116" t="str">
        <f t="shared" si="5"/>
        <v/>
      </c>
      <c r="I69" s="328" t="str">
        <f t="shared" ref="I69:I77" si="6">IF(D69="confiture de cerises noires 100 g","POTS GRATUIT",IF(D69="confiture de piquillos au piment d'espelette 100 g","POTS GRATUIT",IF(D69="confiture de cerises noires 30 g","POTS GRATUIT",IF(D69="confiture de cerises noires pot de 3 kg","POTS GRATUIT",IF(B69&gt;0,"GRATUIT","")))))</f>
        <v/>
      </c>
      <c r="J69" s="328"/>
      <c r="K69" s="319"/>
      <c r="L69" s="104"/>
      <c r="N69" s="133"/>
      <c r="O69" s="133"/>
      <c r="P69" s="133"/>
      <c r="Q69" s="133"/>
      <c r="R69" s="133"/>
    </row>
    <row r="70" spans="1:18" ht="15" customHeight="1" x14ac:dyDescent="0.2">
      <c r="A70" s="113"/>
      <c r="B70" s="143"/>
      <c r="C70" s="144"/>
      <c r="D70" s="360"/>
      <c r="E70" s="313"/>
      <c r="F70" s="115"/>
      <c r="G70" s="116"/>
      <c r="H70" s="116" t="str">
        <f t="shared" si="5"/>
        <v/>
      </c>
      <c r="I70" s="328" t="str">
        <f t="shared" si="6"/>
        <v/>
      </c>
      <c r="J70" s="328"/>
      <c r="K70" s="319"/>
      <c r="L70" s="104"/>
      <c r="N70" s="133"/>
      <c r="O70" s="133"/>
      <c r="P70" s="133"/>
      <c r="Q70" s="133"/>
      <c r="R70" s="133"/>
    </row>
    <row r="71" spans="1:18" ht="15" customHeight="1" x14ac:dyDescent="0.2">
      <c r="A71" s="113"/>
      <c r="B71" s="143"/>
      <c r="C71" s="144"/>
      <c r="D71" s="360"/>
      <c r="E71" s="313"/>
      <c r="F71" s="115"/>
      <c r="G71" s="116"/>
      <c r="H71" s="116" t="str">
        <f t="shared" si="5"/>
        <v/>
      </c>
      <c r="I71" s="328" t="str">
        <f t="shared" si="6"/>
        <v/>
      </c>
      <c r="J71" s="328"/>
      <c r="K71" s="319"/>
      <c r="L71" s="104"/>
      <c r="N71" s="133"/>
      <c r="O71" s="133"/>
      <c r="P71" s="133"/>
      <c r="Q71" s="133"/>
      <c r="R71" s="133"/>
    </row>
    <row r="72" spans="1:18" ht="15" customHeight="1" x14ac:dyDescent="0.2">
      <c r="A72" s="113"/>
      <c r="B72" s="143"/>
      <c r="C72" s="144"/>
      <c r="D72" s="360"/>
      <c r="E72" s="313"/>
      <c r="F72" s="115"/>
      <c r="G72" s="116"/>
      <c r="H72" s="116" t="str">
        <f t="shared" si="5"/>
        <v/>
      </c>
      <c r="I72" s="328" t="str">
        <f t="shared" si="6"/>
        <v/>
      </c>
      <c r="J72" s="328"/>
      <c r="K72" s="319"/>
      <c r="L72" s="104"/>
      <c r="N72" s="133"/>
      <c r="O72" s="133"/>
      <c r="P72" s="133"/>
      <c r="Q72" s="133"/>
      <c r="R72" s="133"/>
    </row>
    <row r="73" spans="1:18" ht="15" customHeight="1" x14ac:dyDescent="0.2">
      <c r="A73" s="113"/>
      <c r="B73" s="143"/>
      <c r="C73" s="144"/>
      <c r="D73" s="360"/>
      <c r="E73" s="313"/>
      <c r="F73" s="115"/>
      <c r="G73" s="116"/>
      <c r="H73" s="116" t="str">
        <f t="shared" si="5"/>
        <v/>
      </c>
      <c r="I73" s="328" t="str">
        <f t="shared" si="6"/>
        <v/>
      </c>
      <c r="J73" s="328"/>
      <c r="K73" s="319"/>
      <c r="L73" s="104"/>
      <c r="N73" s="133"/>
      <c r="O73" s="133"/>
      <c r="P73" s="133"/>
      <c r="Q73" s="133"/>
      <c r="R73" s="133"/>
    </row>
    <row r="74" spans="1:18" ht="15" customHeight="1" x14ac:dyDescent="0.2">
      <c r="A74" s="113"/>
      <c r="B74" s="143"/>
      <c r="C74" s="144"/>
      <c r="D74" s="360"/>
      <c r="E74" s="313"/>
      <c r="F74" s="115"/>
      <c r="G74" s="116"/>
      <c r="H74" s="116" t="str">
        <f t="shared" si="5"/>
        <v/>
      </c>
      <c r="I74" s="328" t="str">
        <f t="shared" si="6"/>
        <v/>
      </c>
      <c r="J74" s="328"/>
      <c r="K74" s="319"/>
      <c r="L74" s="104"/>
      <c r="N74" s="133"/>
      <c r="O74" s="133"/>
      <c r="P74" s="133"/>
      <c r="Q74" s="133"/>
      <c r="R74" s="133"/>
    </row>
    <row r="75" spans="1:18" ht="15" customHeight="1" x14ac:dyDescent="0.2">
      <c r="A75" s="113"/>
      <c r="B75" s="143"/>
      <c r="C75" s="144"/>
      <c r="D75" s="360"/>
      <c r="E75" s="313"/>
      <c r="F75" s="115"/>
      <c r="G75" s="116"/>
      <c r="H75" s="116" t="str">
        <f t="shared" si="5"/>
        <v/>
      </c>
      <c r="I75" s="328" t="str">
        <f t="shared" si="6"/>
        <v/>
      </c>
      <c r="J75" s="328"/>
      <c r="K75" s="319"/>
      <c r="L75" s="104"/>
      <c r="N75" s="133"/>
      <c r="O75" s="133"/>
      <c r="P75" s="133"/>
      <c r="Q75" s="133"/>
      <c r="R75" s="133"/>
    </row>
    <row r="76" spans="1:18" ht="15" customHeight="1" x14ac:dyDescent="0.2">
      <c r="A76" s="113"/>
      <c r="B76" s="143"/>
      <c r="C76" s="144"/>
      <c r="D76" s="323"/>
      <c r="E76" s="359"/>
      <c r="F76" s="115"/>
      <c r="G76" s="116"/>
      <c r="H76" s="116" t="str">
        <f t="shared" si="5"/>
        <v/>
      </c>
      <c r="I76" s="328" t="str">
        <f t="shared" si="6"/>
        <v/>
      </c>
      <c r="J76" s="328"/>
      <c r="K76" s="319"/>
      <c r="L76" s="104"/>
      <c r="N76" s="133"/>
      <c r="O76" s="133"/>
      <c r="P76" s="133"/>
      <c r="Q76" s="133"/>
      <c r="R76" s="133"/>
    </row>
    <row r="77" spans="1:18" ht="15" customHeight="1" x14ac:dyDescent="0.2">
      <c r="A77" s="113"/>
      <c r="B77" s="143"/>
      <c r="C77" s="144"/>
      <c r="D77" s="360"/>
      <c r="E77" s="313"/>
      <c r="F77" s="115"/>
      <c r="G77" s="116"/>
      <c r="H77" s="116" t="str">
        <f t="shared" si="5"/>
        <v/>
      </c>
      <c r="I77" s="328" t="str">
        <f t="shared" si="6"/>
        <v/>
      </c>
      <c r="J77" s="328"/>
      <c r="K77" s="319"/>
      <c r="L77" s="104"/>
      <c r="N77" s="133"/>
      <c r="O77" s="133"/>
      <c r="P77" s="133"/>
      <c r="Q77" s="133"/>
      <c r="R77" s="133"/>
    </row>
    <row r="78" spans="1:18" ht="15" customHeight="1" x14ac:dyDescent="0.2">
      <c r="A78" s="113"/>
      <c r="B78" s="143"/>
      <c r="C78" s="144"/>
      <c r="D78" s="323"/>
      <c r="E78" s="359"/>
      <c r="F78" s="110"/>
      <c r="G78" s="136"/>
      <c r="H78" s="117" t="str">
        <f t="shared" si="5"/>
        <v/>
      </c>
      <c r="I78" s="328" t="str">
        <f>IF(D78="confiture de cerises noires 100 g","POTS GRATUIT",IF(D78="confiture de piquillos au piment d'espelette 100 g","POTS GRATUIT",IF(D78="confiture de cerises noires 30 g","POTS GRATUIT",IF(D78="confiture de cerises noires pot de 3 kg","POTS GRATUIT",IF(B78&gt;0,"GRATUIT","")))))</f>
        <v/>
      </c>
      <c r="J78" s="328"/>
      <c r="K78" s="319"/>
      <c r="L78" s="104"/>
      <c r="N78" s="134"/>
      <c r="O78" s="134"/>
      <c r="P78" s="134"/>
      <c r="Q78" s="134"/>
      <c r="R78" s="134"/>
    </row>
    <row r="79" spans="1:18" ht="15" customHeight="1" x14ac:dyDescent="0.2">
      <c r="A79" s="113"/>
      <c r="B79" s="143"/>
      <c r="C79" s="144"/>
      <c r="D79" s="323"/>
      <c r="E79" s="324"/>
      <c r="F79" s="115"/>
      <c r="G79" s="116"/>
      <c r="H79" s="116" t="str">
        <f t="shared" si="5"/>
        <v/>
      </c>
      <c r="I79" s="328" t="str">
        <f>IF(D79="confiture de cerises noires 100 g","POTS GRATUIT",IF(D79="confiture de piquillos au piment d'espelette 100 g","POTS GRATUIT",IF(D79="confiture de cerises noires 30 g","POTS GRATUIT",IF(D79="confiture de cerises noires pot de 3 kg","POTS GRATUIT",IF(B79&gt;0,"GRATUIT","")))))</f>
        <v/>
      </c>
      <c r="J79" s="328"/>
      <c r="K79" s="319"/>
      <c r="L79" s="104"/>
      <c r="M79" s="163"/>
      <c r="N79" s="163"/>
      <c r="O79" s="135"/>
      <c r="P79" s="135"/>
      <c r="Q79" s="135"/>
      <c r="R79" s="135"/>
    </row>
    <row r="80" spans="1:18" ht="15" customHeight="1" x14ac:dyDescent="0.2">
      <c r="A80" s="109"/>
      <c r="B80" s="143"/>
      <c r="C80" s="144"/>
      <c r="D80" s="323"/>
      <c r="E80" s="324"/>
      <c r="F80" s="115"/>
      <c r="G80" s="116"/>
      <c r="H80" s="116" t="str">
        <f t="shared" si="5"/>
        <v/>
      </c>
      <c r="I80" s="328" t="str">
        <f>IF(D80="confiture de cerises noires 100 g","POTS GRATUIT",IF(D80="confiture de piquillos au piment d'espelette 100 g","POTS GRATUIT",IF(D80="confiture de cerises noires 30 g","POTS GRATUIT",IF(D80="confiture de cerises noires pot de 3 kg","POTS GRATUIT",IF(B80&gt;0,"GRATUIT","")))))</f>
        <v/>
      </c>
      <c r="J80" s="328"/>
      <c r="K80" s="319"/>
      <c r="L80" s="104"/>
      <c r="M80" s="163"/>
    </row>
    <row r="81" spans="1:18" ht="12" customHeight="1" x14ac:dyDescent="0.2">
      <c r="A81" s="26"/>
      <c r="B81" s="152"/>
      <c r="C81" s="152"/>
      <c r="D81" s="23"/>
      <c r="E81" s="27"/>
      <c r="F81" s="28"/>
      <c r="G81" s="22"/>
      <c r="H81" s="22"/>
      <c r="I81" s="24"/>
      <c r="J81" s="24"/>
      <c r="K81" s="25"/>
      <c r="L81" s="104"/>
      <c r="M81" s="163"/>
    </row>
    <row r="82" spans="1:18" ht="12" customHeight="1" x14ac:dyDescent="0.2">
      <c r="A82" s="18" t="s">
        <v>37</v>
      </c>
      <c r="B82" s="153">
        <f>SUM(B15:B80)</f>
        <v>0</v>
      </c>
      <c r="C82" s="32"/>
      <c r="D82" s="16"/>
      <c r="E82" s="18" t="s">
        <v>38</v>
      </c>
      <c r="F82" s="363">
        <f>SUM(F15:F61)+F68+F69+F70+F71+F72+F73+F74+F75+F76+F77+F78+F79+F80</f>
        <v>0</v>
      </c>
      <c r="G82" s="364"/>
      <c r="H82" s="364"/>
      <c r="I82" s="364"/>
      <c r="J82" s="365"/>
      <c r="M82" s="164"/>
    </row>
    <row r="83" spans="1:18" ht="12" customHeight="1" x14ac:dyDescent="0.2">
      <c r="A83" s="18"/>
      <c r="B83" s="32"/>
      <c r="C83" s="32"/>
      <c r="D83" s="16"/>
      <c r="E83" s="18"/>
      <c r="F83" s="19"/>
      <c r="G83" s="19"/>
      <c r="H83" s="19"/>
      <c r="I83" s="32"/>
      <c r="J83" s="32"/>
      <c r="K83" s="33"/>
      <c r="L83" s="33"/>
      <c r="M83" s="163"/>
    </row>
    <row r="84" spans="1:18" ht="12" customHeight="1" x14ac:dyDescent="0.2">
      <c r="A84" s="17"/>
      <c r="B84" s="32"/>
      <c r="C84" s="154"/>
      <c r="D84" s="37"/>
      <c r="E84" s="32"/>
      <c r="F84" s="36"/>
      <c r="M84" s="163"/>
    </row>
    <row r="85" spans="1:18" ht="12" customHeight="1" x14ac:dyDescent="0.2">
      <c r="A85" s="20"/>
      <c r="B85" s="155"/>
      <c r="C85" s="156" t="s">
        <v>0</v>
      </c>
      <c r="D85" s="38">
        <f>SUM(K15:K66)+C110</f>
        <v>0</v>
      </c>
      <c r="E85" s="281"/>
      <c r="F85" s="35"/>
    </row>
    <row r="86" spans="1:18" ht="12" customHeight="1" x14ac:dyDescent="0.2">
      <c r="A86" s="52"/>
      <c r="B86" s="157"/>
      <c r="C86" s="158" t="s">
        <v>1</v>
      </c>
      <c r="D86" s="39">
        <f>D85</f>
        <v>0</v>
      </c>
      <c r="E86" s="34"/>
      <c r="F86" s="35"/>
    </row>
    <row r="87" spans="1:18" ht="12" customHeight="1" x14ac:dyDescent="0.2">
      <c r="A87" s="52"/>
      <c r="B87" s="157"/>
      <c r="C87" s="158" t="s">
        <v>2</v>
      </c>
      <c r="D87" s="280">
        <f>IF(B8="LISSALDE Denis",0,D86*5.5%)</f>
        <v>0</v>
      </c>
      <c r="E87" s="34"/>
      <c r="F87" s="35"/>
    </row>
    <row r="88" spans="1:18" ht="12" customHeight="1" x14ac:dyDescent="0.2">
      <c r="A88" s="34"/>
      <c r="B88" s="155"/>
      <c r="C88" s="34" t="s">
        <v>49</v>
      </c>
      <c r="D88" s="39">
        <f>D86+D87</f>
        <v>0</v>
      </c>
      <c r="E88" s="20" t="s">
        <v>156</v>
      </c>
      <c r="F88" s="361" t="str">
        <f>IF(B8="LISSALDE Denis",D88*0.93,"")</f>
        <v/>
      </c>
      <c r="G88" s="362"/>
    </row>
    <row r="89" spans="1:18" ht="12" customHeight="1" x14ac:dyDescent="0.2">
      <c r="A89" s="215"/>
      <c r="B89" s="216"/>
      <c r="C89" s="92"/>
      <c r="D89" s="11"/>
      <c r="E89" s="215"/>
      <c r="F89" s="215"/>
      <c r="G89" s="11"/>
      <c r="H89" s="11"/>
      <c r="I89" s="11"/>
      <c r="J89" s="11"/>
      <c r="K89" s="11"/>
    </row>
    <row r="90" spans="1:18" ht="12" customHeight="1" x14ac:dyDescent="0.2">
      <c r="A90" s="215"/>
      <c r="B90" s="216"/>
      <c r="C90" s="315" t="str">
        <f>IF(M90&gt;0,"GAMME VACHE","")</f>
        <v/>
      </c>
      <c r="D90" s="316"/>
      <c r="E90" s="316"/>
      <c r="F90" s="215"/>
      <c r="G90" s="11"/>
      <c r="H90" s="11"/>
      <c r="I90" s="11"/>
      <c r="J90" s="11"/>
      <c r="K90" s="11"/>
      <c r="M90" s="214">
        <f>SUM(M91:M102)</f>
        <v>0</v>
      </c>
    </row>
    <row r="91" spans="1:18" ht="12" customHeight="1" x14ac:dyDescent="0.2">
      <c r="C91" s="306">
        <f>IF(F1=1,0,F16*0.18)</f>
        <v>0</v>
      </c>
      <c r="D91" s="21" t="s">
        <v>12</v>
      </c>
      <c r="E91" s="21"/>
      <c r="M91" s="214">
        <f t="array" ref="M91">ROUNDUP(C91,0.1)</f>
        <v>0</v>
      </c>
    </row>
    <row r="92" spans="1:18" ht="12" customHeight="1" x14ac:dyDescent="0.2">
      <c r="C92" s="306">
        <f>IF(F1=1,0,F17*0.07)</f>
        <v>0</v>
      </c>
      <c r="D92" s="21" t="s">
        <v>64</v>
      </c>
      <c r="E92" s="21"/>
      <c r="M92" s="214">
        <f t="shared" ref="M92:M108" si="7">ROUNDUP(C92,0.1)</f>
        <v>0</v>
      </c>
    </row>
    <row r="93" spans="1:18" ht="12" customHeight="1" x14ac:dyDescent="0.2">
      <c r="C93" s="306">
        <f>IF(F1=1,0,F29*0.18)</f>
        <v>0</v>
      </c>
      <c r="D93" s="21" t="s">
        <v>46</v>
      </c>
      <c r="E93" s="21"/>
      <c r="M93" s="214">
        <f t="shared" si="7"/>
        <v>0</v>
      </c>
    </row>
    <row r="94" spans="1:18" ht="12" customHeight="1" x14ac:dyDescent="0.2">
      <c r="C94" s="306">
        <f>IF(F1=1,0,F30*0.18)</f>
        <v>0</v>
      </c>
      <c r="D94" s="21" t="s">
        <v>26</v>
      </c>
      <c r="E94" s="21"/>
      <c r="M94" s="214">
        <f t="shared" si="7"/>
        <v>0</v>
      </c>
      <c r="N94" s="133"/>
      <c r="O94" s="133"/>
      <c r="P94" s="133"/>
      <c r="Q94" s="133"/>
      <c r="R94" s="133"/>
    </row>
    <row r="95" spans="1:18" ht="12" customHeight="1" x14ac:dyDescent="0.2">
      <c r="C95" s="306">
        <f>IF(F1=1,0,F31*0.18)</f>
        <v>0</v>
      </c>
      <c r="D95" s="16" t="s">
        <v>72</v>
      </c>
      <c r="E95" s="21"/>
      <c r="M95" s="214">
        <f t="shared" si="7"/>
        <v>0</v>
      </c>
      <c r="N95" s="133"/>
      <c r="O95" s="133"/>
      <c r="P95" s="133"/>
      <c r="Q95" s="133"/>
      <c r="R95" s="133"/>
    </row>
    <row r="96" spans="1:18" ht="12" customHeight="1" x14ac:dyDescent="0.2">
      <c r="C96" s="306">
        <f>IF(F1=1,0,F60*0.18)</f>
        <v>0</v>
      </c>
      <c r="D96" s="16" t="s">
        <v>73</v>
      </c>
      <c r="E96" s="21"/>
      <c r="M96" s="214">
        <f t="shared" si="7"/>
        <v>0</v>
      </c>
      <c r="N96" s="133"/>
      <c r="O96" s="133"/>
      <c r="P96" s="133"/>
      <c r="Q96" s="133"/>
      <c r="R96" s="133"/>
    </row>
    <row r="97" spans="1:20" ht="12" customHeight="1" x14ac:dyDescent="0.2">
      <c r="C97" s="306">
        <f>IF(F1=1,0,F32*0.18)</f>
        <v>0</v>
      </c>
      <c r="D97" s="16" t="s">
        <v>71</v>
      </c>
      <c r="E97" s="21"/>
      <c r="M97" s="214">
        <f t="shared" si="7"/>
        <v>0</v>
      </c>
      <c r="N97" s="133"/>
      <c r="O97" s="133"/>
      <c r="P97" s="133"/>
      <c r="Q97" s="133"/>
      <c r="R97" s="133"/>
    </row>
    <row r="98" spans="1:20" ht="12" customHeight="1" x14ac:dyDescent="0.2">
      <c r="C98" s="306">
        <f>IF(F1=1,0,F33*0.09)</f>
        <v>0</v>
      </c>
      <c r="D98" s="21" t="s">
        <v>27</v>
      </c>
      <c r="E98" s="21"/>
      <c r="M98" s="214">
        <f t="shared" si="7"/>
        <v>0</v>
      </c>
      <c r="N98" s="165"/>
    </row>
    <row r="99" spans="1:20" ht="12" customHeight="1" x14ac:dyDescent="0.2">
      <c r="C99" s="306">
        <f>IF(F1=1,0,F36*0.18)</f>
        <v>0</v>
      </c>
      <c r="D99" s="21" t="s">
        <v>47</v>
      </c>
      <c r="E99" s="21"/>
      <c r="M99" s="214">
        <f t="shared" si="7"/>
        <v>0</v>
      </c>
      <c r="N99" s="165"/>
    </row>
    <row r="100" spans="1:20" ht="12" customHeight="1" x14ac:dyDescent="0.2">
      <c r="C100" s="306">
        <f>IF(F1=1,0,F37*0.18)</f>
        <v>0</v>
      </c>
      <c r="D100" s="21" t="s">
        <v>48</v>
      </c>
      <c r="E100" s="21"/>
      <c r="M100" s="214">
        <f t="shared" si="7"/>
        <v>0</v>
      </c>
      <c r="N100" s="132"/>
    </row>
    <row r="101" spans="1:20" x14ac:dyDescent="0.2">
      <c r="C101" s="306">
        <f>IF(F1=1,0,F38*0.18)</f>
        <v>0</v>
      </c>
      <c r="D101" s="21" t="s">
        <v>29</v>
      </c>
      <c r="E101" s="21"/>
      <c r="M101" s="214">
        <f t="shared" si="7"/>
        <v>0</v>
      </c>
      <c r="N101" s="163"/>
    </row>
    <row r="102" spans="1:20" x14ac:dyDescent="0.2">
      <c r="C102" s="306">
        <f>IF(F1=1,0,F59*0.18)</f>
        <v>0</v>
      </c>
      <c r="D102" s="21" t="s">
        <v>3</v>
      </c>
      <c r="E102" s="21"/>
      <c r="M102" s="214">
        <f t="shared" si="7"/>
        <v>0</v>
      </c>
      <c r="N102" s="163"/>
    </row>
    <row r="103" spans="1:20" x14ac:dyDescent="0.2">
      <c r="C103" s="317" t="str">
        <f>IF(M103&gt;0,"GAMME CHEVRE","")</f>
        <v/>
      </c>
      <c r="D103" s="318"/>
      <c r="E103" s="318"/>
      <c r="M103" s="214">
        <f>SUM(M104:M109)</f>
        <v>0</v>
      </c>
      <c r="N103" s="163"/>
    </row>
    <row r="104" spans="1:20" x14ac:dyDescent="0.2">
      <c r="C104" s="306">
        <f>IF(F1=1,0,F17*0.18)</f>
        <v>0</v>
      </c>
      <c r="D104" s="21" t="s">
        <v>64</v>
      </c>
      <c r="E104" s="21"/>
      <c r="M104" s="214">
        <f t="shared" si="7"/>
        <v>0</v>
      </c>
      <c r="N104" s="163"/>
    </row>
    <row r="105" spans="1:20" x14ac:dyDescent="0.2">
      <c r="C105" s="306">
        <f>IF(F1=1,0,F61*0.18)</f>
        <v>0</v>
      </c>
      <c r="D105" s="16" t="s">
        <v>74</v>
      </c>
      <c r="E105" s="21"/>
      <c r="M105" s="214">
        <f t="shared" si="7"/>
        <v>0</v>
      </c>
      <c r="N105" s="163"/>
    </row>
    <row r="106" spans="1:20" x14ac:dyDescent="0.2">
      <c r="C106" s="306">
        <f>IF(F1=1,0,F26*0.6)</f>
        <v>0</v>
      </c>
      <c r="D106" s="21" t="s">
        <v>13</v>
      </c>
      <c r="E106" s="21"/>
      <c r="M106" s="214">
        <f t="shared" si="7"/>
        <v>0</v>
      </c>
      <c r="N106" s="163"/>
    </row>
    <row r="107" spans="1:20" x14ac:dyDescent="0.2">
      <c r="C107" s="306">
        <f>IF(F1=1,0,F27*0.6)</f>
        <v>0</v>
      </c>
      <c r="D107" s="21" t="s">
        <v>14</v>
      </c>
      <c r="E107" s="21"/>
      <c r="M107" s="214">
        <f>ROUNDUP(C107,0.1)</f>
        <v>0</v>
      </c>
      <c r="N107" s="163"/>
    </row>
    <row r="108" spans="1:20" x14ac:dyDescent="0.2">
      <c r="C108" s="306">
        <f>IF(F1=1,0,F28*0.6)</f>
        <v>0</v>
      </c>
      <c r="D108" s="21" t="s">
        <v>25</v>
      </c>
      <c r="E108" s="21"/>
      <c r="M108" s="214">
        <f t="shared" si="7"/>
        <v>0</v>
      </c>
      <c r="N108" s="163"/>
    </row>
    <row r="109" spans="1:20" x14ac:dyDescent="0.2">
      <c r="C109" s="306">
        <f>IF(F1=1,0,F34*0.23)</f>
        <v>0</v>
      </c>
      <c r="D109" s="21" t="s">
        <v>15</v>
      </c>
      <c r="E109" s="21"/>
      <c r="M109" s="214">
        <f>ROUNDUP(C109,0.1)</f>
        <v>0</v>
      </c>
      <c r="N109" s="163"/>
    </row>
    <row r="110" spans="1:20" x14ac:dyDescent="0.2">
      <c r="C110" s="213">
        <f>SUM(C91:C102,C104:C109)</f>
        <v>0</v>
      </c>
      <c r="M110" s="214">
        <f>SUM(M90:M109)</f>
        <v>0</v>
      </c>
      <c r="N110" s="166"/>
    </row>
    <row r="111" spans="1:20" ht="25.5" customHeight="1" x14ac:dyDescent="0.25">
      <c r="A111" s="308" t="str">
        <f>IF(F1=1,"Hausse conjoncturelle inclue dans le prix remisé ","")</f>
        <v/>
      </c>
      <c r="B111" s="309"/>
      <c r="C111" s="309"/>
      <c r="D111" s="309"/>
      <c r="E111" s="309"/>
      <c r="F111" s="309"/>
      <c r="G111" s="309"/>
      <c r="H111" s="309"/>
      <c r="I111" s="309"/>
      <c r="J111" s="309"/>
      <c r="K111" s="309"/>
      <c r="N111" s="166"/>
    </row>
    <row r="112" spans="1:20" s="221" customFormat="1" ht="21" customHeight="1" x14ac:dyDescent="0.2">
      <c r="A112" s="325" t="str">
        <f>IF(M90&gt;0,"Hausse du prix du lait de vache de 0.02€ par litre de lait","")</f>
        <v/>
      </c>
      <c r="B112" s="326"/>
      <c r="C112" s="326"/>
      <c r="D112" s="326"/>
      <c r="E112" s="326"/>
      <c r="F112" s="326"/>
      <c r="G112" s="326"/>
      <c r="H112" s="326"/>
      <c r="I112" s="326"/>
      <c r="J112" s="326"/>
      <c r="K112" s="326"/>
      <c r="L112" s="219"/>
      <c r="M112" s="220"/>
      <c r="N112" s="217"/>
      <c r="O112" s="220"/>
      <c r="P112" s="220"/>
      <c r="Q112" s="220"/>
      <c r="R112" s="220"/>
      <c r="S112" s="220"/>
      <c r="T112" s="220"/>
    </row>
    <row r="113" spans="1:20" s="221" customFormat="1" ht="21" customHeight="1" x14ac:dyDescent="0.2">
      <c r="A113" s="321" t="str">
        <f>IF(M103&gt;0,"Hausse du prix du lait de chevre de 0.06€ par litre de lait","")</f>
        <v/>
      </c>
      <c r="B113" s="321"/>
      <c r="C113" s="321"/>
      <c r="D113" s="321"/>
      <c r="E113" s="321"/>
      <c r="F113" s="321"/>
      <c r="G113" s="321"/>
      <c r="H113" s="321"/>
      <c r="I113" s="321"/>
      <c r="J113" s="321"/>
      <c r="K113" s="321"/>
      <c r="L113" s="219"/>
      <c r="M113" s="220"/>
      <c r="N113" s="217"/>
      <c r="O113" s="220"/>
      <c r="P113" s="220"/>
      <c r="Q113" s="220"/>
      <c r="R113" s="220"/>
      <c r="S113" s="220"/>
      <c r="T113" s="220"/>
    </row>
    <row r="114" spans="1:20" s="221" customFormat="1" ht="21" customHeight="1" x14ac:dyDescent="0.2">
      <c r="A114" s="321" t="str">
        <f>IF(M110&gt;0,"suite a un accord du Mediateur des relations agricoles","")</f>
        <v/>
      </c>
      <c r="B114" s="321"/>
      <c r="C114" s="321"/>
      <c r="D114" s="321"/>
      <c r="E114" s="321"/>
      <c r="F114" s="321"/>
      <c r="G114" s="321"/>
      <c r="H114" s="321"/>
      <c r="I114" s="321"/>
      <c r="J114" s="321"/>
      <c r="K114" s="321"/>
      <c r="L114" s="219"/>
      <c r="M114" s="220"/>
      <c r="N114" s="218"/>
      <c r="O114" s="220"/>
      <c r="P114" s="220"/>
      <c r="Q114" s="220"/>
      <c r="R114" s="220"/>
      <c r="S114" s="220"/>
      <c r="T114" s="220"/>
    </row>
  </sheetData>
  <mergeCells count="153">
    <mergeCell ref="F88:G88"/>
    <mergeCell ref="D69:E69"/>
    <mergeCell ref="D70:E70"/>
    <mergeCell ref="D71:E71"/>
    <mergeCell ref="D72:E72"/>
    <mergeCell ref="D73:E73"/>
    <mergeCell ref="D74:E74"/>
    <mergeCell ref="D75:E75"/>
    <mergeCell ref="I69:K69"/>
    <mergeCell ref="I70:K70"/>
    <mergeCell ref="I71:K71"/>
    <mergeCell ref="I72:K72"/>
    <mergeCell ref="I73:K73"/>
    <mergeCell ref="I74:K74"/>
    <mergeCell ref="I75:K75"/>
    <mergeCell ref="F82:J82"/>
    <mergeCell ref="I79:K79"/>
    <mergeCell ref="I80:K80"/>
    <mergeCell ref="I76:K76"/>
    <mergeCell ref="I78:K78"/>
    <mergeCell ref="I77:K77"/>
    <mergeCell ref="D76:E76"/>
    <mergeCell ref="D48:E48"/>
    <mergeCell ref="H22:I22"/>
    <mergeCell ref="D63:E63"/>
    <mergeCell ref="D56:E56"/>
    <mergeCell ref="D64:E64"/>
    <mergeCell ref="D79:E79"/>
    <mergeCell ref="D68:E68"/>
    <mergeCell ref="D78:E78"/>
    <mergeCell ref="D77:E77"/>
    <mergeCell ref="D66:E66"/>
    <mergeCell ref="D57:E57"/>
    <mergeCell ref="D58:E58"/>
    <mergeCell ref="D61:E61"/>
    <mergeCell ref="D60:E60"/>
    <mergeCell ref="D65:E65"/>
    <mergeCell ref="H66:I66"/>
    <mergeCell ref="D19:E19"/>
    <mergeCell ref="D26:E26"/>
    <mergeCell ref="D27:E27"/>
    <mergeCell ref="D47:E47"/>
    <mergeCell ref="H61:I61"/>
    <mergeCell ref="H52:I52"/>
    <mergeCell ref="H56:I56"/>
    <mergeCell ref="I5:K5"/>
    <mergeCell ref="A5:F5"/>
    <mergeCell ref="D44:E44"/>
    <mergeCell ref="H35:I35"/>
    <mergeCell ref="H37:I37"/>
    <mergeCell ref="H40:I40"/>
    <mergeCell ref="H27:I27"/>
    <mergeCell ref="D43:E43"/>
    <mergeCell ref="H36:I36"/>
    <mergeCell ref="H34:I34"/>
    <mergeCell ref="H44:I44"/>
    <mergeCell ref="H43:I43"/>
    <mergeCell ref="H42:I42"/>
    <mergeCell ref="H41:I41"/>
    <mergeCell ref="D38:E38"/>
    <mergeCell ref="D40:E40"/>
    <mergeCell ref="D45:E45"/>
    <mergeCell ref="G10:K10"/>
    <mergeCell ref="D2:E2"/>
    <mergeCell ref="C4:I4"/>
    <mergeCell ref="B8:E8"/>
    <mergeCell ref="A6:B6"/>
    <mergeCell ref="C6:D6"/>
    <mergeCell ref="A11:C11"/>
    <mergeCell ref="D11:K11"/>
    <mergeCell ref="H15:I15"/>
    <mergeCell ref="F12:H12"/>
    <mergeCell ref="C12:E12"/>
    <mergeCell ref="G8:K8"/>
    <mergeCell ref="D13:E13"/>
    <mergeCell ref="D15:E15"/>
    <mergeCell ref="B9:G9"/>
    <mergeCell ref="I12:K12"/>
    <mergeCell ref="H13:I13"/>
    <mergeCell ref="B10:E10"/>
    <mergeCell ref="A12:B12"/>
    <mergeCell ref="D17:E17"/>
    <mergeCell ref="D21:E21"/>
    <mergeCell ref="H19:I19"/>
    <mergeCell ref="H18:I18"/>
    <mergeCell ref="H17:I17"/>
    <mergeCell ref="A114:K114"/>
    <mergeCell ref="A112:K112"/>
    <mergeCell ref="D16:E16"/>
    <mergeCell ref="H16:I16"/>
    <mergeCell ref="H23:I23"/>
    <mergeCell ref="H21:I21"/>
    <mergeCell ref="D37:E37"/>
    <mergeCell ref="D24:E24"/>
    <mergeCell ref="I68:K68"/>
    <mergeCell ref="H24:I24"/>
    <mergeCell ref="D29:E29"/>
    <mergeCell ref="H30:I30"/>
    <mergeCell ref="D18:E18"/>
    <mergeCell ref="D22:E22"/>
    <mergeCell ref="D28:E28"/>
    <mergeCell ref="D31:E31"/>
    <mergeCell ref="D25:E25"/>
    <mergeCell ref="D32:E32"/>
    <mergeCell ref="H25:I25"/>
    <mergeCell ref="A113:K113"/>
    <mergeCell ref="H20:I20"/>
    <mergeCell ref="H51:I51"/>
    <mergeCell ref="H50:I50"/>
    <mergeCell ref="H38:I38"/>
    <mergeCell ref="H49:I49"/>
    <mergeCell ref="H48:I48"/>
    <mergeCell ref="H47:I47"/>
    <mergeCell ref="H46:I46"/>
    <mergeCell ref="H45:I45"/>
    <mergeCell ref="H39:I39"/>
    <mergeCell ref="D51:E51"/>
    <mergeCell ref="D55:E55"/>
    <mergeCell ref="D41:E41"/>
    <mergeCell ref="H54:I54"/>
    <mergeCell ref="D80:E80"/>
    <mergeCell ref="H60:I60"/>
    <mergeCell ref="D53:E53"/>
    <mergeCell ref="H59:I59"/>
    <mergeCell ref="H53:I53"/>
    <mergeCell ref="H58:I58"/>
    <mergeCell ref="H57:I57"/>
    <mergeCell ref="D30:E30"/>
    <mergeCell ref="D36:E36"/>
    <mergeCell ref="A111:K111"/>
    <mergeCell ref="H65:I65"/>
    <mergeCell ref="H64:I64"/>
    <mergeCell ref="H63:I63"/>
    <mergeCell ref="D20:E20"/>
    <mergeCell ref="D42:E42"/>
    <mergeCell ref="D33:E33"/>
    <mergeCell ref="C90:E90"/>
    <mergeCell ref="C103:E103"/>
    <mergeCell ref="H29:I29"/>
    <mergeCell ref="D59:E59"/>
    <mergeCell ref="D54:E54"/>
    <mergeCell ref="D46:E46"/>
    <mergeCell ref="D49:E49"/>
    <mergeCell ref="D34:E34"/>
    <mergeCell ref="H33:I33"/>
    <mergeCell ref="H55:I55"/>
    <mergeCell ref="H28:I28"/>
    <mergeCell ref="H26:I26"/>
    <mergeCell ref="H32:I32"/>
    <mergeCell ref="H31:I31"/>
    <mergeCell ref="D23:E23"/>
    <mergeCell ref="D52:E52"/>
    <mergeCell ref="D50:E50"/>
  </mergeCells>
  <phoneticPr fontId="5" type="noConversion"/>
  <conditionalFormatting sqref="F63:F64">
    <cfRule type="cellIs" dxfId="20" priority="79" stopIfTrue="1" operator="equal">
      <formula>0</formula>
    </cfRule>
  </conditionalFormatting>
  <conditionalFormatting sqref="F65:F66">
    <cfRule type="cellIs" dxfId="19" priority="78" stopIfTrue="1" operator="equal">
      <formula>0</formula>
    </cfRule>
  </conditionalFormatting>
  <conditionalFormatting sqref="N94:R97 N55:R55 N60:R77">
    <cfRule type="containsText" dxfId="18" priority="75" stopIfTrue="1" operator="containsText" text="bon confiture a part">
      <formula>NOT(ISERROR(SEARCH("bon confiture a part",N55)))</formula>
    </cfRule>
  </conditionalFormatting>
  <conditionalFormatting sqref="A12:B12">
    <cfRule type="containsText" dxfId="17" priority="72" operator="containsText" text="commande">
      <formula>NOT(ISERROR(SEARCH("commande",A12)))</formula>
    </cfRule>
    <cfRule type="cellIs" dxfId="16" priority="80" operator="equal">
      <formula>0</formula>
    </cfRule>
  </conditionalFormatting>
  <conditionalFormatting sqref="F12:G12">
    <cfRule type="containsText" dxfId="15" priority="36" operator="containsText" text="0">
      <formula>NOT(ISERROR(SEARCH("0",F12)))</formula>
    </cfRule>
    <cfRule type="containsText" dxfId="14" priority="37" operator="containsText" text="ifls">
      <formula>NOT(ISERROR(SEARCH("ifls",F12)))</formula>
    </cfRule>
  </conditionalFormatting>
  <conditionalFormatting sqref="F84 E85:F87">
    <cfRule type="expression" dxfId="13" priority="88">
      <formula>IF($N$55="attention bon confiture a part",FALSE,TRUE)</formula>
    </cfRule>
  </conditionalFormatting>
  <conditionalFormatting sqref="F12:G12 I12:L12">
    <cfRule type="containsErrors" dxfId="12" priority="35">
      <formula>ISERROR(F12)</formula>
    </cfRule>
  </conditionalFormatting>
  <conditionalFormatting sqref="J15:J54">
    <cfRule type="containsText" dxfId="11" priority="25" operator="containsText" text="faux">
      <formula>NOT(ISERROR(SEARCH("faux",J15)))</formula>
    </cfRule>
  </conditionalFormatting>
  <conditionalFormatting sqref="J63:J66 J15:J54 J56:J61">
    <cfRule type="cellIs" dxfId="10" priority="24" operator="equal">
      <formula>0</formula>
    </cfRule>
  </conditionalFormatting>
  <conditionalFormatting sqref="C6:E6">
    <cfRule type="containsErrors" dxfId="9" priority="18">
      <formula>ISERROR(C6)</formula>
    </cfRule>
    <cfRule type="cellIs" dxfId="8" priority="19" operator="equal">
      <formula>0</formula>
    </cfRule>
  </conditionalFormatting>
  <conditionalFormatting sqref="K13:L13">
    <cfRule type="expression" dxfId="7" priority="89">
      <formula>$B$3&gt;0</formula>
    </cfRule>
    <cfRule type="containsText" dxfId="6" priority="90" operator="containsText" text="FAUX">
      <formula>NOT(ISERROR(SEARCH("FAUX",K13)))</formula>
    </cfRule>
  </conditionalFormatting>
  <conditionalFormatting sqref="H13:J13">
    <cfRule type="expression" dxfId="5" priority="91">
      <formula>$B$3&gt;0</formula>
    </cfRule>
  </conditionalFormatting>
  <conditionalFormatting sqref="J63:J66 J15:J54">
    <cfRule type="expression" dxfId="4" priority="92">
      <formula>$B$3=1</formula>
    </cfRule>
  </conditionalFormatting>
  <conditionalFormatting sqref="Q16">
    <cfRule type="expression" dxfId="3" priority="9">
      <formula>AND(VarEclairage,M11&gt;0)</formula>
    </cfRule>
  </conditionalFormatting>
  <conditionalFormatting sqref="F88:G88">
    <cfRule type="expression" dxfId="2" priority="5">
      <formula>$F$88=0</formula>
    </cfRule>
  </conditionalFormatting>
  <conditionalFormatting sqref="E88">
    <cfRule type="expression" dxfId="1" priority="1">
      <formula>$F$88=""</formula>
    </cfRule>
    <cfRule type="expression" dxfId="0" priority="2">
      <formula>$F$88=0</formula>
    </cfRule>
  </conditionalFormatting>
  <dataValidations count="14">
    <dataValidation type="list" allowBlank="1" showInputMessage="1" showErrorMessage="1" sqref="D79:E79">
      <formula1>OFFSET(produits,MATCH($D$79&amp;"*",produits,0)-1,,COUNTIF(produits,$D$79&amp;"*"))</formula1>
    </dataValidation>
    <dataValidation type="list" allowBlank="1" showInputMessage="1" showErrorMessage="1" sqref="D68:E68">
      <formula1>OFFSET(produits,MATCH($D$68&amp;"*",produits,0)-1,,COUNTIF(produits,$D$68&amp;"*"))</formula1>
    </dataValidation>
    <dataValidation type="list" allowBlank="1" showInputMessage="1" showErrorMessage="1" sqref="D80:E81">
      <formula1>OFFSET(produits,MATCH($D$80&amp;"*",produits,0)-1,,COUNTIF(produits,$D$80&amp;"*"))</formula1>
    </dataValidation>
    <dataValidation type="list" allowBlank="1" showInputMessage="1" showErrorMessage="1" sqref="D76:E76">
      <formula1>OFFSET(produits,MATCH($D$76&amp;"*",produits,0)-1,,COUNTIF(produits,$D$76&amp;"*"))</formula1>
    </dataValidation>
    <dataValidation type="list" allowBlank="1" showInputMessage="1" showErrorMessage="1" sqref="D78:E78">
      <formula1>OFFSET(produits,MATCH($D$78&amp;"*",produits,0)-1,,COUNTIF(produits,$D$78&amp;"*"))</formula1>
    </dataValidation>
    <dataValidation type="list" showInputMessage="1" sqref="B8:E8">
      <formula1>OFFSET(magasin,MATCH($B$8&amp;"*",magasin,0)-1,,COUNTIF(magasin,$B$8&amp;"*"))</formula1>
    </dataValidation>
    <dataValidation type="list" allowBlank="1" showInputMessage="1" showErrorMessage="1" sqref="D69:E69">
      <formula1>OFFSET(produits,MATCH($D$69&amp;"*",produits,0)-1,,COUNTIF(produits,$D$69&amp;"*"))</formula1>
    </dataValidation>
    <dataValidation type="list" allowBlank="1" showInputMessage="1" showErrorMessage="1" sqref="D70:E70">
      <formula1>OFFSET(produits,MATCH($D$70&amp;"*",produits,0)-1,,COUNTIF(produits,$D$70&amp;"*"))</formula1>
    </dataValidation>
    <dataValidation type="list" allowBlank="1" showInputMessage="1" showErrorMessage="1" sqref="D71:E71">
      <formula1>OFFSET(produits,MATCH($D$71&amp;"*",produits,0)-1,,COUNTIF(produits,$D$71&amp;"*"))</formula1>
    </dataValidation>
    <dataValidation type="list" allowBlank="1" showInputMessage="1" showErrorMessage="1" sqref="D72:E72">
      <formula1>OFFSET(produits,MATCH($D$72&amp;"*",produits,0)-1,,COUNTIF(produits,$D$72&amp;"*"))</formula1>
    </dataValidation>
    <dataValidation type="list" allowBlank="1" showInputMessage="1" showErrorMessage="1" sqref="D73:E73">
      <formula1>OFFSET(produits,MATCH($D$73&amp;"*",produits,0)-1,,COUNTIF(produits,$D$73&amp;"*"))</formula1>
    </dataValidation>
    <dataValidation type="list" allowBlank="1" showInputMessage="1" showErrorMessage="1" sqref="D74:E74">
      <formula1>OFFSET(produits,MATCH($D$74&amp;"*",produits,0)-1,,COUNTIF(produits,$D$74&amp;"*"))</formula1>
    </dataValidation>
    <dataValidation type="list" allowBlank="1" showInputMessage="1" showErrorMessage="1" sqref="D75:E75">
      <formula1>OFFSET(produits,MATCH($D$75&amp;"*",produits,0)-1,,COUNTIF(produits,$D$75&amp;"*"))</formula1>
    </dataValidation>
    <dataValidation type="list" allowBlank="1" showInputMessage="1" showErrorMessage="1" sqref="D77:E77">
      <formula1>OFFSET(produits,MATCH($D$77&amp;"*",produits,0)-1,,COUNTIF(produits,$D$77&amp;"*"))</formula1>
    </dataValidation>
  </dataValidations>
  <pageMargins left="0.19685039370078741" right="0.19685039370078741" top="0" bottom="0" header="0.31496062992125984" footer="0.31496062992125984"/>
  <pageSetup paperSize="9" orientation="portrait" horizontalDpi="300" verticalDpi="120" r:id="rId1"/>
  <ignoredErrors>
    <ignoredError sqref="B10 B82 K78:K80 H78:I80 I15 H68:I68 K68" emptyCellReference="1"/>
    <ignoredError sqref="F65:F66" unlockedFormula="1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865" r:id="rId4" name="Check Box 425">
              <controlPr defaultSize="0" print="0" autoFill="0" autoLine="0" autoPict="0">
                <anchor>
                  <from>
                    <xdr:col>1</xdr:col>
                    <xdr:colOff>295275</xdr:colOff>
                    <xdr:row>14</xdr:row>
                    <xdr:rowOff>0</xdr:rowOff>
                  </from>
                  <to>
                    <xdr:col>2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8" r:id="rId5" name="Check Box 468">
              <controlPr defaultSize="0" print="0" autoFill="0" autoLine="0" autoPict="0">
                <anchor>
                  <from>
                    <xdr:col>1</xdr:col>
                    <xdr:colOff>295275</xdr:colOff>
                    <xdr:row>15</xdr:row>
                    <xdr:rowOff>0</xdr:rowOff>
                  </from>
                  <to>
                    <xdr:col>2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0" r:id="rId6" name="Check Box 470">
              <controlPr defaultSize="0" print="0" autoFill="0" autoLine="0" autoPict="0">
                <anchor>
                  <from>
                    <xdr:col>1</xdr:col>
                    <xdr:colOff>295275</xdr:colOff>
                    <xdr:row>17</xdr:row>
                    <xdr:rowOff>0</xdr:rowOff>
                  </from>
                  <to>
                    <xdr:col>2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2" r:id="rId7" name="Check Box 472">
              <controlPr defaultSize="0" print="0" autoFill="0" autoLine="0" autoPict="0">
                <anchor>
                  <from>
                    <xdr:col>1</xdr:col>
                    <xdr:colOff>295275</xdr:colOff>
                    <xdr:row>18</xdr:row>
                    <xdr:rowOff>180975</xdr:rowOff>
                  </from>
                  <to>
                    <xdr:col>2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3" r:id="rId8" name="Check Box 473">
              <controlPr defaultSize="0" print="0" autoFill="0" autoLine="0" autoPict="0">
                <anchor>
                  <from>
                    <xdr:col>1</xdr:col>
                    <xdr:colOff>295275</xdr:colOff>
                    <xdr:row>20</xdr:row>
                    <xdr:rowOff>0</xdr:rowOff>
                  </from>
                  <to>
                    <xdr:col>2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4" r:id="rId9" name="Check Box 474">
              <controlPr defaultSize="0" print="0" autoFill="0" autoLine="0" autoPict="0">
                <anchor>
                  <from>
                    <xdr:col>1</xdr:col>
                    <xdr:colOff>295275</xdr:colOff>
                    <xdr:row>21</xdr:row>
                    <xdr:rowOff>0</xdr:rowOff>
                  </from>
                  <to>
                    <xdr:col>2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5" r:id="rId10" name="Check Box 475">
              <controlPr defaultSize="0" print="0" autoFill="0" autoLine="0" autoPict="0">
                <anchor>
                  <from>
                    <xdr:col>1</xdr:col>
                    <xdr:colOff>295275</xdr:colOff>
                    <xdr:row>22</xdr:row>
                    <xdr:rowOff>0</xdr:rowOff>
                  </from>
                  <to>
                    <xdr:col>2</xdr:col>
                    <xdr:colOff>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9" r:id="rId11" name="Check Box 479">
              <controlPr defaultSize="0" print="0" autoFill="0" autoLine="0" autoPict="0">
                <anchor>
                  <from>
                    <xdr:col>1</xdr:col>
                    <xdr:colOff>295275</xdr:colOff>
                    <xdr:row>23</xdr:row>
                    <xdr:rowOff>0</xdr:rowOff>
                  </from>
                  <to>
                    <xdr:col>2</xdr:col>
                    <xdr:colOff>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1" r:id="rId12" name="Check Box 481">
              <controlPr defaultSize="0" print="0" autoFill="0" autoLine="0" autoPict="0">
                <anchor>
                  <from>
                    <xdr:col>1</xdr:col>
                    <xdr:colOff>295275</xdr:colOff>
                    <xdr:row>24</xdr:row>
                    <xdr:rowOff>180975</xdr:rowOff>
                  </from>
                  <to>
                    <xdr:col>2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3" r:id="rId13" name="Check Box 483">
              <controlPr defaultSize="0" print="0" autoFill="0" autoLine="0" autoPict="0">
                <anchor>
                  <from>
                    <xdr:col>1</xdr:col>
                    <xdr:colOff>295275</xdr:colOff>
                    <xdr:row>26</xdr:row>
                    <xdr:rowOff>0</xdr:rowOff>
                  </from>
                  <to>
                    <xdr:col>2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4" r:id="rId14" name="Check Box 484">
              <controlPr defaultSize="0" print="0" autoFill="0" autoLine="0" autoPict="0">
                <anchor>
                  <from>
                    <xdr:col>1</xdr:col>
                    <xdr:colOff>295275</xdr:colOff>
                    <xdr:row>26</xdr:row>
                    <xdr:rowOff>180975</xdr:rowOff>
                  </from>
                  <to>
                    <xdr:col>2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5" r:id="rId15" name="Check Box 485">
              <controlPr defaultSize="0" print="0" autoFill="0" autoLine="0" autoPict="0">
                <anchor>
                  <from>
                    <xdr:col>1</xdr:col>
                    <xdr:colOff>304800</xdr:colOff>
                    <xdr:row>27</xdr:row>
                    <xdr:rowOff>171450</xdr:rowOff>
                  </from>
                  <to>
                    <xdr:col>2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6" r:id="rId16" name="Check Box 486">
              <controlPr defaultSize="0" print="0" autoFill="0" autoLine="0" autoPict="0">
                <anchor>
                  <from>
                    <xdr:col>1</xdr:col>
                    <xdr:colOff>295275</xdr:colOff>
                    <xdr:row>29</xdr:row>
                    <xdr:rowOff>0</xdr:rowOff>
                  </from>
                  <to>
                    <xdr:col>2</xdr:col>
                    <xdr:colOff>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8" r:id="rId17" name="Check Box 488">
              <controlPr defaultSize="0" print="0" autoFill="0" autoLine="0" autoPict="0">
                <anchor>
                  <from>
                    <xdr:col>1</xdr:col>
                    <xdr:colOff>295275</xdr:colOff>
                    <xdr:row>32</xdr:row>
                    <xdr:rowOff>0</xdr:rowOff>
                  </from>
                  <to>
                    <xdr:col>2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0" r:id="rId18" name="Check Box 490">
              <controlPr defaultSize="0" print="0" autoFill="0" autoLine="0" autoPict="0">
                <anchor>
                  <from>
                    <xdr:col>1</xdr:col>
                    <xdr:colOff>295275</xdr:colOff>
                    <xdr:row>32</xdr:row>
                    <xdr:rowOff>180975</xdr:rowOff>
                  </from>
                  <to>
                    <xdr:col>2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2" r:id="rId19" name="Check Box 492">
              <controlPr defaultSize="0" print="0" autoFill="0" autoLine="0" autoPict="0">
                <anchor>
                  <from>
                    <xdr:col>1</xdr:col>
                    <xdr:colOff>295275</xdr:colOff>
                    <xdr:row>35</xdr:row>
                    <xdr:rowOff>0</xdr:rowOff>
                  </from>
                  <to>
                    <xdr:col>2</xdr:col>
                    <xdr:colOff>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3" r:id="rId20" name="Check Box 493">
              <controlPr defaultSize="0" print="0" autoFill="0" autoLine="0" autoPict="0">
                <anchor>
                  <from>
                    <xdr:col>1</xdr:col>
                    <xdr:colOff>295275</xdr:colOff>
                    <xdr:row>35</xdr:row>
                    <xdr:rowOff>180975</xdr:rowOff>
                  </from>
                  <to>
                    <xdr:col>2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5" r:id="rId21" name="Check Box 495">
              <controlPr defaultSize="0" print="0" autoFill="0" autoLine="0" autoPict="0">
                <anchor>
                  <from>
                    <xdr:col>1</xdr:col>
                    <xdr:colOff>295275</xdr:colOff>
                    <xdr:row>36</xdr:row>
                    <xdr:rowOff>180975</xdr:rowOff>
                  </from>
                  <to>
                    <xdr:col>2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6" r:id="rId22" name="Check Box 496">
              <controlPr defaultSize="0" print="0" autoFill="0" autoLine="0" autoPict="0">
                <anchor>
                  <from>
                    <xdr:col>1</xdr:col>
                    <xdr:colOff>295275</xdr:colOff>
                    <xdr:row>38</xdr:row>
                    <xdr:rowOff>57150</xdr:rowOff>
                  </from>
                  <to>
                    <xdr:col>2</xdr:col>
                    <xdr:colOff>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8" r:id="rId23" name="Check Box 498">
              <controlPr defaultSize="0" print="0" autoFill="0" autoLine="0" autoPict="0">
                <anchor>
                  <from>
                    <xdr:col>1</xdr:col>
                    <xdr:colOff>295275</xdr:colOff>
                    <xdr:row>39</xdr:row>
                    <xdr:rowOff>180975</xdr:rowOff>
                  </from>
                  <to>
                    <xdr:col>2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0" r:id="rId24" name="Check Box 500">
              <controlPr defaultSize="0" print="0" autoFill="0" autoLine="0" autoPict="0">
                <anchor>
                  <from>
                    <xdr:col>1</xdr:col>
                    <xdr:colOff>295275</xdr:colOff>
                    <xdr:row>40</xdr:row>
                    <xdr:rowOff>171450</xdr:rowOff>
                  </from>
                  <to>
                    <xdr:col>2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1" r:id="rId25" name="Check Box 501">
              <controlPr defaultSize="0" print="0" autoFill="0" autoLine="0" autoPict="0">
                <anchor>
                  <from>
                    <xdr:col>1</xdr:col>
                    <xdr:colOff>295275</xdr:colOff>
                    <xdr:row>41</xdr:row>
                    <xdr:rowOff>180975</xdr:rowOff>
                  </from>
                  <to>
                    <xdr:col>2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3" r:id="rId26" name="Check Box 503">
              <controlPr defaultSize="0" print="0" autoFill="0" autoLine="0" autoPict="0">
                <anchor>
                  <from>
                    <xdr:col>1</xdr:col>
                    <xdr:colOff>295275</xdr:colOff>
                    <xdr:row>42</xdr:row>
                    <xdr:rowOff>180975</xdr:rowOff>
                  </from>
                  <to>
                    <xdr:col>2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4" r:id="rId27" name="Check Box 504">
              <controlPr defaultSize="0" print="0" autoFill="0" autoLine="0" autoPict="0">
                <anchor>
                  <from>
                    <xdr:col>1</xdr:col>
                    <xdr:colOff>295275</xdr:colOff>
                    <xdr:row>43</xdr:row>
                    <xdr:rowOff>180975</xdr:rowOff>
                  </from>
                  <to>
                    <xdr:col>2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6" r:id="rId28" name="Check Box 506">
              <controlPr defaultSize="0" print="0" autoFill="0" autoLine="0" autoPict="0">
                <anchor>
                  <from>
                    <xdr:col>1</xdr:col>
                    <xdr:colOff>295275</xdr:colOff>
                    <xdr:row>44</xdr:row>
                    <xdr:rowOff>180975</xdr:rowOff>
                  </from>
                  <to>
                    <xdr:col>2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8" r:id="rId29" name="Check Box 508">
              <controlPr defaultSize="0" print="0" autoFill="0" autoLine="0" autoPict="0">
                <anchor>
                  <from>
                    <xdr:col>1</xdr:col>
                    <xdr:colOff>295275</xdr:colOff>
                    <xdr:row>45</xdr:row>
                    <xdr:rowOff>180975</xdr:rowOff>
                  </from>
                  <to>
                    <xdr:col>2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0" r:id="rId30" name="Check Box 510">
              <controlPr defaultSize="0" print="0" autoFill="0" autoLine="0" autoPict="0">
                <anchor>
                  <from>
                    <xdr:col>1</xdr:col>
                    <xdr:colOff>295275</xdr:colOff>
                    <xdr:row>46</xdr:row>
                    <xdr:rowOff>180975</xdr:rowOff>
                  </from>
                  <to>
                    <xdr:col>2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1" r:id="rId31" name="Check Box 511">
              <controlPr defaultSize="0" print="0" autoFill="0" autoLine="0" autoPict="0">
                <anchor>
                  <from>
                    <xdr:col>1</xdr:col>
                    <xdr:colOff>295275</xdr:colOff>
                    <xdr:row>47</xdr:row>
                    <xdr:rowOff>180975</xdr:rowOff>
                  </from>
                  <to>
                    <xdr:col>2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3" r:id="rId32" name="Check Box 513">
              <controlPr defaultSize="0" print="0" autoFill="0" autoLine="0" autoPict="0">
                <anchor>
                  <from>
                    <xdr:col>1</xdr:col>
                    <xdr:colOff>295275</xdr:colOff>
                    <xdr:row>48</xdr:row>
                    <xdr:rowOff>180975</xdr:rowOff>
                  </from>
                  <to>
                    <xdr:col>2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5" r:id="rId33" name="Check Box 515">
              <controlPr defaultSize="0" print="0" autoFill="0" autoLine="0" autoPict="0">
                <anchor>
                  <from>
                    <xdr:col>1</xdr:col>
                    <xdr:colOff>304800</xdr:colOff>
                    <xdr:row>49</xdr:row>
                    <xdr:rowOff>171450</xdr:rowOff>
                  </from>
                  <to>
                    <xdr:col>2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7" r:id="rId34" name="Check Box 517">
              <controlPr defaultSize="0" print="0" autoFill="0" autoLine="0" autoPict="0">
                <anchor>
                  <from>
                    <xdr:col>1</xdr:col>
                    <xdr:colOff>295275</xdr:colOff>
                    <xdr:row>50</xdr:row>
                    <xdr:rowOff>180975</xdr:rowOff>
                  </from>
                  <to>
                    <xdr:col>2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8" r:id="rId35" name="Check Box 518">
              <controlPr defaultSize="0" print="0" autoFill="0" autoLine="0" autoPict="0">
                <anchor>
                  <from>
                    <xdr:col>1</xdr:col>
                    <xdr:colOff>295275</xdr:colOff>
                    <xdr:row>51</xdr:row>
                    <xdr:rowOff>180975</xdr:rowOff>
                  </from>
                  <to>
                    <xdr:col>2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0" r:id="rId36" name="Check Box 520">
              <controlPr defaultSize="0" print="0" autoFill="0" autoLine="0" autoPict="0">
                <anchor>
                  <from>
                    <xdr:col>1</xdr:col>
                    <xdr:colOff>295275</xdr:colOff>
                    <xdr:row>52</xdr:row>
                    <xdr:rowOff>180975</xdr:rowOff>
                  </from>
                  <to>
                    <xdr:col>2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5" r:id="rId37" name="Check Box 525">
              <controlPr defaultSize="0" print="0" autoFill="0" autoLine="0" autoPict="0">
                <anchor>
                  <from>
                    <xdr:col>1</xdr:col>
                    <xdr:colOff>295275</xdr:colOff>
                    <xdr:row>16</xdr:row>
                    <xdr:rowOff>0</xdr:rowOff>
                  </from>
                  <to>
                    <xdr:col>2</xdr:col>
                    <xdr:colOff>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2" r:id="rId38" name="Check Box 532">
              <controlPr defaultSize="0" autoFill="0" autoLine="0" autoPict="0">
                <anchor moveWithCells="1">
                  <from>
                    <xdr:col>12</xdr:col>
                    <xdr:colOff>76200</xdr:colOff>
                    <xdr:row>2</xdr:row>
                    <xdr:rowOff>219075</xdr:rowOff>
                  </from>
                  <to>
                    <xdr:col>14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39" name="Check Box 535">
              <controlPr defaultSize="0" print="0" autoFill="0" autoLine="0" autoPict="0" altText="">
                <anchor>
                  <from>
                    <xdr:col>1</xdr:col>
                    <xdr:colOff>285750</xdr:colOff>
                    <xdr:row>23</xdr:row>
                    <xdr:rowOff>161925</xdr:rowOff>
                  </from>
                  <to>
                    <xdr:col>2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40" name="Check Box 536">
              <controlPr defaultSize="0" print="0" autoFill="0" autoLine="0" autoPict="0">
                <anchor>
                  <from>
                    <xdr:col>1</xdr:col>
                    <xdr:colOff>285750</xdr:colOff>
                    <xdr:row>31</xdr:row>
                    <xdr:rowOff>0</xdr:rowOff>
                  </from>
                  <to>
                    <xdr:col>2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9" r:id="rId41" name="Check Box 539">
              <controlPr defaultSize="0" print="0" autoFill="0" autoLine="0" autoPict="0">
                <anchor>
                  <from>
                    <xdr:col>1</xdr:col>
                    <xdr:colOff>295275</xdr:colOff>
                    <xdr:row>30</xdr:row>
                    <xdr:rowOff>0</xdr:rowOff>
                  </from>
                  <to>
                    <xdr:col>2</xdr:col>
                    <xdr:colOff>0</xdr:colOff>
                    <xdr:row>31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Z574"/>
  <sheetViews>
    <sheetView showGridLines="0" zoomScale="125" zoomScaleNormal="125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A2" sqref="A2:S18"/>
    </sheetView>
  </sheetViews>
  <sheetFormatPr baseColWidth="10" defaultRowHeight="11.25" x14ac:dyDescent="0.2"/>
  <cols>
    <col min="1" max="1" width="40.5703125" style="4" customWidth="1"/>
    <col min="2" max="2" width="0.140625" style="5" hidden="1" customWidth="1"/>
    <col min="3" max="3" width="5.28515625" style="2" bestFit="1" customWidth="1"/>
    <col min="4" max="11" width="1.85546875" style="53" bestFit="1" customWidth="1"/>
    <col min="12" max="12" width="1.85546875" style="53" customWidth="1"/>
    <col min="13" max="13" width="32.7109375" style="2" bestFit="1" customWidth="1"/>
    <col min="14" max="14" width="6.140625" style="3" bestFit="1" customWidth="1"/>
    <col min="15" max="15" width="25.85546875" style="2" bestFit="1" customWidth="1"/>
    <col min="16" max="16" width="17.28515625" style="2" customWidth="1"/>
    <col min="17" max="17" width="11.28515625" style="2" bestFit="1" customWidth="1"/>
    <col min="18" max="18" width="19.28515625" style="4" bestFit="1" customWidth="1"/>
    <col min="19" max="19" width="10.85546875" style="4" bestFit="1" customWidth="1"/>
    <col min="20" max="16384" width="11.42578125" style="4"/>
  </cols>
  <sheetData>
    <row r="1" spans="1:19" ht="33" customHeight="1" thickBot="1" x14ac:dyDescent="0.25">
      <c r="A1" s="4" t="s">
        <v>33</v>
      </c>
      <c r="B1" s="191" t="s">
        <v>33</v>
      </c>
      <c r="C1" s="193"/>
      <c r="D1" s="192"/>
      <c r="E1" s="4"/>
      <c r="F1" s="192"/>
      <c r="G1" s="4"/>
      <c r="H1" s="192"/>
      <c r="I1" s="192"/>
      <c r="J1" s="192"/>
      <c r="K1" s="192"/>
      <c r="L1" s="192"/>
      <c r="M1" s="193" t="s">
        <v>33</v>
      </c>
      <c r="N1" s="194" t="s">
        <v>33</v>
      </c>
      <c r="O1" s="193" t="s">
        <v>33</v>
      </c>
      <c r="P1" s="193" t="s">
        <v>33</v>
      </c>
      <c r="Q1" s="193" t="s">
        <v>33</v>
      </c>
      <c r="R1" s="195" t="s">
        <v>33</v>
      </c>
      <c r="S1" s="196" t="s">
        <v>33</v>
      </c>
    </row>
    <row r="2" spans="1:19" s="55" customFormat="1" x14ac:dyDescent="0.2">
      <c r="A2" s="71"/>
      <c r="C2" s="73"/>
      <c r="D2" s="72"/>
      <c r="E2" s="72"/>
      <c r="F2" s="72"/>
      <c r="G2" s="72"/>
      <c r="H2" s="197"/>
      <c r="I2" s="72"/>
      <c r="J2" s="72"/>
      <c r="K2" s="72"/>
      <c r="L2" s="72"/>
      <c r="M2" s="73"/>
      <c r="N2" s="74"/>
      <c r="O2" s="73"/>
      <c r="P2" s="198"/>
      <c r="Q2" s="73"/>
      <c r="R2" s="75"/>
      <c r="S2" s="76"/>
    </row>
    <row r="3" spans="1:19" s="55" customFormat="1" x14ac:dyDescent="0.2">
      <c r="A3" s="77"/>
      <c r="C3" s="286"/>
      <c r="D3" s="63"/>
      <c r="E3" s="63"/>
      <c r="F3" s="56"/>
      <c r="G3" s="63"/>
      <c r="H3" s="63"/>
      <c r="I3" s="56"/>
      <c r="J3" s="56"/>
      <c r="K3" s="56"/>
      <c r="L3" s="56"/>
      <c r="M3" s="60"/>
      <c r="N3" s="61"/>
      <c r="O3" s="60"/>
      <c r="P3" s="57"/>
      <c r="Q3" s="57"/>
      <c r="R3" s="62"/>
      <c r="S3" s="199"/>
    </row>
    <row r="4" spans="1:19" s="55" customFormat="1" x14ac:dyDescent="0.2">
      <c r="A4" s="77"/>
      <c r="C4" s="60"/>
      <c r="D4" s="63"/>
      <c r="E4" s="63"/>
      <c r="F4" s="56"/>
      <c r="G4" s="63"/>
      <c r="H4" s="63"/>
      <c r="I4" s="56"/>
      <c r="J4" s="56"/>
      <c r="K4" s="56"/>
      <c r="L4" s="56"/>
      <c r="M4" s="60"/>
      <c r="N4" s="61"/>
      <c r="O4" s="60"/>
      <c r="P4" s="62"/>
      <c r="Q4" s="57"/>
      <c r="R4" s="62"/>
      <c r="S4" s="199"/>
    </row>
    <row r="5" spans="1:19" s="55" customFormat="1" x14ac:dyDescent="0.2">
      <c r="A5" s="77"/>
      <c r="C5" s="57"/>
      <c r="D5" s="63"/>
      <c r="E5" s="63"/>
      <c r="F5" s="56"/>
      <c r="G5" s="63"/>
      <c r="H5" s="63"/>
      <c r="I5" s="56"/>
      <c r="J5" s="56"/>
      <c r="K5" s="56"/>
      <c r="L5" s="56"/>
      <c r="M5" s="60"/>
      <c r="N5" s="58"/>
      <c r="O5" s="57"/>
      <c r="P5" s="57"/>
      <c r="Q5" s="57"/>
      <c r="R5" s="62"/>
      <c r="S5" s="199"/>
    </row>
    <row r="6" spans="1:19" s="55" customFormat="1" x14ac:dyDescent="0.2">
      <c r="A6" s="77"/>
      <c r="C6" s="60"/>
      <c r="D6" s="63"/>
      <c r="E6" s="63"/>
      <c r="F6" s="56"/>
      <c r="G6" s="63"/>
      <c r="H6" s="63"/>
      <c r="I6" s="56"/>
      <c r="J6" s="56"/>
      <c r="K6" s="56"/>
      <c r="L6" s="56"/>
      <c r="M6" s="60"/>
      <c r="N6" s="61"/>
      <c r="O6" s="60"/>
      <c r="P6" s="60"/>
      <c r="Q6" s="60"/>
      <c r="R6" s="62"/>
      <c r="S6" s="199"/>
    </row>
    <row r="7" spans="1:19" s="55" customFormat="1" x14ac:dyDescent="0.2">
      <c r="A7" s="77"/>
      <c r="C7" s="60"/>
      <c r="D7" s="63"/>
      <c r="E7" s="63"/>
      <c r="F7" s="56"/>
      <c r="G7" s="63"/>
      <c r="H7" s="63"/>
      <c r="I7" s="56"/>
      <c r="J7" s="56"/>
      <c r="K7" s="56"/>
      <c r="L7" s="56"/>
      <c r="M7" s="60"/>
      <c r="N7" s="61"/>
      <c r="O7" s="60"/>
      <c r="P7" s="183"/>
      <c r="Q7" s="60"/>
      <c r="R7" s="62"/>
      <c r="S7" s="199"/>
    </row>
    <row r="8" spans="1:19" x14ac:dyDescent="0.2">
      <c r="A8" s="80"/>
      <c r="B8" s="55"/>
      <c r="C8" s="57"/>
      <c r="D8" s="56"/>
      <c r="E8" s="56"/>
      <c r="F8" s="56"/>
      <c r="G8" s="56"/>
      <c r="H8" s="63"/>
      <c r="I8" s="56"/>
      <c r="J8" s="56"/>
      <c r="K8" s="56"/>
      <c r="L8" s="56"/>
      <c r="M8" s="57"/>
      <c r="N8" s="58"/>
      <c r="O8" s="57"/>
      <c r="P8" s="62"/>
      <c r="Q8" s="57"/>
      <c r="R8" s="62"/>
      <c r="S8" s="199"/>
    </row>
    <row r="9" spans="1:19" x14ac:dyDescent="0.2">
      <c r="A9" s="77"/>
      <c r="B9" s="55"/>
      <c r="C9" s="60"/>
      <c r="D9" s="63"/>
      <c r="E9" s="63"/>
      <c r="F9" s="56"/>
      <c r="G9" s="63"/>
      <c r="H9" s="63"/>
      <c r="I9" s="56"/>
      <c r="J9" s="56"/>
      <c r="K9" s="56"/>
      <c r="L9" s="56"/>
      <c r="M9" s="60"/>
      <c r="N9" s="61"/>
      <c r="O9" s="60"/>
      <c r="P9" s="60"/>
      <c r="Q9" s="60"/>
      <c r="R9" s="62"/>
      <c r="S9" s="199"/>
    </row>
    <row r="10" spans="1:19" x14ac:dyDescent="0.2">
      <c r="A10" s="77"/>
      <c r="B10" s="55"/>
      <c r="C10" s="60"/>
      <c r="D10" s="63"/>
      <c r="E10" s="63"/>
      <c r="F10" s="56"/>
      <c r="G10" s="63"/>
      <c r="H10" s="63"/>
      <c r="I10" s="56"/>
      <c r="J10" s="56"/>
      <c r="K10" s="56"/>
      <c r="L10" s="56"/>
      <c r="M10" s="60"/>
      <c r="N10" s="61"/>
      <c r="O10" s="60"/>
      <c r="P10" s="62"/>
      <c r="Q10" s="57"/>
      <c r="R10" s="62"/>
      <c r="S10" s="199"/>
    </row>
    <row r="11" spans="1:19" x14ac:dyDescent="0.2">
      <c r="A11" s="80"/>
      <c r="B11" s="55"/>
      <c r="C11" s="57"/>
      <c r="D11" s="56"/>
      <c r="E11" s="56"/>
      <c r="F11" s="56"/>
      <c r="G11" s="56"/>
      <c r="H11" s="56"/>
      <c r="I11" s="56"/>
      <c r="J11" s="56"/>
      <c r="K11" s="56"/>
      <c r="L11" s="56"/>
      <c r="M11" s="57"/>
      <c r="N11" s="58"/>
      <c r="O11" s="57"/>
      <c r="P11" s="188"/>
      <c r="Q11" s="57"/>
      <c r="R11" s="62"/>
      <c r="S11" s="199"/>
    </row>
    <row r="12" spans="1:19" x14ac:dyDescent="0.2">
      <c r="A12" s="80"/>
      <c r="B12" s="55"/>
      <c r="C12" s="57"/>
      <c r="D12" s="56"/>
      <c r="E12" s="56"/>
      <c r="F12" s="56"/>
      <c r="G12" s="56"/>
      <c r="H12" s="63"/>
      <c r="I12" s="56"/>
      <c r="J12" s="56"/>
      <c r="K12" s="56"/>
      <c r="L12" s="56"/>
      <c r="M12" s="57"/>
      <c r="N12" s="58"/>
      <c r="O12" s="57"/>
      <c r="P12" s="127"/>
      <c r="Q12" s="60"/>
      <c r="R12" s="62"/>
      <c r="S12" s="199"/>
    </row>
    <row r="13" spans="1:19" x14ac:dyDescent="0.2">
      <c r="A13" s="77"/>
      <c r="B13" s="55"/>
      <c r="C13" s="60"/>
      <c r="D13" s="63"/>
      <c r="E13" s="63"/>
      <c r="F13" s="56"/>
      <c r="G13" s="63"/>
      <c r="H13" s="63"/>
      <c r="I13" s="56"/>
      <c r="J13" s="56"/>
      <c r="K13" s="56"/>
      <c r="L13" s="56"/>
      <c r="M13" s="60"/>
      <c r="N13" s="61"/>
      <c r="O13" s="60"/>
      <c r="P13" s="62"/>
      <c r="Q13" s="57"/>
      <c r="R13" s="62"/>
      <c r="S13" s="199"/>
    </row>
    <row r="14" spans="1:19" x14ac:dyDescent="0.2">
      <c r="A14" s="77"/>
      <c r="B14" s="55"/>
      <c r="C14" s="60"/>
      <c r="D14" s="63"/>
      <c r="E14" s="63"/>
      <c r="F14" s="56"/>
      <c r="G14" s="63"/>
      <c r="H14" s="63"/>
      <c r="I14" s="56"/>
      <c r="J14" s="56"/>
      <c r="K14" s="56"/>
      <c r="L14" s="56"/>
      <c r="M14" s="60"/>
      <c r="N14" s="61"/>
      <c r="O14" s="60"/>
      <c r="P14" s="60"/>
      <c r="Q14" s="60"/>
      <c r="R14" s="62"/>
      <c r="S14" s="199"/>
    </row>
    <row r="15" spans="1:19" x14ac:dyDescent="0.2">
      <c r="A15" s="77"/>
      <c r="B15" s="55"/>
      <c r="C15" s="60"/>
      <c r="D15" s="63"/>
      <c r="E15" s="63"/>
      <c r="F15" s="56"/>
      <c r="G15" s="63"/>
      <c r="H15" s="63"/>
      <c r="I15" s="56"/>
      <c r="J15" s="56"/>
      <c r="K15" s="56"/>
      <c r="L15" s="56"/>
      <c r="M15" s="60"/>
      <c r="N15" s="61"/>
      <c r="O15" s="60"/>
      <c r="P15" s="127"/>
      <c r="Q15" s="60"/>
      <c r="R15" s="62"/>
      <c r="S15" s="199"/>
    </row>
    <row r="16" spans="1:19" x14ac:dyDescent="0.2">
      <c r="A16" s="77"/>
      <c r="B16" s="55"/>
      <c r="C16" s="60"/>
      <c r="D16" s="63"/>
      <c r="E16" s="63"/>
      <c r="F16" s="56"/>
      <c r="G16" s="63"/>
      <c r="H16" s="63"/>
      <c r="I16" s="56"/>
      <c r="J16" s="56"/>
      <c r="K16" s="56"/>
      <c r="L16" s="56"/>
      <c r="M16" s="60"/>
      <c r="N16" s="61"/>
      <c r="O16" s="60"/>
      <c r="P16" s="62"/>
      <c r="Q16" s="57"/>
      <c r="R16" s="62"/>
      <c r="S16" s="199"/>
    </row>
    <row r="17" spans="1:19" x14ac:dyDescent="0.2">
      <c r="A17" s="80"/>
      <c r="B17" s="55"/>
      <c r="C17" s="57"/>
      <c r="D17" s="56"/>
      <c r="E17" s="56"/>
      <c r="F17" s="56"/>
      <c r="G17" s="56"/>
      <c r="H17" s="63"/>
      <c r="I17" s="56"/>
      <c r="J17" s="56"/>
      <c r="K17" s="56"/>
      <c r="L17" s="56"/>
      <c r="M17" s="57"/>
      <c r="N17" s="58"/>
      <c r="O17" s="57"/>
      <c r="P17" s="57"/>
      <c r="Q17" s="57"/>
      <c r="R17" s="62"/>
      <c r="S17" s="199"/>
    </row>
    <row r="18" spans="1:19" x14ac:dyDescent="0.2">
      <c r="A18" s="80"/>
      <c r="B18" s="55"/>
      <c r="C18" s="57"/>
      <c r="D18" s="56"/>
      <c r="E18" s="56"/>
      <c r="F18" s="56"/>
      <c r="G18" s="56"/>
      <c r="H18" s="63"/>
      <c r="I18" s="56"/>
      <c r="J18" s="56"/>
      <c r="K18" s="56"/>
      <c r="L18" s="56"/>
      <c r="M18" s="57"/>
      <c r="N18" s="58"/>
      <c r="O18" s="57"/>
      <c r="P18" s="62"/>
      <c r="Q18" s="57"/>
      <c r="R18" s="62"/>
      <c r="S18" s="199"/>
    </row>
    <row r="19" spans="1:19" x14ac:dyDescent="0.2">
      <c r="A19" s="77" t="s">
        <v>57</v>
      </c>
      <c r="B19" s="55" t="str">
        <f t="shared" ref="B19" si="0">UPPER(A19)</f>
        <v>AUCHAN TOULOUSE (N° 070)</v>
      </c>
      <c r="C19" s="60">
        <v>17</v>
      </c>
      <c r="D19" s="63"/>
      <c r="E19" s="63"/>
      <c r="F19" s="56" t="str">
        <f>IF(C19&gt;1,"",1)</f>
        <v/>
      </c>
      <c r="G19" s="63"/>
      <c r="H19" s="63"/>
      <c r="I19" s="56"/>
      <c r="J19" s="56"/>
      <c r="K19" s="56"/>
      <c r="L19" s="56">
        <v>1</v>
      </c>
      <c r="M19" s="60" t="s">
        <v>58</v>
      </c>
      <c r="N19" s="61">
        <v>31075</v>
      </c>
      <c r="O19" s="60" t="s">
        <v>34</v>
      </c>
      <c r="P19" s="60" t="s">
        <v>4</v>
      </c>
      <c r="Q19" s="60" t="s">
        <v>5</v>
      </c>
      <c r="R19" s="62" t="s">
        <v>54</v>
      </c>
      <c r="S19" s="199" t="s">
        <v>55</v>
      </c>
    </row>
    <row r="20" spans="1:19" x14ac:dyDescent="0.2">
      <c r="A20" s="80"/>
      <c r="B20" s="55"/>
      <c r="C20" s="57"/>
      <c r="D20" s="56"/>
      <c r="E20" s="56"/>
      <c r="F20" s="56"/>
      <c r="G20" s="56"/>
      <c r="H20" s="63"/>
      <c r="I20" s="56"/>
      <c r="J20" s="56"/>
      <c r="K20" s="56"/>
      <c r="L20" s="56"/>
      <c r="M20" s="57"/>
      <c r="N20" s="58"/>
      <c r="O20" s="57"/>
      <c r="P20" s="57"/>
      <c r="Q20" s="57"/>
      <c r="R20" s="59"/>
      <c r="S20" s="200"/>
    </row>
    <row r="21" spans="1:19" x14ac:dyDescent="0.2">
      <c r="A21" s="80"/>
      <c r="B21" s="55"/>
      <c r="C21" s="57"/>
      <c r="D21" s="56"/>
      <c r="E21" s="56"/>
      <c r="F21" s="56"/>
      <c r="G21" s="56"/>
      <c r="H21" s="63"/>
      <c r="I21" s="56"/>
      <c r="J21" s="56"/>
      <c r="K21" s="56"/>
      <c r="L21" s="56"/>
      <c r="M21" s="57"/>
      <c r="N21" s="58"/>
      <c r="O21" s="57"/>
      <c r="P21" s="57"/>
      <c r="Q21" s="57"/>
      <c r="R21" s="59"/>
      <c r="S21" s="200"/>
    </row>
    <row r="22" spans="1:19" x14ac:dyDescent="0.2">
      <c r="A22" s="80"/>
      <c r="B22" s="55"/>
      <c r="C22" s="57"/>
      <c r="D22" s="56"/>
      <c r="E22" s="56"/>
      <c r="F22" s="56"/>
      <c r="G22" s="56"/>
      <c r="H22" s="63"/>
      <c r="I22" s="56"/>
      <c r="J22" s="56"/>
      <c r="K22" s="56"/>
      <c r="L22" s="56"/>
      <c r="M22" s="57"/>
      <c r="N22" s="58"/>
      <c r="O22" s="57"/>
      <c r="P22" s="57"/>
      <c r="Q22" s="57"/>
      <c r="R22" s="59"/>
      <c r="S22" s="200"/>
    </row>
    <row r="23" spans="1:19" x14ac:dyDescent="0.2">
      <c r="A23" s="80"/>
      <c r="B23" s="55"/>
      <c r="C23" s="57"/>
      <c r="D23" s="56"/>
      <c r="E23" s="56"/>
      <c r="F23" s="56"/>
      <c r="G23" s="56"/>
      <c r="H23" s="63"/>
      <c r="I23" s="56"/>
      <c r="J23" s="56"/>
      <c r="K23" s="56"/>
      <c r="L23" s="56"/>
      <c r="M23" s="57"/>
      <c r="N23" s="58"/>
      <c r="O23" s="57"/>
      <c r="P23" s="57"/>
      <c r="Q23" s="57"/>
      <c r="R23" s="212"/>
      <c r="S23" s="200"/>
    </row>
    <row r="24" spans="1:19" x14ac:dyDescent="0.2">
      <c r="A24" s="80"/>
      <c r="B24" s="55"/>
      <c r="C24" s="57"/>
      <c r="D24" s="56"/>
      <c r="E24" s="56"/>
      <c r="F24" s="56"/>
      <c r="G24" s="56"/>
      <c r="H24" s="63"/>
      <c r="I24" s="56"/>
      <c r="J24" s="56"/>
      <c r="K24" s="56"/>
      <c r="L24" s="56"/>
      <c r="M24" s="57"/>
      <c r="N24" s="58"/>
      <c r="O24" s="57"/>
      <c r="P24" s="127"/>
      <c r="Q24" s="60"/>
      <c r="R24" s="212"/>
      <c r="S24" s="200"/>
    </row>
    <row r="25" spans="1:19" x14ac:dyDescent="0.2">
      <c r="A25" s="80"/>
      <c r="B25" s="55"/>
      <c r="C25" s="57"/>
      <c r="D25" s="56"/>
      <c r="E25" s="56"/>
      <c r="F25" s="56"/>
      <c r="G25" s="56"/>
      <c r="H25" s="63"/>
      <c r="I25" s="56"/>
      <c r="J25" s="56"/>
      <c r="K25" s="56"/>
      <c r="L25" s="56"/>
      <c r="M25" s="57"/>
      <c r="N25" s="58"/>
      <c r="O25" s="57"/>
      <c r="P25" s="124"/>
      <c r="Q25" s="57"/>
      <c r="R25" s="59"/>
      <c r="S25" s="200"/>
    </row>
    <row r="26" spans="1:19" x14ac:dyDescent="0.2">
      <c r="A26" s="78"/>
      <c r="B26" s="55"/>
      <c r="C26" s="57"/>
      <c r="D26" s="64"/>
      <c r="E26" s="64"/>
      <c r="F26" s="56"/>
      <c r="G26" s="64"/>
      <c r="H26" s="63"/>
      <c r="I26" s="56"/>
      <c r="J26" s="56"/>
      <c r="K26" s="56"/>
      <c r="L26" s="56"/>
      <c r="M26" s="60"/>
      <c r="N26" s="58"/>
      <c r="O26" s="57"/>
      <c r="P26" s="60"/>
      <c r="Q26" s="60"/>
      <c r="R26" s="59"/>
      <c r="S26" s="200"/>
    </row>
    <row r="27" spans="1:19" x14ac:dyDescent="0.2">
      <c r="A27" s="79"/>
      <c r="B27" s="55"/>
      <c r="C27" s="57"/>
      <c r="D27" s="65"/>
      <c r="E27" s="65"/>
      <c r="F27" s="56"/>
      <c r="G27" s="65"/>
      <c r="H27" s="63"/>
      <c r="I27" s="56"/>
      <c r="J27" s="56"/>
      <c r="K27" s="56"/>
      <c r="L27" s="56"/>
      <c r="M27" s="60"/>
      <c r="N27" s="58"/>
      <c r="O27" s="57"/>
      <c r="P27" s="60"/>
      <c r="Q27" s="60"/>
      <c r="R27" s="59"/>
      <c r="S27" s="200"/>
    </row>
    <row r="28" spans="1:19" x14ac:dyDescent="0.2">
      <c r="A28" s="78"/>
      <c r="B28" s="55"/>
      <c r="C28" s="57"/>
      <c r="D28" s="64"/>
      <c r="E28" s="64"/>
      <c r="F28" s="56"/>
      <c r="G28" s="64"/>
      <c r="H28" s="63"/>
      <c r="I28" s="56"/>
      <c r="J28" s="56"/>
      <c r="K28" s="56"/>
      <c r="L28" s="56"/>
      <c r="M28" s="57"/>
      <c r="N28" s="58"/>
      <c r="O28" s="57"/>
      <c r="P28" s="60"/>
      <c r="Q28" s="60"/>
      <c r="R28" s="212"/>
      <c r="S28" s="200"/>
    </row>
    <row r="29" spans="1:19" x14ac:dyDescent="0.2">
      <c r="A29" s="77"/>
      <c r="B29" s="55"/>
      <c r="C29" s="60"/>
      <c r="D29" s="63"/>
      <c r="E29" s="63"/>
      <c r="F29" s="56"/>
      <c r="G29" s="63"/>
      <c r="H29" s="63"/>
      <c r="I29" s="56"/>
      <c r="J29" s="56"/>
      <c r="K29" s="56"/>
      <c r="L29" s="56"/>
      <c r="M29" s="60"/>
      <c r="N29" s="61"/>
      <c r="O29" s="60"/>
      <c r="P29" s="60"/>
      <c r="Q29" s="60"/>
      <c r="R29" s="59"/>
      <c r="S29" s="200"/>
    </row>
    <row r="30" spans="1:19" x14ac:dyDescent="0.2">
      <c r="A30" s="80"/>
      <c r="B30" s="55"/>
      <c r="C30" s="57"/>
      <c r="D30" s="56"/>
      <c r="E30" s="56"/>
      <c r="F30" s="56"/>
      <c r="G30" s="56"/>
      <c r="H30" s="63"/>
      <c r="I30" s="56"/>
      <c r="J30" s="56"/>
      <c r="K30" s="56"/>
      <c r="L30" s="56"/>
      <c r="M30" s="57"/>
      <c r="N30" s="58"/>
      <c r="O30" s="57"/>
      <c r="P30" s="57"/>
      <c r="Q30" s="57"/>
      <c r="R30" s="59"/>
      <c r="S30" s="200"/>
    </row>
    <row r="31" spans="1:19" x14ac:dyDescent="0.2">
      <c r="A31" s="80"/>
      <c r="B31" s="55"/>
      <c r="C31" s="57"/>
      <c r="D31" s="56"/>
      <c r="E31" s="56"/>
      <c r="F31" s="56"/>
      <c r="G31" s="56"/>
      <c r="H31" s="63"/>
      <c r="I31" s="56"/>
      <c r="J31" s="56"/>
      <c r="K31" s="56"/>
      <c r="L31" s="56"/>
      <c r="M31" s="57"/>
      <c r="N31" s="58"/>
      <c r="O31" s="57"/>
      <c r="P31" s="60"/>
      <c r="Q31" s="60"/>
      <c r="R31" s="212"/>
      <c r="S31" s="200"/>
    </row>
    <row r="32" spans="1:19" ht="12.75" x14ac:dyDescent="0.2">
      <c r="A32" s="77"/>
      <c r="B32" s="55"/>
      <c r="C32" s="57"/>
      <c r="D32" s="63"/>
      <c r="E32" s="63"/>
      <c r="F32" s="56"/>
      <c r="G32" s="63"/>
      <c r="H32" s="63"/>
      <c r="I32" s="56"/>
      <c r="J32" s="56"/>
      <c r="K32" s="56"/>
      <c r="L32" s="56"/>
      <c r="M32" s="60"/>
      <c r="N32" s="58"/>
      <c r="O32" s="57"/>
      <c r="P32" s="60"/>
      <c r="Q32" s="60"/>
      <c r="R32" s="59"/>
      <c r="S32" s="201"/>
    </row>
    <row r="33" spans="1:19" x14ac:dyDescent="0.2">
      <c r="A33" s="77"/>
      <c r="B33" s="55"/>
      <c r="C33" s="57"/>
      <c r="D33" s="63"/>
      <c r="E33" s="63"/>
      <c r="F33" s="56"/>
      <c r="G33" s="63"/>
      <c r="H33" s="63"/>
      <c r="I33" s="56"/>
      <c r="J33" s="56"/>
      <c r="K33" s="56"/>
      <c r="L33" s="56"/>
      <c r="M33" s="60"/>
      <c r="N33" s="58"/>
      <c r="O33" s="57"/>
      <c r="P33" s="60"/>
      <c r="Q33" s="60"/>
      <c r="R33" s="59"/>
      <c r="S33" s="200"/>
    </row>
    <row r="34" spans="1:19" x14ac:dyDescent="0.2">
      <c r="A34" s="80"/>
      <c r="B34" s="55"/>
      <c r="C34" s="57"/>
      <c r="D34" s="56"/>
      <c r="E34" s="56"/>
      <c r="F34" s="56"/>
      <c r="G34" s="56"/>
      <c r="H34" s="63"/>
      <c r="I34" s="56"/>
      <c r="J34" s="56"/>
      <c r="K34" s="56"/>
      <c r="L34" s="56"/>
      <c r="M34" s="57"/>
      <c r="N34" s="58"/>
      <c r="O34" s="57"/>
      <c r="P34" s="60"/>
      <c r="Q34" s="60"/>
      <c r="R34" s="59"/>
      <c r="S34" s="200"/>
    </row>
    <row r="35" spans="1:19" x14ac:dyDescent="0.2">
      <c r="A35" s="77"/>
      <c r="B35" s="55"/>
      <c r="C35" s="57"/>
      <c r="D35" s="63"/>
      <c r="E35" s="63"/>
      <c r="F35" s="56"/>
      <c r="G35" s="63"/>
      <c r="H35" s="63"/>
      <c r="I35" s="56"/>
      <c r="J35" s="56"/>
      <c r="K35" s="56"/>
      <c r="L35" s="56"/>
      <c r="M35" s="60"/>
      <c r="N35" s="58"/>
      <c r="O35" s="57"/>
      <c r="P35" s="57"/>
      <c r="Q35" s="57"/>
      <c r="R35" s="59"/>
      <c r="S35" s="200"/>
    </row>
    <row r="36" spans="1:19" ht="12.75" x14ac:dyDescent="0.2">
      <c r="A36" s="77"/>
      <c r="B36" s="55"/>
      <c r="C36" s="57"/>
      <c r="D36" s="63"/>
      <c r="E36" s="63"/>
      <c r="F36" s="56"/>
      <c r="G36" s="63"/>
      <c r="H36" s="63"/>
      <c r="I36" s="56"/>
      <c r="J36" s="56"/>
      <c r="K36" s="56"/>
      <c r="L36" s="56"/>
      <c r="M36" s="57"/>
      <c r="N36" s="58"/>
      <c r="O36" s="57"/>
      <c r="P36" s="62"/>
      <c r="Q36" s="57"/>
      <c r="R36" s="66"/>
      <c r="S36" s="201"/>
    </row>
    <row r="37" spans="1:19" x14ac:dyDescent="0.2">
      <c r="A37" s="80"/>
      <c r="B37" s="55"/>
      <c r="C37" s="57"/>
      <c r="D37" s="56"/>
      <c r="E37" s="56"/>
      <c r="F37" s="56"/>
      <c r="G37" s="56"/>
      <c r="H37" s="63"/>
      <c r="I37" s="56"/>
      <c r="J37" s="56"/>
      <c r="K37" s="56"/>
      <c r="L37" s="56"/>
      <c r="M37" s="57"/>
      <c r="N37" s="58"/>
      <c r="O37" s="57"/>
      <c r="P37" s="127"/>
      <c r="Q37" s="60"/>
      <c r="R37" s="59"/>
      <c r="S37" s="200"/>
    </row>
    <row r="38" spans="1:19" ht="12.75" x14ac:dyDescent="0.2">
      <c r="A38" s="79"/>
      <c r="B38" s="55"/>
      <c r="C38" s="57"/>
      <c r="D38" s="65"/>
      <c r="E38" s="65"/>
      <c r="F38" s="56"/>
      <c r="G38" s="65"/>
      <c r="H38" s="63"/>
      <c r="I38" s="56"/>
      <c r="J38" s="56"/>
      <c r="K38" s="56"/>
      <c r="L38" s="56"/>
      <c r="M38" s="60"/>
      <c r="N38" s="58"/>
      <c r="O38" s="57"/>
      <c r="P38" s="60"/>
      <c r="Q38" s="60"/>
      <c r="R38" s="67"/>
      <c r="S38" s="202"/>
    </row>
    <row r="39" spans="1:19" x14ac:dyDescent="0.2">
      <c r="A39" s="77"/>
      <c r="B39" s="55"/>
      <c r="C39" s="60"/>
      <c r="D39" s="63"/>
      <c r="E39" s="63"/>
      <c r="F39" s="56"/>
      <c r="G39" s="63"/>
      <c r="H39" s="63"/>
      <c r="I39" s="56"/>
      <c r="J39" s="56"/>
      <c r="K39" s="56"/>
      <c r="L39" s="56"/>
      <c r="M39" s="60"/>
      <c r="N39" s="61"/>
      <c r="O39" s="60"/>
      <c r="P39" s="60"/>
      <c r="Q39" s="60"/>
      <c r="R39" s="59"/>
      <c r="S39" s="200"/>
    </row>
    <row r="40" spans="1:19" x14ac:dyDescent="0.2">
      <c r="A40" s="80"/>
      <c r="B40" s="55"/>
      <c r="C40" s="57"/>
      <c r="D40" s="56"/>
      <c r="E40" s="56"/>
      <c r="F40" s="56"/>
      <c r="G40" s="56"/>
      <c r="H40" s="63"/>
      <c r="I40" s="56"/>
      <c r="J40" s="56"/>
      <c r="K40" s="56"/>
      <c r="L40" s="56"/>
      <c r="M40" s="57"/>
      <c r="N40" s="58"/>
      <c r="O40" s="57"/>
      <c r="P40" s="60"/>
      <c r="Q40" s="60"/>
      <c r="R40" s="59"/>
      <c r="S40" s="200"/>
    </row>
    <row r="41" spans="1:19" x14ac:dyDescent="0.2">
      <c r="A41" s="78"/>
      <c r="B41" s="55"/>
      <c r="C41" s="57"/>
      <c r="D41" s="64"/>
      <c r="E41" s="64"/>
      <c r="F41" s="56"/>
      <c r="G41" s="64"/>
      <c r="H41" s="63"/>
      <c r="I41" s="56"/>
      <c r="J41" s="56"/>
      <c r="K41" s="56"/>
      <c r="L41" s="56"/>
      <c r="M41" s="60"/>
      <c r="N41" s="58"/>
      <c r="O41" s="57"/>
      <c r="P41" s="60"/>
      <c r="Q41" s="60"/>
      <c r="R41" s="59"/>
      <c r="S41" s="200"/>
    </row>
    <row r="42" spans="1:19" x14ac:dyDescent="0.2">
      <c r="A42" s="80"/>
      <c r="B42" s="55"/>
      <c r="C42" s="57"/>
      <c r="D42" s="56"/>
      <c r="E42" s="56"/>
      <c r="F42" s="56"/>
      <c r="G42" s="56"/>
      <c r="H42" s="63"/>
      <c r="I42" s="56"/>
      <c r="J42" s="56"/>
      <c r="K42" s="56"/>
      <c r="L42" s="56"/>
      <c r="M42" s="57"/>
      <c r="N42" s="58"/>
      <c r="O42" s="57"/>
      <c r="P42" s="60"/>
      <c r="Q42" s="60"/>
      <c r="R42" s="59"/>
      <c r="S42" s="200"/>
    </row>
    <row r="43" spans="1:19" x14ac:dyDescent="0.2">
      <c r="A43" s="77"/>
      <c r="B43" s="55"/>
      <c r="C43" s="57"/>
      <c r="D43" s="63"/>
      <c r="E43" s="63"/>
      <c r="F43" s="56"/>
      <c r="G43" s="63"/>
      <c r="H43" s="63"/>
      <c r="I43" s="56"/>
      <c r="J43" s="56"/>
      <c r="K43" s="56"/>
      <c r="L43" s="56"/>
      <c r="M43" s="60"/>
      <c r="N43" s="58"/>
      <c r="O43" s="57"/>
      <c r="P43" s="60"/>
      <c r="Q43" s="60"/>
      <c r="R43" s="59"/>
      <c r="S43" s="200"/>
    </row>
    <row r="44" spans="1:19" x14ac:dyDescent="0.2">
      <c r="A44" s="77"/>
      <c r="B44" s="55"/>
      <c r="C44" s="57"/>
      <c r="D44" s="63"/>
      <c r="E44" s="63"/>
      <c r="F44" s="56"/>
      <c r="G44" s="63"/>
      <c r="H44" s="63"/>
      <c r="I44" s="56"/>
      <c r="J44" s="56"/>
      <c r="K44" s="56"/>
      <c r="L44" s="56"/>
      <c r="M44" s="60"/>
      <c r="N44" s="58"/>
      <c r="O44" s="57"/>
      <c r="P44" s="60"/>
      <c r="Q44" s="60"/>
      <c r="R44" s="212"/>
      <c r="S44" s="200"/>
    </row>
    <row r="45" spans="1:19" x14ac:dyDescent="0.2">
      <c r="A45" s="78"/>
      <c r="B45" s="55"/>
      <c r="C45" s="57"/>
      <c r="D45" s="64"/>
      <c r="E45" s="64"/>
      <c r="F45" s="56"/>
      <c r="G45" s="64"/>
      <c r="H45" s="63"/>
      <c r="I45" s="56"/>
      <c r="J45" s="56"/>
      <c r="K45" s="56"/>
      <c r="L45" s="56"/>
      <c r="M45" s="57"/>
      <c r="N45" s="58"/>
      <c r="O45" s="57"/>
      <c r="P45" s="60"/>
      <c r="Q45" s="60"/>
      <c r="R45" s="59"/>
      <c r="S45" s="200"/>
    </row>
    <row r="46" spans="1:19" x14ac:dyDescent="0.2">
      <c r="A46" s="80"/>
      <c r="B46" s="55"/>
      <c r="C46" s="57"/>
      <c r="D46" s="56"/>
      <c r="E46" s="56"/>
      <c r="F46" s="56"/>
      <c r="G46" s="56"/>
      <c r="H46" s="63"/>
      <c r="I46" s="56"/>
      <c r="J46" s="56"/>
      <c r="K46" s="56"/>
      <c r="L46" s="56"/>
      <c r="M46" s="57"/>
      <c r="N46" s="58"/>
      <c r="O46" s="57"/>
      <c r="P46" s="57"/>
      <c r="Q46" s="57"/>
      <c r="R46" s="59"/>
      <c r="S46" s="200"/>
    </row>
    <row r="47" spans="1:19" x14ac:dyDescent="0.2">
      <c r="A47" s="77"/>
      <c r="B47" s="55"/>
      <c r="C47" s="57"/>
      <c r="D47" s="63"/>
      <c r="E47" s="63"/>
      <c r="F47" s="56"/>
      <c r="G47" s="63"/>
      <c r="H47" s="63"/>
      <c r="I47" s="56"/>
      <c r="J47" s="56"/>
      <c r="K47" s="56"/>
      <c r="L47" s="56"/>
      <c r="M47" s="60"/>
      <c r="N47" s="58"/>
      <c r="O47" s="57"/>
      <c r="P47" s="183"/>
      <c r="Q47" s="60"/>
      <c r="R47" s="59"/>
      <c r="S47" s="200"/>
    </row>
    <row r="48" spans="1:19" x14ac:dyDescent="0.2">
      <c r="A48" s="77"/>
      <c r="B48" s="55"/>
      <c r="C48" s="60"/>
      <c r="D48" s="63"/>
      <c r="E48" s="63"/>
      <c r="F48" s="56"/>
      <c r="G48" s="63"/>
      <c r="H48" s="63"/>
      <c r="I48" s="56"/>
      <c r="J48" s="56"/>
      <c r="K48" s="56"/>
      <c r="L48" s="56"/>
      <c r="M48" s="60"/>
      <c r="N48" s="61"/>
      <c r="O48" s="60"/>
      <c r="P48" s="60"/>
      <c r="Q48" s="60"/>
      <c r="R48" s="59"/>
      <c r="S48" s="200"/>
    </row>
    <row r="49" spans="1:26" x14ac:dyDescent="0.2">
      <c r="A49" s="80"/>
      <c r="B49" s="55"/>
      <c r="C49" s="57"/>
      <c r="D49" s="56"/>
      <c r="E49" s="56"/>
      <c r="F49" s="56"/>
      <c r="G49" s="56"/>
      <c r="H49" s="63"/>
      <c r="I49" s="56"/>
      <c r="J49" s="56"/>
      <c r="K49" s="56"/>
      <c r="L49" s="56"/>
      <c r="M49" s="57"/>
      <c r="N49" s="58"/>
      <c r="O49" s="57"/>
      <c r="P49" s="60"/>
      <c r="Q49" s="60"/>
      <c r="R49" s="59"/>
      <c r="S49" s="200"/>
    </row>
    <row r="50" spans="1:26" s="55" customFormat="1" x14ac:dyDescent="0.2">
      <c r="A50" s="77"/>
      <c r="C50" s="57"/>
      <c r="D50" s="63"/>
      <c r="E50" s="63"/>
      <c r="F50" s="56"/>
      <c r="G50" s="63"/>
      <c r="H50" s="63"/>
      <c r="I50" s="56"/>
      <c r="J50" s="56"/>
      <c r="K50" s="56"/>
      <c r="L50" s="56"/>
      <c r="M50" s="60"/>
      <c r="N50" s="58"/>
      <c r="O50" s="57"/>
      <c r="P50" s="60"/>
      <c r="Q50" s="60"/>
      <c r="R50" s="59"/>
      <c r="S50" s="200"/>
    </row>
    <row r="51" spans="1:26" x14ac:dyDescent="0.2">
      <c r="A51" s="80"/>
      <c r="B51" s="55"/>
      <c r="C51" s="57"/>
      <c r="D51" s="56"/>
      <c r="E51" s="56"/>
      <c r="F51" s="56"/>
      <c r="G51" s="56"/>
      <c r="H51" s="63"/>
      <c r="I51" s="56"/>
      <c r="J51" s="56"/>
      <c r="K51" s="56"/>
      <c r="L51" s="56"/>
      <c r="M51" s="57"/>
      <c r="N51" s="58"/>
      <c r="O51" s="57"/>
      <c r="P51" s="60"/>
      <c r="Q51" s="60"/>
      <c r="R51" s="212"/>
      <c r="S51" s="200"/>
    </row>
    <row r="52" spans="1:26" x14ac:dyDescent="0.2">
      <c r="A52" s="80"/>
      <c r="B52" s="55"/>
      <c r="C52" s="57"/>
      <c r="D52" s="56"/>
      <c r="E52" s="56"/>
      <c r="F52" s="56"/>
      <c r="G52" s="56"/>
      <c r="H52" s="63"/>
      <c r="I52" s="56"/>
      <c r="J52" s="56"/>
      <c r="K52" s="56"/>
      <c r="L52" s="56"/>
      <c r="M52" s="57"/>
      <c r="N52" s="58"/>
      <c r="O52" s="57"/>
      <c r="P52" s="127"/>
      <c r="Q52" s="60"/>
      <c r="R52" s="59"/>
      <c r="S52" s="200"/>
    </row>
    <row r="53" spans="1:26" x14ac:dyDescent="0.2">
      <c r="A53" s="77"/>
      <c r="B53" s="55"/>
      <c r="C53" s="57"/>
      <c r="D53" s="63"/>
      <c r="E53" s="63"/>
      <c r="F53" s="56"/>
      <c r="G53" s="63"/>
      <c r="H53" s="63"/>
      <c r="I53" s="56"/>
      <c r="J53" s="56"/>
      <c r="K53" s="56"/>
      <c r="L53" s="56"/>
      <c r="M53" s="60"/>
      <c r="N53" s="58"/>
      <c r="O53" s="57"/>
      <c r="P53" s="60"/>
      <c r="Q53" s="60"/>
      <c r="R53" s="59"/>
      <c r="S53" s="200"/>
    </row>
    <row r="54" spans="1:26" x14ac:dyDescent="0.2">
      <c r="A54" s="80"/>
      <c r="B54" s="55"/>
      <c r="C54" s="57"/>
      <c r="D54" s="56"/>
      <c r="E54" s="56"/>
      <c r="F54" s="56"/>
      <c r="G54" s="56"/>
      <c r="H54" s="63"/>
      <c r="I54" s="56"/>
      <c r="J54" s="56"/>
      <c r="K54" s="56"/>
      <c r="L54" s="56"/>
      <c r="M54" s="57"/>
      <c r="N54" s="58"/>
      <c r="O54" s="57"/>
      <c r="P54" s="60"/>
      <c r="Q54" s="60"/>
      <c r="R54" s="212"/>
      <c r="S54" s="200"/>
    </row>
    <row r="55" spans="1:26" x14ac:dyDescent="0.2">
      <c r="A55" s="81"/>
      <c r="B55" s="55"/>
      <c r="C55" s="57"/>
      <c r="D55" s="68"/>
      <c r="E55" s="68"/>
      <c r="F55" s="56"/>
      <c r="G55" s="68"/>
      <c r="H55" s="63"/>
      <c r="I55" s="56"/>
      <c r="J55" s="56"/>
      <c r="K55" s="56"/>
      <c r="L55" s="56"/>
      <c r="M55" s="60"/>
      <c r="N55" s="61"/>
      <c r="O55" s="60"/>
      <c r="P55" s="188"/>
      <c r="Q55" s="57"/>
      <c r="R55" s="59"/>
      <c r="S55" s="200"/>
    </row>
    <row r="56" spans="1:26" x14ac:dyDescent="0.2">
      <c r="A56" s="77"/>
      <c r="B56" s="55"/>
      <c r="C56" s="57"/>
      <c r="D56" s="63"/>
      <c r="E56" s="63"/>
      <c r="F56" s="56"/>
      <c r="G56" s="63"/>
      <c r="H56" s="63"/>
      <c r="I56" s="56"/>
      <c r="J56" s="56"/>
      <c r="K56" s="56"/>
      <c r="L56" s="56"/>
      <c r="M56" s="60"/>
      <c r="N56" s="58"/>
      <c r="O56" s="57"/>
      <c r="P56" s="60"/>
      <c r="Q56" s="60"/>
      <c r="R56" s="212"/>
      <c r="S56" s="200"/>
    </row>
    <row r="57" spans="1:26" x14ac:dyDescent="0.2">
      <c r="A57" s="77"/>
      <c r="B57" s="55"/>
      <c r="C57" s="57"/>
      <c r="D57" s="63"/>
      <c r="E57" s="63"/>
      <c r="F57" s="56"/>
      <c r="G57" s="63"/>
      <c r="H57" s="63"/>
      <c r="I57" s="56"/>
      <c r="J57" s="56"/>
      <c r="K57" s="56"/>
      <c r="L57" s="56"/>
      <c r="M57" s="60"/>
      <c r="N57" s="58"/>
      <c r="O57" s="57"/>
      <c r="P57" s="60"/>
      <c r="Q57" s="60"/>
      <c r="R57" s="59"/>
      <c r="S57" s="200"/>
    </row>
    <row r="58" spans="1:26" s="55" customFormat="1" x14ac:dyDescent="0.2">
      <c r="A58" s="80"/>
      <c r="C58" s="57"/>
      <c r="D58" s="56"/>
      <c r="E58" s="56"/>
      <c r="F58" s="56"/>
      <c r="G58" s="56"/>
      <c r="H58" s="63"/>
      <c r="I58" s="56"/>
      <c r="J58" s="56"/>
      <c r="K58" s="56"/>
      <c r="L58" s="56"/>
      <c r="M58" s="57"/>
      <c r="N58" s="58"/>
      <c r="O58" s="57"/>
      <c r="P58" s="60"/>
      <c r="Q58" s="60"/>
      <c r="R58" s="212"/>
      <c r="S58" s="200"/>
    </row>
    <row r="59" spans="1:26" x14ac:dyDescent="0.2">
      <c r="A59" s="78"/>
      <c r="B59" s="55"/>
      <c r="C59" s="57"/>
      <c r="D59" s="64"/>
      <c r="E59" s="64"/>
      <c r="F59" s="56"/>
      <c r="G59" s="64"/>
      <c r="H59" s="63"/>
      <c r="I59" s="56"/>
      <c r="J59" s="56"/>
      <c r="K59" s="56"/>
      <c r="L59" s="56"/>
      <c r="M59" s="57"/>
      <c r="N59" s="58"/>
      <c r="O59" s="57"/>
      <c r="P59" s="60"/>
      <c r="Q59" s="60"/>
      <c r="R59" s="59"/>
      <c r="S59" s="200"/>
    </row>
    <row r="60" spans="1:26" x14ac:dyDescent="0.2">
      <c r="A60" s="78"/>
      <c r="B60" s="55"/>
      <c r="C60" s="57"/>
      <c r="D60" s="64"/>
      <c r="E60" s="64"/>
      <c r="F60" s="56"/>
      <c r="G60" s="64"/>
      <c r="H60" s="63"/>
      <c r="I60" s="56"/>
      <c r="J60" s="56"/>
      <c r="K60" s="56"/>
      <c r="L60" s="56"/>
      <c r="M60" s="60"/>
      <c r="N60" s="58"/>
      <c r="O60" s="57"/>
      <c r="P60" s="183"/>
      <c r="Q60" s="60"/>
      <c r="R60" s="59"/>
      <c r="S60" s="200"/>
    </row>
    <row r="61" spans="1:26" x14ac:dyDescent="0.2">
      <c r="A61" s="80"/>
      <c r="B61" s="55"/>
      <c r="C61" s="57"/>
      <c r="D61" s="56"/>
      <c r="E61" s="56"/>
      <c r="F61" s="56"/>
      <c r="G61" s="56"/>
      <c r="H61" s="63"/>
      <c r="I61" s="56"/>
      <c r="J61" s="56"/>
      <c r="K61" s="56"/>
      <c r="L61" s="56"/>
      <c r="M61" s="57"/>
      <c r="N61" s="58"/>
      <c r="O61" s="57"/>
      <c r="P61" s="57"/>
      <c r="Q61" s="57"/>
      <c r="R61" s="59"/>
      <c r="S61" s="200"/>
      <c r="Z61" s="59" t="s">
        <v>54</v>
      </c>
    </row>
    <row r="62" spans="1:26" x14ac:dyDescent="0.2">
      <c r="A62" s="77"/>
      <c r="B62" s="55"/>
      <c r="C62" s="60"/>
      <c r="D62" s="63"/>
      <c r="E62" s="63"/>
      <c r="F62" s="56"/>
      <c r="G62" s="63"/>
      <c r="H62" s="63"/>
      <c r="I62" s="56"/>
      <c r="J62" s="56"/>
      <c r="K62" s="56"/>
      <c r="L62" s="56"/>
      <c r="M62" s="60"/>
      <c r="N62" s="61"/>
      <c r="O62" s="60"/>
      <c r="P62" s="62"/>
      <c r="Q62" s="57"/>
      <c r="R62" s="59"/>
      <c r="S62" s="200"/>
    </row>
    <row r="63" spans="1:26" x14ac:dyDescent="0.2">
      <c r="A63" s="77"/>
      <c r="B63" s="55"/>
      <c r="C63" s="60"/>
      <c r="D63" s="63"/>
      <c r="E63" s="63"/>
      <c r="F63" s="56"/>
      <c r="G63" s="63"/>
      <c r="H63" s="63"/>
      <c r="I63" s="56"/>
      <c r="J63" s="56"/>
      <c r="K63" s="56"/>
      <c r="L63" s="56"/>
      <c r="M63" s="60"/>
      <c r="N63" s="61"/>
      <c r="O63" s="60"/>
      <c r="P63" s="60"/>
      <c r="Q63" s="60"/>
      <c r="R63" s="59"/>
      <c r="S63" s="200"/>
    </row>
    <row r="64" spans="1:26" x14ac:dyDescent="0.2">
      <c r="A64" s="77"/>
      <c r="B64" s="55"/>
      <c r="C64" s="57"/>
      <c r="D64" s="63"/>
      <c r="E64" s="63"/>
      <c r="F64" s="56"/>
      <c r="G64" s="63"/>
      <c r="H64" s="63"/>
      <c r="I64" s="56"/>
      <c r="J64" s="56"/>
      <c r="K64" s="56"/>
      <c r="L64" s="56"/>
      <c r="M64" s="60"/>
      <c r="N64" s="58"/>
      <c r="O64" s="57"/>
      <c r="P64" s="60"/>
      <c r="Q64" s="60"/>
      <c r="R64" s="62"/>
      <c r="S64" s="200"/>
    </row>
    <row r="65" spans="1:19" x14ac:dyDescent="0.2">
      <c r="A65" s="77"/>
      <c r="B65" s="55"/>
      <c r="C65" s="60"/>
      <c r="D65" s="63"/>
      <c r="E65" s="63"/>
      <c r="F65" s="56"/>
      <c r="G65" s="63"/>
      <c r="H65" s="63"/>
      <c r="I65" s="56"/>
      <c r="J65" s="56"/>
      <c r="K65" s="56"/>
      <c r="L65" s="56"/>
      <c r="M65" s="60"/>
      <c r="N65" s="61"/>
      <c r="O65" s="60"/>
      <c r="P65" s="60"/>
      <c r="Q65" s="60"/>
      <c r="R65" s="212"/>
      <c r="S65" s="200"/>
    </row>
    <row r="66" spans="1:19" x14ac:dyDescent="0.2">
      <c r="A66" s="80"/>
      <c r="B66" s="55"/>
      <c r="C66" s="57"/>
      <c r="D66" s="56"/>
      <c r="E66" s="56"/>
      <c r="F66" s="56"/>
      <c r="G66" s="56"/>
      <c r="H66" s="63"/>
      <c r="I66" s="56"/>
      <c r="J66" s="56"/>
      <c r="K66" s="56"/>
      <c r="L66" s="56"/>
      <c r="M66" s="57"/>
      <c r="N66" s="58"/>
      <c r="O66" s="57"/>
      <c r="P66" s="60"/>
      <c r="Q66" s="60"/>
      <c r="R66" s="212"/>
      <c r="S66" s="200"/>
    </row>
    <row r="67" spans="1:19" x14ac:dyDescent="0.2">
      <c r="A67" s="77"/>
      <c r="B67" s="55"/>
      <c r="C67" s="57"/>
      <c r="D67" s="63"/>
      <c r="E67" s="63"/>
      <c r="F67" s="56"/>
      <c r="G67" s="63"/>
      <c r="H67" s="63"/>
      <c r="I67" s="56"/>
      <c r="J67" s="56"/>
      <c r="K67" s="56"/>
      <c r="L67" s="56"/>
      <c r="M67" s="60"/>
      <c r="N67" s="58"/>
      <c r="O67" s="57"/>
      <c r="P67" s="62"/>
      <c r="Q67" s="57"/>
      <c r="R67" s="59"/>
      <c r="S67" s="200"/>
    </row>
    <row r="68" spans="1:19" x14ac:dyDescent="0.2">
      <c r="A68" s="80"/>
      <c r="B68" s="55"/>
      <c r="C68" s="57"/>
      <c r="D68" s="56"/>
      <c r="E68" s="56"/>
      <c r="F68" s="56"/>
      <c r="G68" s="56"/>
      <c r="H68" s="63"/>
      <c r="I68" s="56"/>
      <c r="J68" s="56"/>
      <c r="K68" s="56"/>
      <c r="L68" s="56"/>
      <c r="M68" s="57"/>
      <c r="N68" s="58"/>
      <c r="O68" s="57"/>
      <c r="P68" s="60"/>
      <c r="Q68" s="60"/>
      <c r="R68" s="59"/>
      <c r="S68" s="200"/>
    </row>
    <row r="69" spans="1:19" x14ac:dyDescent="0.2">
      <c r="A69" s="78"/>
      <c r="B69" s="55"/>
      <c r="C69" s="57"/>
      <c r="D69" s="64"/>
      <c r="E69" s="64"/>
      <c r="F69" s="56"/>
      <c r="G69" s="64"/>
      <c r="H69" s="63"/>
      <c r="I69" s="56"/>
      <c r="J69" s="56"/>
      <c r="K69" s="56"/>
      <c r="L69" s="56"/>
      <c r="M69" s="60"/>
      <c r="N69" s="58"/>
      <c r="O69" s="57"/>
      <c r="P69" s="60"/>
      <c r="Q69" s="60"/>
      <c r="R69" s="212"/>
      <c r="S69" s="200"/>
    </row>
    <row r="70" spans="1:19" x14ac:dyDescent="0.2">
      <c r="A70" s="80"/>
      <c r="B70" s="55"/>
      <c r="C70" s="57"/>
      <c r="D70" s="56"/>
      <c r="E70" s="56"/>
      <c r="F70" s="56"/>
      <c r="G70" s="56"/>
      <c r="H70" s="63"/>
      <c r="I70" s="56"/>
      <c r="J70" s="56"/>
      <c r="K70" s="56"/>
      <c r="L70" s="56"/>
      <c r="M70" s="57"/>
      <c r="N70" s="58"/>
      <c r="O70" s="57"/>
      <c r="P70" s="62"/>
      <c r="Q70" s="57"/>
      <c r="R70" s="59"/>
      <c r="S70" s="200"/>
    </row>
    <row r="71" spans="1:19" x14ac:dyDescent="0.2">
      <c r="A71" s="82"/>
      <c r="B71" s="55"/>
      <c r="C71" s="57"/>
      <c r="D71" s="69"/>
      <c r="E71" s="69"/>
      <c r="F71" s="56"/>
      <c r="G71" s="69"/>
      <c r="H71" s="63"/>
      <c r="I71" s="56"/>
      <c r="J71" s="56"/>
      <c r="K71" s="56"/>
      <c r="L71" s="56"/>
      <c r="M71" s="60"/>
      <c r="N71" s="58"/>
      <c r="O71" s="57"/>
      <c r="P71" s="60"/>
      <c r="Q71" s="60"/>
      <c r="R71" s="59"/>
      <c r="S71" s="200"/>
    </row>
    <row r="72" spans="1:19" x14ac:dyDescent="0.2">
      <c r="A72" s="78"/>
      <c r="B72" s="55"/>
      <c r="C72" s="57"/>
      <c r="D72" s="64"/>
      <c r="E72" s="64"/>
      <c r="F72" s="56"/>
      <c r="G72" s="64"/>
      <c r="H72" s="63"/>
      <c r="I72" s="56"/>
      <c r="J72" s="56"/>
      <c r="K72" s="56"/>
      <c r="L72" s="56"/>
      <c r="M72" s="60"/>
      <c r="N72" s="58"/>
      <c r="O72" s="57"/>
      <c r="P72" s="60"/>
      <c r="Q72" s="60"/>
      <c r="R72" s="188"/>
      <c r="S72" s="199"/>
    </row>
    <row r="73" spans="1:19" x14ac:dyDescent="0.2">
      <c r="A73" s="77"/>
      <c r="B73" s="55"/>
      <c r="C73" s="60"/>
      <c r="D73" s="63"/>
      <c r="E73" s="63"/>
      <c r="F73" s="56"/>
      <c r="G73" s="63"/>
      <c r="H73" s="63"/>
      <c r="I73" s="56"/>
      <c r="J73" s="56"/>
      <c r="K73" s="56"/>
      <c r="L73" s="56"/>
      <c r="M73" s="60"/>
      <c r="N73" s="61"/>
      <c r="O73" s="60"/>
      <c r="P73" s="62"/>
      <c r="Q73" s="57"/>
      <c r="R73" s="59"/>
      <c r="S73" s="200"/>
    </row>
    <row r="74" spans="1:19" x14ac:dyDescent="0.2">
      <c r="A74" s="79"/>
      <c r="B74" s="55"/>
      <c r="C74" s="57"/>
      <c r="D74" s="65"/>
      <c r="E74" s="65"/>
      <c r="F74" s="56"/>
      <c r="G74" s="65"/>
      <c r="H74" s="63"/>
      <c r="I74" s="56"/>
      <c r="J74" s="56"/>
      <c r="K74" s="56"/>
      <c r="L74" s="56"/>
      <c r="M74" s="60"/>
      <c r="N74" s="58"/>
      <c r="O74" s="57"/>
      <c r="P74" s="60"/>
      <c r="Q74" s="60"/>
      <c r="R74" s="212"/>
      <c r="S74" s="200"/>
    </row>
    <row r="75" spans="1:19" x14ac:dyDescent="0.2">
      <c r="A75" s="80"/>
      <c r="B75" s="55"/>
      <c r="C75" s="57"/>
      <c r="D75" s="56"/>
      <c r="E75" s="56"/>
      <c r="F75" s="56"/>
      <c r="G75" s="56"/>
      <c r="H75" s="63"/>
      <c r="I75" s="56"/>
      <c r="J75" s="56"/>
      <c r="K75" s="56"/>
      <c r="L75" s="56"/>
      <c r="M75" s="57"/>
      <c r="N75" s="58"/>
      <c r="O75" s="57"/>
      <c r="P75" s="60"/>
      <c r="Q75" s="60"/>
      <c r="R75" s="59"/>
      <c r="S75" s="200"/>
    </row>
    <row r="76" spans="1:19" x14ac:dyDescent="0.2">
      <c r="A76" s="78"/>
      <c r="B76" s="55"/>
      <c r="C76" s="57"/>
      <c r="D76" s="64"/>
      <c r="E76" s="64"/>
      <c r="F76" s="56"/>
      <c r="G76" s="64"/>
      <c r="H76" s="63"/>
      <c r="I76" s="56"/>
      <c r="J76" s="56"/>
      <c r="K76" s="56"/>
      <c r="L76" s="56"/>
      <c r="M76" s="60"/>
      <c r="N76" s="58"/>
      <c r="O76" s="57"/>
      <c r="P76" s="60"/>
      <c r="Q76" s="60"/>
      <c r="R76" s="212"/>
      <c r="S76" s="200"/>
    </row>
    <row r="77" spans="1:19" x14ac:dyDescent="0.2">
      <c r="A77" s="78"/>
      <c r="B77" s="55"/>
      <c r="C77" s="57"/>
      <c r="D77" s="64"/>
      <c r="E77" s="64"/>
      <c r="F77" s="56"/>
      <c r="G77" s="64"/>
      <c r="H77" s="63"/>
      <c r="I77" s="56"/>
      <c r="J77" s="56"/>
      <c r="K77" s="56"/>
      <c r="L77" s="56"/>
      <c r="M77" s="57"/>
      <c r="N77" s="58"/>
      <c r="O77" s="57"/>
      <c r="P77" s="60"/>
      <c r="Q77" s="60"/>
      <c r="R77" s="212"/>
      <c r="S77" s="200"/>
    </row>
    <row r="78" spans="1:19" x14ac:dyDescent="0.2">
      <c r="A78" s="80"/>
      <c r="B78" s="55"/>
      <c r="C78" s="57"/>
      <c r="D78" s="56"/>
      <c r="E78" s="56"/>
      <c r="F78" s="56"/>
      <c r="G78" s="56"/>
      <c r="H78" s="63"/>
      <c r="I78" s="56"/>
      <c r="J78" s="56"/>
      <c r="K78" s="56"/>
      <c r="L78" s="56"/>
      <c r="M78" s="57"/>
      <c r="N78" s="58"/>
      <c r="O78" s="57"/>
      <c r="P78" s="60"/>
      <c r="Q78" s="60"/>
      <c r="R78" s="212"/>
      <c r="S78" s="200"/>
    </row>
    <row r="79" spans="1:19" x14ac:dyDescent="0.2">
      <c r="A79" s="80"/>
      <c r="B79" s="55"/>
      <c r="C79" s="57"/>
      <c r="D79" s="56"/>
      <c r="E79" s="56"/>
      <c r="F79" s="56"/>
      <c r="G79" s="56"/>
      <c r="H79" s="63"/>
      <c r="I79" s="56"/>
      <c r="J79" s="56"/>
      <c r="K79" s="56"/>
      <c r="L79" s="56"/>
      <c r="M79" s="57"/>
      <c r="N79" s="58"/>
      <c r="O79" s="57"/>
      <c r="P79" s="60"/>
      <c r="Q79" s="60"/>
      <c r="R79" s="212"/>
      <c r="S79" s="200"/>
    </row>
    <row r="80" spans="1:19" x14ac:dyDescent="0.2">
      <c r="A80" s="77"/>
      <c r="B80" s="55"/>
      <c r="C80" s="57"/>
      <c r="D80" s="63"/>
      <c r="E80" s="63"/>
      <c r="F80" s="56"/>
      <c r="G80" s="63"/>
      <c r="H80" s="63"/>
      <c r="I80" s="56"/>
      <c r="J80" s="56"/>
      <c r="K80" s="56"/>
      <c r="L80" s="56"/>
      <c r="M80" s="60"/>
      <c r="N80" s="58"/>
      <c r="O80" s="57"/>
      <c r="P80" s="60"/>
      <c r="Q80" s="60"/>
      <c r="R80" s="212"/>
      <c r="S80" s="200"/>
    </row>
    <row r="81" spans="1:19" x14ac:dyDescent="0.2">
      <c r="A81" s="80"/>
      <c r="B81" s="55"/>
      <c r="C81" s="57"/>
      <c r="D81" s="56"/>
      <c r="E81" s="56"/>
      <c r="F81" s="56"/>
      <c r="G81" s="56"/>
      <c r="H81" s="63"/>
      <c r="I81" s="56"/>
      <c r="J81" s="56"/>
      <c r="K81" s="56"/>
      <c r="L81" s="56"/>
      <c r="M81" s="57"/>
      <c r="N81" s="58"/>
      <c r="O81" s="57"/>
      <c r="P81" s="60"/>
      <c r="Q81" s="60"/>
      <c r="R81" s="59"/>
      <c r="S81" s="199"/>
    </row>
    <row r="82" spans="1:19" x14ac:dyDescent="0.2">
      <c r="A82" s="77"/>
      <c r="B82" s="55"/>
      <c r="C82" s="60"/>
      <c r="D82" s="63"/>
      <c r="E82" s="63"/>
      <c r="F82" s="56"/>
      <c r="G82" s="63"/>
      <c r="H82" s="63"/>
      <c r="I82" s="56"/>
      <c r="J82" s="56"/>
      <c r="K82" s="56"/>
      <c r="L82" s="56"/>
      <c r="M82" s="60"/>
      <c r="N82" s="61"/>
      <c r="O82" s="60"/>
      <c r="P82" s="60"/>
      <c r="Q82" s="60"/>
      <c r="R82" s="59"/>
      <c r="S82" s="200"/>
    </row>
    <row r="83" spans="1:19" x14ac:dyDescent="0.2">
      <c r="A83" s="83"/>
      <c r="B83" s="55"/>
      <c r="C83" s="57"/>
      <c r="D83" s="70"/>
      <c r="E83" s="70"/>
      <c r="F83" s="56"/>
      <c r="G83" s="70"/>
      <c r="H83" s="63"/>
      <c r="I83" s="56"/>
      <c r="J83" s="56"/>
      <c r="K83" s="56"/>
      <c r="L83" s="56"/>
      <c r="M83" s="60"/>
      <c r="N83" s="58"/>
      <c r="O83" s="57"/>
      <c r="P83" s="60"/>
      <c r="Q83" s="60"/>
      <c r="R83" s="59"/>
      <c r="S83" s="200"/>
    </row>
    <row r="84" spans="1:19" x14ac:dyDescent="0.2">
      <c r="A84" s="78"/>
      <c r="B84" s="55"/>
      <c r="C84" s="57"/>
      <c r="D84" s="64"/>
      <c r="E84" s="64"/>
      <c r="F84" s="56"/>
      <c r="G84" s="64"/>
      <c r="H84" s="63"/>
      <c r="I84" s="56"/>
      <c r="J84" s="56"/>
      <c r="K84" s="56"/>
      <c r="L84" s="56"/>
      <c r="M84" s="60"/>
      <c r="N84" s="58"/>
      <c r="O84" s="57"/>
      <c r="P84" s="60"/>
      <c r="Q84" s="60"/>
      <c r="R84" s="59"/>
      <c r="S84" s="200"/>
    </row>
    <row r="85" spans="1:19" x14ac:dyDescent="0.2">
      <c r="A85" s="80"/>
      <c r="B85" s="55"/>
      <c r="C85" s="57"/>
      <c r="D85" s="56"/>
      <c r="E85" s="56"/>
      <c r="F85" s="56"/>
      <c r="G85" s="56"/>
      <c r="H85" s="63"/>
      <c r="I85" s="56"/>
      <c r="J85" s="56"/>
      <c r="K85" s="56"/>
      <c r="L85" s="56"/>
      <c r="M85" s="57"/>
      <c r="N85" s="58"/>
      <c r="O85" s="57"/>
      <c r="P85" s="60"/>
      <c r="Q85" s="60"/>
      <c r="R85" s="59"/>
      <c r="S85" s="200"/>
    </row>
    <row r="86" spans="1:19" x14ac:dyDescent="0.2">
      <c r="A86" s="77"/>
      <c r="B86" s="55"/>
      <c r="C86" s="57"/>
      <c r="D86" s="63"/>
      <c r="E86" s="63"/>
      <c r="F86" s="56"/>
      <c r="G86" s="63"/>
      <c r="H86" s="63"/>
      <c r="I86" s="56"/>
      <c r="J86" s="56"/>
      <c r="K86" s="56"/>
      <c r="L86" s="56"/>
      <c r="M86" s="60"/>
      <c r="N86" s="58"/>
      <c r="O86" s="57"/>
      <c r="P86" s="60"/>
      <c r="Q86" s="60"/>
      <c r="R86" s="59"/>
      <c r="S86" s="200"/>
    </row>
    <row r="87" spans="1:19" x14ac:dyDescent="0.2">
      <c r="A87" s="77"/>
      <c r="B87" s="55"/>
      <c r="C87" s="57"/>
      <c r="D87" s="63"/>
      <c r="E87" s="63"/>
      <c r="F87" s="56"/>
      <c r="G87" s="63"/>
      <c r="H87" s="63"/>
      <c r="I87" s="56"/>
      <c r="J87" s="56"/>
      <c r="K87" s="56"/>
      <c r="L87" s="56"/>
      <c r="M87" s="60"/>
      <c r="N87" s="57"/>
      <c r="O87" s="57"/>
      <c r="P87" s="57"/>
      <c r="Q87" s="57"/>
      <c r="R87" s="59"/>
      <c r="S87" s="200"/>
    </row>
    <row r="88" spans="1:19" x14ac:dyDescent="0.2">
      <c r="A88" s="77"/>
      <c r="B88" s="55"/>
      <c r="C88" s="57"/>
      <c r="D88" s="63"/>
      <c r="E88" s="63"/>
      <c r="F88" s="56"/>
      <c r="G88" s="63"/>
      <c r="H88" s="63"/>
      <c r="I88" s="56"/>
      <c r="J88" s="56"/>
      <c r="K88" s="56"/>
      <c r="L88" s="56"/>
      <c r="M88" s="60"/>
      <c r="N88" s="58"/>
      <c r="O88" s="57"/>
      <c r="P88" s="182"/>
      <c r="Q88" s="57"/>
      <c r="R88" s="59"/>
      <c r="S88" s="200"/>
    </row>
    <row r="89" spans="1:19" x14ac:dyDescent="0.2">
      <c r="A89" s="77"/>
      <c r="B89" s="55"/>
      <c r="C89" s="57"/>
      <c r="D89" s="63"/>
      <c r="E89" s="63"/>
      <c r="F89" s="56"/>
      <c r="G89" s="63"/>
      <c r="H89" s="63"/>
      <c r="I89" s="56"/>
      <c r="J89" s="56"/>
      <c r="K89" s="56"/>
      <c r="L89" s="56"/>
      <c r="M89" s="60"/>
      <c r="N89" s="57"/>
      <c r="O89" s="57"/>
      <c r="P89" s="57"/>
      <c r="Q89" s="57"/>
      <c r="R89" s="59"/>
      <c r="S89" s="200"/>
    </row>
    <row r="90" spans="1:19" x14ac:dyDescent="0.2">
      <c r="A90" s="80"/>
      <c r="B90" s="55"/>
      <c r="C90" s="57"/>
      <c r="D90" s="56"/>
      <c r="E90" s="56"/>
      <c r="F90" s="56"/>
      <c r="G90" s="56"/>
      <c r="H90" s="63"/>
      <c r="I90" s="56"/>
      <c r="J90" s="56"/>
      <c r="K90" s="56"/>
      <c r="L90" s="56"/>
      <c r="M90" s="57"/>
      <c r="N90" s="58"/>
      <c r="O90" s="57"/>
      <c r="P90" s="57"/>
      <c r="Q90" s="57"/>
      <c r="R90" s="59"/>
      <c r="S90" s="200"/>
    </row>
    <row r="91" spans="1:19" x14ac:dyDescent="0.2">
      <c r="A91" s="80"/>
      <c r="B91" s="55"/>
      <c r="C91" s="57"/>
      <c r="D91" s="56"/>
      <c r="E91" s="56"/>
      <c r="F91" s="56"/>
      <c r="G91" s="56"/>
      <c r="H91" s="63"/>
      <c r="I91" s="56"/>
      <c r="J91" s="56"/>
      <c r="K91" s="56"/>
      <c r="L91" s="56"/>
      <c r="M91" s="57"/>
      <c r="N91" s="58"/>
      <c r="O91" s="57"/>
      <c r="P91" s="60"/>
      <c r="Q91" s="60"/>
      <c r="R91" s="59"/>
      <c r="S91" s="200"/>
    </row>
    <row r="92" spans="1:19" x14ac:dyDescent="0.2">
      <c r="A92" s="80"/>
      <c r="B92" s="55"/>
      <c r="C92" s="57"/>
      <c r="D92" s="56"/>
      <c r="E92" s="56"/>
      <c r="F92" s="56"/>
      <c r="G92" s="56"/>
      <c r="H92" s="63"/>
      <c r="I92" s="56"/>
      <c r="J92" s="56"/>
      <c r="K92" s="56"/>
      <c r="L92" s="56"/>
      <c r="M92" s="57"/>
      <c r="N92" s="58"/>
      <c r="O92" s="57"/>
      <c r="P92" s="60"/>
      <c r="Q92" s="60"/>
      <c r="R92" s="59"/>
      <c r="S92" s="200"/>
    </row>
    <row r="93" spans="1:19" x14ac:dyDescent="0.2">
      <c r="A93" s="77"/>
      <c r="B93" s="55"/>
      <c r="C93" s="57"/>
      <c r="D93" s="63"/>
      <c r="E93" s="63"/>
      <c r="F93" s="56"/>
      <c r="G93" s="63"/>
      <c r="H93" s="63"/>
      <c r="I93" s="56"/>
      <c r="J93" s="56"/>
      <c r="K93" s="56"/>
      <c r="L93" s="56"/>
      <c r="M93" s="60"/>
      <c r="N93" s="57"/>
      <c r="O93" s="57"/>
      <c r="P93" s="57"/>
      <c r="Q93" s="57"/>
      <c r="R93" s="59"/>
      <c r="S93" s="200"/>
    </row>
    <row r="94" spans="1:19" x14ac:dyDescent="0.2">
      <c r="A94" s="77"/>
      <c r="B94" s="55"/>
      <c r="C94" s="57"/>
      <c r="D94" s="63"/>
      <c r="E94" s="63"/>
      <c r="F94" s="56"/>
      <c r="G94" s="63"/>
      <c r="H94" s="63"/>
      <c r="I94" s="56"/>
      <c r="J94" s="56"/>
      <c r="K94" s="56"/>
      <c r="L94" s="56"/>
      <c r="M94" s="60"/>
      <c r="N94" s="57"/>
      <c r="O94" s="57"/>
      <c r="P94" s="60"/>
      <c r="Q94" s="60"/>
      <c r="R94" s="59"/>
      <c r="S94" s="200"/>
    </row>
    <row r="95" spans="1:19" x14ac:dyDescent="0.2">
      <c r="A95" s="77"/>
      <c r="B95" s="55"/>
      <c r="C95" s="57"/>
      <c r="D95" s="63"/>
      <c r="E95" s="63"/>
      <c r="F95" s="56"/>
      <c r="G95" s="63"/>
      <c r="H95" s="63"/>
      <c r="I95" s="56"/>
      <c r="J95" s="56"/>
      <c r="K95" s="56"/>
      <c r="L95" s="56"/>
      <c r="M95" s="60"/>
      <c r="N95" s="57"/>
      <c r="O95" s="57"/>
      <c r="P95" s="57"/>
      <c r="Q95" s="57"/>
      <c r="R95" s="212"/>
      <c r="S95" s="200"/>
    </row>
    <row r="96" spans="1:19" x14ac:dyDescent="0.2">
      <c r="A96" s="80"/>
      <c r="B96" s="55"/>
      <c r="C96" s="57"/>
      <c r="D96" s="56"/>
      <c r="E96" s="56"/>
      <c r="F96" s="56"/>
      <c r="G96" s="56"/>
      <c r="H96" s="63"/>
      <c r="I96" s="56"/>
      <c r="J96" s="56"/>
      <c r="K96" s="56"/>
      <c r="L96" s="56"/>
      <c r="M96" s="57"/>
      <c r="N96" s="58"/>
      <c r="O96" s="57"/>
      <c r="P96" s="57"/>
      <c r="Q96" s="57"/>
      <c r="R96" s="59"/>
      <c r="S96" s="200"/>
    </row>
    <row r="97" spans="1:19" x14ac:dyDescent="0.2">
      <c r="A97" s="80"/>
      <c r="B97" s="55"/>
      <c r="C97" s="57"/>
      <c r="D97" s="56"/>
      <c r="E97" s="56"/>
      <c r="F97" s="56"/>
      <c r="G97" s="56"/>
      <c r="H97" s="63"/>
      <c r="I97" s="56"/>
      <c r="J97" s="56"/>
      <c r="K97" s="56"/>
      <c r="L97" s="56"/>
      <c r="M97" s="57"/>
      <c r="N97" s="58"/>
      <c r="O97" s="57"/>
      <c r="P97" s="57"/>
      <c r="Q97" s="57"/>
      <c r="R97" s="59"/>
      <c r="S97" s="200"/>
    </row>
    <row r="98" spans="1:19" x14ac:dyDescent="0.2">
      <c r="A98" s="80"/>
      <c r="B98" s="55"/>
      <c r="C98" s="57"/>
      <c r="D98" s="56"/>
      <c r="E98" s="56"/>
      <c r="F98" s="56"/>
      <c r="G98" s="56"/>
      <c r="H98" s="63"/>
      <c r="I98" s="56"/>
      <c r="J98" s="56"/>
      <c r="K98" s="56"/>
      <c r="L98" s="56"/>
      <c r="M98" s="57"/>
      <c r="N98" s="58"/>
      <c r="O98" s="57"/>
      <c r="P98" s="57"/>
      <c r="Q98" s="57"/>
      <c r="R98" s="59"/>
      <c r="S98" s="200"/>
    </row>
    <row r="99" spans="1:19" x14ac:dyDescent="0.2">
      <c r="A99" s="80"/>
      <c r="B99" s="55"/>
      <c r="C99" s="57"/>
      <c r="D99" s="56"/>
      <c r="E99" s="56"/>
      <c r="F99" s="56"/>
      <c r="G99" s="56"/>
      <c r="H99" s="63"/>
      <c r="I99" s="56"/>
      <c r="J99" s="56"/>
      <c r="K99" s="56"/>
      <c r="L99" s="56"/>
      <c r="M99" s="57"/>
      <c r="N99" s="58"/>
      <c r="O99" s="57"/>
      <c r="P99" s="57"/>
      <c r="Q99" s="57"/>
      <c r="R99" s="59"/>
      <c r="S99" s="200"/>
    </row>
    <row r="100" spans="1:19" x14ac:dyDescent="0.2">
      <c r="A100" s="80"/>
      <c r="B100" s="55"/>
      <c r="C100" s="57"/>
      <c r="D100" s="56"/>
      <c r="E100" s="56"/>
      <c r="F100" s="56"/>
      <c r="G100" s="56"/>
      <c r="H100" s="63"/>
      <c r="I100" s="56"/>
      <c r="J100" s="56"/>
      <c r="K100" s="56"/>
      <c r="L100" s="56"/>
      <c r="M100" s="57"/>
      <c r="N100" s="58"/>
      <c r="O100" s="57"/>
      <c r="P100" s="60"/>
      <c r="Q100" s="60"/>
      <c r="R100" s="59"/>
      <c r="S100" s="200"/>
    </row>
    <row r="101" spans="1:19" x14ac:dyDescent="0.2">
      <c r="A101" s="80"/>
      <c r="B101" s="55"/>
      <c r="C101" s="57"/>
      <c r="D101" s="56"/>
      <c r="E101" s="56"/>
      <c r="F101" s="56"/>
      <c r="G101" s="56"/>
      <c r="H101" s="63"/>
      <c r="I101" s="56"/>
      <c r="J101" s="56"/>
      <c r="K101" s="56"/>
      <c r="L101" s="56"/>
      <c r="M101" s="57"/>
      <c r="N101" s="58"/>
      <c r="O101" s="57"/>
      <c r="P101" s="124"/>
      <c r="Q101" s="57"/>
      <c r="R101" s="59"/>
      <c r="S101" s="200"/>
    </row>
    <row r="102" spans="1:19" x14ac:dyDescent="0.2">
      <c r="A102" s="80"/>
      <c r="B102" s="55"/>
      <c r="C102" s="57"/>
      <c r="D102" s="56"/>
      <c r="E102" s="56"/>
      <c r="F102" s="56"/>
      <c r="G102" s="56"/>
      <c r="H102" s="63"/>
      <c r="I102" s="56"/>
      <c r="J102" s="56"/>
      <c r="K102" s="56"/>
      <c r="L102" s="56"/>
      <c r="M102" s="57"/>
      <c r="N102" s="58"/>
      <c r="O102" s="57"/>
      <c r="P102" s="57"/>
      <c r="Q102" s="57"/>
      <c r="R102" s="59"/>
      <c r="S102" s="200"/>
    </row>
    <row r="103" spans="1:19" x14ac:dyDescent="0.2">
      <c r="A103" s="80"/>
      <c r="B103" s="55"/>
      <c r="C103" s="57"/>
      <c r="D103" s="56"/>
      <c r="E103" s="56"/>
      <c r="F103" s="56"/>
      <c r="G103" s="56"/>
      <c r="H103" s="63"/>
      <c r="I103" s="56"/>
      <c r="J103" s="56"/>
      <c r="K103" s="56"/>
      <c r="L103" s="56"/>
      <c r="M103" s="57"/>
      <c r="N103" s="58"/>
      <c r="O103" s="57"/>
      <c r="P103" s="57"/>
      <c r="Q103" s="57"/>
      <c r="R103" s="59"/>
      <c r="S103" s="200"/>
    </row>
    <row r="104" spans="1:19" x14ac:dyDescent="0.2">
      <c r="A104" s="80"/>
      <c r="B104" s="55"/>
      <c r="C104" s="57"/>
      <c r="D104" s="56"/>
      <c r="E104" s="56"/>
      <c r="F104" s="56"/>
      <c r="G104" s="56"/>
      <c r="H104" s="63"/>
      <c r="I104" s="56"/>
      <c r="J104" s="56"/>
      <c r="K104" s="56"/>
      <c r="L104" s="56"/>
      <c r="M104" s="57"/>
      <c r="N104" s="58"/>
      <c r="O104" s="57"/>
      <c r="P104" s="57"/>
      <c r="Q104" s="57"/>
      <c r="R104" s="212"/>
      <c r="S104" s="200"/>
    </row>
    <row r="105" spans="1:19" x14ac:dyDescent="0.2">
      <c r="A105" s="80"/>
      <c r="B105" s="55"/>
      <c r="C105" s="57"/>
      <c r="D105" s="56"/>
      <c r="E105" s="56"/>
      <c r="F105" s="56"/>
      <c r="G105" s="56"/>
      <c r="H105" s="63"/>
      <c r="I105" s="56"/>
      <c r="J105" s="56"/>
      <c r="K105" s="56"/>
      <c r="L105" s="56"/>
      <c r="M105" s="57"/>
      <c r="N105" s="58"/>
      <c r="O105" s="57"/>
      <c r="P105" s="60"/>
      <c r="Q105" s="60"/>
      <c r="R105" s="59"/>
      <c r="S105" s="200"/>
    </row>
    <row r="106" spans="1:19" x14ac:dyDescent="0.2">
      <c r="A106" s="81"/>
      <c r="B106" s="55"/>
      <c r="C106" s="57"/>
      <c r="D106" s="68"/>
      <c r="E106" s="68"/>
      <c r="F106" s="56"/>
      <c r="G106" s="68"/>
      <c r="H106" s="63"/>
      <c r="I106" s="56"/>
      <c r="J106" s="56"/>
      <c r="K106" s="56"/>
      <c r="L106" s="56"/>
      <c r="M106" s="60"/>
      <c r="N106" s="58"/>
      <c r="O106" s="57"/>
      <c r="P106" s="124"/>
      <c r="Q106" s="57"/>
      <c r="R106" s="59"/>
      <c r="S106" s="200"/>
    </row>
    <row r="107" spans="1:19" x14ac:dyDescent="0.2">
      <c r="A107" s="80"/>
      <c r="B107" s="55"/>
      <c r="C107" s="57"/>
      <c r="D107" s="56"/>
      <c r="E107" s="56"/>
      <c r="F107" s="56"/>
      <c r="G107" s="56"/>
      <c r="H107" s="63"/>
      <c r="I107" s="56"/>
      <c r="J107" s="56"/>
      <c r="K107" s="56"/>
      <c r="L107" s="56"/>
      <c r="M107" s="57"/>
      <c r="N107" s="58"/>
      <c r="O107" s="57"/>
      <c r="P107" s="124"/>
      <c r="Q107" s="57"/>
      <c r="R107" s="59"/>
      <c r="S107" s="200"/>
    </row>
    <row r="108" spans="1:19" x14ac:dyDescent="0.2">
      <c r="A108" s="80"/>
      <c r="B108" s="55"/>
      <c r="C108" s="57"/>
      <c r="D108" s="56"/>
      <c r="E108" s="56"/>
      <c r="F108" s="56"/>
      <c r="G108" s="56"/>
      <c r="H108" s="63"/>
      <c r="I108" s="56"/>
      <c r="J108" s="56"/>
      <c r="K108" s="56"/>
      <c r="L108" s="56"/>
      <c r="M108" s="57"/>
      <c r="N108" s="58"/>
      <c r="O108" s="57"/>
      <c r="P108" s="124"/>
      <c r="Q108" s="57"/>
      <c r="R108" s="59"/>
      <c r="S108" s="200"/>
    </row>
    <row r="109" spans="1:19" x14ac:dyDescent="0.2">
      <c r="A109" s="80"/>
      <c r="B109" s="55"/>
      <c r="C109" s="57"/>
      <c r="D109" s="56"/>
      <c r="E109" s="56"/>
      <c r="F109" s="56"/>
      <c r="G109" s="56"/>
      <c r="H109" s="63"/>
      <c r="I109" s="56"/>
      <c r="J109" s="56"/>
      <c r="K109" s="56"/>
      <c r="L109" s="56"/>
      <c r="M109" s="57"/>
      <c r="N109" s="58"/>
      <c r="O109" s="57"/>
      <c r="P109" s="57"/>
      <c r="Q109" s="57"/>
      <c r="R109" s="59"/>
      <c r="S109" s="200"/>
    </row>
    <row r="110" spans="1:19" x14ac:dyDescent="0.2">
      <c r="A110" s="80"/>
      <c r="B110" s="55"/>
      <c r="C110" s="57"/>
      <c r="D110" s="56"/>
      <c r="E110" s="56"/>
      <c r="F110" s="56"/>
      <c r="G110" s="56"/>
      <c r="H110" s="63"/>
      <c r="I110" s="56"/>
      <c r="J110" s="56"/>
      <c r="K110" s="56"/>
      <c r="L110" s="56"/>
      <c r="M110" s="57"/>
      <c r="N110" s="58"/>
      <c r="O110" s="57"/>
      <c r="P110" s="57"/>
      <c r="Q110" s="57"/>
      <c r="R110" s="59"/>
      <c r="S110" s="200"/>
    </row>
    <row r="111" spans="1:19" x14ac:dyDescent="0.2">
      <c r="A111" s="77"/>
      <c r="B111" s="55"/>
      <c r="C111" s="57"/>
      <c r="D111" s="63"/>
      <c r="E111" s="63"/>
      <c r="F111" s="56"/>
      <c r="G111" s="63"/>
      <c r="H111" s="63"/>
      <c r="I111" s="56"/>
      <c r="J111" s="56"/>
      <c r="K111" s="56"/>
      <c r="L111" s="56"/>
      <c r="M111" s="60"/>
      <c r="N111" s="58"/>
      <c r="O111" s="57"/>
      <c r="P111" s="60"/>
      <c r="Q111" s="60"/>
      <c r="R111" s="59"/>
      <c r="S111" s="200"/>
    </row>
    <row r="112" spans="1:19" x14ac:dyDescent="0.2">
      <c r="A112" s="80"/>
      <c r="B112" s="55"/>
      <c r="C112" s="57"/>
      <c r="D112" s="56"/>
      <c r="E112" s="56"/>
      <c r="F112" s="56"/>
      <c r="G112" s="56"/>
      <c r="H112" s="63"/>
      <c r="I112" s="56"/>
      <c r="J112" s="56"/>
      <c r="K112" s="56"/>
      <c r="L112" s="56"/>
      <c r="M112" s="57"/>
      <c r="N112" s="58"/>
      <c r="O112" s="57"/>
      <c r="P112" s="124"/>
      <c r="Q112" s="57"/>
      <c r="R112" s="59"/>
      <c r="S112" s="200"/>
    </row>
    <row r="113" spans="1:19" x14ac:dyDescent="0.2">
      <c r="A113" s="80"/>
      <c r="B113" s="55"/>
      <c r="C113" s="57"/>
      <c r="D113" s="56"/>
      <c r="E113" s="56"/>
      <c r="F113" s="56"/>
      <c r="G113" s="56"/>
      <c r="H113" s="63"/>
      <c r="I113" s="56"/>
      <c r="J113" s="56"/>
      <c r="K113" s="56"/>
      <c r="L113" s="56"/>
      <c r="M113" s="57"/>
      <c r="N113" s="58"/>
      <c r="O113" s="57"/>
      <c r="P113" s="124"/>
      <c r="Q113" s="57"/>
      <c r="R113" s="59"/>
      <c r="S113" s="200"/>
    </row>
    <row r="114" spans="1:19" x14ac:dyDescent="0.2">
      <c r="A114" s="80"/>
      <c r="B114" s="55"/>
      <c r="C114" s="57"/>
      <c r="D114" s="56"/>
      <c r="E114" s="56"/>
      <c r="F114" s="56"/>
      <c r="G114" s="56"/>
      <c r="H114" s="63"/>
      <c r="I114" s="56"/>
      <c r="J114" s="56"/>
      <c r="K114" s="56"/>
      <c r="L114" s="56"/>
      <c r="M114" s="57"/>
      <c r="N114" s="58"/>
      <c r="O114" s="57"/>
      <c r="P114" s="57"/>
      <c r="Q114" s="57"/>
      <c r="R114" s="59"/>
      <c r="S114" s="200"/>
    </row>
    <row r="115" spans="1:19" x14ac:dyDescent="0.2">
      <c r="A115" s="78"/>
      <c r="B115" s="55"/>
      <c r="C115" s="57"/>
      <c r="D115" s="64"/>
      <c r="E115" s="64"/>
      <c r="F115" s="56"/>
      <c r="G115" s="64"/>
      <c r="H115" s="63"/>
      <c r="I115" s="56"/>
      <c r="J115" s="56"/>
      <c r="K115" s="56"/>
      <c r="L115" s="56"/>
      <c r="M115" s="60"/>
      <c r="N115" s="58"/>
      <c r="O115" s="57"/>
      <c r="P115" s="60"/>
      <c r="Q115" s="60"/>
      <c r="R115" s="59"/>
      <c r="S115" s="200"/>
    </row>
    <row r="116" spans="1:19" x14ac:dyDescent="0.2">
      <c r="A116" s="78"/>
      <c r="B116" s="55"/>
      <c r="C116" s="57"/>
      <c r="D116" s="64"/>
      <c r="E116" s="64"/>
      <c r="F116" s="56"/>
      <c r="G116" s="64"/>
      <c r="H116" s="63"/>
      <c r="I116" s="56"/>
      <c r="J116" s="56"/>
      <c r="K116" s="56"/>
      <c r="L116" s="56"/>
      <c r="M116" s="60"/>
      <c r="N116" s="58"/>
      <c r="O116" s="57"/>
      <c r="P116" s="60"/>
      <c r="Q116" s="60"/>
      <c r="R116" s="59"/>
      <c r="S116" s="200"/>
    </row>
    <row r="117" spans="1:19" x14ac:dyDescent="0.2">
      <c r="A117" s="80"/>
      <c r="B117" s="55"/>
      <c r="C117" s="57"/>
      <c r="D117" s="56"/>
      <c r="E117" s="56"/>
      <c r="F117" s="56"/>
      <c r="G117" s="56"/>
      <c r="H117" s="63"/>
      <c r="I117" s="56"/>
      <c r="J117" s="56"/>
      <c r="K117" s="56"/>
      <c r="L117" s="56"/>
      <c r="M117" s="57"/>
      <c r="N117" s="58"/>
      <c r="O117" s="57"/>
      <c r="P117" s="57"/>
      <c r="Q117" s="57"/>
      <c r="R117" s="59"/>
      <c r="S117" s="200"/>
    </row>
    <row r="118" spans="1:19" x14ac:dyDescent="0.2">
      <c r="A118" s="80"/>
      <c r="B118" s="55"/>
      <c r="C118" s="57"/>
      <c r="D118" s="56"/>
      <c r="E118" s="56"/>
      <c r="F118" s="56"/>
      <c r="G118" s="56"/>
      <c r="H118" s="63"/>
      <c r="I118" s="56"/>
      <c r="J118" s="56"/>
      <c r="K118" s="56"/>
      <c r="L118" s="56"/>
      <c r="M118" s="57"/>
      <c r="N118" s="58"/>
      <c r="O118" s="57"/>
      <c r="P118" s="124"/>
      <c r="Q118" s="57"/>
      <c r="R118" s="59"/>
      <c r="S118" s="200"/>
    </row>
    <row r="119" spans="1:19" x14ac:dyDescent="0.2">
      <c r="A119" s="80"/>
      <c r="B119" s="55"/>
      <c r="C119" s="57"/>
      <c r="D119" s="56"/>
      <c r="E119" s="56"/>
      <c r="F119" s="56"/>
      <c r="G119" s="56"/>
      <c r="H119" s="63"/>
      <c r="I119" s="56"/>
      <c r="J119" s="56"/>
      <c r="K119" s="56"/>
      <c r="L119" s="56"/>
      <c r="M119" s="57"/>
      <c r="N119" s="58"/>
      <c r="O119" s="57"/>
      <c r="P119" s="124"/>
      <c r="Q119" s="57"/>
      <c r="R119" s="59"/>
      <c r="S119" s="200"/>
    </row>
    <row r="120" spans="1:19" x14ac:dyDescent="0.2">
      <c r="A120" s="80"/>
      <c r="B120" s="55"/>
      <c r="C120" s="57"/>
      <c r="D120" s="56"/>
      <c r="E120" s="56"/>
      <c r="F120" s="56"/>
      <c r="G120" s="56"/>
      <c r="H120" s="63"/>
      <c r="I120" s="56"/>
      <c r="J120" s="56"/>
      <c r="K120" s="56"/>
      <c r="L120" s="56"/>
      <c r="M120" s="57"/>
      <c r="N120" s="58"/>
      <c r="O120" s="57"/>
      <c r="P120" s="57"/>
      <c r="Q120" s="57"/>
      <c r="R120" s="59"/>
      <c r="S120" s="200"/>
    </row>
    <row r="121" spans="1:19" x14ac:dyDescent="0.2">
      <c r="A121" s="77"/>
      <c r="B121" s="55"/>
      <c r="C121" s="57"/>
      <c r="D121" s="63"/>
      <c r="E121" s="63"/>
      <c r="F121" s="56"/>
      <c r="G121" s="63"/>
      <c r="H121" s="63"/>
      <c r="I121" s="56"/>
      <c r="J121" s="56"/>
      <c r="K121" s="56"/>
      <c r="L121" s="56"/>
      <c r="M121" s="60"/>
      <c r="N121" s="58"/>
      <c r="O121" s="57"/>
      <c r="P121" s="60"/>
      <c r="Q121" s="60"/>
      <c r="R121" s="59"/>
      <c r="S121" s="200"/>
    </row>
    <row r="122" spans="1:19" x14ac:dyDescent="0.2">
      <c r="A122" s="80"/>
      <c r="B122" s="55"/>
      <c r="C122" s="57"/>
      <c r="D122" s="56"/>
      <c r="E122" s="56"/>
      <c r="F122" s="56"/>
      <c r="G122" s="56"/>
      <c r="H122" s="63"/>
      <c r="I122" s="56"/>
      <c r="J122" s="56"/>
      <c r="K122" s="56"/>
      <c r="L122" s="56"/>
      <c r="M122" s="57"/>
      <c r="N122" s="58"/>
      <c r="O122" s="57"/>
      <c r="P122" s="124"/>
      <c r="Q122" s="57"/>
      <c r="R122" s="59"/>
      <c r="S122" s="200"/>
    </row>
    <row r="123" spans="1:19" x14ac:dyDescent="0.2">
      <c r="A123" s="78"/>
      <c r="B123" s="55"/>
      <c r="C123" s="57"/>
      <c r="D123" s="64"/>
      <c r="E123" s="64"/>
      <c r="F123" s="56"/>
      <c r="G123" s="64"/>
      <c r="H123" s="63"/>
      <c r="I123" s="56"/>
      <c r="J123" s="56"/>
      <c r="K123" s="56"/>
      <c r="L123" s="56"/>
      <c r="M123" s="57"/>
      <c r="N123" s="58"/>
      <c r="O123" s="57"/>
      <c r="P123" s="60"/>
      <c r="Q123" s="60"/>
      <c r="R123" s="59"/>
      <c r="S123" s="200"/>
    </row>
    <row r="124" spans="1:19" x14ac:dyDescent="0.2">
      <c r="A124" s="80"/>
      <c r="B124" s="55"/>
      <c r="C124" s="57"/>
      <c r="D124" s="56"/>
      <c r="E124" s="56"/>
      <c r="F124" s="56"/>
      <c r="G124" s="56"/>
      <c r="H124" s="63"/>
      <c r="I124" s="56"/>
      <c r="J124" s="56"/>
      <c r="K124" s="56"/>
      <c r="L124" s="56"/>
      <c r="M124" s="57"/>
      <c r="N124" s="58"/>
      <c r="O124" s="57"/>
      <c r="P124" s="57"/>
      <c r="Q124" s="57"/>
      <c r="R124" s="59"/>
      <c r="S124" s="200"/>
    </row>
    <row r="125" spans="1:19" x14ac:dyDescent="0.2">
      <c r="A125" s="80"/>
      <c r="B125" s="55"/>
      <c r="C125" s="57"/>
      <c r="D125" s="56"/>
      <c r="E125" s="56"/>
      <c r="F125" s="56"/>
      <c r="G125" s="56"/>
      <c r="H125" s="63"/>
      <c r="I125" s="56"/>
      <c r="J125" s="56"/>
      <c r="K125" s="56"/>
      <c r="L125" s="56"/>
      <c r="M125" s="57"/>
      <c r="N125" s="58"/>
      <c r="O125" s="57"/>
      <c r="P125" s="124"/>
      <c r="Q125" s="57"/>
      <c r="R125" s="59"/>
      <c r="S125" s="200"/>
    </row>
    <row r="126" spans="1:19" x14ac:dyDescent="0.2">
      <c r="A126" s="79"/>
      <c r="B126" s="55"/>
      <c r="C126" s="57"/>
      <c r="D126" s="65"/>
      <c r="E126" s="65"/>
      <c r="F126" s="56"/>
      <c r="G126" s="65"/>
      <c r="H126" s="63"/>
      <c r="I126" s="56"/>
      <c r="J126" s="56"/>
      <c r="K126" s="56"/>
      <c r="L126" s="56"/>
      <c r="M126" s="60"/>
      <c r="N126" s="58"/>
      <c r="O126" s="57"/>
      <c r="P126" s="62"/>
      <c r="Q126" s="57"/>
      <c r="R126" s="59"/>
      <c r="S126" s="200"/>
    </row>
    <row r="127" spans="1:19" x14ac:dyDescent="0.2">
      <c r="A127" s="80"/>
      <c r="B127" s="55"/>
      <c r="C127" s="57"/>
      <c r="D127" s="56"/>
      <c r="E127" s="56"/>
      <c r="F127" s="56"/>
      <c r="G127" s="56"/>
      <c r="H127" s="63"/>
      <c r="I127" s="56"/>
      <c r="J127" s="56"/>
      <c r="K127" s="56"/>
      <c r="L127" s="56"/>
      <c r="M127" s="57"/>
      <c r="N127" s="58"/>
      <c r="O127" s="57"/>
      <c r="P127" s="57"/>
      <c r="Q127" s="57"/>
      <c r="R127" s="59"/>
      <c r="S127" s="200"/>
    </row>
    <row r="128" spans="1:19" x14ac:dyDescent="0.2">
      <c r="A128" s="80"/>
      <c r="B128" s="55"/>
      <c r="C128" s="57"/>
      <c r="D128" s="56"/>
      <c r="E128" s="56"/>
      <c r="F128" s="56"/>
      <c r="G128" s="56"/>
      <c r="H128" s="63"/>
      <c r="I128" s="56"/>
      <c r="J128" s="56"/>
      <c r="K128" s="56"/>
      <c r="L128" s="56"/>
      <c r="M128" s="57"/>
      <c r="N128" s="58"/>
      <c r="O128" s="57"/>
      <c r="P128" s="57"/>
      <c r="Q128" s="57"/>
      <c r="R128" s="59"/>
      <c r="S128" s="200"/>
    </row>
    <row r="129" spans="1:19" x14ac:dyDescent="0.2">
      <c r="A129" s="78"/>
      <c r="B129" s="55"/>
      <c r="C129" s="57"/>
      <c r="D129" s="64"/>
      <c r="E129" s="64"/>
      <c r="F129" s="56"/>
      <c r="G129" s="64"/>
      <c r="H129" s="63"/>
      <c r="I129" s="56"/>
      <c r="J129" s="56"/>
      <c r="K129" s="56"/>
      <c r="L129" s="56"/>
      <c r="M129" s="60"/>
      <c r="N129" s="58"/>
      <c r="O129" s="57"/>
      <c r="P129" s="127"/>
      <c r="Q129" s="60"/>
      <c r="R129" s="59"/>
      <c r="S129" s="200"/>
    </row>
    <row r="130" spans="1:19" x14ac:dyDescent="0.2">
      <c r="A130" s="80"/>
      <c r="B130" s="55"/>
      <c r="C130" s="57"/>
      <c r="D130" s="56"/>
      <c r="E130" s="56"/>
      <c r="F130" s="56"/>
      <c r="G130" s="56"/>
      <c r="H130" s="63"/>
      <c r="I130" s="56"/>
      <c r="J130" s="56"/>
      <c r="K130" s="56"/>
      <c r="L130" s="56"/>
      <c r="M130" s="57"/>
      <c r="N130" s="58"/>
      <c r="O130" s="57"/>
      <c r="P130" s="57"/>
      <c r="Q130" s="57"/>
      <c r="R130" s="59"/>
      <c r="S130" s="200"/>
    </row>
    <row r="131" spans="1:19" x14ac:dyDescent="0.2">
      <c r="A131" s="80"/>
      <c r="B131" s="55"/>
      <c r="C131" s="57"/>
      <c r="D131" s="56"/>
      <c r="E131" s="56"/>
      <c r="F131" s="56"/>
      <c r="G131" s="56"/>
      <c r="H131" s="63"/>
      <c r="I131" s="56"/>
      <c r="J131" s="56"/>
      <c r="K131" s="56"/>
      <c r="L131" s="56"/>
      <c r="M131" s="57"/>
      <c r="N131" s="58"/>
      <c r="O131" s="57"/>
      <c r="P131" s="57"/>
      <c r="Q131" s="57"/>
      <c r="R131" s="59"/>
      <c r="S131" s="200"/>
    </row>
    <row r="132" spans="1:19" x14ac:dyDescent="0.2">
      <c r="A132" s="80"/>
      <c r="B132" s="55"/>
      <c r="C132" s="57"/>
      <c r="D132" s="56"/>
      <c r="E132" s="56"/>
      <c r="F132" s="56"/>
      <c r="G132" s="56"/>
      <c r="H132" s="63"/>
      <c r="I132" s="56"/>
      <c r="J132" s="56"/>
      <c r="K132" s="56"/>
      <c r="L132" s="56"/>
      <c r="M132" s="57"/>
      <c r="N132" s="58"/>
      <c r="O132" s="57"/>
      <c r="P132" s="57"/>
      <c r="Q132" s="57"/>
      <c r="R132" s="59"/>
      <c r="S132" s="200"/>
    </row>
    <row r="133" spans="1:19" x14ac:dyDescent="0.2">
      <c r="A133" s="80"/>
      <c r="B133" s="55"/>
      <c r="C133" s="57"/>
      <c r="D133" s="56"/>
      <c r="E133" s="56"/>
      <c r="F133" s="56"/>
      <c r="G133" s="56"/>
      <c r="H133" s="63"/>
      <c r="I133" s="56"/>
      <c r="J133" s="56"/>
      <c r="K133" s="56"/>
      <c r="L133" s="56"/>
      <c r="M133" s="57"/>
      <c r="N133" s="58"/>
      <c r="O133" s="57"/>
      <c r="P133" s="57"/>
      <c r="Q133" s="57"/>
      <c r="R133" s="59"/>
      <c r="S133" s="200"/>
    </row>
    <row r="134" spans="1:19" x14ac:dyDescent="0.2">
      <c r="A134" s="78"/>
      <c r="B134" s="55"/>
      <c r="C134" s="57"/>
      <c r="D134" s="64"/>
      <c r="E134" s="64"/>
      <c r="F134" s="56"/>
      <c r="G134" s="64"/>
      <c r="H134" s="63"/>
      <c r="I134" s="56"/>
      <c r="J134" s="56"/>
      <c r="K134" s="56"/>
      <c r="L134" s="56"/>
      <c r="M134" s="60"/>
      <c r="N134" s="58"/>
      <c r="O134" s="57"/>
      <c r="P134" s="183"/>
      <c r="Q134" s="60"/>
      <c r="R134" s="59"/>
      <c r="S134" s="200"/>
    </row>
    <row r="135" spans="1:19" x14ac:dyDescent="0.2">
      <c r="A135" s="80"/>
      <c r="B135" s="55"/>
      <c r="C135" s="57"/>
      <c r="D135" s="56"/>
      <c r="E135" s="56"/>
      <c r="F135" s="56"/>
      <c r="G135" s="56"/>
      <c r="H135" s="63"/>
      <c r="I135" s="56"/>
      <c r="J135" s="56"/>
      <c r="K135" s="56"/>
      <c r="L135" s="56"/>
      <c r="M135" s="57"/>
      <c r="N135" s="58"/>
      <c r="O135" s="57"/>
      <c r="P135" s="57"/>
      <c r="Q135" s="57"/>
      <c r="R135" s="59"/>
      <c r="S135" s="200"/>
    </row>
    <row r="136" spans="1:19" x14ac:dyDescent="0.2">
      <c r="A136" s="80"/>
      <c r="B136" s="55"/>
      <c r="C136" s="57"/>
      <c r="D136" s="56"/>
      <c r="E136" s="56"/>
      <c r="F136" s="56"/>
      <c r="G136" s="56"/>
      <c r="H136" s="63"/>
      <c r="I136" s="56"/>
      <c r="J136" s="56"/>
      <c r="K136" s="56"/>
      <c r="L136" s="56"/>
      <c r="M136" s="57"/>
      <c r="N136" s="58"/>
      <c r="O136" s="57"/>
      <c r="P136" s="57"/>
      <c r="Q136" s="57"/>
      <c r="R136" s="59"/>
      <c r="S136" s="200"/>
    </row>
    <row r="137" spans="1:19" x14ac:dyDescent="0.2">
      <c r="A137" s="80"/>
      <c r="B137" s="55"/>
      <c r="C137" s="57"/>
      <c r="D137" s="56"/>
      <c r="E137" s="56"/>
      <c r="F137" s="56"/>
      <c r="G137" s="56"/>
      <c r="H137" s="63"/>
      <c r="I137" s="56"/>
      <c r="J137" s="56"/>
      <c r="K137" s="56"/>
      <c r="L137" s="56"/>
      <c r="M137" s="57"/>
      <c r="N137" s="58"/>
      <c r="O137" s="57"/>
      <c r="P137" s="181"/>
      <c r="Q137" s="57"/>
      <c r="R137" s="59"/>
      <c r="S137" s="200"/>
    </row>
    <row r="138" spans="1:19" x14ac:dyDescent="0.2">
      <c r="A138" s="78"/>
      <c r="B138" s="55"/>
      <c r="C138" s="57"/>
      <c r="D138" s="64"/>
      <c r="E138" s="64"/>
      <c r="F138" s="56"/>
      <c r="G138" s="64"/>
      <c r="H138" s="63"/>
      <c r="I138" s="56"/>
      <c r="J138" s="56"/>
      <c r="K138" s="56"/>
      <c r="L138" s="56"/>
      <c r="M138" s="60"/>
      <c r="N138" s="58"/>
      <c r="O138" s="57"/>
      <c r="P138" s="183"/>
      <c r="Q138" s="60"/>
      <c r="R138" s="59"/>
      <c r="S138" s="200"/>
    </row>
    <row r="139" spans="1:19" x14ac:dyDescent="0.2">
      <c r="A139" s="80"/>
      <c r="B139" s="55"/>
      <c r="C139" s="57"/>
      <c r="D139" s="56"/>
      <c r="E139" s="56"/>
      <c r="F139" s="56"/>
      <c r="G139" s="56"/>
      <c r="H139" s="63"/>
      <c r="I139" s="56"/>
      <c r="J139" s="56"/>
      <c r="K139" s="56"/>
      <c r="L139" s="56"/>
      <c r="M139" s="57"/>
      <c r="N139" s="58"/>
      <c r="O139" s="57"/>
      <c r="P139" s="57"/>
      <c r="Q139" s="57"/>
      <c r="R139" s="59"/>
      <c r="S139" s="200"/>
    </row>
    <row r="140" spans="1:19" x14ac:dyDescent="0.2">
      <c r="A140" s="77"/>
      <c r="B140" s="55"/>
      <c r="C140" s="57"/>
      <c r="D140" s="63"/>
      <c r="E140" s="63"/>
      <c r="F140" s="56"/>
      <c r="G140" s="63"/>
      <c r="H140" s="63"/>
      <c r="I140" s="56"/>
      <c r="J140" s="56"/>
      <c r="K140" s="56"/>
      <c r="L140" s="56"/>
      <c r="M140" s="60"/>
      <c r="N140" s="58"/>
      <c r="O140" s="57"/>
      <c r="P140" s="60"/>
      <c r="Q140" s="60"/>
      <c r="R140" s="59"/>
      <c r="S140" s="200"/>
    </row>
    <row r="141" spans="1:19" x14ac:dyDescent="0.2">
      <c r="A141" s="80"/>
      <c r="B141" s="55"/>
      <c r="C141" s="57"/>
      <c r="D141" s="56"/>
      <c r="E141" s="56"/>
      <c r="F141" s="56"/>
      <c r="G141" s="56"/>
      <c r="H141" s="63"/>
      <c r="I141" s="56"/>
      <c r="J141" s="56"/>
      <c r="K141" s="56"/>
      <c r="L141" s="56"/>
      <c r="M141" s="57"/>
      <c r="N141" s="58"/>
      <c r="O141" s="57"/>
      <c r="P141" s="62"/>
      <c r="Q141" s="57"/>
      <c r="R141" s="59"/>
      <c r="S141" s="200"/>
    </row>
    <row r="142" spans="1:19" x14ac:dyDescent="0.2">
      <c r="A142" s="78"/>
      <c r="B142" s="55"/>
      <c r="C142" s="57"/>
      <c r="D142" s="64"/>
      <c r="E142" s="64"/>
      <c r="F142" s="56"/>
      <c r="G142" s="64"/>
      <c r="H142" s="63"/>
      <c r="I142" s="56"/>
      <c r="J142" s="56"/>
      <c r="K142" s="56"/>
      <c r="L142" s="56"/>
      <c r="M142" s="60"/>
      <c r="N142" s="58"/>
      <c r="O142" s="57"/>
      <c r="P142" s="183"/>
      <c r="Q142" s="60"/>
      <c r="R142" s="59"/>
      <c r="S142" s="200"/>
    </row>
    <row r="143" spans="1:19" x14ac:dyDescent="0.2">
      <c r="A143" s="80"/>
      <c r="B143" s="55"/>
      <c r="C143" s="57"/>
      <c r="D143" s="56"/>
      <c r="E143" s="56"/>
      <c r="F143" s="56"/>
      <c r="G143" s="56"/>
      <c r="H143" s="63"/>
      <c r="I143" s="56"/>
      <c r="J143" s="56"/>
      <c r="K143" s="56"/>
      <c r="L143" s="56"/>
      <c r="M143" s="57"/>
      <c r="N143" s="58"/>
      <c r="O143" s="57"/>
      <c r="P143" s="182"/>
      <c r="Q143" s="57"/>
      <c r="R143" s="59"/>
      <c r="S143" s="200"/>
    </row>
    <row r="144" spans="1:19" x14ac:dyDescent="0.2">
      <c r="A144" s="77"/>
      <c r="B144" s="55"/>
      <c r="C144" s="57"/>
      <c r="D144" s="63"/>
      <c r="E144" s="63"/>
      <c r="F144" s="56"/>
      <c r="G144" s="63"/>
      <c r="H144" s="63"/>
      <c r="I144" s="56"/>
      <c r="J144" s="56"/>
      <c r="K144" s="56"/>
      <c r="L144" s="56"/>
      <c r="M144" s="60"/>
      <c r="N144" s="58"/>
      <c r="O144" s="57"/>
      <c r="P144" s="127"/>
      <c r="Q144" s="60"/>
      <c r="R144" s="59"/>
      <c r="S144" s="200"/>
    </row>
    <row r="145" spans="1:19" x14ac:dyDescent="0.2">
      <c r="A145" s="78"/>
      <c r="B145" s="55"/>
      <c r="C145" s="57"/>
      <c r="D145" s="64"/>
      <c r="E145" s="64"/>
      <c r="F145" s="56"/>
      <c r="G145" s="64"/>
      <c r="H145" s="63"/>
      <c r="I145" s="56"/>
      <c r="J145" s="56"/>
      <c r="K145" s="56"/>
      <c r="L145" s="56"/>
      <c r="M145" s="60"/>
      <c r="N145" s="58"/>
      <c r="O145" s="57"/>
      <c r="P145" s="60"/>
      <c r="Q145" s="60"/>
      <c r="R145" s="59"/>
      <c r="S145" s="200"/>
    </row>
    <row r="146" spans="1:19" x14ac:dyDescent="0.2">
      <c r="A146" s="77"/>
      <c r="B146" s="55"/>
      <c r="C146" s="57"/>
      <c r="D146" s="63"/>
      <c r="E146" s="63"/>
      <c r="F146" s="56"/>
      <c r="G146" s="63"/>
      <c r="H146" s="63"/>
      <c r="I146" s="56"/>
      <c r="J146" s="56"/>
      <c r="K146" s="56"/>
      <c r="L146" s="56"/>
      <c r="M146" s="57"/>
      <c r="N146" s="58"/>
      <c r="O146" s="57"/>
      <c r="P146" s="62"/>
      <c r="Q146" s="57"/>
      <c r="R146" s="59"/>
      <c r="S146" s="200"/>
    </row>
    <row r="147" spans="1:19" x14ac:dyDescent="0.2">
      <c r="A147" s="77"/>
      <c r="B147" s="55"/>
      <c r="C147" s="57"/>
      <c r="D147" s="63"/>
      <c r="E147" s="63"/>
      <c r="F147" s="56"/>
      <c r="G147" s="63"/>
      <c r="H147" s="63"/>
      <c r="I147" s="56"/>
      <c r="J147" s="56"/>
      <c r="K147" s="56"/>
      <c r="L147" s="56"/>
      <c r="M147" s="60"/>
      <c r="N147" s="58"/>
      <c r="O147" s="57"/>
      <c r="P147" s="60"/>
      <c r="Q147" s="60"/>
      <c r="R147" s="59"/>
      <c r="S147" s="200"/>
    </row>
    <row r="148" spans="1:19" x14ac:dyDescent="0.2">
      <c r="A148" s="80"/>
      <c r="B148" s="55"/>
      <c r="C148" s="57"/>
      <c r="D148" s="56"/>
      <c r="E148" s="56"/>
      <c r="F148" s="56"/>
      <c r="G148" s="56"/>
      <c r="H148" s="63"/>
      <c r="I148" s="56"/>
      <c r="J148" s="56"/>
      <c r="K148" s="56"/>
      <c r="L148" s="56"/>
      <c r="M148" s="57"/>
      <c r="N148" s="58"/>
      <c r="O148" s="57"/>
      <c r="P148" s="57"/>
      <c r="Q148" s="57"/>
      <c r="R148" s="59"/>
      <c r="S148" s="200"/>
    </row>
    <row r="149" spans="1:19" x14ac:dyDescent="0.2">
      <c r="A149" s="77"/>
      <c r="B149" s="55"/>
      <c r="C149" s="57"/>
      <c r="D149" s="63"/>
      <c r="E149" s="63"/>
      <c r="F149" s="56"/>
      <c r="G149" s="63"/>
      <c r="H149" s="63"/>
      <c r="I149" s="56"/>
      <c r="J149" s="56"/>
      <c r="K149" s="56"/>
      <c r="L149" s="56"/>
      <c r="M149" s="57"/>
      <c r="N149" s="58"/>
      <c r="O149" s="57"/>
      <c r="P149" s="62"/>
      <c r="Q149" s="57"/>
      <c r="R149" s="59"/>
      <c r="S149" s="200"/>
    </row>
    <row r="150" spans="1:19" x14ac:dyDescent="0.2">
      <c r="A150" s="77"/>
      <c r="B150" s="55"/>
      <c r="C150" s="57"/>
      <c r="D150" s="63"/>
      <c r="E150" s="63"/>
      <c r="F150" s="56"/>
      <c r="G150" s="63"/>
      <c r="H150" s="63"/>
      <c r="I150" s="56"/>
      <c r="J150" s="56"/>
      <c r="K150" s="56"/>
      <c r="L150" s="56"/>
      <c r="M150" s="60"/>
      <c r="N150" s="58"/>
      <c r="O150" s="57"/>
      <c r="P150" s="60"/>
      <c r="Q150" s="60"/>
      <c r="R150" s="59"/>
      <c r="S150" s="200"/>
    </row>
    <row r="151" spans="1:19" x14ac:dyDescent="0.2">
      <c r="A151" s="80"/>
      <c r="B151" s="55"/>
      <c r="C151" s="57"/>
      <c r="D151" s="56"/>
      <c r="E151" s="56"/>
      <c r="F151" s="56"/>
      <c r="G151" s="56"/>
      <c r="H151" s="63"/>
      <c r="I151" s="56"/>
      <c r="J151" s="56"/>
      <c r="K151" s="56"/>
      <c r="L151" s="56"/>
      <c r="M151" s="57"/>
      <c r="N151" s="58"/>
      <c r="O151" s="57"/>
      <c r="P151" s="60"/>
      <c r="Q151" s="60"/>
      <c r="R151" s="59"/>
      <c r="S151" s="200"/>
    </row>
    <row r="152" spans="1:19" x14ac:dyDescent="0.2">
      <c r="A152" s="80"/>
      <c r="B152" s="55"/>
      <c r="C152" s="57"/>
      <c r="D152" s="56"/>
      <c r="E152" s="56"/>
      <c r="F152" s="56"/>
      <c r="G152" s="56"/>
      <c r="H152" s="63"/>
      <c r="I152" s="56"/>
      <c r="J152" s="56"/>
      <c r="K152" s="56"/>
      <c r="L152" s="56"/>
      <c r="M152" s="57"/>
      <c r="N152" s="58"/>
      <c r="O152" s="57"/>
      <c r="P152" s="188"/>
      <c r="Q152" s="57"/>
      <c r="R152" s="59"/>
      <c r="S152" s="200"/>
    </row>
    <row r="153" spans="1:19" x14ac:dyDescent="0.2">
      <c r="A153" s="77"/>
      <c r="B153" s="55"/>
      <c r="C153" s="57"/>
      <c r="D153" s="63"/>
      <c r="E153" s="63"/>
      <c r="F153" s="56"/>
      <c r="G153" s="63"/>
      <c r="H153" s="63"/>
      <c r="I153" s="56"/>
      <c r="J153" s="56"/>
      <c r="K153" s="56"/>
      <c r="L153" s="56"/>
      <c r="M153" s="57"/>
      <c r="N153" s="58"/>
      <c r="O153" s="57"/>
      <c r="P153" s="188"/>
      <c r="Q153" s="57"/>
      <c r="R153" s="59"/>
      <c r="S153" s="200"/>
    </row>
    <row r="154" spans="1:19" x14ac:dyDescent="0.2">
      <c r="A154" s="77"/>
      <c r="B154" s="55"/>
      <c r="C154" s="57"/>
      <c r="D154" s="63"/>
      <c r="E154" s="63"/>
      <c r="F154" s="56"/>
      <c r="G154" s="63"/>
      <c r="H154" s="63"/>
      <c r="I154" s="56"/>
      <c r="J154" s="56"/>
      <c r="K154" s="56"/>
      <c r="L154" s="56"/>
      <c r="M154" s="57"/>
      <c r="N154" s="58"/>
      <c r="O154" s="57"/>
      <c r="P154" s="188"/>
      <c r="Q154" s="57"/>
      <c r="R154" s="59"/>
      <c r="S154" s="200"/>
    </row>
    <row r="155" spans="1:19" x14ac:dyDescent="0.2">
      <c r="A155" s="77"/>
      <c r="B155" s="55"/>
      <c r="C155" s="57"/>
      <c r="D155" s="63"/>
      <c r="E155" s="63"/>
      <c r="F155" s="56"/>
      <c r="G155" s="63"/>
      <c r="H155" s="63"/>
      <c r="I155" s="56"/>
      <c r="J155" s="56"/>
      <c r="K155" s="56"/>
      <c r="L155" s="56"/>
      <c r="M155" s="60"/>
      <c r="N155" s="58"/>
      <c r="O155" s="57"/>
      <c r="P155" s="124"/>
      <c r="Q155" s="57"/>
      <c r="R155" s="59"/>
      <c r="S155" s="200"/>
    </row>
    <row r="156" spans="1:19" x14ac:dyDescent="0.2">
      <c r="A156" s="80"/>
      <c r="B156" s="55"/>
      <c r="C156" s="57"/>
      <c r="D156" s="56"/>
      <c r="E156" s="56"/>
      <c r="F156" s="56"/>
      <c r="G156" s="56"/>
      <c r="H156" s="63"/>
      <c r="I156" s="56"/>
      <c r="J156" s="56"/>
      <c r="K156" s="56"/>
      <c r="L156" s="56"/>
      <c r="M156" s="57"/>
      <c r="N156" s="58"/>
      <c r="O156" s="57"/>
      <c r="P156" s="60"/>
      <c r="Q156" s="60"/>
      <c r="R156" s="59"/>
      <c r="S156" s="200"/>
    </row>
    <row r="157" spans="1:19" x14ac:dyDescent="0.2">
      <c r="A157" s="80"/>
      <c r="B157" s="55"/>
      <c r="C157" s="57"/>
      <c r="D157" s="56"/>
      <c r="E157" s="56"/>
      <c r="F157" s="56"/>
      <c r="G157" s="56"/>
      <c r="H157" s="63"/>
      <c r="I157" s="56"/>
      <c r="J157" s="56"/>
      <c r="K157" s="56"/>
      <c r="L157" s="56"/>
      <c r="M157" s="57"/>
      <c r="N157" s="58"/>
      <c r="O157" s="57"/>
      <c r="P157" s="60"/>
      <c r="Q157" s="60"/>
      <c r="R157" s="59"/>
      <c r="S157" s="200"/>
    </row>
    <row r="158" spans="1:19" x14ac:dyDescent="0.2">
      <c r="A158" s="78"/>
      <c r="B158" s="55"/>
      <c r="C158" s="57"/>
      <c r="D158" s="64"/>
      <c r="E158" s="64"/>
      <c r="F158" s="56"/>
      <c r="G158" s="64"/>
      <c r="H158" s="63"/>
      <c r="I158" s="56"/>
      <c r="J158" s="56"/>
      <c r="K158" s="56"/>
      <c r="L158" s="56"/>
      <c r="M158" s="60"/>
      <c r="N158" s="58"/>
      <c r="O158" s="57"/>
      <c r="P158" s="127"/>
      <c r="Q158" s="60"/>
      <c r="R158" s="59"/>
      <c r="S158" s="200"/>
    </row>
    <row r="159" spans="1:19" x14ac:dyDescent="0.2">
      <c r="A159" s="78"/>
      <c r="B159" s="55"/>
      <c r="C159" s="57"/>
      <c r="D159" s="64"/>
      <c r="E159" s="64"/>
      <c r="F159" s="56"/>
      <c r="G159" s="64"/>
      <c r="H159" s="63"/>
      <c r="I159" s="56"/>
      <c r="J159" s="56"/>
      <c r="K159" s="56"/>
      <c r="L159" s="56"/>
      <c r="M159" s="57"/>
      <c r="N159" s="58"/>
      <c r="O159" s="57"/>
      <c r="P159" s="60"/>
      <c r="Q159" s="60"/>
      <c r="R159" s="59"/>
      <c r="S159" s="200"/>
    </row>
    <row r="160" spans="1:19" x14ac:dyDescent="0.2">
      <c r="A160" s="77"/>
      <c r="B160" s="55"/>
      <c r="C160" s="57"/>
      <c r="D160" s="63"/>
      <c r="E160" s="63"/>
      <c r="F160" s="56"/>
      <c r="G160" s="63"/>
      <c r="H160" s="63"/>
      <c r="I160" s="56"/>
      <c r="J160" s="56"/>
      <c r="K160" s="56"/>
      <c r="L160" s="56"/>
      <c r="M160" s="57"/>
      <c r="N160" s="58"/>
      <c r="O160" s="57"/>
      <c r="P160" s="127"/>
      <c r="Q160" s="60"/>
      <c r="R160" s="59"/>
      <c r="S160" s="200"/>
    </row>
    <row r="161" spans="1:19" x14ac:dyDescent="0.2">
      <c r="A161" s="77"/>
      <c r="B161" s="55"/>
      <c r="C161" s="57"/>
      <c r="D161" s="63"/>
      <c r="E161" s="63"/>
      <c r="F161" s="56"/>
      <c r="G161" s="63"/>
      <c r="H161" s="63"/>
      <c r="I161" s="56"/>
      <c r="J161" s="56"/>
      <c r="K161" s="56"/>
      <c r="L161" s="56"/>
      <c r="M161" s="60"/>
      <c r="N161" s="58"/>
      <c r="O161" s="57"/>
      <c r="P161" s="62"/>
      <c r="Q161" s="57"/>
      <c r="R161" s="59"/>
      <c r="S161" s="200"/>
    </row>
    <row r="162" spans="1:19" x14ac:dyDescent="0.2">
      <c r="A162" s="80"/>
      <c r="B162" s="55"/>
      <c r="C162" s="57"/>
      <c r="D162" s="56"/>
      <c r="E162" s="56"/>
      <c r="F162" s="56"/>
      <c r="G162" s="56"/>
      <c r="H162" s="63"/>
      <c r="I162" s="56"/>
      <c r="J162" s="56"/>
      <c r="K162" s="56"/>
      <c r="L162" s="56"/>
      <c r="M162" s="57"/>
      <c r="N162" s="58"/>
      <c r="O162" s="57"/>
      <c r="P162" s="62"/>
      <c r="Q162" s="57"/>
      <c r="R162" s="59"/>
      <c r="S162" s="200"/>
    </row>
    <row r="163" spans="1:19" x14ac:dyDescent="0.2">
      <c r="A163" s="77"/>
      <c r="B163" s="55"/>
      <c r="C163" s="57"/>
      <c r="D163" s="63"/>
      <c r="E163" s="63"/>
      <c r="F163" s="56"/>
      <c r="G163" s="63"/>
      <c r="H163" s="63"/>
      <c r="I163" s="56"/>
      <c r="J163" s="56"/>
      <c r="K163" s="56"/>
      <c r="L163" s="56"/>
      <c r="M163" s="57"/>
      <c r="N163" s="58"/>
      <c r="O163" s="57"/>
      <c r="P163" s="62"/>
      <c r="Q163" s="57"/>
      <c r="R163" s="59"/>
      <c r="S163" s="200"/>
    </row>
    <row r="164" spans="1:19" x14ac:dyDescent="0.2">
      <c r="A164" s="77"/>
      <c r="B164" s="55"/>
      <c r="C164" s="57"/>
      <c r="D164" s="63"/>
      <c r="E164" s="63"/>
      <c r="F164" s="56"/>
      <c r="G164" s="63"/>
      <c r="H164" s="63"/>
      <c r="I164" s="56"/>
      <c r="J164" s="56"/>
      <c r="K164" s="56"/>
      <c r="L164" s="56"/>
      <c r="M164" s="60"/>
      <c r="N164" s="58"/>
      <c r="O164" s="57"/>
      <c r="P164" s="62"/>
      <c r="Q164" s="57"/>
      <c r="R164" s="59"/>
      <c r="S164" s="200"/>
    </row>
    <row r="165" spans="1:19" x14ac:dyDescent="0.2">
      <c r="A165" s="80"/>
      <c r="B165" s="55"/>
      <c r="C165" s="57"/>
      <c r="D165" s="56"/>
      <c r="E165" s="56"/>
      <c r="F165" s="56"/>
      <c r="G165" s="56"/>
      <c r="H165" s="63"/>
      <c r="I165" s="56"/>
      <c r="J165" s="56"/>
      <c r="K165" s="56"/>
      <c r="L165" s="56"/>
      <c r="M165" s="57"/>
      <c r="N165" s="58"/>
      <c r="O165" s="57"/>
      <c r="P165" s="57"/>
      <c r="Q165" s="57"/>
      <c r="R165" s="59"/>
      <c r="S165" s="200"/>
    </row>
    <row r="166" spans="1:19" x14ac:dyDescent="0.2">
      <c r="A166" s="77"/>
      <c r="B166" s="55"/>
      <c r="C166" s="57"/>
      <c r="D166" s="63"/>
      <c r="E166" s="63"/>
      <c r="F166" s="56"/>
      <c r="G166" s="63"/>
      <c r="H166" s="63"/>
      <c r="I166" s="56"/>
      <c r="J166" s="56"/>
      <c r="K166" s="56"/>
      <c r="L166" s="56"/>
      <c r="M166" s="57"/>
      <c r="N166" s="58"/>
      <c r="O166" s="57"/>
      <c r="P166" s="127"/>
      <c r="Q166" s="60"/>
      <c r="R166" s="59"/>
      <c r="S166" s="200"/>
    </row>
    <row r="167" spans="1:19" x14ac:dyDescent="0.2">
      <c r="A167" s="77"/>
      <c r="B167" s="55"/>
      <c r="C167" s="57"/>
      <c r="D167" s="63"/>
      <c r="E167" s="63"/>
      <c r="F167" s="56"/>
      <c r="G167" s="63"/>
      <c r="H167" s="63"/>
      <c r="I167" s="56"/>
      <c r="J167" s="56"/>
      <c r="K167" s="56"/>
      <c r="L167" s="56"/>
      <c r="M167" s="60"/>
      <c r="N167" s="58"/>
      <c r="O167" s="57"/>
      <c r="P167" s="60"/>
      <c r="Q167" s="60"/>
      <c r="R167" s="59"/>
      <c r="S167" s="200"/>
    </row>
    <row r="168" spans="1:19" s="55" customFormat="1" x14ac:dyDescent="0.2">
      <c r="A168" s="80"/>
      <c r="C168" s="57"/>
      <c r="D168" s="56"/>
      <c r="E168" s="56"/>
      <c r="F168" s="56"/>
      <c r="G168" s="56"/>
      <c r="H168" s="63"/>
      <c r="I168" s="56"/>
      <c r="J168" s="56"/>
      <c r="K168" s="56"/>
      <c r="L168" s="56"/>
      <c r="M168" s="57"/>
      <c r="N168" s="58"/>
      <c r="O168" s="57"/>
      <c r="P168" s="124"/>
      <c r="Q168" s="57"/>
      <c r="R168" s="59"/>
      <c r="S168" s="200"/>
    </row>
    <row r="169" spans="1:19" x14ac:dyDescent="0.2">
      <c r="A169" s="77"/>
      <c r="B169" s="55"/>
      <c r="C169" s="57"/>
      <c r="D169" s="63"/>
      <c r="E169" s="63"/>
      <c r="F169" s="56"/>
      <c r="G169" s="63"/>
      <c r="H169" s="63"/>
      <c r="I169" s="56"/>
      <c r="J169" s="56"/>
      <c r="K169" s="56"/>
      <c r="L169" s="56"/>
      <c r="M169" s="60"/>
      <c r="N169" s="58"/>
      <c r="O169" s="57"/>
      <c r="P169" s="62"/>
      <c r="Q169" s="57"/>
      <c r="R169" s="59"/>
      <c r="S169" s="200"/>
    </row>
    <row r="170" spans="1:19" x14ac:dyDescent="0.2">
      <c r="A170" s="78"/>
      <c r="B170" s="55"/>
      <c r="C170" s="57"/>
      <c r="D170" s="64"/>
      <c r="E170" s="64"/>
      <c r="F170" s="56"/>
      <c r="G170" s="64"/>
      <c r="H170" s="63"/>
      <c r="I170" s="56"/>
      <c r="J170" s="56"/>
      <c r="K170" s="56"/>
      <c r="L170" s="56"/>
      <c r="M170" s="60"/>
      <c r="N170" s="58"/>
      <c r="O170" s="57"/>
      <c r="P170" s="183"/>
      <c r="Q170" s="60"/>
      <c r="R170" s="59"/>
      <c r="S170" s="200"/>
    </row>
    <row r="171" spans="1:19" x14ac:dyDescent="0.2">
      <c r="A171" s="80"/>
      <c r="B171" s="55"/>
      <c r="C171" s="57"/>
      <c r="D171" s="56"/>
      <c r="E171" s="56"/>
      <c r="F171" s="56"/>
      <c r="G171" s="56"/>
      <c r="H171" s="56"/>
      <c r="I171" s="56"/>
      <c r="J171" s="56"/>
      <c r="K171" s="56"/>
      <c r="L171" s="56"/>
      <c r="M171" s="57"/>
      <c r="N171" s="58"/>
      <c r="O171" s="57"/>
      <c r="P171" s="124"/>
      <c r="Q171" s="57"/>
      <c r="R171" s="59"/>
      <c r="S171" s="200"/>
    </row>
    <row r="172" spans="1:19" x14ac:dyDescent="0.2">
      <c r="A172" s="77"/>
      <c r="B172" s="55"/>
      <c r="C172" s="57"/>
      <c r="D172" s="63"/>
      <c r="E172" s="63"/>
      <c r="F172" s="56"/>
      <c r="G172" s="63"/>
      <c r="H172" s="63"/>
      <c r="I172" s="56"/>
      <c r="J172" s="56"/>
      <c r="K172" s="56"/>
      <c r="L172" s="56"/>
      <c r="M172" s="60"/>
      <c r="N172" s="58"/>
      <c r="O172" s="57"/>
      <c r="P172" s="127"/>
      <c r="Q172" s="60"/>
      <c r="R172" s="59"/>
      <c r="S172" s="200"/>
    </row>
    <row r="173" spans="1:19" x14ac:dyDescent="0.2">
      <c r="A173" s="77"/>
      <c r="B173" s="55"/>
      <c r="C173" s="57"/>
      <c r="D173" s="63"/>
      <c r="E173" s="63"/>
      <c r="F173" s="56"/>
      <c r="G173" s="63"/>
      <c r="H173" s="63"/>
      <c r="I173" s="56"/>
      <c r="J173" s="56"/>
      <c r="K173" s="56"/>
      <c r="L173" s="56"/>
      <c r="M173" s="57"/>
      <c r="N173" s="58"/>
      <c r="O173" s="57"/>
      <c r="P173" s="60"/>
      <c r="Q173" s="60"/>
      <c r="R173" s="59"/>
      <c r="S173" s="200"/>
    </row>
    <row r="174" spans="1:19" x14ac:dyDescent="0.2">
      <c r="A174" s="77"/>
      <c r="B174" s="55"/>
      <c r="C174" s="57"/>
      <c r="D174" s="63"/>
      <c r="E174" s="63"/>
      <c r="F174" s="56"/>
      <c r="G174" s="63"/>
      <c r="H174" s="63"/>
      <c r="I174" s="56"/>
      <c r="J174" s="56"/>
      <c r="K174" s="56"/>
      <c r="L174" s="56"/>
      <c r="M174" s="60"/>
      <c r="N174" s="58"/>
      <c r="O174" s="57"/>
      <c r="P174" s="57"/>
      <c r="Q174" s="57"/>
      <c r="R174" s="59"/>
      <c r="S174" s="200"/>
    </row>
    <row r="175" spans="1:19" x14ac:dyDescent="0.2">
      <c r="A175" s="80"/>
      <c r="B175" s="55"/>
      <c r="C175" s="57"/>
      <c r="D175" s="56"/>
      <c r="E175" s="56"/>
      <c r="F175" s="56"/>
      <c r="G175" s="56"/>
      <c r="H175" s="63"/>
      <c r="I175" s="56"/>
      <c r="J175" s="56"/>
      <c r="K175" s="56"/>
      <c r="L175" s="56"/>
      <c r="M175" s="57"/>
      <c r="N175" s="58"/>
      <c r="O175" s="57"/>
      <c r="P175" s="183"/>
      <c r="Q175" s="60"/>
      <c r="R175" s="59"/>
      <c r="S175" s="200"/>
    </row>
    <row r="176" spans="1:19" x14ac:dyDescent="0.2">
      <c r="A176" s="78"/>
      <c r="B176" s="55"/>
      <c r="C176" s="57"/>
      <c r="D176" s="64"/>
      <c r="E176" s="64"/>
      <c r="F176" s="56"/>
      <c r="G176" s="64"/>
      <c r="H176" s="63"/>
      <c r="I176" s="56"/>
      <c r="J176" s="56"/>
      <c r="K176" s="56"/>
      <c r="L176" s="56"/>
      <c r="M176" s="57"/>
      <c r="N176" s="58"/>
      <c r="O176" s="57"/>
      <c r="P176" s="127"/>
      <c r="Q176" s="60"/>
      <c r="R176" s="59"/>
      <c r="S176" s="200"/>
    </row>
    <row r="177" spans="1:19" x14ac:dyDescent="0.2">
      <c r="A177" s="79"/>
      <c r="B177" s="55"/>
      <c r="C177" s="57"/>
      <c r="D177" s="65"/>
      <c r="E177" s="65"/>
      <c r="F177" s="56"/>
      <c r="G177" s="65"/>
      <c r="H177" s="63"/>
      <c r="I177" s="56"/>
      <c r="J177" s="56"/>
      <c r="K177" s="56"/>
      <c r="L177" s="56"/>
      <c r="M177" s="57"/>
      <c r="N177" s="58"/>
      <c r="O177" s="57"/>
      <c r="P177" s="60"/>
      <c r="Q177" s="60"/>
      <c r="R177" s="59"/>
      <c r="S177" s="200"/>
    </row>
    <row r="178" spans="1:19" x14ac:dyDescent="0.2">
      <c r="A178" s="77"/>
      <c r="B178" s="55"/>
      <c r="C178" s="57"/>
      <c r="D178" s="63"/>
      <c r="E178" s="63"/>
      <c r="F178" s="56"/>
      <c r="G178" s="63"/>
      <c r="H178" s="63"/>
      <c r="I178" s="56"/>
      <c r="J178" s="56"/>
      <c r="K178" s="56"/>
      <c r="L178" s="56"/>
      <c r="M178" s="60"/>
      <c r="N178" s="58"/>
      <c r="O178" s="57"/>
      <c r="P178" s="57"/>
      <c r="Q178" s="57"/>
      <c r="R178" s="59"/>
      <c r="S178" s="200"/>
    </row>
    <row r="179" spans="1:19" s="55" customFormat="1" x14ac:dyDescent="0.2">
      <c r="A179" s="78"/>
      <c r="C179" s="57"/>
      <c r="D179" s="64"/>
      <c r="E179" s="64"/>
      <c r="F179" s="56"/>
      <c r="G179" s="64"/>
      <c r="H179" s="63"/>
      <c r="I179" s="56"/>
      <c r="J179" s="56"/>
      <c r="K179" s="56"/>
      <c r="L179" s="56"/>
      <c r="M179" s="60"/>
      <c r="N179" s="58"/>
      <c r="O179" s="57"/>
      <c r="P179" s="183"/>
      <c r="Q179" s="60"/>
      <c r="R179" s="59"/>
      <c r="S179" s="200"/>
    </row>
    <row r="180" spans="1:19" x14ac:dyDescent="0.2">
      <c r="A180" s="80"/>
      <c r="B180" s="55"/>
      <c r="C180" s="57"/>
      <c r="D180" s="56"/>
      <c r="E180" s="56"/>
      <c r="F180" s="56"/>
      <c r="G180" s="56"/>
      <c r="H180" s="63"/>
      <c r="I180" s="56"/>
      <c r="J180" s="56"/>
      <c r="K180" s="56"/>
      <c r="L180" s="56"/>
      <c r="M180" s="57"/>
      <c r="N180" s="58"/>
      <c r="O180" s="57"/>
      <c r="P180" s="124"/>
      <c r="Q180" s="57"/>
      <c r="R180" s="59"/>
      <c r="S180" s="200"/>
    </row>
    <row r="181" spans="1:19" x14ac:dyDescent="0.2">
      <c r="A181" s="80"/>
      <c r="B181" s="55"/>
      <c r="C181" s="57"/>
      <c r="D181" s="56"/>
      <c r="E181" s="56"/>
      <c r="F181" s="56"/>
      <c r="G181" s="56"/>
      <c r="H181" s="63"/>
      <c r="I181" s="56"/>
      <c r="J181" s="56"/>
      <c r="K181" s="56"/>
      <c r="L181" s="56"/>
      <c r="M181" s="57"/>
      <c r="N181" s="58"/>
      <c r="O181" s="57"/>
      <c r="P181" s="60"/>
      <c r="Q181" s="60"/>
      <c r="R181" s="59"/>
      <c r="S181" s="200"/>
    </row>
    <row r="182" spans="1:19" x14ac:dyDescent="0.2">
      <c r="A182" s="77"/>
      <c r="B182" s="55"/>
      <c r="C182" s="57"/>
      <c r="D182" s="63"/>
      <c r="E182" s="63"/>
      <c r="F182" s="56"/>
      <c r="G182" s="63"/>
      <c r="H182" s="63"/>
      <c r="I182" s="56"/>
      <c r="J182" s="56"/>
      <c r="K182" s="56"/>
      <c r="L182" s="56"/>
      <c r="M182" s="60"/>
      <c r="N182" s="58"/>
      <c r="O182" s="57"/>
      <c r="P182" s="60"/>
      <c r="Q182" s="60"/>
      <c r="R182" s="59"/>
      <c r="S182" s="200"/>
    </row>
    <row r="183" spans="1:19" x14ac:dyDescent="0.2">
      <c r="A183" s="83"/>
      <c r="B183" s="55"/>
      <c r="C183" s="57"/>
      <c r="D183" s="70"/>
      <c r="E183" s="70"/>
      <c r="F183" s="56"/>
      <c r="G183" s="70"/>
      <c r="H183" s="63"/>
      <c r="I183" s="56"/>
      <c r="J183" s="56"/>
      <c r="K183" s="56"/>
      <c r="L183" s="56"/>
      <c r="M183" s="60"/>
      <c r="N183" s="58"/>
      <c r="O183" s="57"/>
      <c r="P183" s="62"/>
      <c r="Q183" s="57"/>
      <c r="R183" s="59"/>
      <c r="S183" s="200"/>
    </row>
    <row r="184" spans="1:19" x14ac:dyDescent="0.2">
      <c r="A184" s="80"/>
      <c r="B184" s="55"/>
      <c r="C184" s="57"/>
      <c r="D184" s="56"/>
      <c r="E184" s="56"/>
      <c r="F184" s="56"/>
      <c r="G184" s="56"/>
      <c r="H184" s="63"/>
      <c r="I184" s="56"/>
      <c r="J184" s="56"/>
      <c r="K184" s="56"/>
      <c r="L184" s="56"/>
      <c r="M184" s="57"/>
      <c r="N184" s="58"/>
      <c r="O184" s="57"/>
      <c r="P184" s="124"/>
      <c r="Q184" s="57"/>
      <c r="R184" s="59"/>
      <c r="S184" s="200"/>
    </row>
    <row r="185" spans="1:19" x14ac:dyDescent="0.2">
      <c r="A185" s="80"/>
      <c r="B185" s="55"/>
      <c r="C185" s="57"/>
      <c r="D185" s="56"/>
      <c r="E185" s="56"/>
      <c r="F185" s="56"/>
      <c r="G185" s="56"/>
      <c r="H185" s="63"/>
      <c r="I185" s="56"/>
      <c r="J185" s="56"/>
      <c r="K185" s="56"/>
      <c r="L185" s="56"/>
      <c r="M185" s="57"/>
      <c r="N185" s="58"/>
      <c r="O185" s="57"/>
      <c r="P185" s="182"/>
      <c r="Q185" s="57"/>
      <c r="R185" s="59"/>
      <c r="S185" s="200"/>
    </row>
    <row r="186" spans="1:19" x14ac:dyDescent="0.2">
      <c r="A186" s="79"/>
      <c r="B186" s="55"/>
      <c r="C186" s="57"/>
      <c r="D186" s="65"/>
      <c r="E186" s="65"/>
      <c r="F186" s="56"/>
      <c r="G186" s="65"/>
      <c r="H186" s="63"/>
      <c r="I186" s="56"/>
      <c r="J186" s="56"/>
      <c r="K186" s="56"/>
      <c r="L186" s="56"/>
      <c r="M186" s="60"/>
      <c r="N186" s="58"/>
      <c r="O186" s="57"/>
      <c r="P186" s="62"/>
      <c r="Q186" s="57"/>
      <c r="R186" s="59"/>
      <c r="S186" s="200"/>
    </row>
    <row r="187" spans="1:19" x14ac:dyDescent="0.2">
      <c r="A187" s="79"/>
      <c r="B187" s="55"/>
      <c r="C187" s="57"/>
      <c r="D187" s="65"/>
      <c r="E187" s="65"/>
      <c r="F187" s="56"/>
      <c r="G187" s="65"/>
      <c r="H187" s="63"/>
      <c r="I187" s="56"/>
      <c r="J187" s="56"/>
      <c r="K187" s="56"/>
      <c r="L187" s="56"/>
      <c r="M187" s="60"/>
      <c r="N187" s="58"/>
      <c r="O187" s="57"/>
      <c r="P187" s="60"/>
      <c r="Q187" s="60"/>
      <c r="R187" s="59"/>
      <c r="S187" s="200"/>
    </row>
    <row r="188" spans="1:19" x14ac:dyDescent="0.2">
      <c r="A188" s="80"/>
      <c r="B188" s="55"/>
      <c r="C188" s="57"/>
      <c r="D188" s="56"/>
      <c r="E188" s="56"/>
      <c r="F188" s="56"/>
      <c r="G188" s="56"/>
      <c r="H188" s="63"/>
      <c r="I188" s="56"/>
      <c r="J188" s="56"/>
      <c r="K188" s="56"/>
      <c r="L188" s="56"/>
      <c r="M188" s="57"/>
      <c r="N188" s="58"/>
      <c r="O188" s="57"/>
      <c r="P188" s="183"/>
      <c r="Q188" s="60"/>
      <c r="R188" s="59"/>
      <c r="S188" s="200"/>
    </row>
    <row r="189" spans="1:19" x14ac:dyDescent="0.2">
      <c r="A189" s="80"/>
      <c r="B189" s="55"/>
      <c r="C189" s="57"/>
      <c r="D189" s="56"/>
      <c r="E189" s="56"/>
      <c r="F189" s="56"/>
      <c r="G189" s="56"/>
      <c r="H189" s="63"/>
      <c r="I189" s="56"/>
      <c r="J189" s="56"/>
      <c r="K189" s="56"/>
      <c r="L189" s="56"/>
      <c r="M189" s="57"/>
      <c r="N189" s="58"/>
      <c r="O189" s="57"/>
      <c r="P189" s="127"/>
      <c r="Q189" s="60"/>
      <c r="R189" s="59"/>
      <c r="S189" s="200"/>
    </row>
    <row r="190" spans="1:19" x14ac:dyDescent="0.2">
      <c r="A190" s="80"/>
      <c r="B190" s="55"/>
      <c r="C190" s="57"/>
      <c r="D190" s="56"/>
      <c r="E190" s="56"/>
      <c r="F190" s="56"/>
      <c r="G190" s="56"/>
      <c r="H190" s="63"/>
      <c r="I190" s="56"/>
      <c r="J190" s="56"/>
      <c r="K190" s="56"/>
      <c r="L190" s="56"/>
      <c r="M190" s="57"/>
      <c r="N190" s="58"/>
      <c r="O190" s="57"/>
      <c r="P190" s="62"/>
      <c r="Q190" s="57"/>
      <c r="R190" s="59"/>
      <c r="S190" s="200"/>
    </row>
    <row r="191" spans="1:19" x14ac:dyDescent="0.2">
      <c r="A191" s="80"/>
      <c r="B191" s="55"/>
      <c r="C191" s="57"/>
      <c r="D191" s="56"/>
      <c r="E191" s="56"/>
      <c r="F191" s="56"/>
      <c r="G191" s="56"/>
      <c r="H191" s="63"/>
      <c r="I191" s="56"/>
      <c r="J191" s="56"/>
      <c r="K191" s="56"/>
      <c r="L191" s="56"/>
      <c r="M191" s="57"/>
      <c r="N191" s="58"/>
      <c r="O191" s="57"/>
      <c r="P191" s="57"/>
      <c r="Q191" s="57"/>
      <c r="R191" s="59"/>
      <c r="S191" s="200"/>
    </row>
    <row r="192" spans="1:19" x14ac:dyDescent="0.2">
      <c r="A192" s="80"/>
      <c r="B192" s="55"/>
      <c r="C192" s="57"/>
      <c r="D192" s="56"/>
      <c r="E192" s="56"/>
      <c r="F192" s="56"/>
      <c r="G192" s="56"/>
      <c r="H192" s="63"/>
      <c r="I192" s="56"/>
      <c r="J192" s="56"/>
      <c r="K192" s="56"/>
      <c r="L192" s="56"/>
      <c r="M192" s="57"/>
      <c r="N192" s="58"/>
      <c r="O192" s="57"/>
      <c r="P192" s="127"/>
      <c r="Q192" s="60"/>
      <c r="R192" s="59"/>
      <c r="S192" s="200"/>
    </row>
    <row r="193" spans="1:19" x14ac:dyDescent="0.2">
      <c r="A193" s="80"/>
      <c r="B193" s="55"/>
      <c r="C193" s="57"/>
      <c r="D193" s="56"/>
      <c r="E193" s="56"/>
      <c r="F193" s="56"/>
      <c r="G193" s="56"/>
      <c r="H193" s="63"/>
      <c r="I193" s="56"/>
      <c r="J193" s="56"/>
      <c r="K193" s="56"/>
      <c r="L193" s="56"/>
      <c r="M193" s="57"/>
      <c r="N193" s="58"/>
      <c r="O193" s="57"/>
      <c r="P193" s="127"/>
      <c r="Q193" s="60"/>
      <c r="R193" s="59"/>
      <c r="S193" s="200"/>
    </row>
    <row r="194" spans="1:19" x14ac:dyDescent="0.2">
      <c r="A194" s="77"/>
      <c r="B194" s="55"/>
      <c r="C194" s="57"/>
      <c r="D194" s="63"/>
      <c r="E194" s="63"/>
      <c r="F194" s="56"/>
      <c r="G194" s="63"/>
      <c r="H194" s="63"/>
      <c r="I194" s="56"/>
      <c r="J194" s="56"/>
      <c r="K194" s="56"/>
      <c r="L194" s="56"/>
      <c r="M194" s="60"/>
      <c r="N194" s="58"/>
      <c r="O194" s="57"/>
      <c r="P194" s="62"/>
      <c r="Q194" s="57"/>
      <c r="R194" s="59"/>
      <c r="S194" s="200"/>
    </row>
    <row r="195" spans="1:19" x14ac:dyDescent="0.2">
      <c r="A195" s="80"/>
      <c r="B195" s="55"/>
      <c r="C195" s="57"/>
      <c r="D195" s="56"/>
      <c r="E195" s="56"/>
      <c r="F195" s="56"/>
      <c r="G195" s="56"/>
      <c r="H195" s="63"/>
      <c r="I195" s="56"/>
      <c r="J195" s="56"/>
      <c r="K195" s="56"/>
      <c r="L195" s="56"/>
      <c r="M195" s="57"/>
      <c r="N195" s="58"/>
      <c r="O195" s="57"/>
      <c r="P195" s="124"/>
      <c r="Q195" s="57"/>
      <c r="R195" s="59"/>
      <c r="S195" s="200"/>
    </row>
    <row r="196" spans="1:19" s="55" customFormat="1" x14ac:dyDescent="0.2">
      <c r="A196" s="80"/>
      <c r="C196" s="57"/>
      <c r="D196" s="56"/>
      <c r="E196" s="56"/>
      <c r="F196" s="56"/>
      <c r="G196" s="56"/>
      <c r="H196" s="63"/>
      <c r="I196" s="56"/>
      <c r="J196" s="56"/>
      <c r="K196" s="56"/>
      <c r="L196" s="56"/>
      <c r="M196" s="57"/>
      <c r="N196" s="58"/>
      <c r="O196" s="57"/>
      <c r="P196" s="60"/>
      <c r="Q196" s="60"/>
      <c r="R196" s="59"/>
      <c r="S196" s="200"/>
    </row>
    <row r="197" spans="1:19" x14ac:dyDescent="0.2">
      <c r="A197" s="77"/>
      <c r="B197" s="55"/>
      <c r="C197" s="57"/>
      <c r="D197" s="63"/>
      <c r="E197" s="63"/>
      <c r="F197" s="56"/>
      <c r="G197" s="63"/>
      <c r="H197" s="63"/>
      <c r="I197" s="56"/>
      <c r="J197" s="56"/>
      <c r="K197" s="56"/>
      <c r="L197" s="56"/>
      <c r="M197" s="60"/>
      <c r="N197" s="58"/>
      <c r="O197" s="57"/>
      <c r="P197" s="60"/>
      <c r="Q197" s="60"/>
      <c r="R197" s="59"/>
      <c r="S197" s="200"/>
    </row>
    <row r="198" spans="1:19" s="55" customFormat="1" x14ac:dyDescent="0.2">
      <c r="A198" s="80"/>
      <c r="C198" s="57"/>
      <c r="D198" s="56"/>
      <c r="E198" s="56"/>
      <c r="F198" s="56"/>
      <c r="G198" s="56"/>
      <c r="H198" s="63"/>
      <c r="I198" s="56"/>
      <c r="J198" s="56"/>
      <c r="K198" s="56"/>
      <c r="L198" s="56"/>
      <c r="M198" s="57"/>
      <c r="N198" s="58"/>
      <c r="O198" s="57"/>
      <c r="P198" s="57"/>
      <c r="Q198" s="57"/>
      <c r="R198" s="59"/>
      <c r="S198" s="200"/>
    </row>
    <row r="199" spans="1:19" x14ac:dyDescent="0.2">
      <c r="A199" s="77"/>
      <c r="B199" s="55"/>
      <c r="C199" s="57"/>
      <c r="D199" s="63"/>
      <c r="E199" s="63"/>
      <c r="F199" s="56"/>
      <c r="G199" s="63"/>
      <c r="H199" s="63"/>
      <c r="I199" s="56"/>
      <c r="J199" s="56"/>
      <c r="K199" s="56"/>
      <c r="L199" s="56"/>
      <c r="M199" s="60"/>
      <c r="N199" s="58"/>
      <c r="O199" s="57"/>
      <c r="P199" s="188"/>
      <c r="Q199" s="57"/>
      <c r="R199" s="59"/>
      <c r="S199" s="200"/>
    </row>
    <row r="200" spans="1:19" x14ac:dyDescent="0.2">
      <c r="A200" s="77"/>
      <c r="B200" s="55"/>
      <c r="C200" s="57"/>
      <c r="D200" s="63"/>
      <c r="E200" s="63"/>
      <c r="F200" s="56"/>
      <c r="G200" s="63"/>
      <c r="H200" s="63"/>
      <c r="I200" s="56"/>
      <c r="J200" s="56"/>
      <c r="K200" s="56"/>
      <c r="L200" s="56"/>
      <c r="M200" s="60"/>
      <c r="N200" s="58"/>
      <c r="O200" s="57"/>
      <c r="P200" s="62"/>
      <c r="Q200" s="57"/>
      <c r="R200" s="59"/>
      <c r="S200" s="200"/>
    </row>
    <row r="201" spans="1:19" x14ac:dyDescent="0.2">
      <c r="A201" s="77"/>
      <c r="B201" s="55"/>
      <c r="C201" s="57"/>
      <c r="D201" s="63"/>
      <c r="E201" s="63"/>
      <c r="F201" s="56"/>
      <c r="G201" s="63"/>
      <c r="H201" s="63"/>
      <c r="I201" s="56"/>
      <c r="J201" s="56"/>
      <c r="K201" s="56"/>
      <c r="L201" s="56"/>
      <c r="M201" s="60"/>
      <c r="N201" s="58"/>
      <c r="O201" s="57"/>
      <c r="P201" s="183"/>
      <c r="Q201" s="60"/>
      <c r="R201" s="59"/>
      <c r="S201" s="200"/>
    </row>
    <row r="202" spans="1:19" x14ac:dyDescent="0.2">
      <c r="A202" s="77"/>
      <c r="B202" s="55"/>
      <c r="C202" s="57"/>
      <c r="D202" s="63"/>
      <c r="E202" s="63"/>
      <c r="F202" s="56"/>
      <c r="G202" s="63"/>
      <c r="H202" s="63"/>
      <c r="I202" s="56"/>
      <c r="J202" s="56"/>
      <c r="K202" s="56"/>
      <c r="L202" s="56"/>
      <c r="M202" s="60"/>
      <c r="N202" s="58"/>
      <c r="O202" s="57"/>
      <c r="P202" s="182"/>
      <c r="Q202" s="57"/>
      <c r="R202" s="59"/>
      <c r="S202" s="200"/>
    </row>
    <row r="203" spans="1:19" x14ac:dyDescent="0.2">
      <c r="A203" s="80"/>
      <c r="B203" s="55"/>
      <c r="C203" s="57"/>
      <c r="D203" s="56"/>
      <c r="E203" s="56"/>
      <c r="F203" s="56"/>
      <c r="G203" s="56"/>
      <c r="H203" s="63"/>
      <c r="I203" s="56"/>
      <c r="J203" s="56"/>
      <c r="K203" s="56"/>
      <c r="L203" s="56"/>
      <c r="M203" s="57"/>
      <c r="N203" s="58"/>
      <c r="O203" s="57"/>
      <c r="P203" s="127"/>
      <c r="Q203" s="60"/>
      <c r="R203" s="59"/>
      <c r="S203" s="200"/>
    </row>
    <row r="204" spans="1:19" x14ac:dyDescent="0.2">
      <c r="A204" s="82"/>
      <c r="B204" s="55"/>
      <c r="C204" s="57"/>
      <c r="D204" s="69"/>
      <c r="E204" s="69"/>
      <c r="F204" s="56"/>
      <c r="G204" s="69"/>
      <c r="H204" s="63"/>
      <c r="I204" s="56"/>
      <c r="J204" s="56"/>
      <c r="K204" s="56"/>
      <c r="L204" s="56"/>
      <c r="M204" s="57"/>
      <c r="N204" s="58"/>
      <c r="O204" s="57"/>
      <c r="P204" s="183"/>
      <c r="Q204" s="60"/>
      <c r="R204" s="59"/>
      <c r="S204" s="200"/>
    </row>
    <row r="205" spans="1:19" x14ac:dyDescent="0.2">
      <c r="A205" s="80"/>
      <c r="B205" s="55"/>
      <c r="C205" s="57"/>
      <c r="D205" s="56"/>
      <c r="E205" s="56"/>
      <c r="F205" s="56"/>
      <c r="G205" s="56"/>
      <c r="H205" s="63"/>
      <c r="I205" s="56"/>
      <c r="J205" s="56"/>
      <c r="K205" s="56"/>
      <c r="L205" s="56"/>
      <c r="M205" s="57"/>
      <c r="N205" s="58"/>
      <c r="O205" s="57"/>
      <c r="P205" s="181"/>
      <c r="Q205" s="57"/>
      <c r="R205" s="59"/>
      <c r="S205" s="200"/>
    </row>
    <row r="206" spans="1:19" x14ac:dyDescent="0.2">
      <c r="A206" s="80"/>
      <c r="B206" s="55"/>
      <c r="C206" s="57"/>
      <c r="D206" s="56"/>
      <c r="E206" s="56"/>
      <c r="F206" s="56"/>
      <c r="G206" s="56"/>
      <c r="H206" s="63"/>
      <c r="I206" s="56"/>
      <c r="J206" s="56"/>
      <c r="K206" s="56"/>
      <c r="L206" s="56"/>
      <c r="M206" s="57"/>
      <c r="N206" s="58"/>
      <c r="O206" s="57"/>
      <c r="P206" s="57"/>
      <c r="Q206" s="57"/>
      <c r="R206" s="59"/>
      <c r="S206" s="200"/>
    </row>
    <row r="207" spans="1:19" x14ac:dyDescent="0.2">
      <c r="A207" s="78"/>
      <c r="B207" s="55"/>
      <c r="C207" s="57"/>
      <c r="D207" s="64"/>
      <c r="E207" s="64"/>
      <c r="F207" s="56"/>
      <c r="G207" s="64"/>
      <c r="H207" s="63"/>
      <c r="I207" s="56"/>
      <c r="J207" s="56"/>
      <c r="K207" s="56"/>
      <c r="L207" s="56"/>
      <c r="M207" s="60"/>
      <c r="N207" s="58"/>
      <c r="O207" s="57"/>
      <c r="P207" s="57"/>
      <c r="Q207" s="57"/>
      <c r="R207" s="59"/>
      <c r="S207" s="200"/>
    </row>
    <row r="208" spans="1:19" x14ac:dyDescent="0.2">
      <c r="A208" s="78"/>
      <c r="B208" s="55"/>
      <c r="C208" s="57"/>
      <c r="D208" s="64"/>
      <c r="E208" s="64"/>
      <c r="F208" s="56"/>
      <c r="G208" s="64"/>
      <c r="H208" s="63"/>
      <c r="I208" s="56"/>
      <c r="J208" s="56"/>
      <c r="K208" s="56"/>
      <c r="L208" s="56"/>
      <c r="M208" s="60"/>
      <c r="N208" s="58"/>
      <c r="O208" s="57"/>
      <c r="P208" s="60"/>
      <c r="Q208" s="60"/>
      <c r="R208" s="59"/>
      <c r="S208" s="200"/>
    </row>
    <row r="209" spans="1:19" s="55" customFormat="1" x14ac:dyDescent="0.2">
      <c r="A209" s="77"/>
      <c r="C209" s="57"/>
      <c r="D209" s="63"/>
      <c r="E209" s="63"/>
      <c r="F209" s="56"/>
      <c r="G209" s="63"/>
      <c r="H209" s="63"/>
      <c r="I209" s="56"/>
      <c r="J209" s="56"/>
      <c r="K209" s="56"/>
      <c r="L209" s="56"/>
      <c r="M209" s="60"/>
      <c r="N209" s="58"/>
      <c r="O209" s="57"/>
      <c r="P209" s="60"/>
      <c r="Q209" s="60"/>
      <c r="R209" s="59"/>
      <c r="S209" s="200"/>
    </row>
    <row r="210" spans="1:19" x14ac:dyDescent="0.2">
      <c r="A210" s="77"/>
      <c r="B210" s="55"/>
      <c r="C210" s="57"/>
      <c r="D210" s="63"/>
      <c r="E210" s="63"/>
      <c r="F210" s="56"/>
      <c r="G210" s="63"/>
      <c r="H210" s="63"/>
      <c r="I210" s="56"/>
      <c r="J210" s="56"/>
      <c r="K210" s="56"/>
      <c r="L210" s="56"/>
      <c r="M210" s="60"/>
      <c r="N210" s="58"/>
      <c r="O210" s="57"/>
      <c r="P210" s="124"/>
      <c r="Q210" s="57"/>
      <c r="R210" s="59"/>
      <c r="S210" s="200"/>
    </row>
    <row r="211" spans="1:19" x14ac:dyDescent="0.2">
      <c r="A211" s="80"/>
      <c r="B211" s="55"/>
      <c r="C211" s="57"/>
      <c r="D211" s="56"/>
      <c r="E211" s="56"/>
      <c r="F211" s="56"/>
      <c r="G211" s="56"/>
      <c r="H211" s="63"/>
      <c r="I211" s="56"/>
      <c r="J211" s="56"/>
      <c r="K211" s="56"/>
      <c r="L211" s="56"/>
      <c r="M211" s="57"/>
      <c r="N211" s="58"/>
      <c r="O211" s="57"/>
      <c r="P211" s="57"/>
      <c r="Q211" s="57"/>
      <c r="R211" s="59"/>
      <c r="S211" s="200"/>
    </row>
    <row r="212" spans="1:19" x14ac:dyDescent="0.2">
      <c r="A212" s="80"/>
      <c r="B212" s="55"/>
      <c r="C212" s="57"/>
      <c r="D212" s="56"/>
      <c r="E212" s="56"/>
      <c r="F212" s="56"/>
      <c r="G212" s="56"/>
      <c r="H212" s="63"/>
      <c r="I212" s="56"/>
      <c r="J212" s="56"/>
      <c r="K212" s="56"/>
      <c r="L212" s="56"/>
      <c r="M212" s="57"/>
      <c r="N212" s="58"/>
      <c r="O212" s="57"/>
      <c r="P212" s="127"/>
      <c r="Q212" s="60"/>
      <c r="R212" s="59"/>
      <c r="S212" s="200"/>
    </row>
    <row r="213" spans="1:19" x14ac:dyDescent="0.2">
      <c r="A213" s="80"/>
      <c r="B213" s="55"/>
      <c r="C213" s="57"/>
      <c r="D213" s="56"/>
      <c r="E213" s="56"/>
      <c r="F213" s="56"/>
      <c r="G213" s="56"/>
      <c r="H213" s="63"/>
      <c r="I213" s="56"/>
      <c r="J213" s="56"/>
      <c r="K213" s="56"/>
      <c r="L213" s="56"/>
      <c r="M213" s="57"/>
      <c r="N213" s="58"/>
      <c r="O213" s="57"/>
      <c r="P213" s="124"/>
      <c r="Q213" s="57"/>
      <c r="R213" s="59"/>
      <c r="S213" s="200"/>
    </row>
    <row r="214" spans="1:19" x14ac:dyDescent="0.2">
      <c r="A214" s="78"/>
      <c r="B214" s="55"/>
      <c r="C214" s="57"/>
      <c r="D214" s="64"/>
      <c r="E214" s="64"/>
      <c r="F214" s="56"/>
      <c r="G214" s="64"/>
      <c r="H214" s="63"/>
      <c r="I214" s="56"/>
      <c r="J214" s="56"/>
      <c r="K214" s="56"/>
      <c r="L214" s="56"/>
      <c r="M214" s="60"/>
      <c r="N214" s="58"/>
      <c r="O214" s="57"/>
      <c r="P214" s="127"/>
      <c r="Q214" s="60"/>
      <c r="R214" s="59"/>
      <c r="S214" s="200"/>
    </row>
    <row r="215" spans="1:19" x14ac:dyDescent="0.2">
      <c r="A215" s="80"/>
      <c r="B215" s="55"/>
      <c r="C215" s="57"/>
      <c r="D215" s="56"/>
      <c r="E215" s="56"/>
      <c r="F215" s="56"/>
      <c r="G215" s="56"/>
      <c r="H215" s="63"/>
      <c r="I215" s="56"/>
      <c r="J215" s="56"/>
      <c r="K215" s="56"/>
      <c r="L215" s="56"/>
      <c r="M215" s="57"/>
      <c r="N215" s="58"/>
      <c r="O215" s="57"/>
      <c r="P215" s="60"/>
      <c r="Q215" s="60"/>
      <c r="R215" s="59"/>
      <c r="S215" s="200"/>
    </row>
    <row r="216" spans="1:19" x14ac:dyDescent="0.2">
      <c r="A216" s="80"/>
      <c r="B216" s="55"/>
      <c r="C216" s="57"/>
      <c r="D216" s="56"/>
      <c r="E216" s="56"/>
      <c r="F216" s="56"/>
      <c r="G216" s="56"/>
      <c r="H216" s="63"/>
      <c r="I216" s="56"/>
      <c r="J216" s="56"/>
      <c r="K216" s="56"/>
      <c r="L216" s="56"/>
      <c r="M216" s="57"/>
      <c r="N216" s="58"/>
      <c r="O216" s="57"/>
      <c r="P216" s="127"/>
      <c r="Q216" s="60"/>
      <c r="R216" s="59"/>
      <c r="S216" s="200"/>
    </row>
    <row r="217" spans="1:19" x14ac:dyDescent="0.2">
      <c r="A217" s="77"/>
      <c r="B217" s="55"/>
      <c r="C217" s="57"/>
      <c r="D217" s="63"/>
      <c r="E217" s="63"/>
      <c r="F217" s="56"/>
      <c r="G217" s="63"/>
      <c r="H217" s="63"/>
      <c r="I217" s="56"/>
      <c r="J217" s="56"/>
      <c r="K217" s="56"/>
      <c r="L217" s="56"/>
      <c r="M217" s="60"/>
      <c r="N217" s="58"/>
      <c r="O217" s="57"/>
      <c r="P217" s="181"/>
      <c r="Q217" s="57"/>
      <c r="R217" s="59"/>
      <c r="S217" s="200"/>
    </row>
    <row r="218" spans="1:19" x14ac:dyDescent="0.2">
      <c r="A218" s="80"/>
      <c r="B218" s="55"/>
      <c r="C218" s="57"/>
      <c r="D218" s="56"/>
      <c r="E218" s="56"/>
      <c r="F218" s="56"/>
      <c r="G218" s="56"/>
      <c r="H218" s="63"/>
      <c r="I218" s="56"/>
      <c r="J218" s="56"/>
      <c r="K218" s="56"/>
      <c r="L218" s="56"/>
      <c r="M218" s="57"/>
      <c r="N218" s="58"/>
      <c r="O218" s="57"/>
      <c r="P218" s="62"/>
      <c r="Q218" s="57"/>
      <c r="R218" s="59"/>
      <c r="S218" s="200"/>
    </row>
    <row r="219" spans="1:19" x14ac:dyDescent="0.2">
      <c r="A219" s="80"/>
      <c r="B219" s="55"/>
      <c r="C219" s="57"/>
      <c r="D219" s="56"/>
      <c r="E219" s="56"/>
      <c r="F219" s="56"/>
      <c r="G219" s="56"/>
      <c r="H219" s="63"/>
      <c r="I219" s="56"/>
      <c r="J219" s="56"/>
      <c r="K219" s="56"/>
      <c r="L219" s="56"/>
      <c r="M219" s="57"/>
      <c r="N219" s="58"/>
      <c r="O219" s="57"/>
      <c r="P219" s="181"/>
      <c r="Q219" s="57"/>
      <c r="R219" s="59"/>
      <c r="S219" s="200"/>
    </row>
    <row r="220" spans="1:19" x14ac:dyDescent="0.2">
      <c r="A220" s="78"/>
      <c r="B220" s="55"/>
      <c r="C220" s="57"/>
      <c r="D220" s="64"/>
      <c r="E220" s="64"/>
      <c r="F220" s="56"/>
      <c r="G220" s="64"/>
      <c r="H220" s="63"/>
      <c r="I220" s="56"/>
      <c r="J220" s="56"/>
      <c r="K220" s="56"/>
      <c r="L220" s="56"/>
      <c r="M220" s="60"/>
      <c r="N220" s="58"/>
      <c r="O220" s="57"/>
      <c r="P220" s="183"/>
      <c r="Q220" s="60"/>
      <c r="R220" s="59"/>
      <c r="S220" s="200"/>
    </row>
    <row r="221" spans="1:19" x14ac:dyDescent="0.2">
      <c r="A221" s="80"/>
      <c r="B221" s="55"/>
      <c r="C221" s="57"/>
      <c r="D221" s="56"/>
      <c r="E221" s="56"/>
      <c r="F221" s="56"/>
      <c r="G221" s="56"/>
      <c r="H221" s="63"/>
      <c r="I221" s="56"/>
      <c r="J221" s="56"/>
      <c r="K221" s="56"/>
      <c r="L221" s="56"/>
      <c r="M221" s="57"/>
      <c r="N221" s="58"/>
      <c r="O221" s="57"/>
      <c r="P221" s="181"/>
      <c r="Q221" s="57"/>
      <c r="R221" s="59"/>
      <c r="S221" s="200"/>
    </row>
    <row r="222" spans="1:19" x14ac:dyDescent="0.2">
      <c r="A222" s="77"/>
      <c r="B222" s="55"/>
      <c r="C222" s="57"/>
      <c r="D222" s="63"/>
      <c r="E222" s="63"/>
      <c r="F222" s="56"/>
      <c r="G222" s="63"/>
      <c r="H222" s="63"/>
      <c r="I222" s="56"/>
      <c r="J222" s="56"/>
      <c r="K222" s="56"/>
      <c r="L222" s="56"/>
      <c r="M222" s="60"/>
      <c r="N222" s="58"/>
      <c r="O222" s="57"/>
      <c r="P222" s="62"/>
      <c r="Q222" s="57"/>
      <c r="R222" s="59"/>
      <c r="S222" s="200"/>
    </row>
    <row r="223" spans="1:19" x14ac:dyDescent="0.2">
      <c r="A223" s="80"/>
      <c r="B223" s="55"/>
      <c r="C223" s="57"/>
      <c r="D223" s="56"/>
      <c r="E223" s="56"/>
      <c r="F223" s="56"/>
      <c r="G223" s="56"/>
      <c r="H223" s="63"/>
      <c r="I223" s="56"/>
      <c r="J223" s="56"/>
      <c r="K223" s="56"/>
      <c r="L223" s="56"/>
      <c r="M223" s="57"/>
      <c r="N223" s="58"/>
      <c r="O223" s="57"/>
      <c r="P223" s="57"/>
      <c r="Q223" s="57"/>
      <c r="R223" s="59"/>
      <c r="S223" s="200"/>
    </row>
    <row r="224" spans="1:19" x14ac:dyDescent="0.2">
      <c r="A224" s="77"/>
      <c r="B224" s="55"/>
      <c r="C224" s="57"/>
      <c r="D224" s="63"/>
      <c r="E224" s="63"/>
      <c r="F224" s="56"/>
      <c r="G224" s="63"/>
      <c r="H224" s="63"/>
      <c r="I224" s="56"/>
      <c r="J224" s="56"/>
      <c r="K224" s="56"/>
      <c r="L224" s="56"/>
      <c r="M224" s="60"/>
      <c r="N224" s="58"/>
      <c r="O224" s="57"/>
      <c r="P224" s="62"/>
      <c r="Q224" s="57"/>
      <c r="R224" s="59"/>
      <c r="S224" s="200"/>
    </row>
    <row r="225" spans="1:19" x14ac:dyDescent="0.2">
      <c r="A225" s="77"/>
      <c r="B225" s="55"/>
      <c r="C225" s="57"/>
      <c r="D225" s="63"/>
      <c r="E225" s="63"/>
      <c r="F225" s="56"/>
      <c r="G225" s="63"/>
      <c r="H225" s="63"/>
      <c r="I225" s="56"/>
      <c r="J225" s="56"/>
      <c r="K225" s="56"/>
      <c r="L225" s="56"/>
      <c r="M225" s="60"/>
      <c r="N225" s="58"/>
      <c r="O225" s="57"/>
      <c r="P225" s="181"/>
      <c r="Q225" s="57"/>
      <c r="R225" s="59"/>
      <c r="S225" s="200"/>
    </row>
    <row r="226" spans="1:19" x14ac:dyDescent="0.2">
      <c r="A226" s="80"/>
      <c r="B226" s="55"/>
      <c r="C226" s="57"/>
      <c r="D226" s="56"/>
      <c r="E226" s="56"/>
      <c r="F226" s="56"/>
      <c r="G226" s="56"/>
      <c r="H226" s="63"/>
      <c r="I226" s="56"/>
      <c r="J226" s="56"/>
      <c r="K226" s="56"/>
      <c r="L226" s="56"/>
      <c r="M226" s="57"/>
      <c r="N226" s="58"/>
      <c r="O226" s="57"/>
      <c r="P226" s="57"/>
      <c r="Q226" s="57"/>
      <c r="R226" s="59"/>
      <c r="S226" s="200"/>
    </row>
    <row r="227" spans="1:19" x14ac:dyDescent="0.2">
      <c r="A227" s="80"/>
      <c r="B227" s="55"/>
      <c r="C227" s="57"/>
      <c r="D227" s="56"/>
      <c r="E227" s="56"/>
      <c r="F227" s="56"/>
      <c r="G227" s="56"/>
      <c r="H227" s="63"/>
      <c r="I227" s="56"/>
      <c r="J227" s="56"/>
      <c r="K227" s="56"/>
      <c r="L227" s="56"/>
      <c r="M227" s="57"/>
      <c r="N227" s="58"/>
      <c r="O227" s="57"/>
      <c r="P227" s="60"/>
      <c r="Q227" s="60"/>
      <c r="R227" s="59"/>
      <c r="S227" s="200"/>
    </row>
    <row r="228" spans="1:19" x14ac:dyDescent="0.2">
      <c r="A228" s="78"/>
      <c r="B228" s="55"/>
      <c r="C228" s="57"/>
      <c r="D228" s="64"/>
      <c r="E228" s="64"/>
      <c r="F228" s="56"/>
      <c r="G228" s="64"/>
      <c r="H228" s="63"/>
      <c r="I228" s="56"/>
      <c r="J228" s="56"/>
      <c r="K228" s="56"/>
      <c r="L228" s="56"/>
      <c r="M228" s="60"/>
      <c r="N228" s="58"/>
      <c r="O228" s="57"/>
      <c r="P228" s="60"/>
      <c r="Q228" s="60"/>
      <c r="R228" s="59"/>
      <c r="S228" s="200"/>
    </row>
    <row r="229" spans="1:19" x14ac:dyDescent="0.2">
      <c r="A229" s="78"/>
      <c r="B229" s="55"/>
      <c r="C229" s="57"/>
      <c r="D229" s="64"/>
      <c r="E229" s="64"/>
      <c r="F229" s="56"/>
      <c r="G229" s="64"/>
      <c r="H229" s="63"/>
      <c r="I229" s="56"/>
      <c r="J229" s="56"/>
      <c r="K229" s="56"/>
      <c r="L229" s="56"/>
      <c r="M229" s="60"/>
      <c r="N229" s="58"/>
      <c r="O229" s="57"/>
      <c r="P229" s="60"/>
      <c r="Q229" s="60"/>
      <c r="R229" s="59"/>
      <c r="S229" s="200"/>
    </row>
    <row r="230" spans="1:19" x14ac:dyDescent="0.2">
      <c r="A230" s="77"/>
      <c r="B230" s="55"/>
      <c r="C230" s="57"/>
      <c r="D230" s="63"/>
      <c r="E230" s="63"/>
      <c r="F230" s="56"/>
      <c r="G230" s="63"/>
      <c r="H230" s="63"/>
      <c r="I230" s="56"/>
      <c r="J230" s="56"/>
      <c r="K230" s="56"/>
      <c r="L230" s="56"/>
      <c r="M230" s="60"/>
      <c r="N230" s="58"/>
      <c r="O230" s="57"/>
      <c r="P230" s="57"/>
      <c r="Q230" s="57"/>
      <c r="R230" s="59"/>
      <c r="S230" s="200"/>
    </row>
    <row r="231" spans="1:19" s="55" customFormat="1" x14ac:dyDescent="0.2">
      <c r="A231" s="78"/>
      <c r="C231" s="57"/>
      <c r="D231" s="64"/>
      <c r="E231" s="64"/>
      <c r="F231" s="56"/>
      <c r="G231" s="64"/>
      <c r="H231" s="63"/>
      <c r="I231" s="56"/>
      <c r="J231" s="56"/>
      <c r="K231" s="56"/>
      <c r="L231" s="56"/>
      <c r="M231" s="60"/>
      <c r="N231" s="58"/>
      <c r="O231" s="57"/>
      <c r="P231" s="60"/>
      <c r="Q231" s="60"/>
      <c r="R231" s="59"/>
      <c r="S231" s="200"/>
    </row>
    <row r="232" spans="1:19" x14ac:dyDescent="0.2">
      <c r="A232" s="80"/>
      <c r="B232" s="55"/>
      <c r="C232" s="57"/>
      <c r="D232" s="56"/>
      <c r="E232" s="56"/>
      <c r="F232" s="56"/>
      <c r="G232" s="56"/>
      <c r="H232" s="63"/>
      <c r="I232" s="56"/>
      <c r="J232" s="56"/>
      <c r="K232" s="56"/>
      <c r="L232" s="56"/>
      <c r="M232" s="57"/>
      <c r="N232" s="58"/>
      <c r="O232" s="57"/>
      <c r="P232" s="124"/>
      <c r="Q232" s="57"/>
      <c r="R232" s="59"/>
      <c r="S232" s="200"/>
    </row>
    <row r="233" spans="1:19" x14ac:dyDescent="0.2">
      <c r="A233" s="80"/>
      <c r="B233" s="55"/>
      <c r="C233" s="57"/>
      <c r="D233" s="56"/>
      <c r="E233" s="56"/>
      <c r="F233" s="56"/>
      <c r="G233" s="56"/>
      <c r="H233" s="63"/>
      <c r="I233" s="56"/>
      <c r="J233" s="56"/>
      <c r="K233" s="56"/>
      <c r="L233" s="56"/>
      <c r="M233" s="57"/>
      <c r="N233" s="58"/>
      <c r="O233" s="57"/>
      <c r="P233" s="57"/>
      <c r="Q233" s="57"/>
      <c r="R233" s="59"/>
      <c r="S233" s="200"/>
    </row>
    <row r="234" spans="1:19" x14ac:dyDescent="0.2">
      <c r="A234" s="77"/>
      <c r="B234" s="55"/>
      <c r="C234" s="57"/>
      <c r="D234" s="63"/>
      <c r="E234" s="63"/>
      <c r="F234" s="56"/>
      <c r="G234" s="63"/>
      <c r="H234" s="63"/>
      <c r="I234" s="56"/>
      <c r="J234" s="56"/>
      <c r="K234" s="56"/>
      <c r="L234" s="56"/>
      <c r="M234" s="60"/>
      <c r="N234" s="58"/>
      <c r="O234" s="57"/>
      <c r="P234" s="62"/>
      <c r="Q234" s="57"/>
      <c r="R234" s="59"/>
      <c r="S234" s="200"/>
    </row>
    <row r="235" spans="1:19" x14ac:dyDescent="0.2">
      <c r="A235" s="77"/>
      <c r="B235" s="55"/>
      <c r="C235" s="57"/>
      <c r="D235" s="63"/>
      <c r="E235" s="63"/>
      <c r="F235" s="56"/>
      <c r="G235" s="63"/>
      <c r="H235" s="63"/>
      <c r="I235" s="56"/>
      <c r="J235" s="56"/>
      <c r="K235" s="56"/>
      <c r="L235" s="56"/>
      <c r="M235" s="60"/>
      <c r="N235" s="58"/>
      <c r="O235" s="57"/>
      <c r="P235" s="57"/>
      <c r="Q235" s="57"/>
      <c r="R235" s="59"/>
      <c r="S235" s="200"/>
    </row>
    <row r="236" spans="1:19" x14ac:dyDescent="0.2">
      <c r="A236" s="80"/>
      <c r="B236" s="55"/>
      <c r="C236" s="57"/>
      <c r="D236" s="56"/>
      <c r="E236" s="56"/>
      <c r="F236" s="56"/>
      <c r="G236" s="56"/>
      <c r="H236" s="63"/>
      <c r="I236" s="56"/>
      <c r="J236" s="56"/>
      <c r="K236" s="56"/>
      <c r="L236" s="56"/>
      <c r="M236" s="57"/>
      <c r="N236" s="58"/>
      <c r="O236" s="57"/>
      <c r="P236" s="60"/>
      <c r="Q236" s="60"/>
      <c r="R236" s="59"/>
      <c r="S236" s="200"/>
    </row>
    <row r="237" spans="1:19" s="55" customFormat="1" x14ac:dyDescent="0.2">
      <c r="A237" s="77"/>
      <c r="C237" s="57"/>
      <c r="D237" s="63"/>
      <c r="E237" s="63"/>
      <c r="F237" s="56"/>
      <c r="G237" s="63"/>
      <c r="H237" s="63"/>
      <c r="I237" s="56"/>
      <c r="J237" s="56"/>
      <c r="K237" s="56"/>
      <c r="L237" s="56"/>
      <c r="M237" s="60"/>
      <c r="N237" s="58"/>
      <c r="O237" s="57"/>
      <c r="P237" s="62"/>
      <c r="Q237" s="57"/>
      <c r="R237" s="59"/>
      <c r="S237" s="200"/>
    </row>
    <row r="238" spans="1:19" x14ac:dyDescent="0.2">
      <c r="A238" s="77"/>
      <c r="B238" s="55"/>
      <c r="C238" s="57"/>
      <c r="D238" s="63"/>
      <c r="E238" s="63"/>
      <c r="F238" s="56"/>
      <c r="G238" s="63"/>
      <c r="H238" s="63"/>
      <c r="I238" s="56"/>
      <c r="J238" s="56"/>
      <c r="K238" s="56"/>
      <c r="L238" s="56"/>
      <c r="M238" s="60"/>
      <c r="N238" s="58"/>
      <c r="O238" s="57"/>
      <c r="P238" s="182"/>
      <c r="Q238" s="57"/>
      <c r="R238" s="59"/>
      <c r="S238" s="200"/>
    </row>
    <row r="239" spans="1:19" x14ac:dyDescent="0.2">
      <c r="A239" s="80"/>
      <c r="B239" s="55"/>
      <c r="C239" s="57"/>
      <c r="D239" s="56"/>
      <c r="E239" s="56"/>
      <c r="F239" s="56"/>
      <c r="G239" s="56"/>
      <c r="H239" s="63"/>
      <c r="I239" s="56"/>
      <c r="J239" s="56"/>
      <c r="K239" s="56"/>
      <c r="L239" s="56"/>
      <c r="M239" s="57"/>
      <c r="N239" s="58"/>
      <c r="O239" s="57"/>
      <c r="P239" s="57"/>
      <c r="Q239" s="57"/>
      <c r="R239" s="59"/>
      <c r="S239" s="200"/>
    </row>
    <row r="240" spans="1:19" x14ac:dyDescent="0.2">
      <c r="A240" s="80"/>
      <c r="B240" s="55"/>
      <c r="C240" s="57"/>
      <c r="D240" s="56"/>
      <c r="E240" s="56"/>
      <c r="F240" s="56"/>
      <c r="G240" s="56"/>
      <c r="H240" s="63"/>
      <c r="I240" s="56"/>
      <c r="J240" s="56"/>
      <c r="K240" s="56"/>
      <c r="L240" s="56"/>
      <c r="M240" s="57"/>
      <c r="N240" s="58"/>
      <c r="O240" s="57"/>
      <c r="P240" s="181"/>
      <c r="Q240" s="57"/>
      <c r="R240" s="59"/>
      <c r="S240" s="200"/>
    </row>
    <row r="241" spans="1:19" x14ac:dyDescent="0.2">
      <c r="A241" s="80"/>
      <c r="B241" s="55"/>
      <c r="C241" s="57"/>
      <c r="D241" s="56"/>
      <c r="E241" s="56"/>
      <c r="F241" s="56"/>
      <c r="G241" s="56"/>
      <c r="H241" s="63"/>
      <c r="I241" s="56"/>
      <c r="J241" s="56"/>
      <c r="K241" s="56"/>
      <c r="L241" s="56"/>
      <c r="M241" s="57"/>
      <c r="N241" s="58"/>
      <c r="O241" s="57"/>
      <c r="P241" s="57"/>
      <c r="Q241" s="57"/>
      <c r="R241" s="59"/>
      <c r="S241" s="200"/>
    </row>
    <row r="242" spans="1:19" x14ac:dyDescent="0.2">
      <c r="A242" s="80"/>
      <c r="B242" s="55"/>
      <c r="C242" s="57"/>
      <c r="D242" s="56"/>
      <c r="E242" s="56"/>
      <c r="F242" s="56"/>
      <c r="G242" s="56"/>
      <c r="H242" s="63"/>
      <c r="I242" s="56"/>
      <c r="J242" s="56"/>
      <c r="K242" s="56"/>
      <c r="L242" s="56"/>
      <c r="M242" s="57"/>
      <c r="N242" s="58"/>
      <c r="O242" s="57"/>
      <c r="P242" s="127"/>
      <c r="Q242" s="60"/>
      <c r="R242" s="59"/>
      <c r="S242" s="200"/>
    </row>
    <row r="243" spans="1:19" x14ac:dyDescent="0.2">
      <c r="A243" s="78"/>
      <c r="B243" s="55"/>
      <c r="C243" s="57"/>
      <c r="D243" s="64"/>
      <c r="E243" s="64"/>
      <c r="F243" s="56"/>
      <c r="G243" s="64"/>
      <c r="H243" s="63"/>
      <c r="I243" s="56"/>
      <c r="J243" s="56"/>
      <c r="K243" s="56"/>
      <c r="L243" s="56"/>
      <c r="M243" s="60"/>
      <c r="N243" s="58"/>
      <c r="O243" s="57"/>
      <c r="P243" s="60"/>
      <c r="Q243" s="60"/>
      <c r="R243" s="59"/>
      <c r="S243" s="200"/>
    </row>
    <row r="244" spans="1:19" x14ac:dyDescent="0.2">
      <c r="A244" s="80"/>
      <c r="B244" s="55"/>
      <c r="C244" s="57"/>
      <c r="D244" s="56"/>
      <c r="E244" s="56"/>
      <c r="F244" s="56"/>
      <c r="G244" s="56"/>
      <c r="H244" s="63"/>
      <c r="I244" s="56"/>
      <c r="J244" s="56"/>
      <c r="K244" s="56"/>
      <c r="L244" s="56"/>
      <c r="M244" s="57"/>
      <c r="N244" s="58"/>
      <c r="O244" s="57"/>
      <c r="P244" s="60"/>
      <c r="Q244" s="60"/>
      <c r="R244" s="59"/>
      <c r="S244" s="200"/>
    </row>
    <row r="245" spans="1:19" x14ac:dyDescent="0.2">
      <c r="A245" s="77"/>
      <c r="B245" s="55"/>
      <c r="C245" s="57"/>
      <c r="D245" s="63"/>
      <c r="E245" s="63"/>
      <c r="F245" s="56"/>
      <c r="G245" s="63"/>
      <c r="H245" s="63"/>
      <c r="I245" s="56"/>
      <c r="J245" s="56"/>
      <c r="K245" s="56"/>
      <c r="L245" s="56"/>
      <c r="M245" s="60"/>
      <c r="N245" s="58"/>
      <c r="O245" s="57"/>
      <c r="P245" s="62"/>
      <c r="Q245" s="57"/>
      <c r="R245" s="59"/>
      <c r="S245" s="200"/>
    </row>
    <row r="246" spans="1:19" x14ac:dyDescent="0.2">
      <c r="A246" s="80"/>
      <c r="B246" s="55"/>
      <c r="C246" s="57"/>
      <c r="D246" s="56"/>
      <c r="E246" s="56"/>
      <c r="F246" s="56"/>
      <c r="G246" s="56"/>
      <c r="H246" s="63"/>
      <c r="I246" s="56"/>
      <c r="J246" s="56"/>
      <c r="K246" s="56"/>
      <c r="L246" s="56"/>
      <c r="M246" s="57"/>
      <c r="N246" s="58"/>
      <c r="O246" s="57"/>
      <c r="P246" s="57"/>
      <c r="Q246" s="57"/>
      <c r="R246" s="59"/>
      <c r="S246" s="200"/>
    </row>
    <row r="247" spans="1:19" x14ac:dyDescent="0.2">
      <c r="A247" s="78"/>
      <c r="B247" s="55"/>
      <c r="C247" s="57"/>
      <c r="D247" s="64"/>
      <c r="E247" s="64"/>
      <c r="F247" s="56"/>
      <c r="G247" s="64"/>
      <c r="H247" s="63"/>
      <c r="I247" s="56"/>
      <c r="J247" s="56"/>
      <c r="K247" s="56"/>
      <c r="L247" s="56"/>
      <c r="M247" s="60"/>
      <c r="N247" s="58"/>
      <c r="O247" s="57"/>
      <c r="P247" s="60"/>
      <c r="Q247" s="60"/>
      <c r="R247" s="59"/>
      <c r="S247" s="200"/>
    </row>
    <row r="248" spans="1:19" x14ac:dyDescent="0.2">
      <c r="A248" s="80"/>
      <c r="B248" s="55"/>
      <c r="C248" s="57"/>
      <c r="D248" s="56"/>
      <c r="E248" s="56"/>
      <c r="F248" s="56"/>
      <c r="G248" s="56"/>
      <c r="H248" s="63"/>
      <c r="I248" s="56"/>
      <c r="J248" s="56"/>
      <c r="K248" s="56"/>
      <c r="L248" s="56"/>
      <c r="M248" s="57"/>
      <c r="N248" s="58"/>
      <c r="O248" s="57"/>
      <c r="P248" s="124"/>
      <c r="Q248" s="57"/>
      <c r="R248" s="59"/>
      <c r="S248" s="200"/>
    </row>
    <row r="249" spans="1:19" x14ac:dyDescent="0.2">
      <c r="A249" s="80"/>
      <c r="B249" s="55"/>
      <c r="C249" s="57"/>
      <c r="D249" s="56"/>
      <c r="E249" s="56"/>
      <c r="F249" s="56"/>
      <c r="G249" s="56"/>
      <c r="H249" s="63"/>
      <c r="I249" s="56"/>
      <c r="J249" s="56"/>
      <c r="K249" s="56"/>
      <c r="L249" s="56"/>
      <c r="M249" s="57"/>
      <c r="N249" s="58"/>
      <c r="O249" s="57"/>
      <c r="P249" s="60"/>
      <c r="Q249" s="60"/>
      <c r="R249" s="62"/>
      <c r="S249" s="199"/>
    </row>
    <row r="250" spans="1:19" x14ac:dyDescent="0.2">
      <c r="A250" s="77"/>
      <c r="B250" s="55"/>
      <c r="C250" s="60"/>
      <c r="D250" s="63"/>
      <c r="E250" s="63"/>
      <c r="F250" s="56"/>
      <c r="G250" s="63"/>
      <c r="H250" s="63"/>
      <c r="I250" s="56"/>
      <c r="J250" s="56"/>
      <c r="K250" s="56"/>
      <c r="L250" s="56"/>
      <c r="M250" s="60"/>
      <c r="N250" s="61"/>
      <c r="O250" s="60"/>
      <c r="P250" s="62"/>
      <c r="Q250" s="57"/>
      <c r="R250" s="59"/>
      <c r="S250" s="200"/>
    </row>
    <row r="251" spans="1:19" x14ac:dyDescent="0.2">
      <c r="A251" s="80"/>
      <c r="B251" s="55"/>
      <c r="C251" s="57"/>
      <c r="D251" s="56"/>
      <c r="E251" s="56"/>
      <c r="F251" s="56"/>
      <c r="G251" s="56"/>
      <c r="H251" s="63"/>
      <c r="I251" s="56"/>
      <c r="J251" s="56"/>
      <c r="K251" s="56"/>
      <c r="L251" s="56"/>
      <c r="M251" s="57"/>
      <c r="N251" s="58"/>
      <c r="O251" s="57"/>
      <c r="P251" s="127"/>
      <c r="Q251" s="60"/>
      <c r="R251" s="59"/>
      <c r="S251" s="200"/>
    </row>
    <row r="252" spans="1:19" x14ac:dyDescent="0.2">
      <c r="A252" s="77"/>
      <c r="B252" s="55"/>
      <c r="C252" s="57"/>
      <c r="D252" s="63"/>
      <c r="E252" s="63"/>
      <c r="F252" s="56"/>
      <c r="G252" s="63"/>
      <c r="H252" s="63"/>
      <c r="I252" s="56"/>
      <c r="J252" s="56"/>
      <c r="K252" s="56"/>
      <c r="L252" s="56"/>
      <c r="M252" s="60"/>
      <c r="N252" s="58"/>
      <c r="O252" s="57"/>
      <c r="P252" s="182"/>
      <c r="Q252" s="57"/>
      <c r="R252" s="59"/>
      <c r="S252" s="200"/>
    </row>
    <row r="253" spans="1:19" x14ac:dyDescent="0.2">
      <c r="A253" s="77"/>
      <c r="B253" s="55"/>
      <c r="C253" s="57"/>
      <c r="D253" s="63"/>
      <c r="E253" s="63"/>
      <c r="F253" s="56"/>
      <c r="G253" s="63"/>
      <c r="H253" s="63"/>
      <c r="I253" s="56"/>
      <c r="J253" s="56"/>
      <c r="K253" s="56"/>
      <c r="L253" s="56"/>
      <c r="M253" s="60"/>
      <c r="N253" s="58"/>
      <c r="O253" s="57"/>
      <c r="P253" s="124"/>
      <c r="Q253" s="57"/>
      <c r="R253" s="59"/>
      <c r="S253" s="200"/>
    </row>
    <row r="254" spans="1:19" x14ac:dyDescent="0.2">
      <c r="A254" s="80"/>
      <c r="B254" s="55"/>
      <c r="C254" s="57"/>
      <c r="D254" s="56"/>
      <c r="E254" s="56"/>
      <c r="F254" s="56"/>
      <c r="G254" s="56"/>
      <c r="H254" s="63"/>
      <c r="I254" s="56"/>
      <c r="J254" s="56"/>
      <c r="K254" s="56"/>
      <c r="L254" s="56"/>
      <c r="M254" s="57"/>
      <c r="N254" s="58"/>
      <c r="O254" s="57"/>
      <c r="P254" s="60"/>
      <c r="Q254" s="60"/>
      <c r="R254" s="59"/>
      <c r="S254" s="200"/>
    </row>
    <row r="255" spans="1:19" x14ac:dyDescent="0.2">
      <c r="A255" s="77"/>
      <c r="B255" s="55"/>
      <c r="C255" s="57"/>
      <c r="D255" s="63"/>
      <c r="E255" s="63"/>
      <c r="F255" s="56"/>
      <c r="G255" s="63"/>
      <c r="H255" s="63"/>
      <c r="I255" s="56"/>
      <c r="J255" s="56"/>
      <c r="K255" s="56"/>
      <c r="L255" s="56"/>
      <c r="M255" s="60"/>
      <c r="N255" s="58"/>
      <c r="O255" s="57"/>
      <c r="P255" s="60"/>
      <c r="Q255" s="60"/>
      <c r="R255" s="59"/>
      <c r="S255" s="200"/>
    </row>
    <row r="256" spans="1:19" x14ac:dyDescent="0.2">
      <c r="A256" s="77"/>
      <c r="B256" s="55"/>
      <c r="C256" s="57"/>
      <c r="D256" s="63"/>
      <c r="E256" s="63"/>
      <c r="F256" s="56"/>
      <c r="G256" s="63"/>
      <c r="H256" s="63"/>
      <c r="I256" s="56"/>
      <c r="J256" s="56"/>
      <c r="K256" s="56"/>
      <c r="L256" s="56"/>
      <c r="M256" s="60"/>
      <c r="N256" s="58"/>
      <c r="O256" s="57"/>
      <c r="P256" s="60"/>
      <c r="Q256" s="60"/>
      <c r="R256" s="59"/>
      <c r="S256" s="200"/>
    </row>
    <row r="257" spans="1:19" x14ac:dyDescent="0.2">
      <c r="A257" s="78"/>
      <c r="B257" s="55"/>
      <c r="C257" s="57"/>
      <c r="D257" s="64"/>
      <c r="E257" s="64"/>
      <c r="F257" s="56"/>
      <c r="G257" s="64"/>
      <c r="H257" s="63"/>
      <c r="I257" s="56"/>
      <c r="J257" s="56"/>
      <c r="K257" s="56"/>
      <c r="L257" s="56"/>
      <c r="M257" s="60"/>
      <c r="N257" s="58"/>
      <c r="O257" s="57"/>
      <c r="P257" s="183"/>
      <c r="Q257" s="60"/>
      <c r="R257" s="59"/>
      <c r="S257" s="200"/>
    </row>
    <row r="258" spans="1:19" x14ac:dyDescent="0.2">
      <c r="A258" s="80"/>
      <c r="B258" s="55"/>
      <c r="C258" s="57"/>
      <c r="D258" s="56"/>
      <c r="E258" s="56"/>
      <c r="F258" s="56"/>
      <c r="G258" s="56"/>
      <c r="H258" s="63"/>
      <c r="I258" s="56"/>
      <c r="J258" s="56"/>
      <c r="K258" s="56"/>
      <c r="L258" s="56"/>
      <c r="M258" s="57"/>
      <c r="N258" s="58"/>
      <c r="O258" s="57"/>
      <c r="P258" s="62"/>
      <c r="Q258" s="57"/>
      <c r="R258" s="59"/>
      <c r="S258" s="200"/>
    </row>
    <row r="259" spans="1:19" x14ac:dyDescent="0.2">
      <c r="A259" s="77"/>
      <c r="B259" s="55"/>
      <c r="C259" s="57"/>
      <c r="D259" s="63"/>
      <c r="E259" s="63"/>
      <c r="F259" s="56"/>
      <c r="G259" s="63"/>
      <c r="H259" s="63"/>
      <c r="I259" s="56"/>
      <c r="J259" s="56"/>
      <c r="K259" s="56"/>
      <c r="L259" s="56"/>
      <c r="M259" s="60"/>
      <c r="N259" s="58"/>
      <c r="O259" s="57"/>
      <c r="P259" s="62"/>
      <c r="Q259" s="57"/>
      <c r="R259" s="59"/>
      <c r="S259" s="200"/>
    </row>
    <row r="260" spans="1:19" x14ac:dyDescent="0.2">
      <c r="A260" s="80"/>
      <c r="B260" s="55"/>
      <c r="C260" s="57"/>
      <c r="D260" s="56"/>
      <c r="E260" s="56"/>
      <c r="F260" s="56"/>
      <c r="G260" s="56"/>
      <c r="H260" s="63"/>
      <c r="I260" s="56"/>
      <c r="J260" s="56"/>
      <c r="K260" s="56"/>
      <c r="L260" s="56"/>
      <c r="M260" s="57"/>
      <c r="N260" s="58"/>
      <c r="O260" s="57"/>
      <c r="P260" s="127"/>
      <c r="Q260" s="60"/>
      <c r="R260" s="59"/>
      <c r="S260" s="200"/>
    </row>
    <row r="261" spans="1:19" x14ac:dyDescent="0.2">
      <c r="A261" s="80"/>
      <c r="B261" s="55"/>
      <c r="C261" s="57"/>
      <c r="D261" s="56"/>
      <c r="E261" s="56"/>
      <c r="F261" s="56"/>
      <c r="G261" s="56"/>
      <c r="H261" s="63"/>
      <c r="I261" s="56"/>
      <c r="J261" s="56"/>
      <c r="K261" s="56"/>
      <c r="L261" s="56"/>
      <c r="M261" s="57"/>
      <c r="N261" s="58"/>
      <c r="O261" s="57"/>
      <c r="P261" s="182"/>
      <c r="Q261" s="57"/>
      <c r="R261" s="59"/>
      <c r="S261" s="200"/>
    </row>
    <row r="262" spans="1:19" x14ac:dyDescent="0.2">
      <c r="A262" s="77"/>
      <c r="B262" s="55"/>
      <c r="C262" s="57"/>
      <c r="D262" s="63"/>
      <c r="E262" s="63"/>
      <c r="F262" s="56"/>
      <c r="G262" s="63"/>
      <c r="H262" s="63"/>
      <c r="I262" s="56"/>
      <c r="J262" s="56"/>
      <c r="K262" s="56"/>
      <c r="L262" s="56"/>
      <c r="M262" s="60"/>
      <c r="N262" s="58"/>
      <c r="O262" s="57"/>
      <c r="P262" s="62"/>
      <c r="Q262" s="57"/>
      <c r="R262" s="59"/>
      <c r="S262" s="200"/>
    </row>
    <row r="263" spans="1:19" x14ac:dyDescent="0.2">
      <c r="A263" s="80"/>
      <c r="B263" s="55"/>
      <c r="C263" s="57"/>
      <c r="D263" s="56"/>
      <c r="E263" s="56"/>
      <c r="F263" s="56"/>
      <c r="G263" s="56"/>
      <c r="H263" s="56"/>
      <c r="I263" s="56"/>
      <c r="J263" s="56"/>
      <c r="K263" s="56"/>
      <c r="L263" s="56"/>
      <c r="M263" s="57"/>
      <c r="N263" s="58"/>
      <c r="O263" s="57"/>
      <c r="P263" s="124"/>
      <c r="Q263" s="57"/>
      <c r="R263" s="59"/>
      <c r="S263" s="200"/>
    </row>
    <row r="264" spans="1:19" x14ac:dyDescent="0.2">
      <c r="A264" s="80"/>
      <c r="B264" s="55"/>
      <c r="C264" s="57"/>
      <c r="D264" s="56"/>
      <c r="E264" s="56"/>
      <c r="F264" s="56"/>
      <c r="G264" s="56"/>
      <c r="H264" s="63"/>
      <c r="I264" s="56"/>
      <c r="J264" s="56"/>
      <c r="K264" s="56"/>
      <c r="L264" s="56"/>
      <c r="M264" s="57"/>
      <c r="N264" s="58"/>
      <c r="O264" s="57"/>
      <c r="P264" s="57"/>
      <c r="Q264" s="57"/>
      <c r="R264" s="59"/>
      <c r="S264" s="200"/>
    </row>
    <row r="265" spans="1:19" x14ac:dyDescent="0.2">
      <c r="A265" s="80"/>
      <c r="B265" s="55"/>
      <c r="C265" s="57"/>
      <c r="D265" s="56"/>
      <c r="E265" s="56"/>
      <c r="F265" s="56"/>
      <c r="G265" s="56"/>
      <c r="H265" s="63"/>
      <c r="I265" s="56"/>
      <c r="J265" s="56"/>
      <c r="K265" s="56"/>
      <c r="L265" s="56"/>
      <c r="M265" s="57"/>
      <c r="N265" s="58"/>
      <c r="O265" s="57"/>
      <c r="P265" s="182"/>
      <c r="Q265" s="57"/>
      <c r="R265" s="62"/>
      <c r="S265" s="199"/>
    </row>
    <row r="266" spans="1:19" x14ac:dyDescent="0.2">
      <c r="A266" s="77"/>
      <c r="B266" s="55"/>
      <c r="C266" s="60"/>
      <c r="D266" s="63"/>
      <c r="E266" s="63"/>
      <c r="F266" s="56"/>
      <c r="G266" s="63"/>
      <c r="H266" s="63"/>
      <c r="I266" s="56"/>
      <c r="J266" s="56"/>
      <c r="K266" s="56"/>
      <c r="L266" s="56"/>
      <c r="M266" s="60"/>
      <c r="N266" s="61"/>
      <c r="O266" s="60"/>
      <c r="P266" s="57"/>
      <c r="Q266" s="57"/>
      <c r="R266" s="59"/>
      <c r="S266" s="200"/>
    </row>
    <row r="267" spans="1:19" x14ac:dyDescent="0.2">
      <c r="A267" s="78"/>
      <c r="B267" s="55"/>
      <c r="C267" s="57"/>
      <c r="D267" s="64"/>
      <c r="E267" s="64"/>
      <c r="F267" s="56"/>
      <c r="G267" s="64"/>
      <c r="H267" s="63"/>
      <c r="I267" s="56"/>
      <c r="J267" s="56"/>
      <c r="K267" s="56"/>
      <c r="L267" s="56"/>
      <c r="M267" s="60"/>
      <c r="N267" s="58"/>
      <c r="O267" s="57"/>
      <c r="P267" s="60"/>
      <c r="Q267" s="60"/>
      <c r="R267" s="59"/>
      <c r="S267" s="200"/>
    </row>
    <row r="268" spans="1:19" x14ac:dyDescent="0.2">
      <c r="A268" s="80"/>
      <c r="B268" s="55"/>
      <c r="C268" s="57"/>
      <c r="D268" s="56"/>
      <c r="E268" s="56"/>
      <c r="F268" s="56"/>
      <c r="G268" s="56"/>
      <c r="H268" s="63"/>
      <c r="I268" s="56"/>
      <c r="J268" s="56"/>
      <c r="K268" s="56"/>
      <c r="L268" s="56"/>
      <c r="M268" s="57"/>
      <c r="N268" s="58"/>
      <c r="O268" s="57"/>
      <c r="P268" s="57"/>
      <c r="Q268" s="57"/>
      <c r="R268" s="59"/>
      <c r="S268" s="200"/>
    </row>
    <row r="269" spans="1:19" x14ac:dyDescent="0.2">
      <c r="A269" s="80"/>
      <c r="B269" s="55"/>
      <c r="C269" s="57"/>
      <c r="D269" s="56"/>
      <c r="E269" s="56"/>
      <c r="F269" s="56"/>
      <c r="G269" s="56"/>
      <c r="H269" s="63"/>
      <c r="I269" s="56"/>
      <c r="J269" s="56"/>
      <c r="K269" s="56"/>
      <c r="L269" s="56"/>
      <c r="M269" s="57"/>
      <c r="N269" s="58"/>
      <c r="O269" s="57"/>
      <c r="P269" s="62"/>
      <c r="Q269" s="57"/>
      <c r="R269" s="59"/>
      <c r="S269" s="200"/>
    </row>
    <row r="270" spans="1:19" x14ac:dyDescent="0.2">
      <c r="A270" s="80"/>
      <c r="B270" s="55"/>
      <c r="C270" s="57"/>
      <c r="D270" s="56"/>
      <c r="E270" s="56"/>
      <c r="F270" s="56"/>
      <c r="G270" s="56"/>
      <c r="H270" s="63"/>
      <c r="I270" s="56"/>
      <c r="J270" s="56"/>
      <c r="K270" s="56"/>
      <c r="L270" s="56"/>
      <c r="M270" s="57"/>
      <c r="N270" s="58"/>
      <c r="O270" s="57"/>
      <c r="P270" s="124"/>
      <c r="Q270" s="57"/>
      <c r="R270" s="59"/>
      <c r="S270" s="200"/>
    </row>
    <row r="271" spans="1:19" x14ac:dyDescent="0.2">
      <c r="A271" s="78"/>
      <c r="B271" s="55"/>
      <c r="C271" s="57"/>
      <c r="D271" s="64"/>
      <c r="E271" s="64"/>
      <c r="F271" s="56"/>
      <c r="G271" s="64"/>
      <c r="H271" s="63"/>
      <c r="I271" s="56"/>
      <c r="J271" s="56"/>
      <c r="K271" s="56"/>
      <c r="L271" s="56"/>
      <c r="M271" s="60"/>
      <c r="N271" s="58"/>
      <c r="O271" s="57"/>
      <c r="P271" s="183"/>
      <c r="Q271" s="60"/>
      <c r="R271" s="59"/>
      <c r="S271" s="200"/>
    </row>
    <row r="272" spans="1:19" x14ac:dyDescent="0.2">
      <c r="A272" s="77"/>
      <c r="B272" s="55"/>
      <c r="C272" s="57"/>
      <c r="D272" s="63"/>
      <c r="E272" s="63"/>
      <c r="F272" s="56"/>
      <c r="G272" s="63"/>
      <c r="H272" s="63"/>
      <c r="I272" s="56"/>
      <c r="J272" s="56"/>
      <c r="K272" s="56"/>
      <c r="L272" s="56"/>
      <c r="M272" s="60"/>
      <c r="N272" s="58"/>
      <c r="O272" s="57"/>
      <c r="P272" s="62"/>
      <c r="Q272" s="57"/>
      <c r="R272" s="59"/>
      <c r="S272" s="200"/>
    </row>
    <row r="273" spans="1:19" x14ac:dyDescent="0.2">
      <c r="A273" s="80"/>
      <c r="B273" s="55"/>
      <c r="C273" s="57"/>
      <c r="D273" s="56"/>
      <c r="E273" s="56"/>
      <c r="F273" s="56"/>
      <c r="G273" s="56"/>
      <c r="H273" s="63"/>
      <c r="I273" s="56"/>
      <c r="J273" s="56"/>
      <c r="K273" s="56"/>
      <c r="L273" s="56"/>
      <c r="M273" s="57"/>
      <c r="N273" s="58"/>
      <c r="O273" s="57"/>
      <c r="P273" s="60"/>
      <c r="Q273" s="60"/>
      <c r="R273" s="59"/>
      <c r="S273" s="200"/>
    </row>
    <row r="274" spans="1:19" x14ac:dyDescent="0.2">
      <c r="A274" s="80"/>
      <c r="B274" s="55"/>
      <c r="C274" s="57"/>
      <c r="D274" s="56"/>
      <c r="E274" s="56"/>
      <c r="F274" s="56"/>
      <c r="G274" s="56"/>
      <c r="H274" s="63"/>
      <c r="I274" s="56"/>
      <c r="J274" s="56"/>
      <c r="K274" s="56"/>
      <c r="L274" s="56"/>
      <c r="M274" s="57"/>
      <c r="N274" s="58"/>
      <c r="O274" s="57"/>
      <c r="P274" s="62"/>
      <c r="Q274" s="57"/>
      <c r="R274" s="59"/>
      <c r="S274" s="200"/>
    </row>
    <row r="275" spans="1:19" x14ac:dyDescent="0.2">
      <c r="A275" s="80"/>
      <c r="B275" s="55"/>
      <c r="C275" s="57"/>
      <c r="D275" s="56"/>
      <c r="E275" s="56"/>
      <c r="F275" s="56"/>
      <c r="G275" s="56"/>
      <c r="H275" s="63"/>
      <c r="I275" s="56"/>
      <c r="J275" s="56"/>
      <c r="K275" s="56"/>
      <c r="L275" s="56"/>
      <c r="M275" s="57"/>
      <c r="N275" s="58"/>
      <c r="O275" s="57"/>
      <c r="P275" s="124"/>
      <c r="Q275" s="57"/>
      <c r="R275" s="59"/>
      <c r="S275" s="200"/>
    </row>
    <row r="276" spans="1:19" x14ac:dyDescent="0.2">
      <c r="A276" s="77"/>
      <c r="B276" s="55"/>
      <c r="C276" s="57"/>
      <c r="D276" s="63"/>
      <c r="E276" s="63"/>
      <c r="F276" s="56"/>
      <c r="G276" s="63"/>
      <c r="H276" s="63"/>
      <c r="I276" s="56"/>
      <c r="J276" s="56"/>
      <c r="K276" s="56"/>
      <c r="L276" s="56"/>
      <c r="M276" s="57"/>
      <c r="N276" s="58"/>
      <c r="O276" s="57"/>
      <c r="P276" s="181"/>
      <c r="Q276" s="57"/>
      <c r="R276" s="59"/>
      <c r="S276" s="200"/>
    </row>
    <row r="277" spans="1:19" x14ac:dyDescent="0.2">
      <c r="A277" s="80"/>
      <c r="B277" s="55"/>
      <c r="C277" s="57"/>
      <c r="D277" s="56"/>
      <c r="E277" s="56"/>
      <c r="F277" s="56"/>
      <c r="G277" s="56"/>
      <c r="H277" s="63"/>
      <c r="I277" s="56"/>
      <c r="J277" s="56"/>
      <c r="K277" s="56"/>
      <c r="L277" s="56"/>
      <c r="M277" s="57"/>
      <c r="N277" s="58"/>
      <c r="O277" s="57"/>
      <c r="P277" s="60"/>
      <c r="Q277" s="60"/>
      <c r="R277" s="59"/>
      <c r="S277" s="200"/>
    </row>
    <row r="278" spans="1:19" x14ac:dyDescent="0.2">
      <c r="A278" s="80"/>
      <c r="B278" s="55"/>
      <c r="C278" s="57"/>
      <c r="D278" s="56"/>
      <c r="E278" s="56"/>
      <c r="F278" s="56"/>
      <c r="G278" s="56"/>
      <c r="H278" s="63"/>
      <c r="I278" s="56"/>
      <c r="J278" s="56"/>
      <c r="K278" s="56"/>
      <c r="L278" s="56"/>
      <c r="M278" s="57"/>
      <c r="N278" s="58"/>
      <c r="O278" s="57"/>
      <c r="P278" s="182"/>
      <c r="Q278" s="57"/>
      <c r="R278" s="59"/>
      <c r="S278" s="200"/>
    </row>
    <row r="279" spans="1:19" x14ac:dyDescent="0.2">
      <c r="A279" s="77"/>
      <c r="B279" s="55"/>
      <c r="C279" s="57"/>
      <c r="D279" s="63"/>
      <c r="E279" s="63"/>
      <c r="F279" s="56"/>
      <c r="G279" s="63"/>
      <c r="H279" s="63"/>
      <c r="I279" s="56"/>
      <c r="J279" s="56"/>
      <c r="K279" s="56"/>
      <c r="L279" s="56"/>
      <c r="M279" s="60"/>
      <c r="N279" s="58"/>
      <c r="O279" s="57"/>
      <c r="P279" s="62"/>
      <c r="Q279" s="57"/>
      <c r="R279" s="59"/>
      <c r="S279" s="200"/>
    </row>
    <row r="280" spans="1:19" x14ac:dyDescent="0.2">
      <c r="A280" s="77"/>
      <c r="B280" s="55"/>
      <c r="C280" s="57"/>
      <c r="D280" s="63"/>
      <c r="E280" s="63"/>
      <c r="F280" s="56"/>
      <c r="G280" s="63"/>
      <c r="H280" s="63"/>
      <c r="I280" s="56"/>
      <c r="J280" s="56"/>
      <c r="K280" s="56"/>
      <c r="L280" s="56"/>
      <c r="M280" s="60"/>
      <c r="N280" s="58"/>
      <c r="O280" s="57"/>
      <c r="P280" s="62"/>
      <c r="Q280" s="57"/>
      <c r="R280" s="59"/>
      <c r="S280" s="200"/>
    </row>
    <row r="281" spans="1:19" x14ac:dyDescent="0.2">
      <c r="A281" s="77"/>
      <c r="B281" s="55"/>
      <c r="C281" s="57"/>
      <c r="D281" s="63"/>
      <c r="E281" s="63"/>
      <c r="F281" s="56"/>
      <c r="G281" s="63"/>
      <c r="H281" s="63"/>
      <c r="I281" s="56"/>
      <c r="J281" s="56"/>
      <c r="K281" s="56"/>
      <c r="L281" s="56"/>
      <c r="M281" s="60"/>
      <c r="N281" s="58"/>
      <c r="O281" s="57"/>
      <c r="P281" s="127"/>
      <c r="Q281" s="60"/>
      <c r="R281" s="59"/>
      <c r="S281" s="200"/>
    </row>
    <row r="282" spans="1:19" x14ac:dyDescent="0.2">
      <c r="A282" s="80"/>
      <c r="B282" s="55"/>
      <c r="C282" s="57"/>
      <c r="D282" s="56"/>
      <c r="E282" s="56"/>
      <c r="F282" s="56"/>
      <c r="G282" s="56"/>
      <c r="H282" s="63"/>
      <c r="I282" s="56"/>
      <c r="J282" s="56"/>
      <c r="K282" s="56"/>
      <c r="L282" s="56"/>
      <c r="M282" s="57"/>
      <c r="N282" s="58"/>
      <c r="O282" s="57"/>
      <c r="P282" s="60"/>
      <c r="Q282" s="60"/>
      <c r="R282" s="62"/>
      <c r="S282" s="199"/>
    </row>
    <row r="283" spans="1:19" x14ac:dyDescent="0.2">
      <c r="A283" s="80"/>
      <c r="B283" s="55"/>
      <c r="C283" s="57"/>
      <c r="D283" s="56"/>
      <c r="E283" s="56"/>
      <c r="F283" s="56"/>
      <c r="G283" s="56"/>
      <c r="H283" s="63"/>
      <c r="I283" s="56"/>
      <c r="J283" s="56"/>
      <c r="K283" s="56"/>
      <c r="L283" s="56"/>
      <c r="M283" s="57"/>
      <c r="N283" s="58"/>
      <c r="O283" s="57"/>
      <c r="P283" s="127"/>
      <c r="Q283" s="60"/>
      <c r="R283" s="59"/>
      <c r="S283" s="200"/>
    </row>
    <row r="284" spans="1:19" x14ac:dyDescent="0.2">
      <c r="A284" s="77"/>
      <c r="B284" s="55"/>
      <c r="C284" s="60"/>
      <c r="D284" s="63"/>
      <c r="E284" s="63"/>
      <c r="F284" s="56"/>
      <c r="G284" s="63"/>
      <c r="H284" s="63"/>
      <c r="I284" s="56"/>
      <c r="J284" s="56"/>
      <c r="K284" s="56"/>
      <c r="L284" s="56"/>
      <c r="M284" s="60"/>
      <c r="N284" s="61"/>
      <c r="O284" s="60"/>
      <c r="P284" s="60"/>
      <c r="Q284" s="60"/>
      <c r="R284" s="59"/>
      <c r="S284" s="200"/>
    </row>
    <row r="285" spans="1:19" x14ac:dyDescent="0.2">
      <c r="A285" s="80"/>
      <c r="B285" s="55"/>
      <c r="C285" s="57"/>
      <c r="D285" s="56"/>
      <c r="E285" s="56"/>
      <c r="F285" s="56"/>
      <c r="G285" s="56"/>
      <c r="H285" s="63"/>
      <c r="I285" s="56"/>
      <c r="J285" s="56"/>
      <c r="K285" s="56"/>
      <c r="L285" s="56"/>
      <c r="M285" s="57"/>
      <c r="N285" s="58"/>
      <c r="O285" s="57"/>
      <c r="P285" s="60"/>
      <c r="Q285" s="60"/>
      <c r="R285" s="59"/>
      <c r="S285" s="200"/>
    </row>
    <row r="286" spans="1:19" x14ac:dyDescent="0.2">
      <c r="A286" s="79"/>
      <c r="B286" s="55"/>
      <c r="C286" s="57"/>
      <c r="D286" s="65"/>
      <c r="E286" s="65"/>
      <c r="F286" s="56"/>
      <c r="G286" s="65"/>
      <c r="H286" s="63"/>
      <c r="I286" s="56"/>
      <c r="J286" s="56"/>
      <c r="K286" s="56"/>
      <c r="L286" s="56"/>
      <c r="M286" s="60"/>
      <c r="N286" s="58"/>
      <c r="O286" s="57"/>
      <c r="P286" s="57"/>
      <c r="Q286" s="57"/>
      <c r="R286" s="62"/>
      <c r="S286" s="199"/>
    </row>
    <row r="287" spans="1:19" x14ac:dyDescent="0.2">
      <c r="A287" s="77"/>
      <c r="B287" s="55"/>
      <c r="C287" s="60"/>
      <c r="D287" s="63"/>
      <c r="E287" s="63"/>
      <c r="F287" s="56"/>
      <c r="G287" s="63"/>
      <c r="H287" s="63"/>
      <c r="I287" s="56"/>
      <c r="J287" s="56"/>
      <c r="K287" s="56"/>
      <c r="L287" s="56"/>
      <c r="M287" s="60"/>
      <c r="N287" s="61"/>
      <c r="O287" s="60"/>
      <c r="P287" s="62"/>
      <c r="Q287" s="57"/>
      <c r="R287" s="59"/>
      <c r="S287" s="200"/>
    </row>
    <row r="288" spans="1:19" x14ac:dyDescent="0.2">
      <c r="A288" s="77"/>
      <c r="B288" s="55"/>
      <c r="C288" s="57"/>
      <c r="D288" s="63"/>
      <c r="E288" s="63"/>
      <c r="F288" s="56"/>
      <c r="G288" s="63"/>
      <c r="H288" s="63"/>
      <c r="I288" s="56"/>
      <c r="J288" s="56"/>
      <c r="K288" s="56"/>
      <c r="L288" s="56"/>
      <c r="M288" s="60"/>
      <c r="N288" s="58"/>
      <c r="O288" s="57"/>
      <c r="P288" s="127"/>
      <c r="Q288" s="60"/>
      <c r="R288" s="59"/>
      <c r="S288" s="200"/>
    </row>
    <row r="289" spans="1:19" x14ac:dyDescent="0.2">
      <c r="A289" s="80"/>
      <c r="B289" s="55"/>
      <c r="C289" s="57"/>
      <c r="D289" s="56"/>
      <c r="E289" s="56"/>
      <c r="F289" s="56"/>
      <c r="G289" s="56"/>
      <c r="H289" s="63"/>
      <c r="I289" s="56"/>
      <c r="J289" s="56"/>
      <c r="K289" s="56"/>
      <c r="L289" s="56"/>
      <c r="M289" s="57"/>
      <c r="N289" s="58"/>
      <c r="O289" s="57"/>
      <c r="P289" s="60"/>
      <c r="Q289" s="60"/>
      <c r="R289" s="59"/>
      <c r="S289" s="200"/>
    </row>
    <row r="290" spans="1:19" x14ac:dyDescent="0.2">
      <c r="A290" s="80"/>
      <c r="B290" s="55"/>
      <c r="C290" s="57"/>
      <c r="D290" s="56"/>
      <c r="E290" s="56"/>
      <c r="F290" s="56"/>
      <c r="G290" s="56"/>
      <c r="H290" s="63"/>
      <c r="I290" s="56"/>
      <c r="J290" s="56"/>
      <c r="K290" s="56"/>
      <c r="L290" s="56"/>
      <c r="M290" s="57"/>
      <c r="N290" s="58"/>
      <c r="O290" s="57"/>
      <c r="P290" s="127"/>
      <c r="Q290" s="60"/>
      <c r="R290" s="59"/>
      <c r="S290" s="200"/>
    </row>
    <row r="291" spans="1:19" x14ac:dyDescent="0.2">
      <c r="A291" s="80"/>
      <c r="B291" s="55"/>
      <c r="C291" s="57"/>
      <c r="D291" s="56"/>
      <c r="E291" s="56"/>
      <c r="F291" s="56"/>
      <c r="G291" s="56"/>
      <c r="H291" s="63"/>
      <c r="I291" s="56"/>
      <c r="J291" s="56"/>
      <c r="K291" s="56"/>
      <c r="L291" s="56"/>
      <c r="M291" s="57"/>
      <c r="N291" s="58"/>
      <c r="O291" s="57"/>
      <c r="P291" s="127"/>
      <c r="Q291" s="60"/>
      <c r="R291" s="59"/>
      <c r="S291" s="200"/>
    </row>
    <row r="292" spans="1:19" x14ac:dyDescent="0.2">
      <c r="A292" s="80"/>
      <c r="B292" s="55"/>
      <c r="C292" s="57"/>
      <c r="D292" s="56"/>
      <c r="E292" s="56"/>
      <c r="F292" s="56"/>
      <c r="G292" s="56"/>
      <c r="H292" s="63"/>
      <c r="I292" s="56"/>
      <c r="J292" s="56"/>
      <c r="K292" s="56"/>
      <c r="L292" s="56"/>
      <c r="M292" s="57"/>
      <c r="N292" s="58"/>
      <c r="O292" s="57"/>
      <c r="P292" s="57"/>
      <c r="Q292" s="57"/>
      <c r="R292" s="59"/>
      <c r="S292" s="200"/>
    </row>
    <row r="293" spans="1:19" x14ac:dyDescent="0.2">
      <c r="A293" s="80"/>
      <c r="B293" s="55"/>
      <c r="C293" s="57"/>
      <c r="D293" s="56"/>
      <c r="E293" s="56"/>
      <c r="F293" s="56"/>
      <c r="G293" s="56"/>
      <c r="H293" s="63"/>
      <c r="I293" s="56"/>
      <c r="J293" s="56"/>
      <c r="K293" s="56"/>
      <c r="L293" s="56"/>
      <c r="M293" s="57"/>
      <c r="N293" s="58"/>
      <c r="O293" s="57"/>
      <c r="P293" s="57"/>
      <c r="Q293" s="57"/>
      <c r="R293" s="59"/>
      <c r="S293" s="200"/>
    </row>
    <row r="294" spans="1:19" x14ac:dyDescent="0.2">
      <c r="A294" s="80"/>
      <c r="B294" s="55"/>
      <c r="C294" s="57"/>
      <c r="D294" s="56"/>
      <c r="E294" s="56"/>
      <c r="F294" s="56"/>
      <c r="G294" s="56"/>
      <c r="H294" s="63"/>
      <c r="I294" s="56"/>
      <c r="J294" s="56"/>
      <c r="K294" s="56"/>
      <c r="L294" s="56"/>
      <c r="M294" s="57"/>
      <c r="N294" s="58"/>
      <c r="O294" s="57"/>
      <c r="P294" s="57"/>
      <c r="Q294" s="57"/>
      <c r="R294" s="59"/>
      <c r="S294" s="200"/>
    </row>
    <row r="295" spans="1:19" x14ac:dyDescent="0.2">
      <c r="A295" s="80"/>
      <c r="B295" s="55"/>
      <c r="C295" s="57"/>
      <c r="D295" s="56"/>
      <c r="E295" s="56"/>
      <c r="F295" s="56"/>
      <c r="G295" s="56"/>
      <c r="H295" s="63"/>
      <c r="I295" s="56"/>
      <c r="J295" s="56"/>
      <c r="K295" s="56"/>
      <c r="L295" s="56"/>
      <c r="M295" s="57"/>
      <c r="N295" s="58"/>
      <c r="O295" s="57"/>
      <c r="P295" s="188"/>
      <c r="Q295" s="57"/>
      <c r="R295" s="59"/>
      <c r="S295" s="200"/>
    </row>
    <row r="296" spans="1:19" x14ac:dyDescent="0.2">
      <c r="A296" s="80"/>
      <c r="B296" s="55"/>
      <c r="C296" s="57"/>
      <c r="D296" s="56"/>
      <c r="E296" s="56"/>
      <c r="F296" s="56"/>
      <c r="G296" s="56"/>
      <c r="H296" s="63"/>
      <c r="I296" s="56"/>
      <c r="J296" s="56"/>
      <c r="K296" s="56"/>
      <c r="L296" s="56"/>
      <c r="M296" s="57"/>
      <c r="N296" s="58"/>
      <c r="O296" s="57"/>
      <c r="P296" s="181"/>
      <c r="Q296" s="57"/>
      <c r="R296" s="59"/>
      <c r="S296" s="200"/>
    </row>
    <row r="297" spans="1:19" x14ac:dyDescent="0.2">
      <c r="A297" s="79"/>
      <c r="B297" s="55"/>
      <c r="C297" s="57"/>
      <c r="D297" s="65"/>
      <c r="E297" s="65"/>
      <c r="F297" s="56"/>
      <c r="G297" s="65"/>
      <c r="H297" s="63"/>
      <c r="I297" s="56"/>
      <c r="J297" s="56"/>
      <c r="K297" s="56"/>
      <c r="L297" s="56"/>
      <c r="M297" s="60"/>
      <c r="N297" s="58"/>
      <c r="O297" s="57"/>
      <c r="P297" s="124"/>
      <c r="Q297" s="57"/>
      <c r="R297" s="59"/>
      <c r="S297" s="200"/>
    </row>
    <row r="298" spans="1:19" x14ac:dyDescent="0.2">
      <c r="A298" s="80"/>
      <c r="B298" s="55"/>
      <c r="C298" s="57"/>
      <c r="D298" s="56"/>
      <c r="E298" s="56"/>
      <c r="F298" s="56"/>
      <c r="G298" s="56"/>
      <c r="H298" s="63"/>
      <c r="I298" s="56"/>
      <c r="J298" s="56"/>
      <c r="K298" s="56"/>
      <c r="L298" s="56"/>
      <c r="M298" s="57"/>
      <c r="N298" s="58"/>
      <c r="O298" s="57"/>
      <c r="P298" s="57"/>
      <c r="Q298" s="57"/>
      <c r="R298" s="59"/>
      <c r="S298" s="200"/>
    </row>
    <row r="299" spans="1:19" x14ac:dyDescent="0.2">
      <c r="A299" s="78"/>
      <c r="B299" s="55"/>
      <c r="C299" s="57"/>
      <c r="D299" s="64"/>
      <c r="E299" s="64"/>
      <c r="F299" s="56"/>
      <c r="G299" s="64"/>
      <c r="H299" s="63"/>
      <c r="I299" s="56"/>
      <c r="J299" s="56"/>
      <c r="K299" s="56"/>
      <c r="L299" s="56"/>
      <c r="M299" s="60"/>
      <c r="N299" s="58"/>
      <c r="O299" s="57"/>
      <c r="P299" s="182"/>
      <c r="Q299" s="57"/>
      <c r="R299" s="59"/>
      <c r="S299" s="200"/>
    </row>
    <row r="300" spans="1:19" x14ac:dyDescent="0.2">
      <c r="A300" s="84"/>
      <c r="B300" s="55"/>
      <c r="C300" s="57"/>
      <c r="D300" s="57"/>
      <c r="E300" s="57"/>
      <c r="F300" s="56"/>
      <c r="G300" s="57"/>
      <c r="H300" s="63"/>
      <c r="I300" s="56"/>
      <c r="J300" s="56"/>
      <c r="K300" s="56"/>
      <c r="L300" s="56"/>
      <c r="M300" s="57"/>
      <c r="N300" s="58"/>
      <c r="O300" s="57"/>
      <c r="P300" s="60"/>
      <c r="Q300" s="60"/>
      <c r="R300" s="59"/>
      <c r="S300" s="200"/>
    </row>
    <row r="301" spans="1:19" x14ac:dyDescent="0.2">
      <c r="A301" s="77"/>
      <c r="B301" s="55"/>
      <c r="C301" s="57"/>
      <c r="D301" s="63"/>
      <c r="E301" s="63"/>
      <c r="F301" s="56"/>
      <c r="G301" s="63"/>
      <c r="H301" s="63"/>
      <c r="I301" s="56"/>
      <c r="J301" s="56"/>
      <c r="K301" s="56"/>
      <c r="L301" s="56"/>
      <c r="M301" s="60"/>
      <c r="N301" s="58"/>
      <c r="O301" s="57"/>
      <c r="P301" s="182"/>
      <c r="Q301" s="57"/>
      <c r="R301" s="59"/>
      <c r="S301" s="200"/>
    </row>
    <row r="302" spans="1:19" x14ac:dyDescent="0.2">
      <c r="A302" s="80"/>
      <c r="B302" s="55"/>
      <c r="C302" s="57"/>
      <c r="D302" s="56"/>
      <c r="E302" s="56"/>
      <c r="F302" s="56"/>
      <c r="G302" s="56"/>
      <c r="H302" s="63"/>
      <c r="I302" s="56"/>
      <c r="J302" s="56"/>
      <c r="K302" s="56"/>
      <c r="L302" s="56"/>
      <c r="M302" s="57"/>
      <c r="N302" s="58"/>
      <c r="O302" s="57"/>
      <c r="P302" s="60"/>
      <c r="Q302" s="60"/>
      <c r="R302" s="59"/>
      <c r="S302" s="200"/>
    </row>
    <row r="303" spans="1:19" x14ac:dyDescent="0.2">
      <c r="A303" s="80"/>
      <c r="B303" s="55"/>
      <c r="C303" s="57"/>
      <c r="D303" s="56"/>
      <c r="E303" s="56"/>
      <c r="F303" s="56"/>
      <c r="G303" s="56"/>
      <c r="H303" s="63"/>
      <c r="I303" s="56"/>
      <c r="J303" s="56"/>
      <c r="K303" s="56"/>
      <c r="L303" s="56"/>
      <c r="M303" s="57"/>
      <c r="N303" s="58"/>
      <c r="O303" s="57"/>
      <c r="P303" s="124"/>
      <c r="Q303" s="57"/>
      <c r="R303" s="62"/>
      <c r="S303" s="199"/>
    </row>
    <row r="304" spans="1:19" x14ac:dyDescent="0.2">
      <c r="A304" s="77"/>
      <c r="B304" s="55"/>
      <c r="C304" s="60"/>
      <c r="D304" s="63"/>
      <c r="E304" s="63"/>
      <c r="F304" s="56"/>
      <c r="G304" s="63"/>
      <c r="H304" s="63"/>
      <c r="I304" s="56"/>
      <c r="J304" s="56"/>
      <c r="K304" s="56"/>
      <c r="L304" s="56"/>
      <c r="M304" s="60"/>
      <c r="N304" s="61"/>
      <c r="O304" s="60"/>
      <c r="P304" s="60"/>
      <c r="Q304" s="60"/>
      <c r="R304" s="59"/>
      <c r="S304" s="200"/>
    </row>
    <row r="305" spans="1:19" x14ac:dyDescent="0.2">
      <c r="A305" s="78"/>
      <c r="B305" s="55"/>
      <c r="C305" s="57"/>
      <c r="D305" s="64"/>
      <c r="E305" s="64"/>
      <c r="F305" s="56"/>
      <c r="G305" s="64"/>
      <c r="H305" s="63"/>
      <c r="I305" s="56"/>
      <c r="J305" s="56"/>
      <c r="K305" s="56"/>
      <c r="L305" s="56"/>
      <c r="M305" s="60"/>
      <c r="N305" s="58"/>
      <c r="O305" s="57"/>
      <c r="P305" s="57"/>
      <c r="Q305" s="57"/>
      <c r="R305" s="59"/>
      <c r="S305" s="200"/>
    </row>
    <row r="306" spans="1:19" x14ac:dyDescent="0.2">
      <c r="A306" s="78"/>
      <c r="B306" s="55"/>
      <c r="C306" s="57"/>
      <c r="D306" s="64"/>
      <c r="E306" s="64"/>
      <c r="F306" s="56"/>
      <c r="G306" s="64"/>
      <c r="H306" s="63"/>
      <c r="I306" s="56"/>
      <c r="J306" s="56"/>
      <c r="K306" s="56"/>
      <c r="L306" s="56"/>
      <c r="M306" s="60"/>
      <c r="N306" s="58"/>
      <c r="O306" s="57"/>
      <c r="P306" s="57"/>
      <c r="Q306" s="57"/>
      <c r="R306" s="59"/>
      <c r="S306" s="200"/>
    </row>
    <row r="307" spans="1:19" x14ac:dyDescent="0.2">
      <c r="A307" s="80"/>
      <c r="B307" s="55"/>
      <c r="C307" s="57"/>
      <c r="D307" s="56"/>
      <c r="E307" s="56"/>
      <c r="F307" s="56"/>
      <c r="G307" s="56"/>
      <c r="H307" s="63"/>
      <c r="I307" s="56"/>
      <c r="J307" s="56"/>
      <c r="K307" s="56"/>
      <c r="L307" s="56"/>
      <c r="M307" s="57"/>
      <c r="N307" s="58"/>
      <c r="O307" s="57"/>
      <c r="P307" s="127"/>
      <c r="Q307" s="60"/>
      <c r="R307" s="59"/>
      <c r="S307" s="200"/>
    </row>
    <row r="308" spans="1:19" x14ac:dyDescent="0.2">
      <c r="A308" s="80"/>
      <c r="B308" s="55"/>
      <c r="C308" s="57"/>
      <c r="D308" s="56"/>
      <c r="E308" s="56"/>
      <c r="F308" s="56"/>
      <c r="G308" s="56"/>
      <c r="H308" s="63"/>
      <c r="I308" s="56"/>
      <c r="J308" s="56"/>
      <c r="K308" s="56"/>
      <c r="L308" s="56"/>
      <c r="M308" s="57"/>
      <c r="N308" s="58"/>
      <c r="O308" s="57"/>
      <c r="P308" s="57"/>
      <c r="Q308" s="57"/>
      <c r="R308" s="59"/>
      <c r="S308" s="200"/>
    </row>
    <row r="309" spans="1:19" x14ac:dyDescent="0.2">
      <c r="A309" s="78"/>
      <c r="B309" s="55"/>
      <c r="C309" s="57"/>
      <c r="D309" s="64"/>
      <c r="E309" s="64"/>
      <c r="F309" s="56"/>
      <c r="G309" s="64"/>
      <c r="H309" s="63"/>
      <c r="I309" s="56"/>
      <c r="J309" s="56"/>
      <c r="K309" s="56"/>
      <c r="L309" s="56"/>
      <c r="M309" s="60"/>
      <c r="N309" s="58"/>
      <c r="O309" s="57"/>
      <c r="P309" s="60"/>
      <c r="Q309" s="60"/>
      <c r="R309" s="59"/>
      <c r="S309" s="200"/>
    </row>
    <row r="310" spans="1:19" x14ac:dyDescent="0.2">
      <c r="A310" s="80"/>
      <c r="B310" s="55"/>
      <c r="C310" s="57"/>
      <c r="D310" s="56"/>
      <c r="E310" s="56"/>
      <c r="F310" s="56"/>
      <c r="G310" s="56"/>
      <c r="H310" s="63"/>
      <c r="I310" s="56"/>
      <c r="J310" s="56"/>
      <c r="K310" s="56"/>
      <c r="L310" s="56"/>
      <c r="M310" s="57"/>
      <c r="N310" s="58"/>
      <c r="O310" s="57"/>
      <c r="P310" s="124"/>
      <c r="Q310" s="57"/>
      <c r="R310" s="59"/>
      <c r="S310" s="200"/>
    </row>
    <row r="311" spans="1:19" x14ac:dyDescent="0.2">
      <c r="A311" s="80"/>
      <c r="B311" s="55"/>
      <c r="C311" s="57"/>
      <c r="D311" s="56"/>
      <c r="E311" s="56"/>
      <c r="F311" s="56"/>
      <c r="G311" s="56"/>
      <c r="H311" s="63"/>
      <c r="I311" s="56"/>
      <c r="J311" s="56"/>
      <c r="K311" s="56"/>
      <c r="L311" s="56"/>
      <c r="M311" s="57"/>
      <c r="N311" s="58"/>
      <c r="O311" s="57"/>
      <c r="P311" s="57"/>
      <c r="Q311" s="57"/>
      <c r="R311" s="59"/>
      <c r="S311" s="200"/>
    </row>
    <row r="312" spans="1:19" x14ac:dyDescent="0.2">
      <c r="A312" s="80"/>
      <c r="B312" s="55"/>
      <c r="C312" s="57"/>
      <c r="D312" s="56"/>
      <c r="E312" s="56"/>
      <c r="F312" s="56"/>
      <c r="G312" s="56"/>
      <c r="H312" s="63"/>
      <c r="I312" s="56"/>
      <c r="J312" s="56"/>
      <c r="K312" s="56"/>
      <c r="L312" s="56"/>
      <c r="M312" s="57"/>
      <c r="N312" s="58"/>
      <c r="O312" s="57"/>
      <c r="P312" s="60"/>
      <c r="Q312" s="60"/>
      <c r="R312" s="59"/>
      <c r="S312" s="200"/>
    </row>
    <row r="313" spans="1:19" x14ac:dyDescent="0.2">
      <c r="A313" s="80"/>
      <c r="B313" s="55"/>
      <c r="C313" s="57"/>
      <c r="D313" s="56"/>
      <c r="E313" s="56"/>
      <c r="F313" s="56"/>
      <c r="G313" s="56"/>
      <c r="H313" s="63"/>
      <c r="I313" s="56"/>
      <c r="J313" s="56"/>
      <c r="K313" s="56"/>
      <c r="L313" s="56"/>
      <c r="M313" s="57"/>
      <c r="N313" s="58"/>
      <c r="O313" s="57"/>
      <c r="P313" s="62"/>
      <c r="Q313" s="57"/>
      <c r="R313" s="59"/>
      <c r="S313" s="200"/>
    </row>
    <row r="314" spans="1:19" x14ac:dyDescent="0.2">
      <c r="A314" s="80"/>
      <c r="B314" s="55"/>
      <c r="C314" s="57"/>
      <c r="D314" s="56"/>
      <c r="E314" s="56"/>
      <c r="F314" s="56"/>
      <c r="G314" s="56"/>
      <c r="H314" s="63"/>
      <c r="I314" s="56"/>
      <c r="J314" s="56"/>
      <c r="K314" s="56"/>
      <c r="L314" s="56"/>
      <c r="M314" s="57"/>
      <c r="N314" s="58"/>
      <c r="O314" s="57"/>
      <c r="P314" s="60"/>
      <c r="Q314" s="60"/>
      <c r="R314" s="59"/>
      <c r="S314" s="200"/>
    </row>
    <row r="315" spans="1:19" x14ac:dyDescent="0.2">
      <c r="A315" s="77"/>
      <c r="B315" s="55"/>
      <c r="C315" s="57"/>
      <c r="D315" s="63"/>
      <c r="E315" s="63"/>
      <c r="F315" s="56"/>
      <c r="G315" s="63"/>
      <c r="H315" s="63"/>
      <c r="I315" s="56"/>
      <c r="J315" s="56"/>
      <c r="K315" s="56"/>
      <c r="L315" s="56"/>
      <c r="M315" s="60"/>
      <c r="N315" s="58"/>
      <c r="O315" s="57"/>
      <c r="P315" s="62"/>
      <c r="Q315" s="57"/>
      <c r="R315" s="59"/>
      <c r="S315" s="200"/>
    </row>
    <row r="316" spans="1:19" x14ac:dyDescent="0.2">
      <c r="A316" s="78"/>
      <c r="B316" s="55"/>
      <c r="C316" s="57"/>
      <c r="D316" s="64"/>
      <c r="E316" s="64"/>
      <c r="F316" s="56"/>
      <c r="G316" s="64"/>
      <c r="H316" s="63"/>
      <c r="I316" s="56"/>
      <c r="J316" s="56"/>
      <c r="K316" s="56"/>
      <c r="L316" s="56"/>
      <c r="M316" s="60"/>
      <c r="N316" s="58"/>
      <c r="O316" s="57"/>
      <c r="P316" s="62"/>
      <c r="Q316" s="57"/>
      <c r="R316" s="59"/>
      <c r="S316" s="200"/>
    </row>
    <row r="317" spans="1:19" x14ac:dyDescent="0.2">
      <c r="A317" s="80"/>
      <c r="B317" s="55"/>
      <c r="C317" s="57"/>
      <c r="D317" s="56"/>
      <c r="E317" s="56"/>
      <c r="F317" s="56"/>
      <c r="G317" s="56"/>
      <c r="H317" s="63"/>
      <c r="I317" s="56"/>
      <c r="J317" s="56"/>
      <c r="K317" s="56"/>
      <c r="L317" s="56"/>
      <c r="M317" s="57"/>
      <c r="N317" s="58"/>
      <c r="O317" s="57"/>
      <c r="P317" s="124"/>
      <c r="Q317" s="57"/>
      <c r="R317" s="59"/>
      <c r="S317" s="200"/>
    </row>
    <row r="318" spans="1:19" x14ac:dyDescent="0.2">
      <c r="A318" s="77"/>
      <c r="B318" s="55"/>
      <c r="C318" s="57"/>
      <c r="D318" s="63"/>
      <c r="E318" s="63"/>
      <c r="F318" s="56"/>
      <c r="G318" s="63"/>
      <c r="H318" s="63"/>
      <c r="I318" s="56"/>
      <c r="J318" s="56"/>
      <c r="K318" s="56"/>
      <c r="L318" s="56"/>
      <c r="M318" s="60"/>
      <c r="N318" s="58"/>
      <c r="O318" s="57"/>
      <c r="P318" s="57"/>
      <c r="Q318" s="57"/>
      <c r="R318" s="59"/>
      <c r="S318" s="200"/>
    </row>
    <row r="319" spans="1:19" x14ac:dyDescent="0.2">
      <c r="A319" s="80"/>
      <c r="B319" s="55"/>
      <c r="C319" s="57"/>
      <c r="D319" s="56"/>
      <c r="E319" s="56"/>
      <c r="F319" s="56"/>
      <c r="G319" s="56"/>
      <c r="H319" s="63"/>
      <c r="I319" s="56"/>
      <c r="J319" s="56"/>
      <c r="K319" s="56"/>
      <c r="L319" s="56"/>
      <c r="M319" s="57"/>
      <c r="N319" s="58"/>
      <c r="O319" s="57"/>
      <c r="P319" s="62"/>
      <c r="Q319" s="57"/>
      <c r="R319" s="59"/>
      <c r="S319" s="200"/>
    </row>
    <row r="320" spans="1:19" x14ac:dyDescent="0.2">
      <c r="A320" s="80"/>
      <c r="B320" s="55"/>
      <c r="C320" s="57"/>
      <c r="D320" s="56"/>
      <c r="E320" s="56"/>
      <c r="F320" s="56"/>
      <c r="G320" s="56"/>
      <c r="H320" s="63"/>
      <c r="I320" s="56"/>
      <c r="J320" s="56"/>
      <c r="K320" s="56"/>
      <c r="L320" s="56"/>
      <c r="M320" s="57"/>
      <c r="N320" s="58"/>
      <c r="O320" s="57"/>
      <c r="P320" s="60"/>
      <c r="Q320" s="60"/>
      <c r="R320" s="59"/>
      <c r="S320" s="200"/>
    </row>
    <row r="321" spans="1:19" x14ac:dyDescent="0.2">
      <c r="A321" s="80"/>
      <c r="B321" s="55"/>
      <c r="C321" s="57"/>
      <c r="D321" s="56"/>
      <c r="E321" s="56"/>
      <c r="F321" s="56"/>
      <c r="G321" s="56"/>
      <c r="H321" s="63"/>
      <c r="I321" s="56"/>
      <c r="J321" s="56"/>
      <c r="K321" s="56"/>
      <c r="L321" s="56"/>
      <c r="M321" s="57"/>
      <c r="N321" s="58"/>
      <c r="O321" s="57"/>
      <c r="P321" s="62"/>
      <c r="Q321" s="57"/>
      <c r="R321" s="59"/>
      <c r="S321" s="200"/>
    </row>
    <row r="322" spans="1:19" x14ac:dyDescent="0.2">
      <c r="A322" s="80"/>
      <c r="B322" s="55"/>
      <c r="C322" s="57"/>
      <c r="D322" s="56"/>
      <c r="E322" s="56"/>
      <c r="F322" s="56"/>
      <c r="G322" s="56"/>
      <c r="H322" s="63"/>
      <c r="I322" s="56"/>
      <c r="J322" s="56"/>
      <c r="K322" s="56"/>
      <c r="L322" s="56"/>
      <c r="M322" s="57"/>
      <c r="N322" s="58"/>
      <c r="O322" s="57"/>
      <c r="P322" s="57"/>
      <c r="Q322" s="57"/>
      <c r="R322" s="59"/>
      <c r="S322" s="200"/>
    </row>
    <row r="323" spans="1:19" x14ac:dyDescent="0.2">
      <c r="A323" s="80"/>
      <c r="B323" s="55"/>
      <c r="C323" s="57"/>
      <c r="D323" s="56"/>
      <c r="E323" s="56"/>
      <c r="F323" s="56"/>
      <c r="G323" s="56"/>
      <c r="H323" s="63"/>
      <c r="I323" s="56"/>
      <c r="J323" s="56"/>
      <c r="K323" s="56"/>
      <c r="L323" s="56"/>
      <c r="M323" s="57"/>
      <c r="N323" s="58"/>
      <c r="O323" s="57"/>
      <c r="P323" s="57"/>
      <c r="Q323" s="57"/>
      <c r="R323" s="59"/>
      <c r="S323" s="200"/>
    </row>
    <row r="324" spans="1:19" x14ac:dyDescent="0.2">
      <c r="A324" s="77"/>
      <c r="B324" s="55"/>
      <c r="C324" s="57"/>
      <c r="D324" s="63"/>
      <c r="E324" s="63"/>
      <c r="F324" s="56"/>
      <c r="G324" s="63"/>
      <c r="H324" s="63"/>
      <c r="I324" s="56"/>
      <c r="J324" s="56"/>
      <c r="K324" s="56"/>
      <c r="L324" s="56"/>
      <c r="M324" s="60"/>
      <c r="N324" s="58"/>
      <c r="O324" s="57"/>
      <c r="P324" s="127"/>
      <c r="Q324" s="60"/>
      <c r="R324" s="59"/>
      <c r="S324" s="200"/>
    </row>
    <row r="325" spans="1:19" x14ac:dyDescent="0.2">
      <c r="A325" s="80"/>
      <c r="B325" s="55"/>
      <c r="C325" s="57"/>
      <c r="D325" s="56"/>
      <c r="E325" s="56"/>
      <c r="F325" s="56"/>
      <c r="G325" s="56"/>
      <c r="H325" s="63"/>
      <c r="I325" s="56"/>
      <c r="J325" s="56"/>
      <c r="K325" s="56"/>
      <c r="L325" s="56"/>
      <c r="M325" s="57"/>
      <c r="N325" s="58"/>
      <c r="O325" s="57"/>
      <c r="P325" s="127"/>
      <c r="Q325" s="60"/>
      <c r="R325" s="59"/>
      <c r="S325" s="200"/>
    </row>
    <row r="326" spans="1:19" x14ac:dyDescent="0.2">
      <c r="A326" s="78"/>
      <c r="B326" s="55"/>
      <c r="C326" s="57"/>
      <c r="D326" s="64"/>
      <c r="E326" s="64"/>
      <c r="F326" s="56"/>
      <c r="G326" s="64"/>
      <c r="H326" s="63"/>
      <c r="I326" s="56"/>
      <c r="J326" s="56"/>
      <c r="K326" s="56"/>
      <c r="L326" s="56"/>
      <c r="M326" s="60"/>
      <c r="N326" s="58"/>
      <c r="O326" s="57"/>
      <c r="P326" s="124"/>
      <c r="Q326" s="57"/>
      <c r="R326" s="59"/>
      <c r="S326" s="200"/>
    </row>
    <row r="327" spans="1:19" x14ac:dyDescent="0.2">
      <c r="A327" s="77"/>
      <c r="B327" s="55"/>
      <c r="C327" s="57"/>
      <c r="D327" s="63"/>
      <c r="E327" s="63"/>
      <c r="F327" s="56"/>
      <c r="G327" s="63"/>
      <c r="H327" s="63"/>
      <c r="I327" s="56"/>
      <c r="J327" s="56"/>
      <c r="K327" s="56"/>
      <c r="L327" s="56"/>
      <c r="M327" s="60"/>
      <c r="N327" s="58"/>
      <c r="O327" s="57"/>
      <c r="P327" s="127"/>
      <c r="Q327" s="60"/>
      <c r="R327" s="59"/>
      <c r="S327" s="200"/>
    </row>
    <row r="328" spans="1:19" x14ac:dyDescent="0.2">
      <c r="A328" s="80"/>
      <c r="B328" s="55"/>
      <c r="C328" s="57"/>
      <c r="D328" s="56"/>
      <c r="E328" s="56"/>
      <c r="F328" s="56"/>
      <c r="G328" s="56"/>
      <c r="H328" s="63"/>
      <c r="I328" s="56"/>
      <c r="J328" s="56"/>
      <c r="K328" s="56"/>
      <c r="L328" s="56"/>
      <c r="M328" s="57"/>
      <c r="N328" s="58"/>
      <c r="O328" s="57"/>
      <c r="P328" s="57"/>
      <c r="Q328" s="57"/>
      <c r="R328" s="59"/>
      <c r="S328" s="200"/>
    </row>
    <row r="329" spans="1:19" x14ac:dyDescent="0.2">
      <c r="A329" s="80"/>
      <c r="B329" s="55"/>
      <c r="C329" s="57"/>
      <c r="D329" s="56"/>
      <c r="E329" s="56"/>
      <c r="F329" s="56"/>
      <c r="G329" s="56"/>
      <c r="H329" s="63"/>
      <c r="I329" s="56"/>
      <c r="J329" s="56"/>
      <c r="K329" s="56"/>
      <c r="L329" s="56"/>
      <c r="M329" s="57"/>
      <c r="N329" s="58"/>
      <c r="O329" s="57"/>
      <c r="P329" s="183"/>
      <c r="Q329" s="60"/>
      <c r="R329" s="59"/>
      <c r="S329" s="200"/>
    </row>
    <row r="330" spans="1:19" x14ac:dyDescent="0.2">
      <c r="A330" s="80"/>
      <c r="B330" s="55"/>
      <c r="C330" s="57"/>
      <c r="D330" s="56"/>
      <c r="E330" s="56"/>
      <c r="F330" s="56"/>
      <c r="G330" s="56"/>
      <c r="H330" s="63"/>
      <c r="I330" s="56"/>
      <c r="J330" s="56"/>
      <c r="K330" s="56"/>
      <c r="L330" s="56"/>
      <c r="M330" s="57"/>
      <c r="N330" s="58"/>
      <c r="O330" s="57"/>
      <c r="P330" s="124"/>
      <c r="Q330" s="57"/>
      <c r="R330" s="59"/>
      <c r="S330" s="200"/>
    </row>
    <row r="331" spans="1:19" x14ac:dyDescent="0.2">
      <c r="A331" s="80"/>
      <c r="B331" s="55"/>
      <c r="C331" s="57"/>
      <c r="D331" s="56"/>
      <c r="E331" s="56"/>
      <c r="F331" s="56"/>
      <c r="G331" s="56"/>
      <c r="H331" s="56"/>
      <c r="I331" s="56"/>
      <c r="J331" s="56"/>
      <c r="K331" s="56"/>
      <c r="L331" s="56"/>
      <c r="M331" s="57"/>
      <c r="N331" s="58"/>
      <c r="O331" s="57"/>
      <c r="P331" s="57"/>
      <c r="Q331" s="57"/>
      <c r="R331" s="59"/>
      <c r="S331" s="200"/>
    </row>
    <row r="332" spans="1:19" x14ac:dyDescent="0.2">
      <c r="A332" s="80"/>
      <c r="B332" s="55"/>
      <c r="C332" s="57"/>
      <c r="D332" s="56"/>
      <c r="E332" s="56"/>
      <c r="F332" s="56"/>
      <c r="G332" s="56"/>
      <c r="H332" s="63"/>
      <c r="I332" s="56"/>
      <c r="J332" s="56"/>
      <c r="K332" s="56"/>
      <c r="L332" s="56"/>
      <c r="M332" s="57"/>
      <c r="N332" s="58"/>
      <c r="O332" s="57"/>
      <c r="P332" s="183"/>
      <c r="Q332" s="60"/>
      <c r="R332" s="59"/>
      <c r="S332" s="200"/>
    </row>
    <row r="333" spans="1:19" x14ac:dyDescent="0.2">
      <c r="A333" s="77"/>
      <c r="B333" s="55"/>
      <c r="C333" s="57"/>
      <c r="D333" s="63"/>
      <c r="E333" s="63"/>
      <c r="F333" s="56"/>
      <c r="G333" s="63"/>
      <c r="H333" s="63"/>
      <c r="I333" s="56"/>
      <c r="J333" s="56"/>
      <c r="K333" s="56"/>
      <c r="L333" s="56"/>
      <c r="M333" s="60"/>
      <c r="N333" s="58"/>
      <c r="O333" s="57"/>
      <c r="P333" s="60"/>
      <c r="Q333" s="60"/>
      <c r="R333" s="59"/>
      <c r="S333" s="200"/>
    </row>
    <row r="334" spans="1:19" x14ac:dyDescent="0.2">
      <c r="A334" s="79"/>
      <c r="B334" s="55"/>
      <c r="C334" s="57"/>
      <c r="D334" s="65"/>
      <c r="E334" s="65"/>
      <c r="F334" s="56"/>
      <c r="G334" s="65"/>
      <c r="H334" s="63"/>
      <c r="I334" s="56"/>
      <c r="J334" s="56"/>
      <c r="K334" s="56"/>
      <c r="L334" s="56"/>
      <c r="M334" s="60"/>
      <c r="N334" s="58"/>
      <c r="O334" s="57"/>
      <c r="P334" s="60"/>
      <c r="Q334" s="60"/>
      <c r="R334" s="59"/>
      <c r="S334" s="200"/>
    </row>
    <row r="335" spans="1:19" x14ac:dyDescent="0.2">
      <c r="A335" s="77"/>
      <c r="B335" s="55"/>
      <c r="C335" s="57"/>
      <c r="D335" s="63"/>
      <c r="E335" s="63"/>
      <c r="F335" s="56"/>
      <c r="G335" s="63"/>
      <c r="H335" s="63"/>
      <c r="I335" s="56"/>
      <c r="J335" s="56"/>
      <c r="K335" s="56"/>
      <c r="L335" s="56"/>
      <c r="M335" s="60"/>
      <c r="N335" s="58"/>
      <c r="O335" s="57"/>
      <c r="P335" s="62"/>
      <c r="Q335" s="57"/>
      <c r="R335" s="59"/>
      <c r="S335" s="200"/>
    </row>
    <row r="336" spans="1:19" x14ac:dyDescent="0.2">
      <c r="A336" s="78"/>
      <c r="B336" s="55"/>
      <c r="C336" s="57"/>
      <c r="D336" s="64"/>
      <c r="E336" s="64"/>
      <c r="F336" s="56"/>
      <c r="G336" s="64"/>
      <c r="H336" s="63"/>
      <c r="I336" s="56"/>
      <c r="J336" s="56"/>
      <c r="K336" s="56"/>
      <c r="L336" s="56"/>
      <c r="M336" s="60"/>
      <c r="N336" s="58"/>
      <c r="O336" s="57"/>
      <c r="P336" s="127"/>
      <c r="Q336" s="60"/>
      <c r="R336" s="59"/>
      <c r="S336" s="200"/>
    </row>
    <row r="337" spans="1:19" x14ac:dyDescent="0.2">
      <c r="A337" s="80"/>
      <c r="B337" s="55"/>
      <c r="C337" s="57"/>
      <c r="D337" s="56"/>
      <c r="E337" s="56"/>
      <c r="F337" s="56"/>
      <c r="G337" s="56"/>
      <c r="H337" s="63"/>
      <c r="I337" s="56"/>
      <c r="J337" s="56"/>
      <c r="K337" s="56"/>
      <c r="L337" s="56"/>
      <c r="M337" s="57"/>
      <c r="N337" s="58"/>
      <c r="O337" s="57"/>
      <c r="P337" s="60"/>
      <c r="Q337" s="60"/>
      <c r="R337" s="59"/>
      <c r="S337" s="200"/>
    </row>
    <row r="338" spans="1:19" x14ac:dyDescent="0.2">
      <c r="A338" s="80"/>
      <c r="B338" s="55"/>
      <c r="C338" s="57"/>
      <c r="D338" s="56"/>
      <c r="E338" s="56"/>
      <c r="F338" s="56"/>
      <c r="G338" s="56"/>
      <c r="H338" s="63"/>
      <c r="I338" s="56"/>
      <c r="J338" s="56"/>
      <c r="K338" s="56"/>
      <c r="L338" s="56"/>
      <c r="M338" s="57"/>
      <c r="N338" s="58"/>
      <c r="O338" s="57"/>
      <c r="P338" s="124"/>
      <c r="Q338" s="57"/>
      <c r="R338" s="59"/>
      <c r="S338" s="200"/>
    </row>
    <row r="339" spans="1:19" x14ac:dyDescent="0.2">
      <c r="A339" s="80"/>
      <c r="B339" s="55"/>
      <c r="C339" s="57"/>
      <c r="D339" s="56"/>
      <c r="E339" s="56"/>
      <c r="F339" s="56"/>
      <c r="G339" s="56"/>
      <c r="H339" s="63"/>
      <c r="I339" s="56"/>
      <c r="J339" s="56"/>
      <c r="K339" s="56"/>
      <c r="L339" s="56"/>
      <c r="M339" s="57"/>
      <c r="N339" s="58"/>
      <c r="O339" s="57"/>
      <c r="P339" s="60"/>
      <c r="Q339" s="60"/>
      <c r="R339" s="59"/>
      <c r="S339" s="200"/>
    </row>
    <row r="340" spans="1:19" x14ac:dyDescent="0.2">
      <c r="A340" s="80"/>
      <c r="B340" s="55"/>
      <c r="C340" s="57"/>
      <c r="D340" s="56"/>
      <c r="E340" s="56"/>
      <c r="F340" s="56"/>
      <c r="G340" s="56"/>
      <c r="H340" s="63"/>
      <c r="I340" s="56"/>
      <c r="J340" s="56"/>
      <c r="K340" s="56"/>
      <c r="L340" s="56"/>
      <c r="M340" s="57"/>
      <c r="N340" s="58"/>
      <c r="O340" s="57"/>
      <c r="P340" s="60"/>
      <c r="Q340" s="60"/>
      <c r="R340" s="62"/>
      <c r="S340" s="199"/>
    </row>
    <row r="341" spans="1:19" x14ac:dyDescent="0.2">
      <c r="A341" s="80"/>
      <c r="B341" s="55"/>
      <c r="C341" s="57"/>
      <c r="D341" s="56"/>
      <c r="E341" s="56"/>
      <c r="F341" s="56"/>
      <c r="G341" s="56"/>
      <c r="H341" s="63"/>
      <c r="I341" s="56"/>
      <c r="J341" s="56"/>
      <c r="K341" s="56"/>
      <c r="L341" s="56"/>
      <c r="M341" s="57"/>
      <c r="N341" s="58"/>
      <c r="O341" s="57"/>
      <c r="P341" s="183"/>
      <c r="Q341" s="60"/>
      <c r="R341" s="59"/>
      <c r="S341" s="200"/>
    </row>
    <row r="342" spans="1:19" x14ac:dyDescent="0.2">
      <c r="A342" s="80"/>
      <c r="B342" s="55"/>
      <c r="C342" s="57"/>
      <c r="D342" s="56"/>
      <c r="E342" s="56"/>
      <c r="F342" s="56"/>
      <c r="G342" s="56"/>
      <c r="H342" s="63"/>
      <c r="I342" s="56"/>
      <c r="J342" s="56"/>
      <c r="K342" s="56"/>
      <c r="L342" s="56"/>
      <c r="M342" s="57"/>
      <c r="N342" s="58"/>
      <c r="O342" s="57"/>
      <c r="P342" s="124"/>
      <c r="Q342" s="57"/>
      <c r="R342" s="59"/>
      <c r="S342" s="200"/>
    </row>
    <row r="343" spans="1:19" x14ac:dyDescent="0.2">
      <c r="A343" s="78"/>
      <c r="B343" s="55"/>
      <c r="C343" s="60"/>
      <c r="D343" s="64"/>
      <c r="E343" s="64"/>
      <c r="F343" s="56"/>
      <c r="G343" s="64"/>
      <c r="H343" s="63"/>
      <c r="I343" s="56"/>
      <c r="J343" s="56"/>
      <c r="K343" s="56"/>
      <c r="L343" s="56"/>
      <c r="M343" s="60"/>
      <c r="N343" s="61"/>
      <c r="O343" s="60"/>
      <c r="P343" s="57"/>
      <c r="Q343" s="57"/>
      <c r="R343" s="59"/>
      <c r="S343" s="200"/>
    </row>
    <row r="344" spans="1:19" x14ac:dyDescent="0.2">
      <c r="A344" s="78"/>
      <c r="B344" s="55"/>
      <c r="C344" s="57"/>
      <c r="D344" s="64"/>
      <c r="E344" s="64"/>
      <c r="F344" s="56"/>
      <c r="G344" s="64"/>
      <c r="H344" s="63"/>
      <c r="I344" s="56"/>
      <c r="J344" s="56"/>
      <c r="K344" s="56"/>
      <c r="L344" s="56"/>
      <c r="M344" s="60"/>
      <c r="N344" s="58"/>
      <c r="O344" s="57"/>
      <c r="P344" s="127"/>
      <c r="Q344" s="60"/>
      <c r="R344" s="59"/>
      <c r="S344" s="200"/>
    </row>
    <row r="345" spans="1:19" x14ac:dyDescent="0.2">
      <c r="A345" s="80"/>
      <c r="B345" s="55"/>
      <c r="C345" s="57"/>
      <c r="D345" s="56"/>
      <c r="E345" s="56"/>
      <c r="F345" s="56"/>
      <c r="G345" s="56"/>
      <c r="H345" s="63"/>
      <c r="I345" s="56"/>
      <c r="J345" s="56"/>
      <c r="K345" s="56"/>
      <c r="L345" s="56"/>
      <c r="M345" s="57"/>
      <c r="N345" s="58"/>
      <c r="O345" s="57"/>
      <c r="P345" s="60"/>
      <c r="Q345" s="60"/>
      <c r="R345" s="59"/>
      <c r="S345" s="200"/>
    </row>
    <row r="346" spans="1:19" x14ac:dyDescent="0.2">
      <c r="A346" s="77"/>
      <c r="B346" s="55"/>
      <c r="C346" s="57"/>
      <c r="D346" s="63"/>
      <c r="E346" s="63"/>
      <c r="F346" s="56"/>
      <c r="G346" s="63"/>
      <c r="H346" s="63"/>
      <c r="I346" s="56"/>
      <c r="J346" s="56"/>
      <c r="K346" s="56"/>
      <c r="L346" s="56"/>
      <c r="M346" s="60"/>
      <c r="N346" s="58"/>
      <c r="O346" s="57"/>
      <c r="P346" s="57"/>
      <c r="Q346" s="57"/>
      <c r="R346" s="59"/>
      <c r="S346" s="200"/>
    </row>
    <row r="347" spans="1:19" x14ac:dyDescent="0.2">
      <c r="A347" s="77"/>
      <c r="B347" s="55"/>
      <c r="C347" s="57"/>
      <c r="D347" s="63"/>
      <c r="E347" s="63"/>
      <c r="F347" s="56"/>
      <c r="G347" s="63"/>
      <c r="H347" s="63"/>
      <c r="I347" s="56"/>
      <c r="J347" s="56"/>
      <c r="K347" s="56"/>
      <c r="L347" s="56"/>
      <c r="M347" s="57"/>
      <c r="N347" s="58"/>
      <c r="O347" s="57"/>
      <c r="P347" s="124"/>
      <c r="Q347" s="57"/>
      <c r="R347" s="59"/>
      <c r="S347" s="200"/>
    </row>
    <row r="348" spans="1:19" x14ac:dyDescent="0.2">
      <c r="A348" s="80"/>
      <c r="B348" s="55"/>
      <c r="C348" s="57"/>
      <c r="D348" s="56"/>
      <c r="E348" s="56"/>
      <c r="F348" s="56"/>
      <c r="G348" s="56"/>
      <c r="H348" s="63"/>
      <c r="I348" s="56"/>
      <c r="J348" s="56"/>
      <c r="K348" s="56"/>
      <c r="L348" s="56"/>
      <c r="M348" s="57"/>
      <c r="N348" s="58"/>
      <c r="O348" s="57"/>
      <c r="P348" s="182"/>
      <c r="Q348" s="57"/>
      <c r="R348" s="62"/>
      <c r="S348" s="199"/>
    </row>
    <row r="349" spans="1:19" x14ac:dyDescent="0.2">
      <c r="A349" s="80"/>
      <c r="B349" s="55"/>
      <c r="C349" s="57"/>
      <c r="D349" s="56"/>
      <c r="E349" s="56"/>
      <c r="F349" s="56"/>
      <c r="G349" s="56"/>
      <c r="H349" s="63"/>
      <c r="I349" s="56"/>
      <c r="J349" s="56"/>
      <c r="K349" s="56"/>
      <c r="L349" s="56"/>
      <c r="M349" s="57"/>
      <c r="N349" s="58"/>
      <c r="O349" s="57"/>
      <c r="P349" s="57"/>
      <c r="Q349" s="57"/>
      <c r="R349" s="59"/>
      <c r="S349" s="200"/>
    </row>
    <row r="350" spans="1:19" x14ac:dyDescent="0.2">
      <c r="A350" s="77"/>
      <c r="B350" s="55"/>
      <c r="C350" s="60"/>
      <c r="D350" s="63"/>
      <c r="E350" s="63"/>
      <c r="F350" s="56"/>
      <c r="G350" s="63"/>
      <c r="H350" s="63"/>
      <c r="I350" s="56"/>
      <c r="J350" s="56"/>
      <c r="K350" s="56"/>
      <c r="L350" s="56"/>
      <c r="M350" s="60"/>
      <c r="N350" s="61"/>
      <c r="O350" s="60"/>
      <c r="P350" s="127"/>
      <c r="Q350" s="60"/>
      <c r="R350" s="59"/>
      <c r="S350" s="200"/>
    </row>
    <row r="351" spans="1:19" x14ac:dyDescent="0.2">
      <c r="A351" s="78"/>
      <c r="B351" s="55"/>
      <c r="C351" s="57"/>
      <c r="D351" s="64"/>
      <c r="E351" s="64"/>
      <c r="F351" s="56"/>
      <c r="G351" s="64"/>
      <c r="H351" s="63"/>
      <c r="I351" s="56"/>
      <c r="J351" s="56"/>
      <c r="K351" s="56"/>
      <c r="L351" s="56"/>
      <c r="M351" s="60"/>
      <c r="N351" s="58"/>
      <c r="O351" s="57"/>
      <c r="P351" s="62"/>
      <c r="Q351" s="57"/>
      <c r="R351" s="59"/>
      <c r="S351" s="200"/>
    </row>
    <row r="352" spans="1:19" x14ac:dyDescent="0.2">
      <c r="A352" s="77"/>
      <c r="B352" s="55"/>
      <c r="C352" s="57"/>
      <c r="D352" s="63"/>
      <c r="E352" s="63"/>
      <c r="F352" s="56"/>
      <c r="G352" s="63"/>
      <c r="H352" s="63"/>
      <c r="I352" s="56"/>
      <c r="J352" s="56"/>
      <c r="K352" s="56"/>
      <c r="L352" s="56"/>
      <c r="M352" s="60"/>
      <c r="N352" s="58"/>
      <c r="O352" s="57"/>
      <c r="P352" s="57"/>
      <c r="Q352" s="57"/>
      <c r="R352" s="59"/>
      <c r="S352" s="200"/>
    </row>
    <row r="353" spans="1:19" x14ac:dyDescent="0.2">
      <c r="A353" s="77"/>
      <c r="B353" s="55"/>
      <c r="C353" s="57"/>
      <c r="D353" s="63"/>
      <c r="E353" s="63"/>
      <c r="F353" s="56"/>
      <c r="G353" s="63"/>
      <c r="H353" s="63"/>
      <c r="I353" s="56"/>
      <c r="J353" s="56"/>
      <c r="K353" s="56"/>
      <c r="L353" s="56"/>
      <c r="M353" s="60"/>
      <c r="N353" s="58"/>
      <c r="O353" s="57"/>
      <c r="P353" s="60"/>
      <c r="Q353" s="60"/>
      <c r="R353" s="59"/>
      <c r="S353" s="200"/>
    </row>
    <row r="354" spans="1:19" x14ac:dyDescent="0.2">
      <c r="A354" s="80"/>
      <c r="B354" s="55"/>
      <c r="C354" s="57"/>
      <c r="D354" s="56"/>
      <c r="E354" s="56"/>
      <c r="F354" s="56"/>
      <c r="G354" s="56"/>
      <c r="H354" s="63"/>
      <c r="I354" s="56"/>
      <c r="J354" s="56"/>
      <c r="K354" s="56"/>
      <c r="L354" s="56"/>
      <c r="M354" s="57"/>
      <c r="N354" s="58"/>
      <c r="O354" s="57"/>
      <c r="P354" s="62"/>
      <c r="Q354" s="57"/>
      <c r="R354" s="59"/>
      <c r="S354" s="200"/>
    </row>
    <row r="355" spans="1:19" x14ac:dyDescent="0.2">
      <c r="A355" s="78"/>
      <c r="B355" s="55"/>
      <c r="C355" s="57"/>
      <c r="D355" s="64"/>
      <c r="E355" s="64"/>
      <c r="F355" s="56"/>
      <c r="G355" s="64"/>
      <c r="H355" s="63"/>
      <c r="I355" s="56"/>
      <c r="J355" s="56"/>
      <c r="K355" s="56"/>
      <c r="L355" s="56"/>
      <c r="M355" s="60"/>
      <c r="N355" s="58"/>
      <c r="O355" s="57"/>
      <c r="P355" s="127"/>
      <c r="Q355" s="60"/>
      <c r="R355" s="59"/>
      <c r="S355" s="200"/>
    </row>
    <row r="356" spans="1:19" x14ac:dyDescent="0.2">
      <c r="A356" s="80"/>
      <c r="B356" s="55"/>
      <c r="C356" s="57"/>
      <c r="D356" s="56"/>
      <c r="E356" s="56"/>
      <c r="F356" s="56"/>
      <c r="G356" s="56"/>
      <c r="H356" s="63"/>
      <c r="I356" s="56"/>
      <c r="J356" s="56"/>
      <c r="K356" s="56"/>
      <c r="L356" s="56"/>
      <c r="M356" s="57"/>
      <c r="N356" s="58"/>
      <c r="O356" s="57"/>
      <c r="P356" s="60"/>
      <c r="Q356" s="60"/>
      <c r="R356" s="59"/>
      <c r="S356" s="200"/>
    </row>
    <row r="357" spans="1:19" x14ac:dyDescent="0.2">
      <c r="A357" s="77"/>
      <c r="B357" s="55"/>
      <c r="C357" s="57"/>
      <c r="D357" s="63"/>
      <c r="E357" s="63"/>
      <c r="F357" s="56"/>
      <c r="G357" s="63"/>
      <c r="H357" s="63"/>
      <c r="I357" s="56"/>
      <c r="J357" s="56"/>
      <c r="K357" s="56"/>
      <c r="L357" s="56"/>
      <c r="M357" s="60"/>
      <c r="N357" s="58"/>
      <c r="O357" s="57"/>
      <c r="P357" s="60"/>
      <c r="Q357" s="60"/>
      <c r="R357" s="59"/>
      <c r="S357" s="200"/>
    </row>
    <row r="358" spans="1:19" x14ac:dyDescent="0.2">
      <c r="A358" s="80"/>
      <c r="B358" s="55"/>
      <c r="C358" s="57"/>
      <c r="D358" s="56"/>
      <c r="E358" s="56"/>
      <c r="F358" s="56"/>
      <c r="G358" s="56"/>
      <c r="H358" s="63"/>
      <c r="I358" s="56"/>
      <c r="J358" s="56"/>
      <c r="K358" s="56"/>
      <c r="L358" s="56"/>
      <c r="M358" s="57"/>
      <c r="N358" s="58"/>
      <c r="O358" s="57"/>
      <c r="P358" s="57"/>
      <c r="Q358" s="57"/>
      <c r="R358" s="59"/>
      <c r="S358" s="200"/>
    </row>
    <row r="359" spans="1:19" x14ac:dyDescent="0.2">
      <c r="A359" s="77"/>
      <c r="B359" s="55"/>
      <c r="C359" s="57"/>
      <c r="D359" s="63"/>
      <c r="E359" s="63"/>
      <c r="F359" s="56"/>
      <c r="G359" s="63"/>
      <c r="H359" s="63"/>
      <c r="I359" s="56"/>
      <c r="J359" s="56"/>
      <c r="K359" s="56"/>
      <c r="L359" s="56"/>
      <c r="M359" s="60"/>
      <c r="N359" s="58"/>
      <c r="O359" s="57"/>
      <c r="P359" s="60"/>
      <c r="Q359" s="60"/>
      <c r="R359" s="59"/>
      <c r="S359" s="200"/>
    </row>
    <row r="360" spans="1:19" x14ac:dyDescent="0.2">
      <c r="A360" s="80"/>
      <c r="B360" s="55"/>
      <c r="C360" s="57"/>
      <c r="D360" s="56"/>
      <c r="E360" s="56"/>
      <c r="F360" s="56"/>
      <c r="G360" s="56"/>
      <c r="H360" s="63"/>
      <c r="I360" s="56"/>
      <c r="J360" s="56"/>
      <c r="K360" s="56"/>
      <c r="L360" s="56"/>
      <c r="M360" s="57"/>
      <c r="N360" s="58"/>
      <c r="O360" s="57"/>
      <c r="P360" s="182"/>
      <c r="Q360" s="57"/>
      <c r="R360" s="59"/>
      <c r="S360" s="200"/>
    </row>
    <row r="361" spans="1:19" x14ac:dyDescent="0.2">
      <c r="A361" s="80"/>
      <c r="B361" s="55"/>
      <c r="C361" s="57"/>
      <c r="D361" s="56"/>
      <c r="E361" s="56"/>
      <c r="F361" s="56"/>
      <c r="G361" s="56"/>
      <c r="H361" s="63"/>
      <c r="I361" s="56"/>
      <c r="J361" s="56"/>
      <c r="K361" s="56"/>
      <c r="L361" s="56"/>
      <c r="M361" s="57"/>
      <c r="N361" s="58"/>
      <c r="O361" s="57"/>
      <c r="P361" s="182"/>
      <c r="Q361" s="57"/>
      <c r="R361" s="59"/>
      <c r="S361" s="200"/>
    </row>
    <row r="362" spans="1:19" x14ac:dyDescent="0.2">
      <c r="A362" s="80"/>
      <c r="B362" s="55"/>
      <c r="C362" s="57"/>
      <c r="D362" s="56"/>
      <c r="E362" s="56"/>
      <c r="F362" s="56"/>
      <c r="G362" s="56"/>
      <c r="H362" s="63"/>
      <c r="I362" s="56"/>
      <c r="J362" s="56"/>
      <c r="K362" s="56"/>
      <c r="L362" s="56"/>
      <c r="M362" s="57"/>
      <c r="N362" s="58"/>
      <c r="O362" s="57"/>
      <c r="P362" s="57"/>
      <c r="Q362" s="57"/>
      <c r="R362" s="59"/>
      <c r="S362" s="200"/>
    </row>
    <row r="363" spans="1:19" x14ac:dyDescent="0.2">
      <c r="A363" s="80"/>
      <c r="B363" s="55"/>
      <c r="C363" s="57"/>
      <c r="D363" s="56"/>
      <c r="E363" s="56"/>
      <c r="F363" s="56"/>
      <c r="G363" s="56"/>
      <c r="H363" s="63"/>
      <c r="I363" s="56"/>
      <c r="J363" s="56"/>
      <c r="K363" s="56"/>
      <c r="L363" s="56"/>
      <c r="M363" s="57"/>
      <c r="N363" s="58"/>
      <c r="O363" s="57"/>
      <c r="P363" s="124"/>
      <c r="Q363" s="57"/>
      <c r="R363" s="59"/>
      <c r="S363" s="200"/>
    </row>
    <row r="364" spans="1:19" x14ac:dyDescent="0.2">
      <c r="A364" s="77"/>
      <c r="B364" s="55"/>
      <c r="C364" s="57"/>
      <c r="D364" s="63"/>
      <c r="E364" s="63"/>
      <c r="F364" s="56"/>
      <c r="G364" s="63"/>
      <c r="H364" s="63"/>
      <c r="I364" s="56"/>
      <c r="J364" s="56"/>
      <c r="K364" s="56"/>
      <c r="L364" s="56"/>
      <c r="M364" s="60"/>
      <c r="N364" s="58"/>
      <c r="O364" s="57"/>
      <c r="P364" s="181"/>
      <c r="Q364" s="57"/>
      <c r="R364" s="59"/>
      <c r="S364" s="200"/>
    </row>
    <row r="365" spans="1:19" x14ac:dyDescent="0.2">
      <c r="A365" s="80"/>
      <c r="B365" s="55"/>
      <c r="C365" s="57"/>
      <c r="D365" s="56"/>
      <c r="E365" s="56"/>
      <c r="F365" s="56"/>
      <c r="G365" s="56"/>
      <c r="H365" s="63"/>
      <c r="I365" s="56"/>
      <c r="J365" s="56"/>
      <c r="K365" s="56"/>
      <c r="L365" s="56"/>
      <c r="M365" s="57"/>
      <c r="N365" s="58"/>
      <c r="O365" s="57"/>
      <c r="P365" s="57"/>
      <c r="Q365" s="57"/>
      <c r="R365" s="59"/>
      <c r="S365" s="200"/>
    </row>
    <row r="366" spans="1:19" x14ac:dyDescent="0.2">
      <c r="A366" s="80"/>
      <c r="B366" s="55"/>
      <c r="C366" s="57"/>
      <c r="D366" s="56"/>
      <c r="E366" s="56"/>
      <c r="F366" s="56"/>
      <c r="G366" s="56"/>
      <c r="H366" s="63"/>
      <c r="I366" s="56"/>
      <c r="J366" s="56"/>
      <c r="K366" s="56"/>
      <c r="L366" s="56"/>
      <c r="M366" s="57"/>
      <c r="N366" s="58"/>
      <c r="O366" s="57"/>
      <c r="P366" s="57"/>
      <c r="Q366" s="57"/>
      <c r="R366" s="59"/>
      <c r="S366" s="200"/>
    </row>
    <row r="367" spans="1:19" x14ac:dyDescent="0.2">
      <c r="A367" s="77"/>
      <c r="B367" s="55"/>
      <c r="C367" s="57"/>
      <c r="D367" s="63"/>
      <c r="E367" s="63"/>
      <c r="F367" s="56"/>
      <c r="G367" s="63"/>
      <c r="H367" s="63"/>
      <c r="I367" s="56"/>
      <c r="J367" s="56"/>
      <c r="K367" s="56"/>
      <c r="L367" s="56"/>
      <c r="M367" s="60"/>
      <c r="N367" s="58"/>
      <c r="O367" s="57"/>
      <c r="P367" s="62"/>
      <c r="Q367" s="57"/>
      <c r="R367" s="59"/>
      <c r="S367" s="200"/>
    </row>
    <row r="368" spans="1:19" x14ac:dyDescent="0.2">
      <c r="A368" s="80"/>
      <c r="B368" s="55"/>
      <c r="C368" s="57"/>
      <c r="D368" s="56"/>
      <c r="E368" s="56"/>
      <c r="F368" s="56"/>
      <c r="G368" s="56"/>
      <c r="H368" s="63"/>
      <c r="I368" s="56"/>
      <c r="J368" s="56"/>
      <c r="K368" s="56"/>
      <c r="L368" s="56"/>
      <c r="M368" s="57"/>
      <c r="N368" s="58"/>
      <c r="O368" s="57"/>
      <c r="P368" s="182"/>
      <c r="Q368" s="57"/>
      <c r="R368" s="59"/>
      <c r="S368" s="200"/>
    </row>
    <row r="369" spans="1:260" x14ac:dyDescent="0.2">
      <c r="A369" s="78"/>
      <c r="B369" s="55"/>
      <c r="C369" s="57"/>
      <c r="D369" s="64"/>
      <c r="E369" s="64"/>
      <c r="F369" s="56"/>
      <c r="G369" s="64"/>
      <c r="H369" s="63"/>
      <c r="I369" s="56"/>
      <c r="J369" s="56"/>
      <c r="K369" s="56"/>
      <c r="L369" s="56"/>
      <c r="M369" s="60"/>
      <c r="N369" s="58"/>
      <c r="O369" s="57"/>
      <c r="P369" s="127"/>
      <c r="Q369" s="60"/>
      <c r="R369" s="59"/>
      <c r="S369" s="200"/>
    </row>
    <row r="370" spans="1:260" x14ac:dyDescent="0.2">
      <c r="A370" s="78"/>
      <c r="B370" s="55"/>
      <c r="C370" s="57"/>
      <c r="D370" s="64"/>
      <c r="E370" s="64"/>
      <c r="F370" s="56"/>
      <c r="G370" s="64"/>
      <c r="H370" s="63"/>
      <c r="I370" s="56"/>
      <c r="J370" s="56"/>
      <c r="K370" s="56"/>
      <c r="L370" s="56"/>
      <c r="M370" s="60"/>
      <c r="N370" s="58"/>
      <c r="O370" s="57"/>
      <c r="P370" s="60"/>
      <c r="Q370" s="60"/>
      <c r="R370" s="59"/>
      <c r="S370" s="200"/>
    </row>
    <row r="371" spans="1:260" x14ac:dyDescent="0.2">
      <c r="A371" s="77"/>
      <c r="B371" s="55"/>
      <c r="C371" s="57"/>
      <c r="D371" s="63"/>
      <c r="E371" s="63"/>
      <c r="F371" s="56"/>
      <c r="G371" s="63"/>
      <c r="H371" s="63"/>
      <c r="I371" s="56"/>
      <c r="J371" s="56"/>
      <c r="K371" s="56"/>
      <c r="L371" s="56"/>
      <c r="M371" s="60"/>
      <c r="N371" s="58"/>
      <c r="O371" s="57"/>
      <c r="P371" s="57"/>
      <c r="Q371" s="57"/>
      <c r="R371" s="59"/>
      <c r="S371" s="200"/>
    </row>
    <row r="372" spans="1:260" x14ac:dyDescent="0.2">
      <c r="A372" s="80"/>
      <c r="B372" s="55"/>
      <c r="C372" s="57"/>
      <c r="D372" s="56"/>
      <c r="E372" s="56"/>
      <c r="F372" s="56"/>
      <c r="G372" s="56"/>
      <c r="H372" s="63"/>
      <c r="I372" s="56"/>
      <c r="J372" s="56"/>
      <c r="K372" s="56"/>
      <c r="L372" s="56"/>
      <c r="M372" s="57"/>
      <c r="N372" s="58"/>
      <c r="O372" s="57"/>
      <c r="P372" s="62"/>
      <c r="Q372" s="57"/>
      <c r="R372" s="59"/>
      <c r="S372" s="200"/>
    </row>
    <row r="373" spans="1:260" x14ac:dyDescent="0.2">
      <c r="A373" s="77"/>
      <c r="B373" s="55"/>
      <c r="C373" s="57"/>
      <c r="D373" s="63"/>
      <c r="E373" s="63"/>
      <c r="F373" s="56"/>
      <c r="G373" s="63"/>
      <c r="H373" s="63"/>
      <c r="I373" s="56"/>
      <c r="J373" s="56"/>
      <c r="K373" s="56"/>
      <c r="L373" s="56"/>
      <c r="M373" s="60"/>
      <c r="N373" s="58"/>
      <c r="O373" s="57"/>
      <c r="P373" s="60"/>
      <c r="Q373" s="60"/>
      <c r="R373" s="59"/>
      <c r="S373" s="200"/>
      <c r="T373" s="182"/>
      <c r="U373" s="182"/>
      <c r="V373" s="185"/>
      <c r="W373" s="186"/>
      <c r="X373" s="187"/>
      <c r="Y373" s="187"/>
      <c r="Z373" s="184" t="s">
        <v>8</v>
      </c>
      <c r="AA373" s="58">
        <v>20302</v>
      </c>
      <c r="AB373" s="57" t="s">
        <v>9</v>
      </c>
      <c r="AC373" s="57"/>
      <c r="AD373" s="80" t="s">
        <v>7</v>
      </c>
      <c r="AE373" s="63"/>
      <c r="AF373" s="56"/>
      <c r="AG373" s="56">
        <f>IF(AK373&gt;1,"",1)</f>
        <v>1</v>
      </c>
      <c r="AH373" s="57" t="s">
        <v>8</v>
      </c>
      <c r="AI373" s="58">
        <v>20302</v>
      </c>
      <c r="AJ373" s="57" t="s">
        <v>9</v>
      </c>
      <c r="AK373" s="57"/>
      <c r="AL373" s="80" t="s">
        <v>7</v>
      </c>
      <c r="AM373" s="63"/>
      <c r="AN373" s="56"/>
      <c r="AO373" s="56">
        <f>IF(AS373&gt;1,"",1)</f>
        <v>1</v>
      </c>
      <c r="AP373" s="57" t="s">
        <v>8</v>
      </c>
      <c r="AQ373" s="58">
        <v>20302</v>
      </c>
      <c r="AR373" s="57" t="s">
        <v>9</v>
      </c>
      <c r="AS373" s="57"/>
      <c r="AT373" s="80" t="s">
        <v>7</v>
      </c>
      <c r="AU373" s="63"/>
      <c r="AV373" s="56"/>
      <c r="AW373" s="56">
        <f>IF(BA373&gt;1,"",1)</f>
        <v>1</v>
      </c>
      <c r="AX373" s="57" t="s">
        <v>8</v>
      </c>
      <c r="AY373" s="58">
        <v>20302</v>
      </c>
      <c r="AZ373" s="57" t="s">
        <v>9</v>
      </c>
      <c r="BA373" s="57"/>
      <c r="BB373" s="80" t="s">
        <v>7</v>
      </c>
      <c r="BC373" s="63"/>
      <c r="BD373" s="56"/>
      <c r="BE373" s="56">
        <f>IF(BI373&gt;1,"",1)</f>
        <v>1</v>
      </c>
      <c r="BF373" s="57" t="s">
        <v>8</v>
      </c>
      <c r="BG373" s="58">
        <v>20302</v>
      </c>
      <c r="BH373" s="57" t="s">
        <v>9</v>
      </c>
      <c r="BI373" s="57"/>
      <c r="BJ373" s="80" t="s">
        <v>7</v>
      </c>
      <c r="BK373" s="63"/>
      <c r="BL373" s="56"/>
      <c r="BM373" s="56">
        <f>IF(BQ373&gt;1,"",1)</f>
        <v>1</v>
      </c>
      <c r="BN373" s="57" t="s">
        <v>8</v>
      </c>
      <c r="BO373" s="58">
        <v>20302</v>
      </c>
      <c r="BP373" s="57" t="s">
        <v>9</v>
      </c>
      <c r="BQ373" s="57"/>
      <c r="BR373" s="80" t="s">
        <v>7</v>
      </c>
      <c r="BS373" s="63"/>
      <c r="BT373" s="56"/>
      <c r="BU373" s="56">
        <f>IF(BY373&gt;1,"",1)</f>
        <v>1</v>
      </c>
      <c r="BV373" s="57" t="s">
        <v>8</v>
      </c>
      <c r="BW373" s="58">
        <v>20302</v>
      </c>
      <c r="BX373" s="57" t="s">
        <v>9</v>
      </c>
      <c r="BY373" s="57"/>
      <c r="BZ373" s="80" t="s">
        <v>7</v>
      </c>
      <c r="CA373" s="63"/>
      <c r="CB373" s="56"/>
      <c r="CC373" s="56">
        <f>IF(CG373&gt;1,"",1)</f>
        <v>1</v>
      </c>
      <c r="CD373" s="57" t="s">
        <v>8</v>
      </c>
      <c r="CE373" s="58">
        <v>20302</v>
      </c>
      <c r="CF373" s="57" t="s">
        <v>9</v>
      </c>
      <c r="CG373" s="57"/>
      <c r="CH373" s="80" t="s">
        <v>7</v>
      </c>
      <c r="CI373" s="63"/>
      <c r="CJ373" s="56"/>
      <c r="CK373" s="56">
        <f>IF(CO373&gt;1,"",1)</f>
        <v>1</v>
      </c>
      <c r="CL373" s="57" t="s">
        <v>8</v>
      </c>
      <c r="CM373" s="58">
        <v>20302</v>
      </c>
      <c r="CN373" s="57" t="s">
        <v>9</v>
      </c>
      <c r="CO373" s="57"/>
      <c r="CP373" s="80" t="s">
        <v>7</v>
      </c>
      <c r="CQ373" s="63"/>
      <c r="CR373" s="56"/>
      <c r="CS373" s="56">
        <f>IF(CW373&gt;1,"",1)</f>
        <v>1</v>
      </c>
      <c r="CT373" s="57" t="s">
        <v>8</v>
      </c>
      <c r="CU373" s="58">
        <v>20302</v>
      </c>
      <c r="CV373" s="57" t="s">
        <v>9</v>
      </c>
      <c r="CW373" s="57"/>
      <c r="CX373" s="80" t="s">
        <v>7</v>
      </c>
      <c r="CY373" s="63"/>
      <c r="CZ373" s="56"/>
      <c r="DA373" s="56">
        <f>IF(DE373&gt;1,"",1)</f>
        <v>1</v>
      </c>
      <c r="DB373" s="57" t="s">
        <v>8</v>
      </c>
      <c r="DC373" s="58">
        <v>20302</v>
      </c>
      <c r="DD373" s="57" t="s">
        <v>9</v>
      </c>
      <c r="DE373" s="57"/>
      <c r="DF373" s="80" t="s">
        <v>7</v>
      </c>
      <c r="DG373" s="63"/>
      <c r="DH373" s="56"/>
      <c r="DI373" s="56">
        <f>IF(DM373&gt;1,"",1)</f>
        <v>1</v>
      </c>
      <c r="DJ373" s="57" t="s">
        <v>8</v>
      </c>
      <c r="DK373" s="58">
        <v>20302</v>
      </c>
      <c r="DL373" s="57" t="s">
        <v>9</v>
      </c>
      <c r="DM373" s="57"/>
      <c r="DN373" s="80" t="s">
        <v>7</v>
      </c>
      <c r="DO373" s="63"/>
      <c r="DP373" s="56"/>
      <c r="DQ373" s="56">
        <f>IF(DU373&gt;1,"",1)</f>
        <v>1</v>
      </c>
      <c r="DR373" s="57" t="s">
        <v>8</v>
      </c>
      <c r="DS373" s="58">
        <v>20302</v>
      </c>
      <c r="DT373" s="57" t="s">
        <v>9</v>
      </c>
      <c r="DU373" s="57"/>
      <c r="DV373" s="80" t="s">
        <v>7</v>
      </c>
      <c r="DW373" s="63"/>
      <c r="DX373" s="56"/>
      <c r="DY373" s="56">
        <f>IF(EC373&gt;1,"",1)</f>
        <v>1</v>
      </c>
      <c r="DZ373" s="57" t="s">
        <v>8</v>
      </c>
      <c r="EA373" s="58">
        <v>20302</v>
      </c>
      <c r="EB373" s="57" t="s">
        <v>9</v>
      </c>
      <c r="EC373" s="57"/>
      <c r="ED373" s="80" t="s">
        <v>7</v>
      </c>
      <c r="EE373" s="63"/>
      <c r="EF373" s="56"/>
      <c r="EG373" s="56">
        <f>IF(EK373&gt;1,"",1)</f>
        <v>1</v>
      </c>
      <c r="EH373" s="57" t="s">
        <v>8</v>
      </c>
      <c r="EI373" s="58">
        <v>20302</v>
      </c>
      <c r="EJ373" s="57" t="s">
        <v>9</v>
      </c>
      <c r="EK373" s="57"/>
      <c r="EL373" s="80" t="s">
        <v>7</v>
      </c>
      <c r="EM373" s="63"/>
      <c r="EN373" s="56"/>
      <c r="EO373" s="56">
        <f>IF(ES373&gt;1,"",1)</f>
        <v>1</v>
      </c>
      <c r="EP373" s="57" t="s">
        <v>8</v>
      </c>
      <c r="EQ373" s="58">
        <v>20302</v>
      </c>
      <c r="ER373" s="57" t="s">
        <v>9</v>
      </c>
      <c r="ES373" s="57"/>
      <c r="ET373" s="80" t="s">
        <v>7</v>
      </c>
      <c r="EU373" s="63"/>
      <c r="EV373" s="56"/>
      <c r="EW373" s="56">
        <f>IF(FA373&gt;1,"",1)</f>
        <v>1</v>
      </c>
      <c r="EX373" s="57" t="s">
        <v>8</v>
      </c>
      <c r="EY373" s="58">
        <v>20302</v>
      </c>
      <c r="EZ373" s="57" t="s">
        <v>9</v>
      </c>
      <c r="FA373" s="57"/>
      <c r="FB373" s="80" t="s">
        <v>7</v>
      </c>
      <c r="FC373" s="63"/>
      <c r="FD373" s="56"/>
      <c r="FE373" s="56">
        <f>IF(FI373&gt;1,"",1)</f>
        <v>1</v>
      </c>
      <c r="FF373" s="57" t="s">
        <v>8</v>
      </c>
      <c r="FG373" s="58">
        <v>20302</v>
      </c>
      <c r="FH373" s="57" t="s">
        <v>9</v>
      </c>
      <c r="FI373" s="57"/>
      <c r="FJ373" s="80" t="s">
        <v>7</v>
      </c>
      <c r="FK373" s="63"/>
      <c r="FL373" s="56"/>
      <c r="FM373" s="56">
        <f>IF(FQ373&gt;1,"",1)</f>
        <v>1</v>
      </c>
      <c r="FN373" s="57" t="s">
        <v>8</v>
      </c>
      <c r="FO373" s="58">
        <v>20302</v>
      </c>
      <c r="FP373" s="57" t="s">
        <v>9</v>
      </c>
      <c r="FQ373" s="57"/>
      <c r="FR373" s="80" t="s">
        <v>7</v>
      </c>
      <c r="FS373" s="63"/>
      <c r="FT373" s="56"/>
      <c r="FU373" s="56">
        <f>IF(FY373&gt;1,"",1)</f>
        <v>1</v>
      </c>
      <c r="FV373" s="57" t="s">
        <v>8</v>
      </c>
      <c r="FW373" s="58">
        <v>20302</v>
      </c>
      <c r="FX373" s="57" t="s">
        <v>9</v>
      </c>
      <c r="FY373" s="57"/>
      <c r="FZ373" s="80" t="s">
        <v>7</v>
      </c>
      <c r="GA373" s="63"/>
      <c r="GB373" s="56"/>
      <c r="GC373" s="56">
        <f>IF(GG373&gt;1,"",1)</f>
        <v>1</v>
      </c>
      <c r="GD373" s="57" t="s">
        <v>8</v>
      </c>
      <c r="GE373" s="58">
        <v>20302</v>
      </c>
      <c r="GF373" s="57" t="s">
        <v>9</v>
      </c>
      <c r="GG373" s="57"/>
      <c r="GH373" s="80" t="s">
        <v>7</v>
      </c>
      <c r="GI373" s="63"/>
      <c r="GJ373" s="56"/>
      <c r="GK373" s="56">
        <f>IF(GO373&gt;1,"",1)</f>
        <v>1</v>
      </c>
      <c r="GL373" s="57" t="s">
        <v>8</v>
      </c>
      <c r="GM373" s="58">
        <v>20302</v>
      </c>
      <c r="GN373" s="57" t="s">
        <v>9</v>
      </c>
      <c r="GO373" s="57"/>
      <c r="GP373" s="80" t="s">
        <v>7</v>
      </c>
      <c r="GQ373" s="63"/>
      <c r="GR373" s="56"/>
      <c r="GS373" s="56">
        <f>IF(GW373&gt;1,"",1)</f>
        <v>1</v>
      </c>
      <c r="GT373" s="57" t="s">
        <v>8</v>
      </c>
      <c r="GU373" s="58">
        <v>20302</v>
      </c>
      <c r="GV373" s="57" t="s">
        <v>9</v>
      </c>
      <c r="GW373" s="57"/>
      <c r="GX373" s="80" t="s">
        <v>7</v>
      </c>
      <c r="GY373" s="63"/>
      <c r="GZ373" s="56"/>
      <c r="HA373" s="56">
        <f>IF(HE373&gt;1,"",1)</f>
        <v>1</v>
      </c>
      <c r="HB373" s="57" t="s">
        <v>8</v>
      </c>
      <c r="HC373" s="58">
        <v>20302</v>
      </c>
      <c r="HD373" s="57" t="s">
        <v>9</v>
      </c>
      <c r="HE373" s="57"/>
      <c r="HF373" s="80" t="s">
        <v>7</v>
      </c>
      <c r="HG373" s="63"/>
      <c r="HH373" s="56"/>
      <c r="HI373" s="56">
        <f>IF(HM373&gt;1,"",1)</f>
        <v>1</v>
      </c>
      <c r="HJ373" s="57" t="s">
        <v>8</v>
      </c>
      <c r="HK373" s="58">
        <v>20302</v>
      </c>
      <c r="HL373" s="57" t="s">
        <v>9</v>
      </c>
      <c r="HM373" s="57"/>
      <c r="HN373" s="80" t="s">
        <v>7</v>
      </c>
      <c r="HO373" s="63"/>
      <c r="HP373" s="56"/>
      <c r="HQ373" s="56">
        <f>IF(HU373&gt;1,"",1)</f>
        <v>1</v>
      </c>
      <c r="HR373" s="57" t="s">
        <v>8</v>
      </c>
      <c r="HS373" s="58">
        <v>20302</v>
      </c>
      <c r="HT373" s="57" t="s">
        <v>9</v>
      </c>
      <c r="HU373" s="57"/>
      <c r="HV373" s="80" t="s">
        <v>7</v>
      </c>
      <c r="HW373" s="63"/>
      <c r="HX373" s="56"/>
      <c r="HY373" s="56">
        <f>IF(IC373&gt;1,"",1)</f>
        <v>1</v>
      </c>
      <c r="HZ373" s="57" t="s">
        <v>8</v>
      </c>
      <c r="IA373" s="58">
        <v>20302</v>
      </c>
      <c r="IB373" s="57" t="s">
        <v>9</v>
      </c>
      <c r="IC373" s="57"/>
      <c r="ID373" s="80" t="s">
        <v>7</v>
      </c>
      <c r="IE373" s="63"/>
      <c r="IF373" s="56"/>
      <c r="IG373" s="56">
        <f>IF(IK373&gt;1,"",1)</f>
        <v>1</v>
      </c>
      <c r="IH373" s="57" t="s">
        <v>8</v>
      </c>
      <c r="II373" s="58">
        <v>20302</v>
      </c>
      <c r="IJ373" s="57" t="s">
        <v>9</v>
      </c>
      <c r="IK373" s="57"/>
      <c r="IL373" s="80" t="s">
        <v>7</v>
      </c>
      <c r="IM373" s="63"/>
      <c r="IN373" s="56"/>
      <c r="IO373" s="56">
        <f>IF(IS373&gt;1,"",1)</f>
        <v>1</v>
      </c>
      <c r="IP373" s="57" t="s">
        <v>8</v>
      </c>
      <c r="IQ373" s="58">
        <v>20302</v>
      </c>
      <c r="IR373" s="57" t="s">
        <v>9</v>
      </c>
      <c r="IS373" s="57"/>
      <c r="IT373" s="80" t="s">
        <v>7</v>
      </c>
      <c r="IU373" s="63"/>
      <c r="IV373" s="56"/>
      <c r="IW373" s="56" t="e">
        <f>IF(#REF!&gt;1,"",1)</f>
        <v>#REF!</v>
      </c>
      <c r="IX373" s="57" t="s">
        <v>8</v>
      </c>
      <c r="IY373" s="58">
        <v>20302</v>
      </c>
      <c r="IZ373" s="57" t="s">
        <v>9</v>
      </c>
    </row>
    <row r="374" spans="1:260" x14ac:dyDescent="0.2">
      <c r="A374" s="80"/>
      <c r="B374" s="55"/>
      <c r="C374" s="57"/>
      <c r="D374" s="56"/>
      <c r="E374" s="56"/>
      <c r="F374" s="56"/>
      <c r="G374" s="56"/>
      <c r="H374" s="63"/>
      <c r="I374" s="56"/>
      <c r="J374" s="56"/>
      <c r="K374" s="56"/>
      <c r="L374" s="56"/>
      <c r="M374" s="57"/>
      <c r="N374" s="58"/>
      <c r="O374" s="57"/>
      <c r="P374" s="182"/>
      <c r="Q374" s="57"/>
      <c r="R374" s="59"/>
      <c r="S374" s="200"/>
    </row>
    <row r="375" spans="1:260" x14ac:dyDescent="0.2">
      <c r="A375" s="78"/>
      <c r="B375" s="55"/>
      <c r="C375" s="57"/>
      <c r="D375" s="64"/>
      <c r="E375" s="64"/>
      <c r="F375" s="56"/>
      <c r="G375" s="64"/>
      <c r="H375" s="63"/>
      <c r="I375" s="56"/>
      <c r="J375" s="56"/>
      <c r="K375" s="56"/>
      <c r="L375" s="56"/>
      <c r="M375" s="60"/>
      <c r="N375" s="58"/>
      <c r="O375" s="57"/>
      <c r="P375" s="62"/>
      <c r="Q375" s="57"/>
      <c r="R375" s="59"/>
      <c r="S375" s="200"/>
    </row>
    <row r="376" spans="1:260" x14ac:dyDescent="0.2">
      <c r="A376" s="80"/>
      <c r="B376" s="55"/>
      <c r="C376" s="57"/>
      <c r="D376" s="56"/>
      <c r="E376" s="56"/>
      <c r="F376" s="56"/>
      <c r="G376" s="56"/>
      <c r="H376" s="63"/>
      <c r="I376" s="56"/>
      <c r="J376" s="56"/>
      <c r="K376" s="56"/>
      <c r="L376" s="56"/>
      <c r="M376" s="57"/>
      <c r="N376" s="58"/>
      <c r="O376" s="57"/>
      <c r="P376" s="182"/>
      <c r="Q376" s="57"/>
      <c r="R376" s="59"/>
      <c r="S376" s="200"/>
    </row>
    <row r="377" spans="1:260" x14ac:dyDescent="0.2">
      <c r="A377" s="80"/>
      <c r="B377" s="55"/>
      <c r="C377" s="57"/>
      <c r="D377" s="56"/>
      <c r="E377" s="56"/>
      <c r="F377" s="56"/>
      <c r="G377" s="56"/>
      <c r="H377" s="63"/>
      <c r="I377" s="56"/>
      <c r="J377" s="56"/>
      <c r="K377" s="56"/>
      <c r="L377" s="56"/>
      <c r="M377" s="57"/>
      <c r="N377" s="58"/>
      <c r="O377" s="57"/>
      <c r="P377" s="57"/>
      <c r="Q377" s="57"/>
      <c r="R377" s="59"/>
      <c r="S377" s="200"/>
    </row>
    <row r="378" spans="1:260" x14ac:dyDescent="0.2">
      <c r="A378" s="78"/>
      <c r="B378" s="55"/>
      <c r="C378" s="57"/>
      <c r="D378" s="64"/>
      <c r="E378" s="64"/>
      <c r="F378" s="56"/>
      <c r="G378" s="64"/>
      <c r="H378" s="63"/>
      <c r="I378" s="56"/>
      <c r="J378" s="56"/>
      <c r="K378" s="56"/>
      <c r="L378" s="56"/>
      <c r="M378" s="60"/>
      <c r="N378" s="58"/>
      <c r="O378" s="57"/>
      <c r="P378" s="60"/>
      <c r="Q378" s="60"/>
      <c r="R378" s="59"/>
      <c r="S378" s="200"/>
    </row>
    <row r="379" spans="1:260" x14ac:dyDescent="0.2">
      <c r="A379" s="80"/>
      <c r="B379" s="55"/>
      <c r="C379" s="57"/>
      <c r="D379" s="56"/>
      <c r="E379" s="56"/>
      <c r="F379" s="56"/>
      <c r="G379" s="56"/>
      <c r="H379" s="63"/>
      <c r="I379" s="56"/>
      <c r="J379" s="56"/>
      <c r="K379" s="56"/>
      <c r="L379" s="56"/>
      <c r="M379" s="57"/>
      <c r="N379" s="58"/>
      <c r="O379" s="57"/>
      <c r="P379" s="62"/>
      <c r="Q379" s="57"/>
      <c r="R379" s="59"/>
      <c r="S379" s="200"/>
    </row>
    <row r="380" spans="1:260" x14ac:dyDescent="0.2">
      <c r="A380" s="77"/>
      <c r="B380" s="55"/>
      <c r="C380" s="57"/>
      <c r="D380" s="63"/>
      <c r="E380" s="63"/>
      <c r="F380" s="56"/>
      <c r="G380" s="63"/>
      <c r="H380" s="63"/>
      <c r="I380" s="56"/>
      <c r="J380" s="56"/>
      <c r="K380" s="56"/>
      <c r="L380" s="56"/>
      <c r="M380" s="60"/>
      <c r="N380" s="58"/>
      <c r="O380" s="57"/>
      <c r="P380" s="60"/>
      <c r="Q380" s="60"/>
      <c r="R380" s="59"/>
      <c r="S380" s="200"/>
    </row>
    <row r="381" spans="1:260" x14ac:dyDescent="0.2">
      <c r="A381" s="78"/>
      <c r="B381" s="55"/>
      <c r="C381" s="57"/>
      <c r="D381" s="64"/>
      <c r="E381" s="64"/>
      <c r="F381" s="56"/>
      <c r="G381" s="64"/>
      <c r="H381" s="63"/>
      <c r="I381" s="56"/>
      <c r="J381" s="56"/>
      <c r="K381" s="56"/>
      <c r="L381" s="56"/>
      <c r="M381" s="60"/>
      <c r="N381" s="58"/>
      <c r="O381" s="57"/>
      <c r="P381" s="57"/>
      <c r="Q381" s="57"/>
      <c r="R381" s="59"/>
      <c r="S381" s="200"/>
    </row>
    <row r="382" spans="1:260" x14ac:dyDescent="0.2">
      <c r="A382" s="77"/>
      <c r="B382" s="55"/>
      <c r="C382" s="57"/>
      <c r="D382" s="63"/>
      <c r="E382" s="63"/>
      <c r="F382" s="56"/>
      <c r="G382" s="63"/>
      <c r="H382" s="63"/>
      <c r="I382" s="56"/>
      <c r="J382" s="56"/>
      <c r="K382" s="56"/>
      <c r="L382" s="56"/>
      <c r="M382" s="60"/>
      <c r="N382" s="58"/>
      <c r="O382" s="57"/>
      <c r="P382" s="57"/>
      <c r="Q382" s="57"/>
      <c r="R382" s="59"/>
      <c r="S382" s="200"/>
    </row>
    <row r="383" spans="1:260" x14ac:dyDescent="0.2">
      <c r="A383" s="78"/>
      <c r="B383" s="55"/>
      <c r="C383" s="57"/>
      <c r="D383" s="64"/>
      <c r="E383" s="64"/>
      <c r="F383" s="56"/>
      <c r="G383" s="64"/>
      <c r="H383" s="63"/>
      <c r="I383" s="56"/>
      <c r="J383" s="56"/>
      <c r="K383" s="56"/>
      <c r="L383" s="56"/>
      <c r="M383" s="60"/>
      <c r="N383" s="58"/>
      <c r="O383" s="57"/>
      <c r="P383" s="62"/>
      <c r="Q383" s="57"/>
      <c r="R383" s="62"/>
      <c r="S383" s="199"/>
    </row>
    <row r="384" spans="1:260" x14ac:dyDescent="0.2">
      <c r="A384" s="77"/>
      <c r="B384" s="55"/>
      <c r="C384" s="57"/>
      <c r="D384" s="63"/>
      <c r="E384" s="63"/>
      <c r="F384" s="56"/>
      <c r="G384" s="63"/>
      <c r="H384" s="63"/>
      <c r="I384" s="56"/>
      <c r="J384" s="56"/>
      <c r="K384" s="56"/>
      <c r="L384" s="56"/>
      <c r="M384" s="60"/>
      <c r="N384" s="58"/>
      <c r="O384" s="57"/>
      <c r="P384" s="127"/>
      <c r="Q384" s="60"/>
      <c r="R384" s="59"/>
      <c r="S384" s="200"/>
    </row>
    <row r="385" spans="1:19" x14ac:dyDescent="0.2">
      <c r="A385" s="78"/>
      <c r="B385" s="55"/>
      <c r="C385" s="57"/>
      <c r="D385" s="64"/>
      <c r="E385" s="64"/>
      <c r="F385" s="56"/>
      <c r="G385" s="64"/>
      <c r="H385" s="63"/>
      <c r="I385" s="56"/>
      <c r="J385" s="56"/>
      <c r="K385" s="56"/>
      <c r="L385" s="56"/>
      <c r="M385" s="60"/>
      <c r="N385" s="58"/>
      <c r="O385" s="57"/>
      <c r="P385" s="127"/>
      <c r="Q385" s="60"/>
      <c r="R385" s="59"/>
      <c r="S385" s="200"/>
    </row>
    <row r="386" spans="1:19" x14ac:dyDescent="0.2">
      <c r="A386" s="78"/>
      <c r="B386" s="55"/>
      <c r="C386" s="60"/>
      <c r="D386" s="64"/>
      <c r="E386" s="64"/>
      <c r="F386" s="56"/>
      <c r="G386" s="64"/>
      <c r="H386" s="63"/>
      <c r="I386" s="56"/>
      <c r="J386" s="56"/>
      <c r="K386" s="56"/>
      <c r="L386" s="56"/>
      <c r="M386" s="60"/>
      <c r="N386" s="61"/>
      <c r="O386" s="60"/>
      <c r="P386" s="127"/>
      <c r="Q386" s="60"/>
      <c r="R386" s="59"/>
      <c r="S386" s="200"/>
    </row>
    <row r="387" spans="1:19" x14ac:dyDescent="0.2">
      <c r="A387" s="80"/>
      <c r="B387" s="55"/>
      <c r="C387" s="57"/>
      <c r="D387" s="56"/>
      <c r="E387" s="56"/>
      <c r="F387" s="56"/>
      <c r="G387" s="56"/>
      <c r="H387" s="63"/>
      <c r="I387" s="56"/>
      <c r="J387" s="56"/>
      <c r="K387" s="56"/>
      <c r="L387" s="56"/>
      <c r="M387" s="57"/>
      <c r="N387" s="58"/>
      <c r="O387" s="57"/>
      <c r="P387" s="62"/>
      <c r="Q387" s="57"/>
      <c r="R387" s="59"/>
      <c r="S387" s="200"/>
    </row>
    <row r="388" spans="1:19" x14ac:dyDescent="0.2">
      <c r="A388" s="77"/>
      <c r="B388" s="55"/>
      <c r="C388" s="57"/>
      <c r="D388" s="63"/>
      <c r="E388" s="63"/>
      <c r="F388" s="56"/>
      <c r="G388" s="63"/>
      <c r="H388" s="63"/>
      <c r="I388" s="56"/>
      <c r="J388" s="56"/>
      <c r="K388" s="56"/>
      <c r="L388" s="56"/>
      <c r="M388" s="60"/>
      <c r="N388" s="58"/>
      <c r="O388" s="57"/>
      <c r="P388" s="62"/>
      <c r="Q388" s="57"/>
      <c r="R388" s="59"/>
      <c r="S388" s="200"/>
    </row>
    <row r="389" spans="1:19" x14ac:dyDescent="0.2">
      <c r="A389" s="77"/>
      <c r="B389" s="55"/>
      <c r="C389" s="57"/>
      <c r="D389" s="63"/>
      <c r="E389" s="63"/>
      <c r="F389" s="56"/>
      <c r="G389" s="63"/>
      <c r="H389" s="63"/>
      <c r="I389" s="56"/>
      <c r="J389" s="56"/>
      <c r="K389" s="56"/>
      <c r="L389" s="56"/>
      <c r="M389" s="60"/>
      <c r="N389" s="58"/>
      <c r="O389" s="57"/>
      <c r="P389" s="60"/>
      <c r="Q389" s="60"/>
      <c r="R389" s="59"/>
      <c r="S389" s="200"/>
    </row>
    <row r="390" spans="1:19" x14ac:dyDescent="0.2">
      <c r="A390" s="78"/>
      <c r="B390" s="55"/>
      <c r="C390" s="57"/>
      <c r="D390" s="64"/>
      <c r="E390" s="64"/>
      <c r="F390" s="56"/>
      <c r="G390" s="64"/>
      <c r="H390" s="63"/>
      <c r="I390" s="56"/>
      <c r="J390" s="56"/>
      <c r="K390" s="56"/>
      <c r="L390" s="56"/>
      <c r="M390" s="60"/>
      <c r="N390" s="58"/>
      <c r="O390" s="57"/>
      <c r="P390" s="182"/>
      <c r="Q390" s="57"/>
      <c r="R390" s="59"/>
      <c r="S390" s="200"/>
    </row>
    <row r="391" spans="1:19" x14ac:dyDescent="0.2">
      <c r="A391" s="80"/>
      <c r="B391" s="55"/>
      <c r="C391" s="57"/>
      <c r="D391" s="56"/>
      <c r="E391" s="56"/>
      <c r="F391" s="56"/>
      <c r="G391" s="56"/>
      <c r="H391" s="63"/>
      <c r="I391" s="56"/>
      <c r="J391" s="56"/>
      <c r="K391" s="56"/>
      <c r="L391" s="56"/>
      <c r="M391" s="57"/>
      <c r="N391" s="58"/>
      <c r="O391" s="57"/>
      <c r="P391" s="57"/>
      <c r="Q391" s="57"/>
      <c r="R391" s="59"/>
      <c r="S391" s="200"/>
    </row>
    <row r="392" spans="1:19" x14ac:dyDescent="0.2">
      <c r="A392" s="78"/>
      <c r="B392" s="55"/>
      <c r="C392" s="57"/>
      <c r="D392" s="64"/>
      <c r="E392" s="64"/>
      <c r="F392" s="56"/>
      <c r="G392" s="64"/>
      <c r="H392" s="63"/>
      <c r="I392" s="56"/>
      <c r="J392" s="56"/>
      <c r="K392" s="56"/>
      <c r="L392" s="56"/>
      <c r="M392" s="60"/>
      <c r="N392" s="58"/>
      <c r="O392" s="57"/>
      <c r="P392" s="124"/>
      <c r="Q392" s="57"/>
      <c r="R392" s="59"/>
      <c r="S392" s="200"/>
    </row>
    <row r="393" spans="1:19" x14ac:dyDescent="0.2">
      <c r="A393" s="80"/>
      <c r="B393" s="55"/>
      <c r="C393" s="57"/>
      <c r="D393" s="56"/>
      <c r="E393" s="56"/>
      <c r="F393" s="56"/>
      <c r="G393" s="56"/>
      <c r="H393" s="63"/>
      <c r="I393" s="56"/>
      <c r="J393" s="56"/>
      <c r="K393" s="56"/>
      <c r="L393" s="56"/>
      <c r="M393" s="57"/>
      <c r="N393" s="58"/>
      <c r="O393" s="57"/>
      <c r="P393" s="182"/>
      <c r="Q393" s="57"/>
      <c r="R393" s="59"/>
      <c r="S393" s="200"/>
    </row>
    <row r="394" spans="1:19" x14ac:dyDescent="0.2">
      <c r="A394" s="78"/>
      <c r="B394" s="55"/>
      <c r="C394" s="57"/>
      <c r="D394" s="64"/>
      <c r="E394" s="64"/>
      <c r="F394" s="56"/>
      <c r="G394" s="64"/>
      <c r="H394" s="63"/>
      <c r="I394" s="56"/>
      <c r="J394" s="56"/>
      <c r="K394" s="56"/>
      <c r="L394" s="56"/>
      <c r="M394" s="60"/>
      <c r="N394" s="58"/>
      <c r="O394" s="57"/>
      <c r="P394" s="57"/>
      <c r="Q394" s="57"/>
      <c r="R394" s="59"/>
      <c r="S394" s="200"/>
    </row>
    <row r="395" spans="1:19" x14ac:dyDescent="0.2">
      <c r="A395" s="78"/>
      <c r="B395" s="55"/>
      <c r="C395" s="57"/>
      <c r="D395" s="64"/>
      <c r="E395" s="64"/>
      <c r="F395" s="56"/>
      <c r="G395" s="64"/>
      <c r="H395" s="63"/>
      <c r="I395" s="56"/>
      <c r="J395" s="56"/>
      <c r="K395" s="56"/>
      <c r="L395" s="56"/>
      <c r="M395" s="60"/>
      <c r="N395" s="58"/>
      <c r="O395" s="57"/>
      <c r="P395" s="60"/>
      <c r="Q395" s="60"/>
      <c r="R395" s="59"/>
      <c r="S395" s="200"/>
    </row>
    <row r="396" spans="1:19" x14ac:dyDescent="0.2">
      <c r="A396" s="80"/>
      <c r="B396" s="55"/>
      <c r="C396" s="57"/>
      <c r="D396" s="56"/>
      <c r="E396" s="56"/>
      <c r="F396" s="56"/>
      <c r="G396" s="56"/>
      <c r="H396" s="63"/>
      <c r="I396" s="56"/>
      <c r="J396" s="56"/>
      <c r="K396" s="56"/>
      <c r="L396" s="56"/>
      <c r="M396" s="57"/>
      <c r="N396" s="58"/>
      <c r="O396" s="57"/>
      <c r="P396" s="57"/>
      <c r="Q396" s="57"/>
      <c r="R396" s="56"/>
      <c r="S396" s="203"/>
    </row>
    <row r="397" spans="1:19" x14ac:dyDescent="0.2">
      <c r="A397" s="78"/>
      <c r="B397" s="55"/>
      <c r="C397" s="57"/>
      <c r="D397" s="64"/>
      <c r="E397" s="64"/>
      <c r="F397" s="56"/>
      <c r="G397" s="64"/>
      <c r="H397" s="63"/>
      <c r="I397" s="56"/>
      <c r="J397" s="56"/>
      <c r="K397" s="56"/>
      <c r="L397" s="56"/>
      <c r="M397" s="60"/>
      <c r="N397" s="58"/>
      <c r="O397" s="57"/>
      <c r="P397" s="57"/>
      <c r="Q397" s="57"/>
      <c r="R397" s="59"/>
      <c r="S397" s="200"/>
    </row>
    <row r="398" spans="1:19" x14ac:dyDescent="0.2">
      <c r="A398" s="80"/>
      <c r="B398" s="55"/>
      <c r="C398" s="63"/>
      <c r="D398" s="56"/>
      <c r="E398" s="56"/>
      <c r="F398" s="56"/>
      <c r="G398" s="56"/>
      <c r="H398" s="63"/>
      <c r="I398" s="56"/>
      <c r="J398" s="56"/>
      <c r="K398" s="56"/>
      <c r="L398" s="56"/>
      <c r="M398" s="57"/>
      <c r="N398" s="58"/>
      <c r="O398" s="57"/>
      <c r="P398" s="57"/>
      <c r="Q398" s="206"/>
      <c r="R398" s="59"/>
      <c r="S398" s="200"/>
    </row>
    <row r="399" spans="1:19" x14ac:dyDescent="0.2">
      <c r="A399" s="80"/>
      <c r="B399" s="55"/>
      <c r="C399" s="57"/>
      <c r="D399" s="56"/>
      <c r="E399" s="56"/>
      <c r="F399" s="56"/>
      <c r="G399" s="56"/>
      <c r="H399" s="63"/>
      <c r="I399" s="56"/>
      <c r="J399" s="56"/>
      <c r="K399" s="56"/>
      <c r="L399" s="56"/>
      <c r="M399" s="57"/>
      <c r="N399" s="58"/>
      <c r="O399" s="57"/>
      <c r="P399" s="57"/>
      <c r="Q399" s="57"/>
      <c r="R399" s="59"/>
      <c r="S399" s="200"/>
    </row>
    <row r="400" spans="1:19" x14ac:dyDescent="0.2">
      <c r="A400" s="79"/>
      <c r="B400" s="55"/>
      <c r="C400" s="57"/>
      <c r="D400" s="65"/>
      <c r="E400" s="65"/>
      <c r="F400" s="56"/>
      <c r="G400" s="65"/>
      <c r="H400" s="63"/>
      <c r="I400" s="56"/>
      <c r="J400" s="56"/>
      <c r="K400" s="56"/>
      <c r="L400" s="56"/>
      <c r="M400" s="60"/>
      <c r="N400" s="58"/>
      <c r="O400" s="57"/>
      <c r="P400" s="62"/>
      <c r="Q400" s="57"/>
      <c r="R400" s="59"/>
      <c r="S400" s="200"/>
    </row>
    <row r="401" spans="1:19" x14ac:dyDescent="0.2">
      <c r="A401" s="77"/>
      <c r="B401" s="55"/>
      <c r="C401" s="57"/>
      <c r="D401" s="63"/>
      <c r="E401" s="63"/>
      <c r="F401" s="56"/>
      <c r="G401" s="63"/>
      <c r="H401" s="63"/>
      <c r="I401" s="56"/>
      <c r="J401" s="187"/>
      <c r="K401" s="187"/>
      <c r="L401" s="187"/>
      <c r="M401" s="183"/>
      <c r="N401" s="58"/>
      <c r="O401" s="57"/>
      <c r="P401" s="127"/>
      <c r="Q401" s="60"/>
      <c r="R401" s="59"/>
      <c r="S401" s="200"/>
    </row>
    <row r="402" spans="1:19" x14ac:dyDescent="0.2">
      <c r="A402" s="80"/>
      <c r="B402" s="55"/>
      <c r="C402" s="57"/>
      <c r="D402" s="56"/>
      <c r="E402" s="56"/>
      <c r="F402" s="56"/>
      <c r="G402" s="56"/>
      <c r="H402" s="63"/>
      <c r="I402" s="56"/>
      <c r="J402" s="56"/>
      <c r="K402" s="56"/>
      <c r="L402" s="56"/>
      <c r="M402" s="57"/>
      <c r="N402" s="58"/>
      <c r="O402" s="57"/>
      <c r="P402" s="181"/>
      <c r="Q402" s="57"/>
      <c r="R402" s="212"/>
      <c r="S402" s="200"/>
    </row>
    <row r="403" spans="1:19" x14ac:dyDescent="0.2">
      <c r="A403" s="77"/>
      <c r="B403" s="55"/>
      <c r="C403" s="57"/>
      <c r="D403" s="63"/>
      <c r="E403" s="63"/>
      <c r="F403" s="56"/>
      <c r="G403" s="63"/>
      <c r="H403" s="63"/>
      <c r="I403" s="56"/>
      <c r="J403" s="56"/>
      <c r="K403" s="56"/>
      <c r="L403" s="56"/>
      <c r="M403" s="60"/>
      <c r="N403" s="58"/>
      <c r="O403" s="57"/>
      <c r="P403" s="124"/>
      <c r="Q403" s="57"/>
      <c r="R403" s="59"/>
      <c r="S403" s="200"/>
    </row>
    <row r="404" spans="1:19" x14ac:dyDescent="0.2">
      <c r="A404" s="80"/>
      <c r="B404" s="55"/>
      <c r="C404" s="57"/>
      <c r="D404" s="56"/>
      <c r="E404" s="56"/>
      <c r="F404" s="56"/>
      <c r="G404" s="56"/>
      <c r="H404" s="63"/>
      <c r="I404" s="56"/>
      <c r="J404" s="56"/>
      <c r="K404" s="56"/>
      <c r="L404" s="56"/>
      <c r="M404" s="57"/>
      <c r="N404" s="58"/>
      <c r="O404" s="57"/>
      <c r="P404" s="124"/>
      <c r="Q404" s="57"/>
      <c r="R404" s="59"/>
      <c r="S404" s="200"/>
    </row>
    <row r="405" spans="1:19" x14ac:dyDescent="0.2">
      <c r="A405" s="80"/>
      <c r="B405" s="55"/>
      <c r="C405" s="57"/>
      <c r="D405" s="56"/>
      <c r="E405" s="56"/>
      <c r="F405" s="56"/>
      <c r="G405" s="56"/>
      <c r="H405" s="63"/>
      <c r="I405" s="56"/>
      <c r="J405" s="56"/>
      <c r="K405" s="56"/>
      <c r="L405" s="56"/>
      <c r="M405" s="57"/>
      <c r="N405" s="58"/>
      <c r="O405" s="57"/>
      <c r="P405" s="57"/>
      <c r="Q405" s="57"/>
      <c r="R405" s="59"/>
      <c r="S405" s="200"/>
    </row>
    <row r="406" spans="1:19" x14ac:dyDescent="0.2">
      <c r="A406" s="80"/>
      <c r="B406" s="55"/>
      <c r="C406" s="57"/>
      <c r="D406" s="56"/>
      <c r="E406" s="56"/>
      <c r="F406" s="56"/>
      <c r="G406" s="56"/>
      <c r="H406" s="63"/>
      <c r="I406" s="56"/>
      <c r="J406" s="56"/>
      <c r="K406" s="56"/>
      <c r="L406" s="56"/>
      <c r="M406" s="57"/>
      <c r="N406" s="58"/>
      <c r="O406" s="57"/>
      <c r="P406" s="57"/>
      <c r="Q406" s="57"/>
      <c r="R406" s="59"/>
      <c r="S406" s="200"/>
    </row>
    <row r="407" spans="1:19" x14ac:dyDescent="0.2">
      <c r="A407" s="80"/>
      <c r="B407" s="55"/>
      <c r="C407" s="57"/>
      <c r="D407" s="56"/>
      <c r="E407" s="56"/>
      <c r="F407" s="56"/>
      <c r="G407" s="56"/>
      <c r="H407" s="63"/>
      <c r="I407" s="56"/>
      <c r="J407" s="56"/>
      <c r="K407" s="56"/>
      <c r="L407" s="56"/>
      <c r="M407" s="57"/>
      <c r="N407" s="58"/>
      <c r="O407" s="57"/>
      <c r="P407" s="57"/>
      <c r="Q407" s="57"/>
      <c r="R407" s="59"/>
      <c r="S407" s="200"/>
    </row>
    <row r="408" spans="1:19" x14ac:dyDescent="0.2">
      <c r="A408" s="80"/>
      <c r="B408" s="55"/>
      <c r="C408" s="57"/>
      <c r="D408" s="56"/>
      <c r="E408" s="56"/>
      <c r="F408" s="56"/>
      <c r="G408" s="56"/>
      <c r="H408" s="63"/>
      <c r="I408" s="56"/>
      <c r="J408" s="56"/>
      <c r="K408" s="56"/>
      <c r="L408" s="56"/>
      <c r="M408" s="290"/>
      <c r="N408" s="58"/>
      <c r="O408" s="57"/>
      <c r="P408" s="124"/>
      <c r="Q408" s="57"/>
      <c r="R408" s="59"/>
      <c r="S408" s="200"/>
    </row>
    <row r="409" spans="1:19" x14ac:dyDescent="0.2">
      <c r="A409" s="80"/>
      <c r="B409" s="55"/>
      <c r="C409" s="57"/>
      <c r="D409" s="56"/>
      <c r="E409" s="56"/>
      <c r="F409" s="56"/>
      <c r="G409" s="56"/>
      <c r="H409" s="63"/>
      <c r="I409" s="56"/>
      <c r="J409" s="56"/>
      <c r="K409" s="56"/>
      <c r="L409" s="56"/>
      <c r="M409" s="57"/>
      <c r="N409" s="58"/>
      <c r="O409" s="57"/>
      <c r="P409" s="57"/>
      <c r="Q409" s="57"/>
      <c r="R409" s="59"/>
      <c r="S409" s="200"/>
    </row>
    <row r="410" spans="1:19" x14ac:dyDescent="0.2">
      <c r="A410" s="80"/>
      <c r="B410" s="55"/>
      <c r="C410" s="57"/>
      <c r="D410" s="56"/>
      <c r="E410" s="56"/>
      <c r="F410" s="56"/>
      <c r="G410" s="56"/>
      <c r="H410" s="63"/>
      <c r="I410" s="56"/>
      <c r="J410" s="56"/>
      <c r="K410" s="56"/>
      <c r="L410" s="56"/>
      <c r="M410" s="57"/>
      <c r="N410" s="58"/>
      <c r="O410" s="57"/>
      <c r="P410" s="62"/>
      <c r="Q410" s="57"/>
      <c r="R410" s="59"/>
      <c r="S410" s="200"/>
    </row>
    <row r="411" spans="1:19" x14ac:dyDescent="0.2">
      <c r="A411" s="77"/>
      <c r="B411" s="55"/>
      <c r="C411" s="57"/>
      <c r="D411" s="63"/>
      <c r="E411" s="63"/>
      <c r="F411" s="56"/>
      <c r="G411" s="63"/>
      <c r="H411" s="63"/>
      <c r="I411" s="56"/>
      <c r="J411" s="56"/>
      <c r="K411" s="56"/>
      <c r="L411" s="56"/>
      <c r="M411" s="60"/>
      <c r="N411" s="58"/>
      <c r="O411" s="57"/>
      <c r="P411" s="62"/>
      <c r="Q411" s="57"/>
      <c r="R411" s="59"/>
      <c r="S411" s="200"/>
    </row>
    <row r="412" spans="1:19" x14ac:dyDescent="0.2">
      <c r="A412" s="77"/>
      <c r="B412" s="55"/>
      <c r="C412" s="57"/>
      <c r="D412" s="63"/>
      <c r="E412" s="63"/>
      <c r="F412" s="56"/>
      <c r="G412" s="63"/>
      <c r="H412" s="63"/>
      <c r="I412" s="56"/>
      <c r="J412" s="56"/>
      <c r="K412" s="56"/>
      <c r="L412" s="56"/>
      <c r="M412" s="60"/>
      <c r="N412" s="58"/>
      <c r="O412" s="57"/>
      <c r="P412" s="60"/>
      <c r="Q412" s="60"/>
      <c r="R412" s="59"/>
      <c r="S412" s="200"/>
    </row>
    <row r="413" spans="1:19" x14ac:dyDescent="0.2">
      <c r="A413" s="80"/>
      <c r="B413" s="55"/>
      <c r="C413" s="57"/>
      <c r="D413" s="56"/>
      <c r="E413" s="56"/>
      <c r="F413" s="56"/>
      <c r="G413" s="56"/>
      <c r="H413" s="63"/>
      <c r="I413" s="56"/>
      <c r="J413" s="56"/>
      <c r="K413" s="56"/>
      <c r="L413" s="56"/>
      <c r="M413" s="57"/>
      <c r="N413" s="58"/>
      <c r="O413" s="57"/>
      <c r="P413" s="124"/>
      <c r="Q413" s="57"/>
      <c r="R413" s="59"/>
      <c r="S413" s="200"/>
    </row>
    <row r="414" spans="1:19" x14ac:dyDescent="0.2">
      <c r="A414" s="80"/>
      <c r="B414" s="55"/>
      <c r="C414" s="57"/>
      <c r="D414" s="56"/>
      <c r="E414" s="56"/>
      <c r="F414" s="56"/>
      <c r="G414" s="56"/>
      <c r="H414" s="63"/>
      <c r="I414" s="56"/>
      <c r="J414" s="56"/>
      <c r="K414" s="56"/>
      <c r="L414" s="56"/>
      <c r="M414" s="57"/>
      <c r="N414" s="58"/>
      <c r="O414" s="57"/>
      <c r="P414" s="62"/>
      <c r="Q414" s="57"/>
      <c r="R414" s="59"/>
      <c r="S414" s="200"/>
    </row>
    <row r="415" spans="1:19" x14ac:dyDescent="0.2">
      <c r="A415" s="80"/>
      <c r="B415" s="55"/>
      <c r="C415" s="57"/>
      <c r="D415" s="56"/>
      <c r="E415" s="56"/>
      <c r="F415" s="56"/>
      <c r="G415" s="56"/>
      <c r="H415" s="63"/>
      <c r="I415" s="56"/>
      <c r="J415" s="56"/>
      <c r="K415" s="56"/>
      <c r="L415" s="56"/>
      <c r="M415" s="57"/>
      <c r="N415" s="58"/>
      <c r="O415" s="57"/>
      <c r="P415" s="124"/>
      <c r="Q415" s="57"/>
      <c r="R415" s="59"/>
      <c r="S415" s="200"/>
    </row>
    <row r="416" spans="1:19" x14ac:dyDescent="0.2">
      <c r="A416" s="80"/>
      <c r="B416" s="55"/>
      <c r="C416" s="57"/>
      <c r="D416" s="56"/>
      <c r="E416" s="56"/>
      <c r="F416" s="56"/>
      <c r="G416" s="56"/>
      <c r="H416" s="63"/>
      <c r="I416" s="56"/>
      <c r="J416" s="56"/>
      <c r="K416" s="56"/>
      <c r="L416" s="56"/>
      <c r="M416" s="57"/>
      <c r="N416" s="58"/>
      <c r="O416" s="57"/>
      <c r="P416" s="124"/>
      <c r="Q416" s="57"/>
      <c r="R416" s="59"/>
      <c r="S416" s="200"/>
    </row>
    <row r="417" spans="1:19" x14ac:dyDescent="0.2">
      <c r="A417" s="80"/>
      <c r="B417" s="55"/>
      <c r="C417" s="57"/>
      <c r="D417" s="56"/>
      <c r="E417" s="56"/>
      <c r="F417" s="56"/>
      <c r="G417" s="56"/>
      <c r="H417" s="63"/>
      <c r="I417" s="56"/>
      <c r="J417" s="56"/>
      <c r="K417" s="56"/>
      <c r="L417" s="56"/>
      <c r="M417" s="57"/>
      <c r="N417" s="58"/>
      <c r="O417" s="57"/>
      <c r="P417" s="127"/>
      <c r="Q417" s="60"/>
      <c r="R417" s="59"/>
      <c r="S417" s="200"/>
    </row>
    <row r="418" spans="1:19" x14ac:dyDescent="0.2">
      <c r="A418" s="80"/>
      <c r="B418" s="55"/>
      <c r="C418" s="57"/>
      <c r="D418" s="56"/>
      <c r="E418" s="56"/>
      <c r="F418" s="56"/>
      <c r="G418" s="56"/>
      <c r="H418" s="63"/>
      <c r="I418" s="56"/>
      <c r="J418" s="56"/>
      <c r="K418" s="56"/>
      <c r="L418" s="56"/>
      <c r="M418" s="57"/>
      <c r="N418" s="58"/>
      <c r="O418" s="57"/>
      <c r="P418" s="57"/>
      <c r="Q418" s="57"/>
      <c r="R418" s="59"/>
      <c r="S418" s="200"/>
    </row>
    <row r="419" spans="1:19" x14ac:dyDescent="0.2">
      <c r="A419" s="80"/>
      <c r="B419" s="55"/>
      <c r="C419" s="57"/>
      <c r="D419" s="56"/>
      <c r="E419" s="56"/>
      <c r="F419" s="56"/>
      <c r="G419" s="56"/>
      <c r="H419" s="63"/>
      <c r="I419" s="56"/>
      <c r="J419" s="56"/>
      <c r="K419" s="56"/>
      <c r="L419" s="56"/>
      <c r="M419" s="57"/>
      <c r="N419" s="58"/>
      <c r="O419" s="57"/>
      <c r="P419" s="124"/>
      <c r="Q419" s="57"/>
      <c r="R419" s="59"/>
      <c r="S419" s="200"/>
    </row>
    <row r="420" spans="1:19" x14ac:dyDescent="0.2">
      <c r="A420" s="80"/>
      <c r="B420" s="55"/>
      <c r="C420" s="57"/>
      <c r="D420" s="56"/>
      <c r="E420" s="56"/>
      <c r="F420" s="56"/>
      <c r="G420" s="56"/>
      <c r="H420" s="63"/>
      <c r="I420" s="56"/>
      <c r="J420" s="56"/>
      <c r="K420" s="56"/>
      <c r="L420" s="56"/>
      <c r="M420" s="57"/>
      <c r="N420" s="58"/>
      <c r="O420" s="57"/>
      <c r="P420" s="60"/>
      <c r="Q420" s="60"/>
      <c r="R420" s="59"/>
      <c r="S420" s="200"/>
    </row>
    <row r="421" spans="1:19" x14ac:dyDescent="0.2">
      <c r="A421" s="80"/>
      <c r="B421" s="55"/>
      <c r="C421" s="57"/>
      <c r="D421" s="56"/>
      <c r="E421" s="56"/>
      <c r="F421" s="56"/>
      <c r="G421" s="56"/>
      <c r="H421" s="63"/>
      <c r="I421" s="56"/>
      <c r="J421" s="56"/>
      <c r="K421" s="56"/>
      <c r="L421" s="56"/>
      <c r="M421" s="57"/>
      <c r="N421" s="58"/>
      <c r="O421" s="57"/>
      <c r="P421" s="57"/>
      <c r="Q421" s="57"/>
      <c r="R421" s="59"/>
      <c r="S421" s="200"/>
    </row>
    <row r="422" spans="1:19" x14ac:dyDescent="0.2">
      <c r="A422" s="80"/>
      <c r="B422" s="55"/>
      <c r="C422" s="57"/>
      <c r="D422" s="56"/>
      <c r="E422" s="56"/>
      <c r="F422" s="56"/>
      <c r="G422" s="56"/>
      <c r="H422" s="63"/>
      <c r="I422" s="56"/>
      <c r="J422" s="56"/>
      <c r="K422" s="56"/>
      <c r="L422" s="56"/>
      <c r="M422" s="57"/>
      <c r="N422" s="58"/>
      <c r="O422" s="57"/>
      <c r="P422" s="57"/>
      <c r="Q422" s="57"/>
      <c r="R422" s="59"/>
      <c r="S422" s="200"/>
    </row>
    <row r="423" spans="1:19" x14ac:dyDescent="0.2">
      <c r="A423" s="80"/>
      <c r="B423" s="55"/>
      <c r="C423" s="57"/>
      <c r="D423" s="56"/>
      <c r="E423" s="56"/>
      <c r="F423" s="56"/>
      <c r="G423" s="56"/>
      <c r="H423" s="63"/>
      <c r="I423" s="56"/>
      <c r="J423" s="56"/>
      <c r="K423" s="56"/>
      <c r="L423" s="56"/>
      <c r="M423" s="57"/>
      <c r="N423" s="58"/>
      <c r="O423" s="57"/>
      <c r="P423" s="57"/>
      <c r="Q423" s="57"/>
      <c r="R423" s="59"/>
      <c r="S423" s="200"/>
    </row>
    <row r="424" spans="1:19" x14ac:dyDescent="0.2">
      <c r="A424" s="80"/>
      <c r="B424" s="55"/>
      <c r="C424" s="57"/>
      <c r="D424" s="56"/>
      <c r="E424" s="56"/>
      <c r="F424" s="56"/>
      <c r="G424" s="56"/>
      <c r="H424" s="63"/>
      <c r="I424" s="56"/>
      <c r="J424" s="56"/>
      <c r="K424" s="56"/>
      <c r="L424" s="56"/>
      <c r="M424" s="57"/>
      <c r="N424" s="58"/>
      <c r="O424" s="57"/>
      <c r="P424" s="57"/>
      <c r="Q424" s="57"/>
      <c r="R424" s="59"/>
      <c r="S424" s="200"/>
    </row>
    <row r="425" spans="1:19" x14ac:dyDescent="0.2">
      <c r="A425" s="80"/>
      <c r="B425" s="55"/>
      <c r="C425" s="57"/>
      <c r="D425" s="56"/>
      <c r="E425" s="56"/>
      <c r="F425" s="56"/>
      <c r="G425" s="56"/>
      <c r="H425" s="63"/>
      <c r="I425" s="56"/>
      <c r="J425" s="56"/>
      <c r="K425" s="56"/>
      <c r="L425" s="56"/>
      <c r="M425" s="57"/>
      <c r="N425" s="58"/>
      <c r="O425" s="57"/>
      <c r="P425" s="57"/>
      <c r="Q425" s="57"/>
      <c r="R425" s="59"/>
      <c r="S425" s="200"/>
    </row>
    <row r="426" spans="1:19" x14ac:dyDescent="0.2">
      <c r="A426" s="80"/>
      <c r="B426" s="55"/>
      <c r="C426" s="57"/>
      <c r="D426" s="56"/>
      <c r="E426" s="56"/>
      <c r="F426" s="56"/>
      <c r="G426" s="56"/>
      <c r="H426" s="63"/>
      <c r="I426" s="56"/>
      <c r="J426" s="56"/>
      <c r="K426" s="56"/>
      <c r="L426" s="56"/>
      <c r="M426" s="57"/>
      <c r="N426" s="58"/>
      <c r="O426" s="57"/>
      <c r="P426" s="182"/>
      <c r="Q426" s="57"/>
      <c r="R426" s="59"/>
      <c r="S426" s="200"/>
    </row>
    <row r="427" spans="1:19" x14ac:dyDescent="0.2">
      <c r="A427" s="80"/>
      <c r="B427" s="55"/>
      <c r="C427" s="57"/>
      <c r="D427" s="56"/>
      <c r="E427" s="56"/>
      <c r="F427" s="56"/>
      <c r="G427" s="56"/>
      <c r="H427" s="63"/>
      <c r="I427" s="56"/>
      <c r="J427" s="56"/>
      <c r="K427" s="56"/>
      <c r="L427" s="56"/>
      <c r="M427" s="57"/>
      <c r="N427" s="58"/>
      <c r="O427" s="57"/>
      <c r="P427" s="124"/>
      <c r="Q427" s="57"/>
      <c r="R427" s="59"/>
      <c r="S427" s="200"/>
    </row>
    <row r="428" spans="1:19" x14ac:dyDescent="0.2">
      <c r="A428" s="80"/>
      <c r="B428" s="55"/>
      <c r="C428" s="57"/>
      <c r="D428" s="56"/>
      <c r="E428" s="56"/>
      <c r="F428" s="56"/>
      <c r="G428" s="56"/>
      <c r="H428" s="63"/>
      <c r="I428" s="56"/>
      <c r="J428" s="56"/>
      <c r="K428" s="56"/>
      <c r="L428" s="56"/>
      <c r="M428" s="57"/>
      <c r="N428" s="58"/>
      <c r="O428" s="57"/>
      <c r="P428" s="182"/>
      <c r="Q428" s="57"/>
      <c r="R428" s="59"/>
      <c r="S428" s="200"/>
    </row>
    <row r="429" spans="1:19" x14ac:dyDescent="0.2">
      <c r="A429" s="80"/>
      <c r="B429" s="55"/>
      <c r="C429" s="57"/>
      <c r="D429" s="56"/>
      <c r="E429" s="56"/>
      <c r="F429" s="56"/>
      <c r="G429" s="56"/>
      <c r="H429" s="63"/>
      <c r="I429" s="56"/>
      <c r="J429" s="56"/>
      <c r="K429" s="56"/>
      <c r="L429" s="56"/>
      <c r="M429" s="57"/>
      <c r="N429" s="58"/>
      <c r="O429" s="57"/>
      <c r="P429" s="124"/>
      <c r="Q429" s="57"/>
      <c r="R429" s="59"/>
      <c r="S429" s="200"/>
    </row>
    <row r="430" spans="1:19" x14ac:dyDescent="0.2">
      <c r="A430" s="80"/>
      <c r="B430" s="55"/>
      <c r="C430" s="57"/>
      <c r="D430" s="56"/>
      <c r="E430" s="56"/>
      <c r="F430" s="56"/>
      <c r="G430" s="56"/>
      <c r="H430" s="63"/>
      <c r="I430" s="56"/>
      <c r="J430" s="56"/>
      <c r="K430" s="56"/>
      <c r="L430" s="56"/>
      <c r="M430" s="57"/>
      <c r="N430" s="58"/>
      <c r="O430" s="57"/>
      <c r="P430" s="60"/>
      <c r="Q430" s="60"/>
      <c r="R430" s="59"/>
      <c r="S430" s="200"/>
    </row>
    <row r="431" spans="1:19" x14ac:dyDescent="0.2">
      <c r="A431" s="77"/>
      <c r="B431" s="55"/>
      <c r="C431" s="57"/>
      <c r="D431" s="63"/>
      <c r="E431" s="63"/>
      <c r="F431" s="56"/>
      <c r="G431" s="63"/>
      <c r="H431" s="63"/>
      <c r="I431" s="56"/>
      <c r="J431" s="56"/>
      <c r="K431" s="56"/>
      <c r="L431" s="56"/>
      <c r="M431" s="60"/>
      <c r="N431" s="58"/>
      <c r="O431" s="57"/>
      <c r="P431" s="60"/>
      <c r="Q431" s="60"/>
      <c r="R431" s="59"/>
      <c r="S431" s="200"/>
    </row>
    <row r="432" spans="1:19" x14ac:dyDescent="0.2">
      <c r="A432" s="80"/>
      <c r="B432" s="55"/>
      <c r="C432" s="57"/>
      <c r="D432" s="56"/>
      <c r="E432" s="56"/>
      <c r="F432" s="56"/>
      <c r="G432" s="56"/>
      <c r="H432" s="63"/>
      <c r="I432" s="56"/>
      <c r="J432" s="56"/>
      <c r="K432" s="56"/>
      <c r="L432" s="56"/>
      <c r="M432" s="57"/>
      <c r="N432" s="58"/>
      <c r="O432" s="57"/>
      <c r="P432" s="57"/>
      <c r="Q432" s="57"/>
      <c r="R432" s="59"/>
      <c r="S432" s="200"/>
    </row>
    <row r="433" spans="1:19" x14ac:dyDescent="0.2">
      <c r="A433" s="80"/>
      <c r="B433" s="55"/>
      <c r="C433" s="57"/>
      <c r="D433" s="56"/>
      <c r="E433" s="56"/>
      <c r="F433" s="56"/>
      <c r="G433" s="56"/>
      <c r="H433" s="63"/>
      <c r="I433" s="56"/>
      <c r="J433" s="56"/>
      <c r="K433" s="56"/>
      <c r="L433" s="56"/>
      <c r="M433" s="57"/>
      <c r="N433" s="58"/>
      <c r="O433" s="57"/>
      <c r="P433" s="57"/>
      <c r="Q433" s="57"/>
      <c r="R433" s="59"/>
      <c r="S433" s="200"/>
    </row>
    <row r="434" spans="1:19" x14ac:dyDescent="0.2">
      <c r="A434" s="77"/>
      <c r="B434" s="55"/>
      <c r="C434" s="57"/>
      <c r="D434" s="63"/>
      <c r="E434" s="63"/>
      <c r="F434" s="56"/>
      <c r="G434" s="63"/>
      <c r="H434" s="63"/>
      <c r="I434" s="56"/>
      <c r="J434" s="56"/>
      <c r="K434" s="56"/>
      <c r="L434" s="56"/>
      <c r="M434" s="57"/>
      <c r="N434" s="58"/>
      <c r="O434" s="57"/>
      <c r="P434" s="57"/>
      <c r="Q434" s="57"/>
      <c r="R434" s="59"/>
      <c r="S434" s="200"/>
    </row>
    <row r="435" spans="1:19" x14ac:dyDescent="0.2">
      <c r="A435" s="80"/>
      <c r="B435" s="55"/>
      <c r="C435" s="57"/>
      <c r="D435" s="56"/>
      <c r="E435" s="56"/>
      <c r="F435" s="56"/>
      <c r="G435" s="56"/>
      <c r="H435" s="63"/>
      <c r="I435" s="56"/>
      <c r="J435" s="56"/>
      <c r="K435" s="56"/>
      <c r="L435" s="56"/>
      <c r="M435" s="57"/>
      <c r="N435" s="58"/>
      <c r="O435" s="57"/>
      <c r="P435" s="60"/>
      <c r="Q435" s="60"/>
      <c r="R435" s="59"/>
      <c r="S435" s="200"/>
    </row>
    <row r="436" spans="1:19" x14ac:dyDescent="0.2">
      <c r="A436" s="80"/>
      <c r="B436" s="55"/>
      <c r="C436" s="57"/>
      <c r="D436" s="56"/>
      <c r="E436" s="56"/>
      <c r="F436" s="56"/>
      <c r="G436" s="56"/>
      <c r="H436" s="63"/>
      <c r="I436" s="56"/>
      <c r="J436" s="56"/>
      <c r="K436" s="56"/>
      <c r="L436" s="56"/>
      <c r="M436" s="57"/>
      <c r="N436" s="58"/>
      <c r="O436" s="57"/>
      <c r="P436" s="60"/>
      <c r="Q436" s="60"/>
      <c r="R436" s="59"/>
      <c r="S436" s="200"/>
    </row>
    <row r="437" spans="1:19" x14ac:dyDescent="0.2">
      <c r="A437" s="80"/>
      <c r="B437" s="55"/>
      <c r="C437" s="57"/>
      <c r="D437" s="56"/>
      <c r="E437" s="56"/>
      <c r="F437" s="56"/>
      <c r="G437" s="56"/>
      <c r="H437" s="63"/>
      <c r="I437" s="56"/>
      <c r="J437" s="56"/>
      <c r="K437" s="56"/>
      <c r="L437" s="56"/>
      <c r="M437" s="57"/>
      <c r="N437" s="58"/>
      <c r="O437" s="57"/>
      <c r="P437" s="57"/>
      <c r="Q437" s="57"/>
      <c r="R437" s="59"/>
      <c r="S437" s="200"/>
    </row>
    <row r="438" spans="1:19" x14ac:dyDescent="0.2">
      <c r="A438" s="77"/>
      <c r="B438" s="55"/>
      <c r="C438" s="57"/>
      <c r="D438" s="63"/>
      <c r="E438" s="63"/>
      <c r="F438" s="56"/>
      <c r="G438" s="63"/>
      <c r="H438" s="63"/>
      <c r="I438" s="56"/>
      <c r="J438" s="56"/>
      <c r="K438" s="56"/>
      <c r="L438" s="56"/>
      <c r="M438" s="60"/>
      <c r="N438" s="58"/>
      <c r="O438" s="57"/>
      <c r="P438" s="60"/>
      <c r="Q438" s="60"/>
      <c r="R438" s="59"/>
      <c r="S438" s="200"/>
    </row>
    <row r="439" spans="1:19" x14ac:dyDescent="0.2">
      <c r="A439" s="77"/>
      <c r="B439" s="55"/>
      <c r="C439" s="57"/>
      <c r="D439" s="63"/>
      <c r="E439" s="63"/>
      <c r="F439" s="56"/>
      <c r="G439" s="63"/>
      <c r="H439" s="63"/>
      <c r="I439" s="56"/>
      <c r="J439" s="56"/>
      <c r="K439" s="56"/>
      <c r="L439" s="56"/>
      <c r="M439" s="60"/>
      <c r="N439" s="63"/>
      <c r="O439" s="60"/>
      <c r="P439" s="124"/>
      <c r="Q439" s="57"/>
      <c r="R439" s="59"/>
      <c r="S439" s="200"/>
    </row>
    <row r="440" spans="1:19" x14ac:dyDescent="0.2">
      <c r="A440" s="80"/>
      <c r="B440" s="55"/>
      <c r="C440" s="57"/>
      <c r="D440" s="56"/>
      <c r="E440" s="56"/>
      <c r="F440" s="56"/>
      <c r="G440" s="56"/>
      <c r="H440" s="63"/>
      <c r="I440" s="56"/>
      <c r="J440" s="56"/>
      <c r="K440" s="56"/>
      <c r="L440" s="56"/>
      <c r="M440" s="57"/>
      <c r="N440" s="58"/>
      <c r="O440" s="57"/>
      <c r="P440" s="57"/>
      <c r="Q440" s="57"/>
      <c r="R440" s="59"/>
      <c r="S440" s="200"/>
    </row>
    <row r="441" spans="1:19" x14ac:dyDescent="0.2">
      <c r="A441" s="80"/>
      <c r="B441" s="55"/>
      <c r="C441" s="57"/>
      <c r="D441" s="56"/>
      <c r="E441" s="56"/>
      <c r="F441" s="56"/>
      <c r="G441" s="56"/>
      <c r="H441" s="63"/>
      <c r="I441" s="56"/>
      <c r="J441" s="56"/>
      <c r="K441" s="56"/>
      <c r="L441" s="56"/>
      <c r="M441" s="57"/>
      <c r="N441" s="58"/>
      <c r="O441" s="57"/>
      <c r="P441" s="124"/>
      <c r="Q441" s="57"/>
      <c r="R441" s="59"/>
      <c r="S441" s="200"/>
    </row>
    <row r="442" spans="1:19" x14ac:dyDescent="0.2">
      <c r="A442" s="80"/>
      <c r="B442" s="55"/>
      <c r="C442" s="57"/>
      <c r="D442" s="56"/>
      <c r="E442" s="56"/>
      <c r="F442" s="56"/>
      <c r="G442" s="56"/>
      <c r="H442" s="63"/>
      <c r="I442" s="56"/>
      <c r="J442" s="56"/>
      <c r="K442" s="56"/>
      <c r="L442" s="56"/>
      <c r="M442" s="57"/>
      <c r="N442" s="58"/>
      <c r="O442" s="57"/>
      <c r="P442" s="124"/>
      <c r="Q442" s="57"/>
      <c r="R442" s="59"/>
      <c r="S442" s="200"/>
    </row>
    <row r="443" spans="1:19" x14ac:dyDescent="0.2">
      <c r="A443" s="80"/>
      <c r="B443" s="55"/>
      <c r="C443" s="57"/>
      <c r="D443" s="56"/>
      <c r="E443" s="56"/>
      <c r="F443" s="56"/>
      <c r="G443" s="56"/>
      <c r="H443" s="63"/>
      <c r="I443" s="56"/>
      <c r="J443" s="56"/>
      <c r="K443" s="56"/>
      <c r="L443" s="56"/>
      <c r="M443" s="57"/>
      <c r="N443" s="58"/>
      <c r="O443" s="57"/>
      <c r="P443" s="124"/>
      <c r="Q443" s="57"/>
      <c r="R443" s="59"/>
      <c r="S443" s="200"/>
    </row>
    <row r="444" spans="1:19" x14ac:dyDescent="0.2">
      <c r="A444" s="80"/>
      <c r="B444" s="55"/>
      <c r="C444" s="57"/>
      <c r="D444" s="56"/>
      <c r="E444" s="56"/>
      <c r="F444" s="56"/>
      <c r="G444" s="56"/>
      <c r="H444" s="63"/>
      <c r="I444" s="56"/>
      <c r="J444" s="56"/>
      <c r="K444" s="56"/>
      <c r="L444" s="56"/>
      <c r="M444" s="57"/>
      <c r="N444" s="58"/>
      <c r="O444" s="57"/>
      <c r="P444" s="62"/>
      <c r="Q444" s="57"/>
      <c r="R444" s="59"/>
      <c r="S444" s="200"/>
    </row>
    <row r="445" spans="1:19" x14ac:dyDescent="0.2">
      <c r="A445" s="77"/>
      <c r="B445" s="55"/>
      <c r="C445" s="57"/>
      <c r="D445" s="63"/>
      <c r="E445" s="63"/>
      <c r="F445" s="56"/>
      <c r="G445" s="63"/>
      <c r="H445" s="63"/>
      <c r="I445" s="56"/>
      <c r="J445" s="56"/>
      <c r="K445" s="56"/>
      <c r="L445" s="56"/>
      <c r="M445" s="60"/>
      <c r="N445" s="58"/>
      <c r="O445" s="57"/>
      <c r="P445" s="127"/>
      <c r="Q445" s="60"/>
      <c r="R445" s="59"/>
      <c r="S445" s="200"/>
    </row>
    <row r="446" spans="1:19" x14ac:dyDescent="0.2">
      <c r="A446" s="78"/>
      <c r="B446" s="55"/>
      <c r="C446" s="57"/>
      <c r="D446" s="64"/>
      <c r="E446" s="64"/>
      <c r="F446" s="56"/>
      <c r="G446" s="64"/>
      <c r="H446" s="63"/>
      <c r="I446" s="56"/>
      <c r="J446" s="56"/>
      <c r="K446" s="56"/>
      <c r="L446" s="56"/>
      <c r="M446" s="60"/>
      <c r="N446" s="58"/>
      <c r="O446" s="57"/>
      <c r="P446" s="127"/>
      <c r="Q446" s="60"/>
      <c r="R446" s="59"/>
      <c r="S446" s="200"/>
    </row>
    <row r="447" spans="1:19" x14ac:dyDescent="0.2">
      <c r="A447" s="78"/>
      <c r="B447" s="55"/>
      <c r="C447" s="57"/>
      <c r="D447" s="64"/>
      <c r="E447" s="64"/>
      <c r="F447" s="56"/>
      <c r="G447" s="64"/>
      <c r="H447" s="63"/>
      <c r="I447" s="56"/>
      <c r="J447" s="56"/>
      <c r="K447" s="56"/>
      <c r="L447" s="56"/>
      <c r="M447" s="60"/>
      <c r="N447" s="58"/>
      <c r="O447" s="57"/>
      <c r="P447" s="127"/>
      <c r="Q447" s="60"/>
      <c r="R447" s="59"/>
      <c r="S447" s="200"/>
    </row>
    <row r="448" spans="1:19" x14ac:dyDescent="0.2">
      <c r="A448" s="77"/>
      <c r="B448" s="55"/>
      <c r="C448" s="57"/>
      <c r="D448" s="63"/>
      <c r="E448" s="63"/>
      <c r="F448" s="56"/>
      <c r="G448" s="63"/>
      <c r="H448" s="63"/>
      <c r="I448" s="56"/>
      <c r="J448" s="56"/>
      <c r="K448" s="56"/>
      <c r="L448" s="56"/>
      <c r="M448" s="57"/>
      <c r="N448" s="58"/>
      <c r="O448" s="57"/>
      <c r="P448" s="183"/>
      <c r="Q448" s="60"/>
      <c r="R448" s="59"/>
      <c r="S448" s="200"/>
    </row>
    <row r="449" spans="1:19" x14ac:dyDescent="0.2">
      <c r="A449" s="80"/>
      <c r="B449" s="55"/>
      <c r="C449" s="57"/>
      <c r="D449" s="56"/>
      <c r="E449" s="56"/>
      <c r="F449" s="56"/>
      <c r="G449" s="56"/>
      <c r="H449" s="63"/>
      <c r="I449" s="56"/>
      <c r="J449" s="56"/>
      <c r="K449" s="56"/>
      <c r="L449" s="56"/>
      <c r="M449" s="57"/>
      <c r="N449" s="58"/>
      <c r="O449" s="57"/>
      <c r="P449" s="60"/>
      <c r="Q449" s="60"/>
      <c r="R449" s="59"/>
      <c r="S449" s="200"/>
    </row>
    <row r="450" spans="1:19" x14ac:dyDescent="0.2">
      <c r="A450" s="77"/>
      <c r="B450" s="55"/>
      <c r="C450" s="57"/>
      <c r="D450" s="63"/>
      <c r="E450" s="63"/>
      <c r="F450" s="56"/>
      <c r="G450" s="63"/>
      <c r="H450" s="63"/>
      <c r="I450" s="56"/>
      <c r="J450" s="56"/>
      <c r="K450" s="56"/>
      <c r="L450" s="56"/>
      <c r="M450" s="60"/>
      <c r="N450" s="58"/>
      <c r="O450" s="57"/>
      <c r="P450" s="62"/>
      <c r="Q450" s="57"/>
      <c r="R450" s="59"/>
      <c r="S450" s="200"/>
    </row>
    <row r="451" spans="1:19" x14ac:dyDescent="0.2">
      <c r="A451" s="80"/>
      <c r="B451" s="55"/>
      <c r="C451" s="57"/>
      <c r="D451" s="56"/>
      <c r="E451" s="56"/>
      <c r="F451" s="56"/>
      <c r="G451" s="56"/>
      <c r="H451" s="63"/>
      <c r="I451" s="56"/>
      <c r="J451" s="56"/>
      <c r="K451" s="56"/>
      <c r="L451" s="56"/>
      <c r="M451" s="57"/>
      <c r="N451" s="58"/>
      <c r="O451" s="57"/>
      <c r="P451" s="124"/>
      <c r="Q451" s="57"/>
      <c r="R451" s="59"/>
      <c r="S451" s="200"/>
    </row>
    <row r="452" spans="1:19" x14ac:dyDescent="0.2">
      <c r="A452" s="77"/>
      <c r="B452" s="55"/>
      <c r="C452" s="57"/>
      <c r="D452" s="63"/>
      <c r="E452" s="63"/>
      <c r="F452" s="56"/>
      <c r="G452" s="63"/>
      <c r="H452" s="63"/>
      <c r="I452" s="56"/>
      <c r="J452" s="56"/>
      <c r="K452" s="56"/>
      <c r="L452" s="56"/>
      <c r="M452" s="60"/>
      <c r="N452" s="58"/>
      <c r="O452" s="57"/>
      <c r="P452" s="62"/>
      <c r="Q452" s="57"/>
      <c r="R452" s="59"/>
      <c r="S452" s="200"/>
    </row>
    <row r="453" spans="1:19" x14ac:dyDescent="0.2">
      <c r="A453" s="80"/>
      <c r="B453" s="55"/>
      <c r="C453" s="57"/>
      <c r="D453" s="56"/>
      <c r="E453" s="56"/>
      <c r="F453" s="56"/>
      <c r="G453" s="56"/>
      <c r="H453" s="63"/>
      <c r="I453" s="56"/>
      <c r="J453" s="56"/>
      <c r="K453" s="56"/>
      <c r="L453" s="56"/>
      <c r="M453" s="57"/>
      <c r="N453" s="58"/>
      <c r="O453" s="57"/>
      <c r="P453" s="182"/>
      <c r="Q453" s="57"/>
      <c r="R453" s="59"/>
      <c r="S453" s="200"/>
    </row>
    <row r="454" spans="1:19" x14ac:dyDescent="0.2">
      <c r="A454" s="80"/>
      <c r="B454" s="55"/>
      <c r="C454" s="57"/>
      <c r="D454" s="56"/>
      <c r="E454" s="56"/>
      <c r="F454" s="56"/>
      <c r="G454" s="56"/>
      <c r="H454" s="63"/>
      <c r="I454" s="56"/>
      <c r="J454" s="56"/>
      <c r="K454" s="56"/>
      <c r="L454" s="56"/>
      <c r="M454" s="57"/>
      <c r="N454" s="58"/>
      <c r="O454" s="57"/>
      <c r="P454" s="183"/>
      <c r="Q454" s="60"/>
      <c r="R454" s="59"/>
      <c r="S454" s="200"/>
    </row>
    <row r="455" spans="1:19" x14ac:dyDescent="0.2">
      <c r="A455" s="78"/>
      <c r="B455" s="55"/>
      <c r="C455" s="57"/>
      <c r="D455" s="64"/>
      <c r="E455" s="64"/>
      <c r="F455" s="56"/>
      <c r="G455" s="64"/>
      <c r="H455" s="63"/>
      <c r="I455" s="56"/>
      <c r="J455" s="56"/>
      <c r="K455" s="56"/>
      <c r="L455" s="56"/>
      <c r="M455" s="57"/>
      <c r="N455" s="58"/>
      <c r="O455" s="57"/>
      <c r="P455" s="127"/>
      <c r="Q455" s="60"/>
      <c r="R455" s="59"/>
      <c r="S455" s="200"/>
    </row>
    <row r="456" spans="1:19" x14ac:dyDescent="0.2">
      <c r="A456" s="77"/>
      <c r="B456" s="55"/>
      <c r="C456" s="57"/>
      <c r="D456" s="63"/>
      <c r="E456" s="63"/>
      <c r="F456" s="56"/>
      <c r="G456" s="63"/>
      <c r="H456" s="63"/>
      <c r="I456" s="56"/>
      <c r="J456" s="56"/>
      <c r="K456" s="56"/>
      <c r="L456" s="56"/>
      <c r="M456" s="60"/>
      <c r="N456" s="58"/>
      <c r="O456" s="57"/>
      <c r="P456" s="124"/>
      <c r="Q456" s="57"/>
      <c r="R456" s="59"/>
      <c r="S456" s="200"/>
    </row>
    <row r="457" spans="1:19" x14ac:dyDescent="0.2">
      <c r="A457" s="80"/>
      <c r="B457" s="55"/>
      <c r="C457" s="57"/>
      <c r="D457" s="56"/>
      <c r="E457" s="56"/>
      <c r="F457" s="56"/>
      <c r="G457" s="56"/>
      <c r="H457" s="63"/>
      <c r="I457" s="56"/>
      <c r="J457" s="56"/>
      <c r="K457" s="56"/>
      <c r="L457" s="56"/>
      <c r="M457" s="57"/>
      <c r="N457" s="58"/>
      <c r="O457" s="57"/>
      <c r="P457" s="57"/>
      <c r="Q457" s="57"/>
      <c r="R457" s="59"/>
      <c r="S457" s="200"/>
    </row>
    <row r="458" spans="1:19" x14ac:dyDescent="0.2">
      <c r="A458" s="80"/>
      <c r="B458" s="55"/>
      <c r="C458" s="57"/>
      <c r="D458" s="56"/>
      <c r="E458" s="56"/>
      <c r="F458" s="56"/>
      <c r="G458" s="56"/>
      <c r="H458" s="63"/>
      <c r="I458" s="56"/>
      <c r="J458" s="56"/>
      <c r="K458" s="56"/>
      <c r="L458" s="56"/>
      <c r="M458" s="57"/>
      <c r="N458" s="58"/>
      <c r="O458" s="57"/>
      <c r="P458" s="60"/>
      <c r="Q458" s="60"/>
      <c r="R458" s="59"/>
      <c r="S458" s="200"/>
    </row>
    <row r="459" spans="1:19" x14ac:dyDescent="0.2">
      <c r="A459" s="77"/>
      <c r="B459" s="55"/>
      <c r="C459" s="57"/>
      <c r="D459" s="63"/>
      <c r="E459" s="63"/>
      <c r="F459" s="56"/>
      <c r="G459" s="63"/>
      <c r="H459" s="63"/>
      <c r="I459" s="56"/>
      <c r="J459" s="56"/>
      <c r="K459" s="56"/>
      <c r="L459" s="56"/>
      <c r="M459" s="60"/>
      <c r="N459" s="58"/>
      <c r="O459" s="57"/>
      <c r="P459" s="60"/>
      <c r="Q459" s="60"/>
      <c r="R459" s="59"/>
      <c r="S459" s="200"/>
    </row>
    <row r="460" spans="1:19" x14ac:dyDescent="0.2">
      <c r="A460" s="80"/>
      <c r="B460" s="55"/>
      <c r="C460" s="57"/>
      <c r="D460" s="56"/>
      <c r="E460" s="56"/>
      <c r="F460" s="56"/>
      <c r="G460" s="56"/>
      <c r="H460" s="63"/>
      <c r="I460" s="56"/>
      <c r="J460" s="56"/>
      <c r="K460" s="56"/>
      <c r="L460" s="56"/>
      <c r="M460" s="57"/>
      <c r="N460" s="58"/>
      <c r="O460" s="57"/>
      <c r="P460" s="124"/>
      <c r="Q460" s="57"/>
      <c r="R460" s="59"/>
      <c r="S460" s="200"/>
    </row>
    <row r="461" spans="1:19" x14ac:dyDescent="0.2">
      <c r="A461" s="80"/>
      <c r="B461" s="55"/>
      <c r="C461" s="57"/>
      <c r="D461" s="56"/>
      <c r="E461" s="56"/>
      <c r="F461" s="56"/>
      <c r="G461" s="56"/>
      <c r="H461" s="63"/>
      <c r="I461" s="56"/>
      <c r="J461" s="56"/>
      <c r="K461" s="56"/>
      <c r="L461" s="56"/>
      <c r="M461" s="57"/>
      <c r="N461" s="58"/>
      <c r="O461" s="57"/>
      <c r="P461" s="60"/>
      <c r="Q461" s="60"/>
      <c r="R461" s="59"/>
      <c r="S461" s="200"/>
    </row>
    <row r="462" spans="1:19" x14ac:dyDescent="0.2">
      <c r="A462" s="80"/>
      <c r="B462" s="55"/>
      <c r="C462" s="57"/>
      <c r="D462" s="56"/>
      <c r="E462" s="56"/>
      <c r="F462" s="56"/>
      <c r="G462" s="56"/>
      <c r="H462" s="63"/>
      <c r="I462" s="56"/>
      <c r="J462" s="56"/>
      <c r="K462" s="56"/>
      <c r="L462" s="56"/>
      <c r="M462" s="57"/>
      <c r="N462" s="58"/>
      <c r="O462" s="57"/>
      <c r="P462" s="127"/>
      <c r="Q462" s="60"/>
      <c r="R462" s="59"/>
      <c r="S462" s="200"/>
    </row>
    <row r="463" spans="1:19" x14ac:dyDescent="0.2">
      <c r="A463" s="80"/>
      <c r="B463" s="55"/>
      <c r="C463" s="57"/>
      <c r="D463" s="56"/>
      <c r="E463" s="56"/>
      <c r="F463" s="56"/>
      <c r="G463" s="56"/>
      <c r="H463" s="63"/>
      <c r="I463" s="56"/>
      <c r="J463" s="56"/>
      <c r="K463" s="56"/>
      <c r="L463" s="56"/>
      <c r="M463" s="57"/>
      <c r="N463" s="58"/>
      <c r="O463" s="57"/>
      <c r="P463" s="182"/>
      <c r="Q463" s="57"/>
      <c r="R463" s="59"/>
      <c r="S463" s="200"/>
    </row>
    <row r="464" spans="1:19" x14ac:dyDescent="0.2">
      <c r="A464" s="77"/>
      <c r="B464" s="55"/>
      <c r="C464" s="57"/>
      <c r="D464" s="63"/>
      <c r="E464" s="63"/>
      <c r="F464" s="56"/>
      <c r="G464" s="63"/>
      <c r="H464" s="63"/>
      <c r="I464" s="56"/>
      <c r="J464" s="56"/>
      <c r="K464" s="56"/>
      <c r="L464" s="56"/>
      <c r="M464" s="60"/>
      <c r="N464" s="58"/>
      <c r="O464" s="57"/>
      <c r="P464" s="127"/>
      <c r="Q464" s="60"/>
      <c r="R464" s="59"/>
      <c r="S464" s="200"/>
    </row>
    <row r="465" spans="1:19" x14ac:dyDescent="0.2">
      <c r="A465" s="80"/>
      <c r="B465" s="55"/>
      <c r="C465" s="57"/>
      <c r="D465" s="56"/>
      <c r="E465" s="56"/>
      <c r="F465" s="56"/>
      <c r="G465" s="56"/>
      <c r="H465" s="63"/>
      <c r="I465" s="56"/>
      <c r="J465" s="56"/>
      <c r="K465" s="56"/>
      <c r="L465" s="56"/>
      <c r="M465" s="57"/>
      <c r="N465" s="58"/>
      <c r="O465" s="57"/>
      <c r="P465" s="57"/>
      <c r="Q465" s="57"/>
      <c r="R465" s="59"/>
      <c r="S465" s="200"/>
    </row>
    <row r="466" spans="1:19" x14ac:dyDescent="0.2">
      <c r="A466" s="77"/>
      <c r="B466" s="55"/>
      <c r="C466" s="57"/>
      <c r="D466" s="63"/>
      <c r="E466" s="63"/>
      <c r="F466" s="56"/>
      <c r="G466" s="63"/>
      <c r="H466" s="63"/>
      <c r="I466" s="56"/>
      <c r="J466" s="56"/>
      <c r="K466" s="56"/>
      <c r="L466" s="56"/>
      <c r="M466" s="60"/>
      <c r="N466" s="58"/>
      <c r="O466" s="57"/>
      <c r="P466" s="182"/>
      <c r="Q466" s="57"/>
      <c r="R466" s="59"/>
      <c r="S466" s="200"/>
    </row>
    <row r="467" spans="1:19" x14ac:dyDescent="0.2">
      <c r="A467" s="80"/>
      <c r="B467" s="55"/>
      <c r="C467" s="57"/>
      <c r="D467" s="56"/>
      <c r="E467" s="56"/>
      <c r="F467" s="56"/>
      <c r="G467" s="56"/>
      <c r="H467" s="63"/>
      <c r="I467" s="56"/>
      <c r="J467" s="56"/>
      <c r="K467" s="56"/>
      <c r="L467" s="56"/>
      <c r="M467" s="57"/>
      <c r="N467" s="58"/>
      <c r="O467" s="57"/>
      <c r="P467" s="57"/>
      <c r="Q467" s="57"/>
      <c r="R467" s="59"/>
      <c r="S467" s="200"/>
    </row>
    <row r="468" spans="1:19" x14ac:dyDescent="0.2">
      <c r="A468" s="80"/>
      <c r="B468" s="55"/>
      <c r="C468" s="57"/>
      <c r="D468" s="56"/>
      <c r="E468" s="56"/>
      <c r="F468" s="56"/>
      <c r="G468" s="56"/>
      <c r="H468" s="63"/>
      <c r="I468" s="56"/>
      <c r="J468" s="56"/>
      <c r="K468" s="56"/>
      <c r="L468" s="56"/>
      <c r="M468" s="57"/>
      <c r="N468" s="58"/>
      <c r="O468" s="57"/>
      <c r="P468" s="60"/>
      <c r="Q468" s="60"/>
      <c r="R468" s="59"/>
      <c r="S468" s="200"/>
    </row>
    <row r="469" spans="1:19" x14ac:dyDescent="0.2">
      <c r="A469" s="77"/>
      <c r="B469" s="55"/>
      <c r="C469" s="57"/>
      <c r="D469" s="63"/>
      <c r="E469" s="63"/>
      <c r="F469" s="56"/>
      <c r="G469" s="63"/>
      <c r="H469" s="63"/>
      <c r="I469" s="56"/>
      <c r="J469" s="56"/>
      <c r="K469" s="56"/>
      <c r="L469" s="56"/>
      <c r="M469" s="60"/>
      <c r="N469" s="58"/>
      <c r="O469" s="57"/>
      <c r="P469" s="127"/>
      <c r="Q469" s="60"/>
      <c r="R469" s="59"/>
      <c r="S469" s="200"/>
    </row>
    <row r="470" spans="1:19" x14ac:dyDescent="0.2">
      <c r="A470" s="80"/>
      <c r="B470" s="55"/>
      <c r="C470" s="57"/>
      <c r="D470" s="56"/>
      <c r="E470" s="56"/>
      <c r="F470" s="56"/>
      <c r="G470" s="56"/>
      <c r="H470" s="63"/>
      <c r="I470" s="56"/>
      <c r="J470" s="56"/>
      <c r="K470" s="56"/>
      <c r="L470" s="56"/>
      <c r="M470" s="57"/>
      <c r="N470" s="58"/>
      <c r="O470" s="57"/>
      <c r="P470" s="57"/>
      <c r="Q470" s="57"/>
      <c r="R470" s="59"/>
      <c r="S470" s="200"/>
    </row>
    <row r="471" spans="1:19" x14ac:dyDescent="0.2">
      <c r="A471" s="80"/>
      <c r="B471" s="55"/>
      <c r="C471" s="57"/>
      <c r="D471" s="56"/>
      <c r="E471" s="56"/>
      <c r="F471" s="56"/>
      <c r="G471" s="56"/>
      <c r="H471" s="63"/>
      <c r="I471" s="56"/>
      <c r="J471" s="56"/>
      <c r="K471" s="56"/>
      <c r="L471" s="56"/>
      <c r="M471" s="57"/>
      <c r="N471" s="58"/>
      <c r="O471" s="57"/>
      <c r="P471" s="124"/>
      <c r="Q471" s="57"/>
      <c r="R471" s="59"/>
      <c r="S471" s="200"/>
    </row>
    <row r="472" spans="1:19" x14ac:dyDescent="0.2">
      <c r="A472" s="80"/>
      <c r="B472" s="55"/>
      <c r="C472" s="57"/>
      <c r="D472" s="56"/>
      <c r="E472" s="56"/>
      <c r="F472" s="56"/>
      <c r="G472" s="56"/>
      <c r="H472" s="63"/>
      <c r="I472" s="56"/>
      <c r="J472" s="56"/>
      <c r="K472" s="56"/>
      <c r="L472" s="56"/>
      <c r="M472" s="57"/>
      <c r="N472" s="58"/>
      <c r="O472" s="57"/>
      <c r="P472" s="124"/>
      <c r="Q472" s="57"/>
      <c r="R472" s="59"/>
      <c r="S472" s="200"/>
    </row>
    <row r="473" spans="1:19" x14ac:dyDescent="0.2">
      <c r="A473" s="121"/>
      <c r="B473" s="55"/>
      <c r="C473" s="124"/>
      <c r="D473" s="123"/>
      <c r="E473" s="123"/>
      <c r="F473" s="56"/>
      <c r="G473" s="123"/>
      <c r="H473" s="122"/>
      <c r="I473" s="123"/>
      <c r="J473" s="123"/>
      <c r="K473" s="123"/>
      <c r="L473" s="123"/>
      <c r="M473" s="124"/>
      <c r="N473" s="125"/>
      <c r="O473" s="124"/>
      <c r="P473" s="181"/>
      <c r="Q473" s="57"/>
      <c r="R473" s="126"/>
      <c r="S473" s="204"/>
    </row>
    <row r="474" spans="1:19" x14ac:dyDescent="0.2">
      <c r="A474" s="121"/>
      <c r="B474" s="55"/>
      <c r="C474" s="124"/>
      <c r="D474" s="123"/>
      <c r="E474" s="123"/>
      <c r="F474" s="56"/>
      <c r="G474" s="123"/>
      <c r="H474" s="122"/>
      <c r="I474" s="123"/>
      <c r="J474" s="123"/>
      <c r="K474" s="123"/>
      <c r="L474" s="123"/>
      <c r="M474" s="124"/>
      <c r="N474" s="125"/>
      <c r="O474" s="124"/>
      <c r="P474" s="62"/>
      <c r="Q474" s="57"/>
      <c r="R474" s="126"/>
      <c r="S474" s="204"/>
    </row>
    <row r="475" spans="1:19" x14ac:dyDescent="0.2">
      <c r="A475" s="121"/>
      <c r="B475" s="55"/>
      <c r="C475" s="124"/>
      <c r="D475" s="123"/>
      <c r="E475" s="123"/>
      <c r="F475" s="56"/>
      <c r="G475" s="123"/>
      <c r="H475" s="122"/>
      <c r="I475" s="123"/>
      <c r="J475" s="123"/>
      <c r="K475" s="123"/>
      <c r="L475" s="123"/>
      <c r="M475" s="124"/>
      <c r="N475" s="125"/>
      <c r="O475" s="124"/>
      <c r="P475" s="57"/>
      <c r="Q475" s="57"/>
      <c r="R475" s="126"/>
      <c r="S475" s="204"/>
    </row>
    <row r="476" spans="1:19" x14ac:dyDescent="0.2">
      <c r="A476" s="121"/>
      <c r="B476" s="55"/>
      <c r="C476" s="124"/>
      <c r="D476" s="123"/>
      <c r="E476" s="123"/>
      <c r="F476" s="56"/>
      <c r="G476" s="123"/>
      <c r="H476" s="122"/>
      <c r="I476" s="123"/>
      <c r="J476" s="123"/>
      <c r="K476" s="123"/>
      <c r="L476" s="123"/>
      <c r="M476" s="124"/>
      <c r="N476" s="125"/>
      <c r="O476" s="124"/>
      <c r="P476" s="124"/>
      <c r="Q476" s="57"/>
      <c r="R476" s="126"/>
      <c r="S476" s="204"/>
    </row>
    <row r="477" spans="1:19" x14ac:dyDescent="0.2">
      <c r="A477" s="121"/>
      <c r="B477" s="55"/>
      <c r="C477" s="124"/>
      <c r="D477" s="123"/>
      <c r="E477" s="123"/>
      <c r="F477" s="56"/>
      <c r="G477" s="123"/>
      <c r="H477" s="122"/>
      <c r="I477" s="123"/>
      <c r="J477" s="123"/>
      <c r="K477" s="123"/>
      <c r="L477" s="123"/>
      <c r="M477" s="124"/>
      <c r="N477" s="125"/>
      <c r="O477" s="124"/>
      <c r="P477" s="60"/>
      <c r="Q477" s="60"/>
      <c r="R477" s="126"/>
      <c r="S477" s="204"/>
    </row>
    <row r="478" spans="1:19" x14ac:dyDescent="0.2">
      <c r="A478" s="121"/>
      <c r="B478" s="55"/>
      <c r="C478" s="124"/>
      <c r="D478" s="123"/>
      <c r="E478" s="123"/>
      <c r="F478" s="56"/>
      <c r="G478" s="123"/>
      <c r="H478" s="122"/>
      <c r="I478" s="123"/>
      <c r="J478" s="123"/>
      <c r="K478" s="123"/>
      <c r="L478" s="123"/>
      <c r="M478" s="124"/>
      <c r="N478" s="125"/>
      <c r="O478" s="124"/>
      <c r="P478" s="182"/>
      <c r="Q478" s="57"/>
      <c r="R478" s="126"/>
      <c r="S478" s="204"/>
    </row>
    <row r="479" spans="1:19" x14ac:dyDescent="0.2">
      <c r="A479" s="121"/>
      <c r="B479" s="55"/>
      <c r="C479" s="124"/>
      <c r="D479" s="123"/>
      <c r="E479" s="123"/>
      <c r="F479" s="56"/>
      <c r="G479" s="123"/>
      <c r="H479" s="122"/>
      <c r="I479" s="123"/>
      <c r="J479" s="123"/>
      <c r="K479" s="123"/>
      <c r="L479" s="123"/>
      <c r="M479" s="124"/>
      <c r="N479" s="125"/>
      <c r="O479" s="124"/>
      <c r="P479" s="62"/>
      <c r="Q479" s="57"/>
      <c r="R479" s="126"/>
      <c r="S479" s="204"/>
    </row>
    <row r="480" spans="1:19" x14ac:dyDescent="0.2">
      <c r="A480" s="121"/>
      <c r="B480" s="55"/>
      <c r="C480" s="124"/>
      <c r="D480" s="123"/>
      <c r="E480" s="123"/>
      <c r="F480" s="56"/>
      <c r="G480" s="123"/>
      <c r="H480" s="122"/>
      <c r="I480" s="123"/>
      <c r="J480" s="123"/>
      <c r="K480" s="123"/>
      <c r="L480" s="123"/>
      <c r="M480" s="124"/>
      <c r="N480" s="125"/>
      <c r="O480" s="124"/>
      <c r="P480" s="62"/>
      <c r="Q480" s="57"/>
      <c r="R480" s="126"/>
      <c r="S480" s="204"/>
    </row>
    <row r="481" spans="1:19" x14ac:dyDescent="0.2">
      <c r="A481" s="121"/>
      <c r="B481" s="55"/>
      <c r="C481" s="124"/>
      <c r="D481" s="123"/>
      <c r="E481" s="123"/>
      <c r="F481" s="56"/>
      <c r="G481" s="123"/>
      <c r="H481" s="122"/>
      <c r="I481" s="123"/>
      <c r="J481" s="123"/>
      <c r="K481" s="123"/>
      <c r="L481" s="123"/>
      <c r="M481" s="124"/>
      <c r="N481" s="125"/>
      <c r="O481" s="124"/>
      <c r="P481" s="183"/>
      <c r="Q481" s="60"/>
      <c r="R481" s="126"/>
      <c r="S481" s="204"/>
    </row>
    <row r="482" spans="1:19" x14ac:dyDescent="0.2">
      <c r="A482" s="121"/>
      <c r="B482" s="55"/>
      <c r="C482" s="124"/>
      <c r="D482" s="123"/>
      <c r="E482" s="123"/>
      <c r="F482" s="56"/>
      <c r="G482" s="123"/>
      <c r="H482" s="122"/>
      <c r="I482" s="123"/>
      <c r="J482" s="123"/>
      <c r="K482" s="123"/>
      <c r="L482" s="123"/>
      <c r="M482" s="124"/>
      <c r="N482" s="125"/>
      <c r="O482" s="124"/>
      <c r="P482" s="182"/>
      <c r="Q482" s="57"/>
      <c r="R482" s="126"/>
      <c r="S482" s="204"/>
    </row>
    <row r="483" spans="1:19" x14ac:dyDescent="0.2">
      <c r="A483" s="121"/>
      <c r="B483" s="55"/>
      <c r="C483" s="124"/>
      <c r="D483" s="123"/>
      <c r="E483" s="123"/>
      <c r="F483" s="56"/>
      <c r="G483" s="123"/>
      <c r="H483" s="122"/>
      <c r="I483" s="123"/>
      <c r="J483" s="123"/>
      <c r="K483" s="123"/>
      <c r="L483" s="123"/>
      <c r="M483" s="124"/>
      <c r="N483" s="125"/>
      <c r="O483" s="124"/>
      <c r="P483" s="57"/>
      <c r="Q483" s="57"/>
      <c r="R483" s="126"/>
      <c r="S483" s="204"/>
    </row>
    <row r="484" spans="1:19" x14ac:dyDescent="0.2">
      <c r="A484" s="121"/>
      <c r="B484" s="55"/>
      <c r="C484" s="124"/>
      <c r="D484" s="123"/>
      <c r="E484" s="123"/>
      <c r="F484" s="56"/>
      <c r="G484" s="123"/>
      <c r="H484" s="122"/>
      <c r="I484" s="123"/>
      <c r="J484" s="123"/>
      <c r="K484" s="123"/>
      <c r="L484" s="123"/>
      <c r="M484" s="124"/>
      <c r="N484" s="125"/>
      <c r="O484" s="124"/>
      <c r="P484" s="60"/>
      <c r="Q484" s="60"/>
      <c r="R484" s="126"/>
      <c r="S484" s="204"/>
    </row>
    <row r="485" spans="1:19" x14ac:dyDescent="0.2">
      <c r="A485" s="128"/>
      <c r="B485" s="55"/>
      <c r="C485" s="124"/>
      <c r="D485" s="129"/>
      <c r="E485" s="129"/>
      <c r="F485" s="56"/>
      <c r="G485" s="129"/>
      <c r="H485" s="122"/>
      <c r="I485" s="123"/>
      <c r="J485" s="123"/>
      <c r="K485" s="123"/>
      <c r="L485" s="123"/>
      <c r="M485" s="127"/>
      <c r="N485" s="125"/>
      <c r="O485" s="124"/>
      <c r="P485" s="60"/>
      <c r="Q485" s="60"/>
      <c r="R485" s="126"/>
      <c r="S485" s="204"/>
    </row>
    <row r="486" spans="1:19" x14ac:dyDescent="0.2">
      <c r="A486" s="121"/>
      <c r="B486" s="55"/>
      <c r="C486" s="124"/>
      <c r="D486" s="123"/>
      <c r="E486" s="123"/>
      <c r="F486" s="56"/>
      <c r="G486" s="123"/>
      <c r="H486" s="122"/>
      <c r="I486" s="123"/>
      <c r="J486" s="123"/>
      <c r="K486" s="123"/>
      <c r="L486" s="123"/>
      <c r="M486" s="124"/>
      <c r="N486" s="125"/>
      <c r="O486" s="124"/>
      <c r="P486" s="57"/>
      <c r="Q486" s="57"/>
      <c r="R486" s="126"/>
      <c r="S486" s="204"/>
    </row>
    <row r="487" spans="1:19" x14ac:dyDescent="0.2">
      <c r="A487" s="121"/>
      <c r="B487" s="55"/>
      <c r="C487" s="124"/>
      <c r="D487" s="123"/>
      <c r="E487" s="123"/>
      <c r="F487" s="56"/>
      <c r="G487" s="123"/>
      <c r="H487" s="122"/>
      <c r="I487" s="123"/>
      <c r="J487" s="123"/>
      <c r="K487" s="123"/>
      <c r="L487" s="123"/>
      <c r="M487" s="124"/>
      <c r="N487" s="125"/>
      <c r="O487" s="124"/>
      <c r="P487" s="57"/>
      <c r="Q487" s="57"/>
      <c r="R487" s="126"/>
      <c r="S487" s="204"/>
    </row>
    <row r="488" spans="1:19" x14ac:dyDescent="0.2">
      <c r="A488" s="130"/>
      <c r="B488" s="55"/>
      <c r="C488" s="124"/>
      <c r="D488" s="122"/>
      <c r="E488" s="122"/>
      <c r="F488" s="56"/>
      <c r="G488" s="122"/>
      <c r="H488" s="122"/>
      <c r="I488" s="123"/>
      <c r="J488" s="123"/>
      <c r="K488" s="123"/>
      <c r="L488" s="123"/>
      <c r="M488" s="127"/>
      <c r="N488" s="125"/>
      <c r="O488" s="124"/>
      <c r="P488" s="57"/>
      <c r="Q488" s="57"/>
      <c r="R488" s="126"/>
      <c r="S488" s="204"/>
    </row>
    <row r="489" spans="1:19" x14ac:dyDescent="0.2">
      <c r="A489" s="121"/>
      <c r="B489" s="55"/>
      <c r="C489" s="124"/>
      <c r="D489" s="123"/>
      <c r="E489" s="123"/>
      <c r="F489" s="56"/>
      <c r="G489" s="123"/>
      <c r="H489" s="122"/>
      <c r="I489" s="123"/>
      <c r="J489" s="123"/>
      <c r="K489" s="123"/>
      <c r="L489" s="123"/>
      <c r="M489" s="124"/>
      <c r="N489" s="125"/>
      <c r="O489" s="124"/>
      <c r="P489" s="181"/>
      <c r="Q489" s="57"/>
      <c r="R489" s="126"/>
      <c r="S489" s="204"/>
    </row>
    <row r="490" spans="1:19" x14ac:dyDescent="0.2">
      <c r="A490" s="121"/>
      <c r="B490" s="55"/>
      <c r="C490" s="124"/>
      <c r="D490" s="123"/>
      <c r="E490" s="123"/>
      <c r="F490" s="56"/>
      <c r="G490" s="123"/>
      <c r="H490" s="122"/>
      <c r="I490" s="123"/>
      <c r="J490" s="123"/>
      <c r="K490" s="123"/>
      <c r="L490" s="123"/>
      <c r="M490" s="124"/>
      <c r="N490" s="125"/>
      <c r="O490" s="124"/>
      <c r="P490" s="57"/>
      <c r="Q490" s="57"/>
      <c r="R490" s="126"/>
      <c r="S490" s="204"/>
    </row>
    <row r="491" spans="1:19" x14ac:dyDescent="0.2">
      <c r="A491" s="121"/>
      <c r="B491" s="55"/>
      <c r="C491" s="124"/>
      <c r="D491" s="123"/>
      <c r="E491" s="123"/>
      <c r="F491" s="56"/>
      <c r="G491" s="123"/>
      <c r="H491" s="122"/>
      <c r="I491" s="123"/>
      <c r="J491" s="123"/>
      <c r="K491" s="123"/>
      <c r="L491" s="123"/>
      <c r="M491" s="124"/>
      <c r="N491" s="125"/>
      <c r="O491" s="124"/>
      <c r="P491" s="124"/>
      <c r="Q491" s="57"/>
      <c r="R491" s="126"/>
      <c r="S491" s="204"/>
    </row>
    <row r="492" spans="1:19" x14ac:dyDescent="0.2">
      <c r="A492" s="121"/>
      <c r="B492" s="55"/>
      <c r="C492" s="124"/>
      <c r="D492" s="123"/>
      <c r="E492" s="123"/>
      <c r="F492" s="56"/>
      <c r="G492" s="123"/>
      <c r="H492" s="122"/>
      <c r="I492" s="123"/>
      <c r="J492" s="123"/>
      <c r="K492" s="123"/>
      <c r="L492" s="123"/>
      <c r="M492" s="124"/>
      <c r="N492" s="125"/>
      <c r="O492" s="124"/>
      <c r="P492" s="62"/>
      <c r="Q492" s="57"/>
      <c r="R492" s="126"/>
      <c r="S492" s="204"/>
    </row>
    <row r="493" spans="1:19" x14ac:dyDescent="0.2">
      <c r="A493" s="121"/>
      <c r="B493" s="55"/>
      <c r="C493" s="124"/>
      <c r="D493" s="123"/>
      <c r="E493" s="123"/>
      <c r="F493" s="56"/>
      <c r="G493" s="123"/>
      <c r="H493" s="122"/>
      <c r="I493" s="123"/>
      <c r="J493" s="123"/>
      <c r="K493" s="123"/>
      <c r="L493" s="123"/>
      <c r="M493" s="124"/>
      <c r="N493" s="125"/>
      <c r="O493" s="124"/>
      <c r="P493" s="62"/>
      <c r="Q493" s="57"/>
      <c r="R493" s="126"/>
      <c r="S493" s="204"/>
    </row>
    <row r="494" spans="1:19" x14ac:dyDescent="0.2">
      <c r="A494" s="121"/>
      <c r="B494" s="55"/>
      <c r="C494" s="124"/>
      <c r="D494" s="123"/>
      <c r="E494" s="123"/>
      <c r="F494" s="56"/>
      <c r="G494" s="123"/>
      <c r="H494" s="122"/>
      <c r="I494" s="123"/>
      <c r="J494" s="123"/>
      <c r="K494" s="123"/>
      <c r="L494" s="123"/>
      <c r="M494" s="124"/>
      <c r="N494" s="125"/>
      <c r="O494" s="124"/>
      <c r="P494" s="124"/>
      <c r="Q494" s="57"/>
      <c r="R494" s="126"/>
      <c r="S494" s="204"/>
    </row>
    <row r="495" spans="1:19" x14ac:dyDescent="0.2">
      <c r="A495" s="121"/>
      <c r="B495" s="55"/>
      <c r="C495" s="124"/>
      <c r="D495" s="123"/>
      <c r="E495" s="123"/>
      <c r="F495" s="56"/>
      <c r="G495" s="123"/>
      <c r="H495" s="122"/>
      <c r="I495" s="123"/>
      <c r="J495" s="123"/>
      <c r="K495" s="123"/>
      <c r="L495" s="123"/>
      <c r="M495" s="124"/>
      <c r="N495" s="125"/>
      <c r="O495" s="124"/>
      <c r="P495" s="57"/>
      <c r="Q495" s="57"/>
      <c r="R495" s="126"/>
      <c r="S495" s="204"/>
    </row>
    <row r="496" spans="1:19" x14ac:dyDescent="0.2">
      <c r="A496" s="121"/>
      <c r="B496" s="55"/>
      <c r="C496" s="124"/>
      <c r="D496" s="123"/>
      <c r="E496" s="123"/>
      <c r="F496" s="56"/>
      <c r="G496" s="123"/>
      <c r="H496" s="122"/>
      <c r="I496" s="123"/>
      <c r="J496" s="123"/>
      <c r="K496" s="123"/>
      <c r="L496" s="123"/>
      <c r="M496" s="124"/>
      <c r="N496" s="125"/>
      <c r="O496" s="124"/>
      <c r="P496" s="124"/>
      <c r="Q496" s="57"/>
      <c r="R496" s="126"/>
      <c r="S496" s="204"/>
    </row>
    <row r="497" spans="1:19" x14ac:dyDescent="0.2">
      <c r="A497" s="121"/>
      <c r="B497" s="55"/>
      <c r="C497" s="124"/>
      <c r="D497" s="123"/>
      <c r="E497" s="123"/>
      <c r="F497" s="56"/>
      <c r="G497" s="123"/>
      <c r="H497" s="122"/>
      <c r="I497" s="123"/>
      <c r="J497" s="123"/>
      <c r="K497" s="123"/>
      <c r="L497" s="123"/>
      <c r="M497" s="124"/>
      <c r="N497" s="125"/>
      <c r="O497" s="124"/>
      <c r="P497" s="60"/>
      <c r="Q497" s="60"/>
      <c r="R497" s="126"/>
      <c r="S497" s="204"/>
    </row>
    <row r="498" spans="1:19" x14ac:dyDescent="0.2">
      <c r="A498" s="121"/>
      <c r="B498" s="55"/>
      <c r="C498" s="124"/>
      <c r="D498" s="123"/>
      <c r="E498" s="123"/>
      <c r="F498" s="56"/>
      <c r="G498" s="123"/>
      <c r="H498" s="122"/>
      <c r="I498" s="123"/>
      <c r="J498" s="123"/>
      <c r="K498" s="123"/>
      <c r="L498" s="123"/>
      <c r="M498" s="124"/>
      <c r="N498" s="125"/>
      <c r="O498" s="124"/>
      <c r="P498" s="57"/>
      <c r="Q498" s="57"/>
      <c r="R498" s="126"/>
      <c r="S498" s="204"/>
    </row>
    <row r="499" spans="1:19" x14ac:dyDescent="0.2">
      <c r="A499" s="121"/>
      <c r="B499" s="55"/>
      <c r="C499" s="124"/>
      <c r="D499" s="123"/>
      <c r="E499" s="123"/>
      <c r="F499" s="56"/>
      <c r="G499" s="123"/>
      <c r="H499" s="122"/>
      <c r="I499" s="123"/>
      <c r="J499" s="123"/>
      <c r="K499" s="123"/>
      <c r="L499" s="123"/>
      <c r="M499" s="124"/>
      <c r="N499" s="125"/>
      <c r="O499" s="124"/>
      <c r="P499" s="57"/>
      <c r="Q499" s="57"/>
      <c r="R499" s="126"/>
      <c r="S499" s="204"/>
    </row>
    <row r="500" spans="1:19" x14ac:dyDescent="0.2">
      <c r="A500" s="121"/>
      <c r="B500" s="55"/>
      <c r="C500" s="124"/>
      <c r="D500" s="123"/>
      <c r="E500" s="123"/>
      <c r="F500" s="56"/>
      <c r="G500" s="123"/>
      <c r="H500" s="122"/>
      <c r="I500" s="123"/>
      <c r="J500" s="123"/>
      <c r="K500" s="123"/>
      <c r="L500" s="123"/>
      <c r="M500" s="124"/>
      <c r="N500" s="125"/>
      <c r="O500" s="124"/>
      <c r="P500" s="124"/>
      <c r="Q500" s="57"/>
      <c r="R500" s="126"/>
      <c r="S500" s="204"/>
    </row>
    <row r="501" spans="1:19" x14ac:dyDescent="0.2">
      <c r="A501" s="130"/>
      <c r="B501" s="55"/>
      <c r="C501" s="124"/>
      <c r="D501" s="122"/>
      <c r="E501" s="122"/>
      <c r="F501" s="56"/>
      <c r="G501" s="122"/>
      <c r="H501" s="122"/>
      <c r="I501" s="123"/>
      <c r="J501" s="123"/>
      <c r="K501" s="123"/>
      <c r="L501" s="123"/>
      <c r="M501" s="127"/>
      <c r="N501" s="125"/>
      <c r="O501" s="124"/>
      <c r="P501" s="124"/>
      <c r="Q501" s="57"/>
      <c r="R501" s="126"/>
      <c r="S501" s="204"/>
    </row>
    <row r="502" spans="1:19" x14ac:dyDescent="0.2">
      <c r="A502" s="130"/>
      <c r="B502" s="55"/>
      <c r="C502" s="124"/>
      <c r="D502" s="122"/>
      <c r="E502" s="122"/>
      <c r="F502" s="56"/>
      <c r="G502" s="122"/>
      <c r="H502" s="122"/>
      <c r="I502" s="123"/>
      <c r="J502" s="123"/>
      <c r="K502" s="123"/>
      <c r="L502" s="123"/>
      <c r="M502" s="127"/>
      <c r="N502" s="125"/>
      <c r="O502" s="124"/>
      <c r="P502" s="57"/>
      <c r="Q502" s="57"/>
      <c r="R502" s="126"/>
      <c r="S502" s="204"/>
    </row>
    <row r="503" spans="1:19" x14ac:dyDescent="0.2">
      <c r="A503" s="121"/>
      <c r="B503" s="55"/>
      <c r="C503" s="124"/>
      <c r="D503" s="123"/>
      <c r="E503" s="123"/>
      <c r="F503" s="56"/>
      <c r="G503" s="123"/>
      <c r="H503" s="122"/>
      <c r="I503" s="123"/>
      <c r="J503" s="123"/>
      <c r="K503" s="123"/>
      <c r="L503" s="123"/>
      <c r="M503" s="124"/>
      <c r="N503" s="125"/>
      <c r="O503" s="124"/>
      <c r="P503" s="183"/>
      <c r="Q503" s="60"/>
      <c r="R503" s="126"/>
      <c r="S503" s="204"/>
    </row>
    <row r="504" spans="1:19" x14ac:dyDescent="0.2">
      <c r="A504" s="130"/>
      <c r="B504" s="55"/>
      <c r="C504" s="124"/>
      <c r="D504" s="122"/>
      <c r="E504" s="122"/>
      <c r="F504" s="56"/>
      <c r="G504" s="122"/>
      <c r="H504" s="122"/>
      <c r="I504" s="123"/>
      <c r="J504" s="123"/>
      <c r="K504" s="123"/>
      <c r="L504" s="123"/>
      <c r="M504" s="127"/>
      <c r="N504" s="125"/>
      <c r="O504" s="124"/>
      <c r="P504" s="62"/>
      <c r="Q504" s="57"/>
      <c r="R504" s="126"/>
      <c r="S504" s="204"/>
    </row>
    <row r="505" spans="1:19" x14ac:dyDescent="0.2">
      <c r="A505" s="121"/>
      <c r="B505" s="55"/>
      <c r="C505" s="124"/>
      <c r="D505" s="123"/>
      <c r="E505" s="123"/>
      <c r="F505" s="56"/>
      <c r="G505" s="123"/>
      <c r="H505" s="122"/>
      <c r="I505" s="123"/>
      <c r="J505" s="123"/>
      <c r="K505" s="123"/>
      <c r="L505" s="123"/>
      <c r="M505" s="124"/>
      <c r="N505" s="125"/>
      <c r="O505" s="124"/>
      <c r="P505" s="62"/>
      <c r="Q505" s="57"/>
      <c r="R505" s="126"/>
      <c r="S505" s="204"/>
    </row>
    <row r="506" spans="1:19" x14ac:dyDescent="0.2">
      <c r="A506" s="121"/>
      <c r="B506" s="55"/>
      <c r="C506" s="124"/>
      <c r="D506" s="123"/>
      <c r="E506" s="123"/>
      <c r="F506" s="56"/>
      <c r="G506" s="123"/>
      <c r="H506" s="122"/>
      <c r="I506" s="123"/>
      <c r="J506" s="123"/>
      <c r="K506" s="123"/>
      <c r="L506" s="123"/>
      <c r="M506" s="124"/>
      <c r="N506" s="125"/>
      <c r="O506" s="124"/>
      <c r="P506" s="60"/>
      <c r="Q506" s="60"/>
      <c r="R506" s="126"/>
      <c r="S506" s="204"/>
    </row>
    <row r="507" spans="1:19" x14ac:dyDescent="0.2">
      <c r="A507" s="121"/>
      <c r="B507" s="55"/>
      <c r="C507" s="124"/>
      <c r="D507" s="123"/>
      <c r="E507" s="123"/>
      <c r="F507" s="56"/>
      <c r="G507" s="123"/>
      <c r="H507" s="122"/>
      <c r="I507" s="123"/>
      <c r="J507" s="123"/>
      <c r="K507" s="123"/>
      <c r="L507" s="123"/>
      <c r="M507" s="124"/>
      <c r="N507" s="125"/>
      <c r="O507" s="124"/>
      <c r="P507" s="182"/>
      <c r="Q507" s="57"/>
      <c r="R507" s="126"/>
      <c r="S507" s="204"/>
    </row>
    <row r="508" spans="1:19" x14ac:dyDescent="0.2">
      <c r="A508" s="121"/>
      <c r="B508" s="55"/>
      <c r="C508" s="124"/>
      <c r="D508" s="123"/>
      <c r="E508" s="123"/>
      <c r="F508" s="56"/>
      <c r="G508" s="123"/>
      <c r="H508" s="122"/>
      <c r="I508" s="123"/>
      <c r="J508" s="123"/>
      <c r="K508" s="123"/>
      <c r="L508" s="123"/>
      <c r="M508" s="124"/>
      <c r="N508" s="125"/>
      <c r="O508" s="124"/>
      <c r="P508" s="181"/>
      <c r="Q508" s="57"/>
      <c r="R508" s="126"/>
      <c r="S508" s="204"/>
    </row>
    <row r="509" spans="1:19" x14ac:dyDescent="0.2">
      <c r="A509" s="121"/>
      <c r="B509" s="55"/>
      <c r="C509" s="124"/>
      <c r="D509" s="123"/>
      <c r="E509" s="123"/>
      <c r="F509" s="56"/>
      <c r="G509" s="123"/>
      <c r="H509" s="122"/>
      <c r="I509" s="123"/>
      <c r="J509" s="123"/>
      <c r="K509" s="123"/>
      <c r="L509" s="123"/>
      <c r="M509" s="124"/>
      <c r="N509" s="125"/>
      <c r="O509" s="124"/>
      <c r="P509" s="62"/>
      <c r="Q509" s="57"/>
      <c r="R509" s="126"/>
      <c r="S509" s="204"/>
    </row>
    <row r="510" spans="1:19" x14ac:dyDescent="0.2">
      <c r="A510" s="121"/>
      <c r="B510" s="55"/>
      <c r="C510" s="124"/>
      <c r="D510" s="123"/>
      <c r="E510" s="123"/>
      <c r="F510" s="56"/>
      <c r="G510" s="123"/>
      <c r="H510" s="122"/>
      <c r="I510" s="123"/>
      <c r="J510" s="123"/>
      <c r="K510" s="123"/>
      <c r="L510" s="123"/>
      <c r="M510" s="124"/>
      <c r="N510" s="125"/>
      <c r="O510" s="124"/>
      <c r="P510" s="57"/>
      <c r="Q510" s="57"/>
      <c r="R510" s="126"/>
      <c r="S510" s="204"/>
    </row>
    <row r="511" spans="1:19" x14ac:dyDescent="0.2">
      <c r="A511" s="128"/>
      <c r="B511" s="55"/>
      <c r="C511" s="124"/>
      <c r="D511" s="129"/>
      <c r="E511" s="129"/>
      <c r="F511" s="56"/>
      <c r="G511" s="129"/>
      <c r="H511" s="122"/>
      <c r="I511" s="123"/>
      <c r="J511" s="123"/>
      <c r="K511" s="123"/>
      <c r="L511" s="123"/>
      <c r="M511" s="127"/>
      <c r="N511" s="125"/>
      <c r="O511" s="124"/>
      <c r="P511" s="60"/>
      <c r="Q511" s="60"/>
      <c r="R511" s="126"/>
      <c r="S511" s="204"/>
    </row>
    <row r="512" spans="1:19" x14ac:dyDescent="0.2">
      <c r="A512" s="121"/>
      <c r="B512" s="55"/>
      <c r="C512" s="124"/>
      <c r="D512" s="123"/>
      <c r="E512" s="123"/>
      <c r="F512" s="56"/>
      <c r="G512" s="123"/>
      <c r="H512" s="122"/>
      <c r="I512" s="123"/>
      <c r="J512" s="123"/>
      <c r="K512" s="123"/>
      <c r="L512" s="123"/>
      <c r="M512" s="124"/>
      <c r="N512" s="125"/>
      <c r="O512" s="124"/>
      <c r="P512" s="183"/>
      <c r="Q512" s="60"/>
      <c r="R512" s="126"/>
      <c r="S512" s="204"/>
    </row>
    <row r="513" spans="1:19" x14ac:dyDescent="0.2">
      <c r="A513" s="121"/>
      <c r="B513" s="55"/>
      <c r="C513" s="124"/>
      <c r="D513" s="123"/>
      <c r="E513" s="123"/>
      <c r="F513" s="56"/>
      <c r="G513" s="123"/>
      <c r="H513" s="122"/>
      <c r="I513" s="123"/>
      <c r="J513" s="123"/>
      <c r="K513" s="123"/>
      <c r="L513" s="123"/>
      <c r="M513" s="124"/>
      <c r="N513" s="125"/>
      <c r="O513" s="124"/>
      <c r="P513" s="124"/>
      <c r="Q513" s="57"/>
      <c r="R513" s="126"/>
      <c r="S513" s="204"/>
    </row>
    <row r="514" spans="1:19" x14ac:dyDescent="0.2">
      <c r="A514" s="130"/>
      <c r="B514" s="55"/>
      <c r="C514" s="124"/>
      <c r="D514" s="122"/>
      <c r="E514" s="122"/>
      <c r="F514" s="56"/>
      <c r="G514" s="122"/>
      <c r="H514" s="122"/>
      <c r="I514" s="123"/>
      <c r="J514" s="123"/>
      <c r="K514" s="123"/>
      <c r="L514" s="123"/>
      <c r="M514" s="127"/>
      <c r="N514" s="125"/>
      <c r="O514" s="124"/>
      <c r="P514" s="127"/>
      <c r="Q514" s="60"/>
      <c r="R514" s="126"/>
      <c r="S514" s="204"/>
    </row>
    <row r="515" spans="1:19" x14ac:dyDescent="0.2">
      <c r="A515" s="121"/>
      <c r="B515" s="55"/>
      <c r="C515" s="124"/>
      <c r="D515" s="123"/>
      <c r="E515" s="123"/>
      <c r="F515" s="56"/>
      <c r="G515" s="123"/>
      <c r="H515" s="122"/>
      <c r="I515" s="123"/>
      <c r="J515" s="123"/>
      <c r="K515" s="123"/>
      <c r="L515" s="123"/>
      <c r="M515" s="124"/>
      <c r="N515" s="125"/>
      <c r="O515" s="124"/>
      <c r="P515" s="57"/>
      <c r="Q515" s="57"/>
      <c r="R515" s="126"/>
      <c r="S515" s="204"/>
    </row>
    <row r="516" spans="1:19" x14ac:dyDescent="0.2">
      <c r="A516" s="121"/>
      <c r="B516" s="55"/>
      <c r="C516" s="124"/>
      <c r="D516" s="123"/>
      <c r="E516" s="123"/>
      <c r="F516" s="56"/>
      <c r="G516" s="123"/>
      <c r="H516" s="122"/>
      <c r="I516" s="123"/>
      <c r="J516" s="123"/>
      <c r="K516" s="123"/>
      <c r="L516" s="123"/>
      <c r="M516" s="124"/>
      <c r="N516" s="125"/>
      <c r="O516" s="124"/>
      <c r="P516" s="127"/>
      <c r="Q516" s="60"/>
      <c r="R516" s="126"/>
      <c r="S516" s="204"/>
    </row>
    <row r="517" spans="1:19" x14ac:dyDescent="0.2">
      <c r="A517" s="121"/>
      <c r="B517" s="55"/>
      <c r="C517" s="124"/>
      <c r="D517" s="123"/>
      <c r="E517" s="123"/>
      <c r="F517" s="56"/>
      <c r="G517" s="123"/>
      <c r="H517" s="122"/>
      <c r="I517" s="123"/>
      <c r="J517" s="123"/>
      <c r="K517" s="123"/>
      <c r="L517" s="123"/>
      <c r="M517" s="124"/>
      <c r="N517" s="125"/>
      <c r="O517" s="124"/>
      <c r="P517" s="124"/>
      <c r="Q517" s="57"/>
      <c r="R517" s="126"/>
      <c r="S517" s="204"/>
    </row>
    <row r="518" spans="1:19" x14ac:dyDescent="0.2">
      <c r="A518" s="121"/>
      <c r="B518" s="55"/>
      <c r="C518" s="124"/>
      <c r="D518" s="123"/>
      <c r="E518" s="123"/>
      <c r="F518" s="56"/>
      <c r="G518" s="123"/>
      <c r="H518" s="122"/>
      <c r="I518" s="56"/>
      <c r="J518" s="56"/>
      <c r="K518" s="56"/>
      <c r="L518" s="56"/>
      <c r="M518" s="57"/>
      <c r="N518" s="58"/>
      <c r="O518" s="57"/>
      <c r="P518" s="57"/>
      <c r="Q518" s="57"/>
      <c r="R518" s="126"/>
      <c r="S518" s="204"/>
    </row>
    <row r="519" spans="1:19" x14ac:dyDescent="0.2">
      <c r="A519" s="121"/>
      <c r="B519" s="55"/>
      <c r="C519" s="124"/>
      <c r="D519" s="123"/>
      <c r="E519" s="123"/>
      <c r="F519" s="56"/>
      <c r="G519" s="123"/>
      <c r="H519" s="122"/>
      <c r="I519" s="123"/>
      <c r="J519" s="123"/>
      <c r="K519" s="123"/>
      <c r="L519" s="123"/>
      <c r="M519" s="124"/>
      <c r="N519" s="125"/>
      <c r="O519" s="124"/>
      <c r="P519" s="57"/>
      <c r="Q519" s="57"/>
      <c r="R519" s="126"/>
      <c r="S519" s="204"/>
    </row>
    <row r="520" spans="1:19" x14ac:dyDescent="0.2">
      <c r="A520" s="130"/>
      <c r="B520" s="55"/>
      <c r="C520" s="124"/>
      <c r="D520" s="122"/>
      <c r="E520" s="122"/>
      <c r="F520" s="56"/>
      <c r="G520" s="122"/>
      <c r="H520" s="122"/>
      <c r="I520" s="123"/>
      <c r="J520" s="123"/>
      <c r="K520" s="123"/>
      <c r="L520" s="123"/>
      <c r="M520" s="127"/>
      <c r="N520" s="125"/>
      <c r="O520" s="124"/>
      <c r="P520" s="60"/>
      <c r="Q520" s="60"/>
      <c r="R520" s="126"/>
      <c r="S520" s="204"/>
    </row>
    <row r="521" spans="1:19" ht="12" customHeight="1" x14ac:dyDescent="0.2">
      <c r="A521" s="139"/>
      <c r="B521" s="55"/>
      <c r="C521" s="124"/>
      <c r="D521" s="140"/>
      <c r="E521" s="140"/>
      <c r="F521" s="56"/>
      <c r="G521" s="140"/>
      <c r="H521" s="122"/>
      <c r="I521" s="123"/>
      <c r="J521" s="123"/>
      <c r="K521" s="123"/>
      <c r="L521" s="123"/>
      <c r="M521" s="127"/>
      <c r="N521" s="125"/>
      <c r="O521" s="124"/>
      <c r="P521" s="57"/>
      <c r="Q521" s="57"/>
      <c r="R521" s="126"/>
      <c r="S521" s="204"/>
    </row>
    <row r="522" spans="1:19" ht="12" customHeight="1" x14ac:dyDescent="0.2">
      <c r="A522" s="121"/>
      <c r="B522" s="55"/>
      <c r="C522" s="124"/>
      <c r="D522" s="123"/>
      <c r="E522" s="123"/>
      <c r="F522" s="56"/>
      <c r="G522" s="123"/>
      <c r="H522" s="122"/>
      <c r="I522" s="123"/>
      <c r="J522" s="123"/>
      <c r="K522" s="123"/>
      <c r="L522" s="123"/>
      <c r="M522" s="124"/>
      <c r="N522" s="125"/>
      <c r="O522" s="124"/>
      <c r="P522" s="124"/>
      <c r="Q522" s="57"/>
      <c r="R522" s="126"/>
      <c r="S522" s="204"/>
    </row>
    <row r="523" spans="1:19" ht="12" customHeight="1" x14ac:dyDescent="0.2">
      <c r="A523" s="130"/>
      <c r="B523" s="55"/>
      <c r="C523" s="124"/>
      <c r="D523" s="122"/>
      <c r="E523" s="122"/>
      <c r="F523" s="56"/>
      <c r="G523" s="122"/>
      <c r="H523" s="122"/>
      <c r="I523" s="123"/>
      <c r="J523" s="123"/>
      <c r="K523" s="123"/>
      <c r="L523" s="123"/>
      <c r="M523" s="127"/>
      <c r="N523" s="125"/>
      <c r="O523" s="124"/>
      <c r="P523" s="124"/>
      <c r="Q523" s="57"/>
      <c r="R523" s="126"/>
      <c r="S523" s="204"/>
    </row>
    <row r="524" spans="1:19" ht="12" customHeight="1" x14ac:dyDescent="0.2">
      <c r="A524" s="121"/>
      <c r="B524" s="55"/>
      <c r="C524" s="124"/>
      <c r="D524" s="123"/>
      <c r="E524" s="123"/>
      <c r="F524" s="56"/>
      <c r="G524" s="123"/>
      <c r="H524" s="122"/>
      <c r="I524" s="123"/>
      <c r="J524" s="123"/>
      <c r="K524" s="123"/>
      <c r="L524" s="123"/>
      <c r="M524" s="124"/>
      <c r="N524" s="125"/>
      <c r="O524" s="124"/>
      <c r="P524" s="60"/>
      <c r="Q524" s="60"/>
      <c r="R524" s="126"/>
      <c r="S524" s="204"/>
    </row>
    <row r="525" spans="1:19" ht="12" customHeight="1" x14ac:dyDescent="0.2">
      <c r="A525" s="128"/>
      <c r="B525" s="55"/>
      <c r="C525" s="124"/>
      <c r="D525" s="129"/>
      <c r="E525" s="129"/>
      <c r="F525" s="56"/>
      <c r="G525" s="129"/>
      <c r="H525" s="122"/>
      <c r="I525" s="123"/>
      <c r="J525" s="123"/>
      <c r="K525" s="123"/>
      <c r="L525" s="123"/>
      <c r="M525" s="127"/>
      <c r="N525" s="125"/>
      <c r="O525" s="124"/>
      <c r="P525" s="60"/>
      <c r="Q525" s="60"/>
      <c r="R525" s="126"/>
      <c r="S525" s="204"/>
    </row>
    <row r="526" spans="1:19" ht="12" customHeight="1" x14ac:dyDescent="0.2">
      <c r="A526" s="121"/>
      <c r="B526" s="55"/>
      <c r="C526" s="124"/>
      <c r="D526" s="123"/>
      <c r="E526" s="123"/>
      <c r="F526" s="56"/>
      <c r="G526" s="123"/>
      <c r="H526" s="122"/>
      <c r="I526" s="123"/>
      <c r="J526" s="123"/>
      <c r="K526" s="123"/>
      <c r="L526" s="123"/>
      <c r="M526" s="124"/>
      <c r="N526" s="125"/>
      <c r="O526" s="124"/>
      <c r="P526" s="182"/>
      <c r="Q526" s="57"/>
      <c r="R526" s="126"/>
      <c r="S526" s="204"/>
    </row>
    <row r="527" spans="1:19" x14ac:dyDescent="0.2">
      <c r="A527" s="121"/>
      <c r="B527" s="55"/>
      <c r="C527" s="124"/>
      <c r="D527" s="123"/>
      <c r="E527" s="123"/>
      <c r="F527" s="56"/>
      <c r="G527" s="123"/>
      <c r="H527" s="122"/>
      <c r="I527" s="123"/>
      <c r="J527" s="123"/>
      <c r="K527" s="123"/>
      <c r="L527" s="123"/>
      <c r="M527" s="124"/>
      <c r="N527" s="125"/>
      <c r="O527" s="124"/>
      <c r="P527" s="124"/>
      <c r="Q527" s="57"/>
      <c r="R527" s="126"/>
      <c r="S527" s="204"/>
    </row>
    <row r="528" spans="1:19" x14ac:dyDescent="0.2">
      <c r="A528" s="121"/>
      <c r="B528" s="55"/>
      <c r="C528" s="124"/>
      <c r="D528" s="123"/>
      <c r="E528" s="123"/>
      <c r="F528" s="56"/>
      <c r="G528" s="123"/>
      <c r="H528" s="122"/>
      <c r="I528" s="123"/>
      <c r="J528" s="123"/>
      <c r="K528" s="123"/>
      <c r="L528" s="123"/>
      <c r="M528" s="124"/>
      <c r="N528" s="125"/>
      <c r="O528" s="124"/>
      <c r="P528" s="182"/>
      <c r="Q528" s="57"/>
      <c r="R528" s="126"/>
      <c r="S528" s="204"/>
    </row>
    <row r="529" spans="1:19" x14ac:dyDescent="0.2">
      <c r="A529" s="121"/>
      <c r="B529" s="55"/>
      <c r="C529" s="124"/>
      <c r="D529" s="123"/>
      <c r="E529" s="123"/>
      <c r="F529" s="56"/>
      <c r="G529" s="123"/>
      <c r="H529" s="122"/>
      <c r="I529" s="123"/>
      <c r="J529" s="123"/>
      <c r="K529" s="123"/>
      <c r="L529" s="123"/>
      <c r="M529" s="124"/>
      <c r="N529" s="125"/>
      <c r="O529" s="124"/>
      <c r="P529" s="124"/>
      <c r="Q529" s="57"/>
      <c r="R529" s="126"/>
      <c r="S529" s="204"/>
    </row>
    <row r="530" spans="1:19" x14ac:dyDescent="0.2">
      <c r="A530" s="121"/>
      <c r="B530" s="55"/>
      <c r="C530" s="124"/>
      <c r="D530" s="123"/>
      <c r="E530" s="123"/>
      <c r="F530" s="56"/>
      <c r="G530" s="123"/>
      <c r="H530" s="122"/>
      <c r="I530" s="123"/>
      <c r="J530" s="123"/>
      <c r="K530" s="123"/>
      <c r="L530" s="123"/>
      <c r="M530" s="124"/>
      <c r="N530" s="125"/>
      <c r="O530" s="124"/>
      <c r="P530" s="62"/>
      <c r="Q530" s="57"/>
      <c r="R530" s="126"/>
      <c r="S530" s="204"/>
    </row>
    <row r="531" spans="1:19" x14ac:dyDescent="0.2">
      <c r="A531" s="130"/>
      <c r="B531" s="55"/>
      <c r="C531" s="124"/>
      <c r="D531" s="122"/>
      <c r="E531" s="122"/>
      <c r="F531" s="56"/>
      <c r="G531" s="122"/>
      <c r="H531" s="122"/>
      <c r="I531" s="123"/>
      <c r="J531" s="123"/>
      <c r="K531" s="123"/>
      <c r="L531" s="123"/>
      <c r="M531" s="127"/>
      <c r="N531" s="125"/>
      <c r="O531" s="124"/>
      <c r="P531" s="127"/>
      <c r="Q531" s="60"/>
      <c r="R531" s="126"/>
      <c r="S531" s="204"/>
    </row>
    <row r="532" spans="1:19" x14ac:dyDescent="0.2">
      <c r="A532" s="121"/>
      <c r="B532" s="55"/>
      <c r="C532" s="124"/>
      <c r="D532" s="123"/>
      <c r="E532" s="123"/>
      <c r="F532" s="56"/>
      <c r="G532" s="123"/>
      <c r="H532" s="122"/>
      <c r="I532" s="123"/>
      <c r="J532" s="123"/>
      <c r="K532" s="123"/>
      <c r="L532" s="123"/>
      <c r="M532" s="124"/>
      <c r="N532" s="125"/>
      <c r="O532" s="124"/>
      <c r="P532" s="124"/>
      <c r="Q532" s="57"/>
      <c r="R532" s="126"/>
      <c r="S532" s="204"/>
    </row>
    <row r="533" spans="1:19" x14ac:dyDescent="0.2">
      <c r="A533" s="121"/>
      <c r="B533" s="55"/>
      <c r="C533" s="124"/>
      <c r="D533" s="123"/>
      <c r="E533" s="123"/>
      <c r="F533" s="56"/>
      <c r="G533" s="123"/>
      <c r="H533" s="122"/>
      <c r="I533" s="123"/>
      <c r="J533" s="123"/>
      <c r="K533" s="123"/>
      <c r="L533" s="123"/>
      <c r="M533" s="124"/>
      <c r="N533" s="125"/>
      <c r="O533" s="124"/>
      <c r="P533" s="127"/>
      <c r="Q533" s="127"/>
      <c r="R533" s="126"/>
      <c r="S533" s="204"/>
    </row>
    <row r="534" spans="1:19" x14ac:dyDescent="0.2">
      <c r="A534" s="121"/>
      <c r="B534" s="55"/>
      <c r="C534" s="124"/>
      <c r="D534" s="123"/>
      <c r="E534" s="123"/>
      <c r="F534" s="56"/>
      <c r="G534" s="123"/>
      <c r="H534" s="122"/>
      <c r="I534" s="123"/>
      <c r="J534" s="123"/>
      <c r="K534" s="123"/>
      <c r="L534" s="123"/>
      <c r="M534" s="124"/>
      <c r="N534" s="125"/>
      <c r="O534" s="124"/>
      <c r="P534" s="62"/>
      <c r="Q534" s="57"/>
      <c r="R534" s="126"/>
      <c r="S534" s="204"/>
    </row>
    <row r="535" spans="1:19" x14ac:dyDescent="0.2">
      <c r="A535" s="121"/>
      <c r="B535" s="55"/>
      <c r="C535" s="124"/>
      <c r="D535" s="123"/>
      <c r="E535" s="123"/>
      <c r="F535" s="56"/>
      <c r="G535" s="123"/>
      <c r="H535" s="122"/>
      <c r="I535" s="123"/>
      <c r="J535" s="123"/>
      <c r="K535" s="123"/>
      <c r="L535" s="123"/>
      <c r="M535" s="124"/>
      <c r="N535" s="125"/>
      <c r="O535" s="124"/>
      <c r="P535" s="57"/>
      <c r="Q535" s="57"/>
      <c r="R535" s="126"/>
      <c r="S535" s="204"/>
    </row>
    <row r="536" spans="1:19" x14ac:dyDescent="0.2">
      <c r="A536" s="121"/>
      <c r="B536" s="55"/>
      <c r="C536" s="124"/>
      <c r="D536" s="123"/>
      <c r="E536" s="123"/>
      <c r="F536" s="56"/>
      <c r="G536" s="123"/>
      <c r="H536" s="122"/>
      <c r="I536" s="123"/>
      <c r="J536" s="123"/>
      <c r="K536" s="123"/>
      <c r="L536" s="123"/>
      <c r="M536" s="124"/>
      <c r="N536" s="125"/>
      <c r="O536" s="124"/>
      <c r="P536" s="127"/>
      <c r="Q536" s="127"/>
      <c r="R536" s="126"/>
      <c r="S536" s="204"/>
    </row>
    <row r="537" spans="1:19" x14ac:dyDescent="0.2">
      <c r="A537" s="121"/>
      <c r="B537" s="55"/>
      <c r="C537" s="124"/>
      <c r="D537" s="123"/>
      <c r="E537" s="123"/>
      <c r="F537" s="56"/>
      <c r="G537" s="123"/>
      <c r="H537" s="122"/>
      <c r="I537" s="123"/>
      <c r="J537" s="123"/>
      <c r="K537" s="123"/>
      <c r="L537" s="123"/>
      <c r="M537" s="124"/>
      <c r="N537" s="125"/>
      <c r="O537" s="124"/>
      <c r="P537" s="57"/>
      <c r="Q537" s="57"/>
      <c r="R537" s="126"/>
      <c r="S537" s="204"/>
    </row>
    <row r="538" spans="1:19" x14ac:dyDescent="0.2">
      <c r="A538" s="121"/>
      <c r="B538" s="55"/>
      <c r="C538" s="124"/>
      <c r="D538" s="123"/>
      <c r="E538" s="123"/>
      <c r="F538" s="56"/>
      <c r="G538" s="123"/>
      <c r="H538" s="122"/>
      <c r="I538" s="123"/>
      <c r="J538" s="123"/>
      <c r="K538" s="123"/>
      <c r="L538" s="123"/>
      <c r="M538" s="124"/>
      <c r="N538" s="125"/>
      <c r="O538" s="124"/>
      <c r="P538" s="57"/>
      <c r="Q538" s="57"/>
      <c r="R538" s="126"/>
      <c r="S538" s="204"/>
    </row>
    <row r="539" spans="1:19" x14ac:dyDescent="0.2">
      <c r="A539" s="121"/>
      <c r="B539" s="55"/>
      <c r="C539" s="124"/>
      <c r="D539" s="123"/>
      <c r="E539" s="123"/>
      <c r="F539" s="56"/>
      <c r="G539" s="123"/>
      <c r="H539" s="122"/>
      <c r="I539" s="123"/>
      <c r="J539" s="123"/>
      <c r="K539" s="123"/>
      <c r="L539" s="123"/>
      <c r="M539" s="124"/>
      <c r="N539" s="125"/>
      <c r="O539" s="124"/>
      <c r="P539" s="188"/>
      <c r="Q539" s="57"/>
      <c r="R539" s="126"/>
      <c r="S539" s="204"/>
    </row>
    <row r="540" spans="1:19" x14ac:dyDescent="0.2">
      <c r="A540" s="130"/>
      <c r="B540" s="55"/>
      <c r="C540" s="124"/>
      <c r="D540" s="122"/>
      <c r="E540" s="122"/>
      <c r="F540" s="56"/>
      <c r="G540" s="122"/>
      <c r="H540" s="122"/>
      <c r="I540" s="123"/>
      <c r="J540" s="123"/>
      <c r="K540" s="123"/>
      <c r="L540" s="123"/>
      <c r="M540" s="127"/>
      <c r="N540" s="125"/>
      <c r="O540" s="124"/>
      <c r="P540" s="60"/>
      <c r="Q540" s="60"/>
      <c r="R540" s="59"/>
      <c r="S540" s="204"/>
    </row>
    <row r="541" spans="1:19" x14ac:dyDescent="0.2">
      <c r="A541" s="121"/>
      <c r="B541" s="55"/>
      <c r="C541" s="124"/>
      <c r="D541" s="123"/>
      <c r="E541" s="123"/>
      <c r="F541" s="56"/>
      <c r="G541" s="123"/>
      <c r="H541" s="122"/>
      <c r="I541" s="123"/>
      <c r="J541" s="123"/>
      <c r="K541" s="123"/>
      <c r="L541" s="123"/>
      <c r="M541" s="124"/>
      <c r="N541" s="125"/>
      <c r="O541" s="124"/>
      <c r="P541" s="62"/>
      <c r="Q541" s="57"/>
      <c r="R541" s="126"/>
      <c r="S541" s="204"/>
    </row>
    <row r="542" spans="1:19" x14ac:dyDescent="0.2">
      <c r="A542" s="121"/>
      <c r="B542" s="55"/>
      <c r="C542" s="124"/>
      <c r="D542" s="123"/>
      <c r="E542" s="123"/>
      <c r="F542" s="56"/>
      <c r="G542" s="123"/>
      <c r="H542" s="122"/>
      <c r="I542" s="123"/>
      <c r="J542" s="123"/>
      <c r="K542" s="123"/>
      <c r="L542" s="123"/>
      <c r="M542" s="124"/>
      <c r="N542" s="125"/>
      <c r="O542" s="124"/>
      <c r="P542" s="57"/>
      <c r="Q542" s="57"/>
      <c r="R542" s="126"/>
      <c r="S542" s="204"/>
    </row>
    <row r="543" spans="1:19" x14ac:dyDescent="0.2">
      <c r="A543" s="130"/>
      <c r="B543" s="55"/>
      <c r="C543" s="124"/>
      <c r="D543" s="122"/>
      <c r="E543" s="122"/>
      <c r="F543" s="56"/>
      <c r="G543" s="122"/>
      <c r="H543" s="122"/>
      <c r="I543" s="123"/>
      <c r="J543" s="123"/>
      <c r="K543" s="123"/>
      <c r="L543" s="123"/>
      <c r="M543" s="124"/>
      <c r="N543" s="125"/>
      <c r="O543" s="124"/>
      <c r="P543" s="62"/>
      <c r="Q543" s="57"/>
      <c r="R543" s="126"/>
      <c r="S543" s="204"/>
    </row>
    <row r="544" spans="1:19" x14ac:dyDescent="0.2">
      <c r="A544" s="121"/>
      <c r="B544" s="55"/>
      <c r="C544" s="124"/>
      <c r="D544" s="123"/>
      <c r="E544" s="123"/>
      <c r="F544" s="56"/>
      <c r="G544" s="123"/>
      <c r="H544" s="122"/>
      <c r="I544" s="123"/>
      <c r="J544" s="123"/>
      <c r="K544" s="123"/>
      <c r="L544" s="123"/>
      <c r="M544" s="124"/>
      <c r="N544" s="125"/>
      <c r="O544" s="124"/>
      <c r="P544" s="57"/>
      <c r="Q544" s="57"/>
      <c r="R544" s="126"/>
      <c r="S544" s="204"/>
    </row>
    <row r="545" spans="1:19" x14ac:dyDescent="0.2">
      <c r="A545" s="121"/>
      <c r="B545" s="55"/>
      <c r="C545" s="124"/>
      <c r="D545" s="123"/>
      <c r="E545" s="123"/>
      <c r="F545" s="56"/>
      <c r="G545" s="123"/>
      <c r="H545" s="122"/>
      <c r="I545" s="123"/>
      <c r="J545" s="123"/>
      <c r="K545" s="123"/>
      <c r="L545" s="123"/>
      <c r="M545" s="124"/>
      <c r="N545" s="125"/>
      <c r="O545" s="124"/>
      <c r="P545" s="57"/>
      <c r="Q545" s="57"/>
      <c r="R545" s="126"/>
      <c r="S545" s="204"/>
    </row>
    <row r="546" spans="1:19" x14ac:dyDescent="0.2">
      <c r="A546" s="130"/>
      <c r="B546" s="55"/>
      <c r="C546" s="124"/>
      <c r="D546" s="122"/>
      <c r="E546" s="122"/>
      <c r="F546" s="56"/>
      <c r="G546" s="122"/>
      <c r="H546" s="122"/>
      <c r="I546" s="123"/>
      <c r="J546" s="123"/>
      <c r="K546" s="123"/>
      <c r="L546" s="123"/>
      <c r="M546" s="127"/>
      <c r="N546" s="125"/>
      <c r="O546" s="124"/>
      <c r="P546" s="127"/>
      <c r="Q546" s="60"/>
      <c r="R546" s="126"/>
      <c r="S546" s="204"/>
    </row>
    <row r="547" spans="1:19" x14ac:dyDescent="0.2">
      <c r="A547" s="130"/>
      <c r="B547" s="55"/>
      <c r="C547" s="124"/>
      <c r="D547" s="122"/>
      <c r="E547" s="122"/>
      <c r="F547" s="56"/>
      <c r="G547" s="122"/>
      <c r="H547" s="122"/>
      <c r="I547" s="123"/>
      <c r="J547" s="123"/>
      <c r="K547" s="123"/>
      <c r="L547" s="123"/>
      <c r="M547" s="127"/>
      <c r="N547" s="125"/>
      <c r="O547" s="124"/>
      <c r="P547" s="127"/>
      <c r="Q547" s="127"/>
      <c r="R547" s="126"/>
      <c r="S547" s="204"/>
    </row>
    <row r="548" spans="1:19" x14ac:dyDescent="0.2">
      <c r="A548" s="121"/>
      <c r="B548" s="55"/>
      <c r="C548" s="124"/>
      <c r="D548" s="123"/>
      <c r="E548" s="123"/>
      <c r="F548" s="56"/>
      <c r="G548" s="123"/>
      <c r="H548" s="122"/>
      <c r="I548" s="123"/>
      <c r="J548" s="123"/>
      <c r="K548" s="123"/>
      <c r="L548" s="123"/>
      <c r="M548" s="124"/>
      <c r="N548" s="125"/>
      <c r="O548" s="124"/>
      <c r="P548" s="124"/>
      <c r="Q548" s="124"/>
      <c r="R548" s="126"/>
      <c r="S548" s="204"/>
    </row>
    <row r="549" spans="1:19" x14ac:dyDescent="0.2">
      <c r="A549" s="121"/>
      <c r="B549" s="55"/>
      <c r="C549" s="124"/>
      <c r="D549" s="123"/>
      <c r="E549" s="123"/>
      <c r="F549" s="56"/>
      <c r="G549" s="123"/>
      <c r="H549" s="122"/>
      <c r="I549" s="123"/>
      <c r="J549" s="123"/>
      <c r="K549" s="123"/>
      <c r="L549" s="123"/>
      <c r="M549" s="124"/>
      <c r="N549" s="125"/>
      <c r="O549" s="124"/>
      <c r="P549" s="57"/>
      <c r="Q549" s="57"/>
      <c r="R549" s="126"/>
      <c r="S549" s="204"/>
    </row>
    <row r="550" spans="1:19" x14ac:dyDescent="0.2">
      <c r="A550" s="130"/>
      <c r="B550" s="55"/>
      <c r="C550" s="124"/>
      <c r="D550" s="122"/>
      <c r="E550" s="122"/>
      <c r="F550" s="56"/>
      <c r="G550" s="122"/>
      <c r="H550" s="122"/>
      <c r="I550" s="123"/>
      <c r="J550" s="123"/>
      <c r="K550" s="123"/>
      <c r="L550" s="123"/>
      <c r="M550" s="127"/>
      <c r="N550" s="125"/>
      <c r="O550" s="124"/>
      <c r="P550" s="57"/>
      <c r="Q550" s="57"/>
      <c r="R550" s="126"/>
      <c r="S550" s="204"/>
    </row>
    <row r="551" spans="1:19" x14ac:dyDescent="0.2">
      <c r="A551" s="121"/>
      <c r="B551" s="55"/>
      <c r="C551" s="124"/>
      <c r="D551" s="123"/>
      <c r="E551" s="123"/>
      <c r="F551" s="56"/>
      <c r="G551" s="123"/>
      <c r="H551" s="122"/>
      <c r="I551" s="123"/>
      <c r="J551" s="123"/>
      <c r="K551" s="123"/>
      <c r="L551" s="123"/>
      <c r="M551" s="124"/>
      <c r="N551" s="125"/>
      <c r="O551" s="124"/>
      <c r="P551" s="57"/>
      <c r="Q551" s="57"/>
      <c r="R551" s="126"/>
      <c r="S551" s="204"/>
    </row>
    <row r="552" spans="1:19" x14ac:dyDescent="0.2">
      <c r="A552" s="121"/>
      <c r="B552" s="55"/>
      <c r="C552" s="124"/>
      <c r="D552" s="123"/>
      <c r="E552" s="123"/>
      <c r="F552" s="123"/>
      <c r="G552" s="123"/>
      <c r="H552" s="122"/>
      <c r="I552" s="123"/>
      <c r="J552" s="123"/>
      <c r="K552" s="123"/>
      <c r="L552" s="123"/>
      <c r="M552" s="124"/>
      <c r="N552" s="125"/>
      <c r="O552" s="124"/>
      <c r="P552" s="124"/>
      <c r="Q552" s="124"/>
      <c r="R552" s="126"/>
      <c r="S552" s="204"/>
    </row>
    <row r="553" spans="1:19" x14ac:dyDescent="0.2">
      <c r="A553" s="128"/>
      <c r="B553" s="55"/>
      <c r="C553" s="124"/>
      <c r="D553" s="129"/>
      <c r="E553" s="129"/>
      <c r="F553" s="123"/>
      <c r="G553" s="129"/>
      <c r="H553" s="122"/>
      <c r="I553" s="123"/>
      <c r="J553" s="123"/>
      <c r="K553" s="123"/>
      <c r="L553" s="123"/>
      <c r="M553" s="127"/>
      <c r="N553" s="125"/>
      <c r="O553" s="124"/>
      <c r="P553" s="60"/>
      <c r="Q553" s="60"/>
      <c r="R553" s="126"/>
      <c r="S553" s="204"/>
    </row>
    <row r="554" spans="1:19" ht="12.75" customHeight="1" x14ac:dyDescent="0.2">
      <c r="A554" s="121"/>
      <c r="B554" s="55"/>
      <c r="C554" s="124"/>
      <c r="D554" s="123"/>
      <c r="E554" s="123"/>
      <c r="F554" s="123"/>
      <c r="G554" s="123"/>
      <c r="H554" s="122"/>
      <c r="I554" s="123"/>
      <c r="J554" s="123"/>
      <c r="K554" s="123"/>
      <c r="L554" s="123"/>
      <c r="M554" s="124"/>
      <c r="N554" s="125"/>
      <c r="O554" s="124"/>
      <c r="P554" s="181"/>
      <c r="Q554" s="124"/>
      <c r="R554" s="126"/>
      <c r="S554" s="204"/>
    </row>
    <row r="555" spans="1:19" ht="12.75" customHeight="1" x14ac:dyDescent="0.2">
      <c r="A555" s="121"/>
      <c r="B555" s="55"/>
      <c r="C555" s="124"/>
      <c r="D555" s="123"/>
      <c r="E555" s="123"/>
      <c r="F555" s="123"/>
      <c r="G555" s="123"/>
      <c r="H555" s="122"/>
      <c r="I555" s="123"/>
      <c r="J555" s="123"/>
      <c r="K555" s="123"/>
      <c r="L555" s="123"/>
      <c r="M555" s="124"/>
      <c r="N555" s="125"/>
      <c r="O555" s="124"/>
      <c r="P555" s="124"/>
      <c r="Q555" s="124"/>
      <c r="R555" s="126"/>
      <c r="S555" s="204"/>
    </row>
    <row r="556" spans="1:19" ht="12.75" customHeight="1" x14ac:dyDescent="0.2">
      <c r="A556" s="121"/>
      <c r="B556" s="55"/>
      <c r="C556" s="124"/>
      <c r="D556" s="123"/>
      <c r="E556" s="123"/>
      <c r="F556" s="123"/>
      <c r="G556" s="123"/>
      <c r="H556" s="122"/>
      <c r="I556" s="123"/>
      <c r="J556" s="123"/>
      <c r="K556" s="123"/>
      <c r="L556" s="123"/>
      <c r="M556" s="124"/>
      <c r="N556" s="125"/>
      <c r="O556" s="124"/>
      <c r="P556" s="62"/>
      <c r="Q556" s="57"/>
      <c r="R556" s="126"/>
      <c r="S556" s="204"/>
    </row>
    <row r="557" spans="1:19" ht="12.75" customHeight="1" x14ac:dyDescent="0.2">
      <c r="A557" s="121"/>
      <c r="B557" s="55"/>
      <c r="C557" s="124"/>
      <c r="D557" s="123"/>
      <c r="E557" s="123"/>
      <c r="F557" s="123"/>
      <c r="G557" s="123"/>
      <c r="H557" s="122"/>
      <c r="I557" s="123"/>
      <c r="J557" s="123"/>
      <c r="K557" s="123"/>
      <c r="L557" s="123"/>
      <c r="M557" s="124"/>
      <c r="N557" s="125"/>
      <c r="O557" s="124"/>
      <c r="P557" s="57"/>
      <c r="Q557" s="57"/>
      <c r="R557" s="126"/>
      <c r="S557" s="204"/>
    </row>
    <row r="558" spans="1:19" ht="12.75" customHeight="1" x14ac:dyDescent="0.2">
      <c r="A558" s="206"/>
      <c r="B558" s="55"/>
      <c r="C558" s="124"/>
      <c r="D558" s="123"/>
      <c r="E558" s="123"/>
      <c r="F558" s="123"/>
      <c r="G558" s="123"/>
      <c r="H558" s="122"/>
      <c r="I558" s="123"/>
      <c r="J558" s="123"/>
      <c r="K558" s="123"/>
      <c r="L558" s="123"/>
      <c r="M558" s="124"/>
      <c r="N558" s="125"/>
      <c r="O558" s="124"/>
      <c r="P558" s="124"/>
      <c r="Q558" s="124"/>
      <c r="R558" s="126"/>
      <c r="S558" s="204"/>
    </row>
    <row r="559" spans="1:19" ht="12.75" customHeight="1" x14ac:dyDescent="0.2">
      <c r="A559" s="206"/>
      <c r="B559" s="55"/>
      <c r="C559" s="124"/>
      <c r="D559" s="123"/>
      <c r="E559" s="123"/>
      <c r="F559" s="123"/>
      <c r="G559" s="123"/>
      <c r="H559" s="122"/>
      <c r="I559" s="123"/>
      <c r="J559" s="123"/>
      <c r="K559" s="123"/>
      <c r="L559" s="123"/>
      <c r="M559" s="124"/>
      <c r="N559" s="125"/>
      <c r="O559" s="124"/>
      <c r="P559" s="57"/>
      <c r="Q559" s="57"/>
      <c r="R559" s="126"/>
      <c r="S559" s="204"/>
    </row>
    <row r="560" spans="1:19" ht="12.75" customHeight="1" x14ac:dyDescent="0.2">
      <c r="A560" s="206"/>
      <c r="B560" s="55"/>
      <c r="C560" s="124"/>
      <c r="D560" s="123"/>
      <c r="E560" s="123"/>
      <c r="F560" s="123"/>
      <c r="G560" s="123"/>
      <c r="H560" s="122"/>
      <c r="I560" s="123"/>
      <c r="J560" s="123"/>
      <c r="K560" s="123"/>
      <c r="L560" s="123"/>
      <c r="M560" s="124"/>
      <c r="N560" s="125"/>
      <c r="O560" s="124"/>
      <c r="P560" s="57"/>
      <c r="Q560" s="57"/>
      <c r="R560" s="126"/>
      <c r="S560" s="204"/>
    </row>
    <row r="561" spans="1:19" ht="12.75" customHeight="1" x14ac:dyDescent="0.2">
      <c r="A561" s="206"/>
      <c r="B561" s="55"/>
      <c r="C561" s="124"/>
      <c r="D561" s="123"/>
      <c r="E561" s="123"/>
      <c r="F561" s="123"/>
      <c r="G561" s="123"/>
      <c r="H561" s="122"/>
      <c r="I561" s="123"/>
      <c r="J561" s="123"/>
      <c r="K561" s="123"/>
      <c r="L561" s="123"/>
      <c r="M561" s="124"/>
      <c r="N561" s="125"/>
      <c r="O561" s="124"/>
      <c r="P561" s="124"/>
      <c r="Q561" s="124"/>
      <c r="R561" s="126"/>
      <c r="S561" s="204"/>
    </row>
    <row r="562" spans="1:19" ht="12.75" customHeight="1" x14ac:dyDescent="0.2">
      <c r="A562" s="206"/>
      <c r="B562" s="55"/>
      <c r="C562" s="124"/>
      <c r="D562" s="123"/>
      <c r="E562" s="123"/>
      <c r="F562" s="123"/>
      <c r="G562" s="123"/>
      <c r="H562" s="122"/>
      <c r="I562" s="123"/>
      <c r="J562" s="123"/>
      <c r="K562" s="123"/>
      <c r="L562" s="123"/>
      <c r="M562" s="124"/>
      <c r="N562" s="125"/>
      <c r="O562" s="124"/>
      <c r="P562" s="57"/>
      <c r="Q562" s="57"/>
      <c r="R562" s="126"/>
      <c r="S562" s="204"/>
    </row>
    <row r="563" spans="1:19" ht="12.75" customHeight="1" x14ac:dyDescent="0.2">
      <c r="A563" s="206"/>
      <c r="B563" s="55"/>
      <c r="C563" s="124"/>
      <c r="D563" s="123"/>
      <c r="E563" s="123"/>
      <c r="F563" s="123"/>
      <c r="G563" s="123"/>
      <c r="H563" s="122"/>
      <c r="I563" s="123"/>
      <c r="J563" s="123"/>
      <c r="K563" s="123"/>
      <c r="L563" s="123"/>
      <c r="M563" s="124"/>
      <c r="N563" s="125"/>
      <c r="O563" s="124"/>
      <c r="P563" s="57"/>
      <c r="Q563" s="57"/>
      <c r="R563" s="126"/>
      <c r="S563" s="204"/>
    </row>
    <row r="564" spans="1:19" ht="12.75" customHeight="1" x14ac:dyDescent="0.2">
      <c r="A564" s="206"/>
      <c r="B564" s="55"/>
      <c r="C564" s="124"/>
      <c r="D564" s="123"/>
      <c r="E564" s="123"/>
      <c r="F564" s="123"/>
      <c r="G564" s="123"/>
      <c r="H564" s="122"/>
      <c r="I564" s="123"/>
      <c r="J564" s="123"/>
      <c r="K564" s="123"/>
      <c r="L564" s="123"/>
      <c r="M564" s="124"/>
      <c r="N564" s="125"/>
      <c r="O564" s="124"/>
      <c r="P564" s="60"/>
      <c r="Q564" s="60"/>
      <c r="R564" s="126"/>
      <c r="S564" s="204"/>
    </row>
    <row r="565" spans="1:19" ht="12.75" customHeight="1" x14ac:dyDescent="0.2">
      <c r="A565" s="206"/>
      <c r="B565" s="55"/>
      <c r="C565" s="124"/>
      <c r="D565" s="123"/>
      <c r="E565" s="123"/>
      <c r="F565" s="123"/>
      <c r="G565" s="123"/>
      <c r="H565" s="122"/>
      <c r="I565" s="123"/>
      <c r="J565" s="123"/>
      <c r="K565" s="123"/>
      <c r="L565" s="123"/>
      <c r="M565" s="124"/>
      <c r="N565" s="125"/>
      <c r="O565" s="124"/>
      <c r="P565" s="127"/>
      <c r="Q565" s="127"/>
      <c r="R565" s="126"/>
      <c r="S565" s="204"/>
    </row>
    <row r="566" spans="1:19" ht="12.75" customHeight="1" x14ac:dyDescent="0.2">
      <c r="A566" s="206"/>
      <c r="B566" s="55"/>
      <c r="C566" s="124"/>
      <c r="D566" s="123"/>
      <c r="E566" s="123"/>
      <c r="F566" s="123"/>
      <c r="G566" s="123"/>
      <c r="H566" s="122"/>
      <c r="I566" s="123"/>
      <c r="J566" s="123"/>
      <c r="K566" s="123"/>
      <c r="L566" s="123"/>
      <c r="M566" s="124"/>
      <c r="N566" s="125"/>
      <c r="O566" s="124"/>
      <c r="P566" s="124"/>
      <c r="Q566" s="124"/>
      <c r="R566" s="126"/>
      <c r="S566" s="204"/>
    </row>
    <row r="567" spans="1:19" ht="12.75" customHeight="1" x14ac:dyDescent="0.2">
      <c r="A567" s="206"/>
      <c r="B567" s="55"/>
      <c r="C567" s="124"/>
      <c r="D567" s="123"/>
      <c r="E567" s="123"/>
      <c r="F567" s="123"/>
      <c r="G567" s="123"/>
      <c r="H567" s="122"/>
      <c r="I567" s="123"/>
      <c r="J567" s="123"/>
      <c r="K567" s="123"/>
      <c r="L567" s="123"/>
      <c r="M567" s="124"/>
      <c r="N567" s="125"/>
      <c r="O567" s="124"/>
      <c r="P567" s="124"/>
      <c r="Q567" s="124"/>
      <c r="R567" s="126"/>
      <c r="S567" s="204"/>
    </row>
    <row r="568" spans="1:19" ht="12.75" customHeight="1" x14ac:dyDescent="0.2">
      <c r="A568" s="206"/>
      <c r="B568" s="55"/>
      <c r="C568" s="124"/>
      <c r="D568" s="123"/>
      <c r="E568" s="123"/>
      <c r="F568" s="123"/>
      <c r="G568" s="123"/>
      <c r="H568" s="122"/>
      <c r="I568" s="123"/>
      <c r="J568" s="123"/>
      <c r="K568" s="123"/>
      <c r="L568" s="123"/>
      <c r="M568" s="124"/>
      <c r="N568" s="125"/>
      <c r="O568" s="124"/>
      <c r="P568" s="124"/>
      <c r="Q568" s="124"/>
      <c r="R568" s="126"/>
      <c r="S568" s="204"/>
    </row>
    <row r="569" spans="1:19" ht="12.75" customHeight="1" x14ac:dyDescent="0.2">
      <c r="A569" s="206"/>
      <c r="B569" s="55"/>
      <c r="C569" s="124"/>
      <c r="D569" s="123"/>
      <c r="E569" s="123"/>
      <c r="F569" s="123"/>
      <c r="G569" s="123"/>
      <c r="H569" s="122"/>
      <c r="I569" s="123"/>
      <c r="J569" s="123"/>
      <c r="K569" s="123"/>
      <c r="L569" s="123"/>
      <c r="M569" s="124"/>
      <c r="N569" s="125"/>
      <c r="O569" s="124"/>
      <c r="P569" s="124"/>
      <c r="Q569" s="124"/>
      <c r="R569" s="126"/>
      <c r="S569" s="204"/>
    </row>
    <row r="570" spans="1:19" ht="12.75" customHeight="1" x14ac:dyDescent="0.2">
      <c r="A570" s="206"/>
      <c r="B570" s="55"/>
      <c r="C570" s="124"/>
      <c r="D570" s="123"/>
      <c r="E570" s="123"/>
      <c r="F570" s="123"/>
      <c r="G570" s="123"/>
      <c r="H570" s="122"/>
      <c r="I570" s="123"/>
      <c r="J570" s="123"/>
      <c r="K570" s="123"/>
      <c r="L570" s="123"/>
      <c r="M570" s="124"/>
      <c r="N570" s="125"/>
      <c r="O570" s="124"/>
      <c r="P570" s="124"/>
      <c r="Q570" s="124"/>
      <c r="R570" s="126"/>
      <c r="S570" s="204"/>
    </row>
    <row r="571" spans="1:19" ht="12.75" customHeight="1" x14ac:dyDescent="0.2">
      <c r="A571" s="206"/>
      <c r="B571" s="55"/>
      <c r="C571" s="124"/>
      <c r="D571" s="123"/>
      <c r="E571" s="123"/>
      <c r="F571" s="123"/>
      <c r="G571" s="123"/>
      <c r="H571" s="122"/>
      <c r="I571" s="123"/>
      <c r="J571" s="123"/>
      <c r="K571" s="123"/>
      <c r="L571" s="123"/>
      <c r="M571" s="124"/>
      <c r="N571" s="125"/>
      <c r="O571" s="124"/>
      <c r="P571" s="124"/>
      <c r="Q571" s="124"/>
      <c r="R571" s="126"/>
      <c r="S571" s="204"/>
    </row>
    <row r="572" spans="1:19" ht="12.75" customHeight="1" x14ac:dyDescent="0.2">
      <c r="A572" s="59"/>
      <c r="B572" s="55" t="str">
        <f>UPPER(A572)</f>
        <v/>
      </c>
      <c r="C572" s="124"/>
      <c r="D572" s="123"/>
      <c r="E572" s="123"/>
      <c r="F572" s="123"/>
      <c r="G572" s="123"/>
      <c r="H572" s="122"/>
      <c r="I572" s="123"/>
      <c r="J572" s="123"/>
      <c r="K572" s="123"/>
      <c r="L572" s="123"/>
      <c r="M572" s="124"/>
      <c r="N572" s="125"/>
      <c r="O572" s="124"/>
      <c r="P572" s="124"/>
      <c r="Q572" s="124"/>
      <c r="R572" s="126"/>
      <c r="S572" s="204"/>
    </row>
    <row r="573" spans="1:19" x14ac:dyDescent="0.2">
      <c r="A573" s="59"/>
      <c r="B573" s="55" t="str">
        <f t="shared" ref="B573:B574" si="1">UPPER(A573)</f>
        <v/>
      </c>
      <c r="C573" s="124"/>
      <c r="D573" s="123"/>
      <c r="E573" s="123"/>
      <c r="F573" s="123"/>
      <c r="G573" s="123"/>
      <c r="H573" s="122"/>
      <c r="I573" s="123"/>
      <c r="J573" s="123"/>
      <c r="K573" s="123"/>
      <c r="L573" s="123"/>
      <c r="M573" s="124"/>
      <c r="N573" s="125"/>
      <c r="O573" s="124"/>
      <c r="P573" s="124"/>
      <c r="Q573" s="124"/>
      <c r="R573" s="126"/>
      <c r="S573" s="204"/>
    </row>
    <row r="574" spans="1:19" ht="12" thickBot="1" x14ac:dyDescent="0.25">
      <c r="A574" s="287" t="s">
        <v>77</v>
      </c>
      <c r="B574" s="55" t="str">
        <f t="shared" si="1"/>
        <v>INSEREZ DES LIGNES AU DESSUS</v>
      </c>
      <c r="C574" s="86"/>
      <c r="D574" s="85"/>
      <c r="E574" s="85"/>
      <c r="F574" s="85"/>
      <c r="G574" s="85"/>
      <c r="H574" s="85"/>
      <c r="I574" s="85"/>
      <c r="J574" s="85"/>
      <c r="K574" s="85"/>
      <c r="L574" s="85"/>
      <c r="M574" s="86"/>
      <c r="N574" s="87"/>
      <c r="O574" s="86"/>
      <c r="P574" s="86"/>
      <c r="Q574" s="86"/>
      <c r="R574" s="88"/>
      <c r="S574" s="205"/>
    </row>
  </sheetData>
  <sortState ref="A2:S567">
    <sortCondition ref="A2:A567"/>
  </sortState>
  <phoneticPr fontId="5" type="noConversion"/>
  <pageMargins left="0.7" right="0.7" top="0.75" bottom="0.75" header="0.3" footer="0.3"/>
  <pageSetup paperSize="9" orientation="portrait" horizontalDpi="360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58"/>
  <sheetViews>
    <sheetView showGridLines="0" workbookViewId="0">
      <pane xSplit="4" ySplit="6" topLeftCell="E17" activePane="bottomRight" state="frozen"/>
      <selection pane="topRight" activeCell="E1" sqref="E1"/>
      <selection pane="bottomLeft" activeCell="A7" sqref="A7"/>
      <selection pane="bottomRight" activeCell="R38" sqref="R38"/>
    </sheetView>
  </sheetViews>
  <sheetFormatPr baseColWidth="10" defaultRowHeight="12.75" x14ac:dyDescent="0.2"/>
  <cols>
    <col min="1" max="2" width="4.7109375" customWidth="1"/>
    <col min="3" max="3" width="9.7109375" customWidth="1"/>
    <col min="4" max="4" width="24.7109375" customWidth="1"/>
    <col min="5" max="5" width="6.85546875" customWidth="1"/>
    <col min="6" max="6" width="5.7109375" customWidth="1"/>
    <col min="7" max="7" width="11.28515625" style="6" customWidth="1"/>
    <col min="8" max="8" width="4.7109375" style="296" customWidth="1"/>
    <col min="9" max="9" width="7.85546875" customWidth="1"/>
    <col min="10" max="10" width="4.7109375" style="296" customWidth="1"/>
    <col min="11" max="13" width="6.85546875" customWidth="1"/>
    <col min="14" max="14" width="4.7109375" customWidth="1"/>
    <col min="15" max="15" width="6.85546875" customWidth="1"/>
    <col min="16" max="16" width="4.7109375" customWidth="1"/>
    <col min="17" max="17" width="4.7109375" style="29" customWidth="1"/>
    <col min="18" max="18" width="8.28515625" style="29" bestFit="1" customWidth="1"/>
    <col min="19" max="19" width="4.7109375" customWidth="1"/>
    <col min="20" max="20" width="6.85546875" bestFit="1" customWidth="1"/>
    <col min="21" max="21" width="4.85546875" customWidth="1"/>
    <col min="22" max="22" width="8.28515625" customWidth="1"/>
    <col min="23" max="23" width="5.28515625" customWidth="1"/>
    <col min="26" max="26" width="7.28515625" style="6" bestFit="1" customWidth="1"/>
    <col min="27" max="27" width="6" style="6" bestFit="1" customWidth="1"/>
    <col min="28" max="28" width="6.85546875" bestFit="1" customWidth="1"/>
    <col min="29" max="29" width="3.5703125" customWidth="1"/>
    <col min="30" max="30" width="8.140625" customWidth="1"/>
  </cols>
  <sheetData>
    <row r="1" spans="1:30" x14ac:dyDescent="0.2">
      <c r="A1" s="222"/>
    </row>
    <row r="2" spans="1:30" ht="13.5" thickBot="1" x14ac:dyDescent="0.25"/>
    <row r="3" spans="1:30" ht="12.75" customHeight="1" thickBot="1" x14ac:dyDescent="0.25">
      <c r="E3" s="382" t="s">
        <v>110</v>
      </c>
      <c r="F3" s="383"/>
      <c r="G3" s="383"/>
      <c r="H3" s="383"/>
      <c r="I3" s="384"/>
      <c r="K3" s="385" t="s">
        <v>111</v>
      </c>
      <c r="L3" s="386"/>
      <c r="M3" s="386"/>
      <c r="N3" s="386"/>
      <c r="O3" s="387"/>
      <c r="R3" s="366" t="s">
        <v>112</v>
      </c>
      <c r="T3" s="366" t="s">
        <v>113</v>
      </c>
      <c r="V3" s="366" t="s">
        <v>114</v>
      </c>
      <c r="X3" s="366" t="s">
        <v>115</v>
      </c>
      <c r="Z3" s="366" t="s">
        <v>116</v>
      </c>
      <c r="AA3" s="374">
        <v>19.489999999999998</v>
      </c>
      <c r="AD3" s="366" t="s">
        <v>154</v>
      </c>
    </row>
    <row r="4" spans="1:30" x14ac:dyDescent="0.2">
      <c r="E4" s="378" t="s">
        <v>155</v>
      </c>
      <c r="F4" s="223"/>
      <c r="G4" s="224"/>
      <c r="H4" s="224"/>
      <c r="I4" s="380" t="s">
        <v>117</v>
      </c>
      <c r="K4" s="225"/>
      <c r="L4" s="226"/>
      <c r="M4" s="226"/>
      <c r="N4" s="226"/>
      <c r="O4" s="372" t="s">
        <v>117</v>
      </c>
      <c r="R4" s="367"/>
      <c r="T4" s="367"/>
      <c r="V4" s="367"/>
      <c r="X4" s="367"/>
      <c r="Z4" s="367"/>
      <c r="AA4" s="367"/>
      <c r="AD4" s="367"/>
    </row>
    <row r="5" spans="1:30" ht="25.5" x14ac:dyDescent="0.2">
      <c r="C5" s="371" t="s">
        <v>118</v>
      </c>
      <c r="D5" s="371"/>
      <c r="E5" s="379"/>
      <c r="F5" s="227" t="s">
        <v>119</v>
      </c>
      <c r="G5" s="228">
        <f>'bon de livraison'!K13</f>
        <v>0</v>
      </c>
      <c r="H5" s="229"/>
      <c r="I5" s="381"/>
      <c r="J5" s="42"/>
      <c r="K5" s="230" t="s">
        <v>120</v>
      </c>
      <c r="L5" s="231" t="s">
        <v>121</v>
      </c>
      <c r="M5" s="232">
        <f>'bon de livraison'!K13</f>
        <v>0</v>
      </c>
      <c r="N5" s="226"/>
      <c r="O5" s="373"/>
      <c r="R5" s="368"/>
      <c r="T5" s="368"/>
      <c r="V5" s="368"/>
      <c r="X5" s="368"/>
      <c r="Z5" s="368"/>
      <c r="AA5" s="368"/>
      <c r="AD5" s="368"/>
    </row>
    <row r="6" spans="1:30" x14ac:dyDescent="0.2">
      <c r="C6" s="296"/>
      <c r="D6" s="296"/>
      <c r="E6" s="233"/>
      <c r="F6" s="227"/>
      <c r="G6" s="234"/>
      <c r="H6" s="224"/>
      <c r="I6" s="235"/>
      <c r="K6" s="236"/>
      <c r="L6" s="226"/>
      <c r="M6" s="237"/>
      <c r="N6" s="226"/>
      <c r="O6" s="238"/>
      <c r="R6"/>
    </row>
    <row r="7" spans="1:30" x14ac:dyDescent="0.2">
      <c r="C7" s="369" t="s">
        <v>23</v>
      </c>
      <c r="D7" s="370"/>
      <c r="E7" s="239"/>
      <c r="F7" s="223"/>
      <c r="G7" s="240"/>
      <c r="H7" s="241"/>
      <c r="I7" s="242"/>
      <c r="J7" s="41"/>
      <c r="K7" s="243"/>
      <c r="L7" s="244"/>
      <c r="M7" s="245"/>
      <c r="N7" s="226"/>
      <c r="O7" s="246"/>
      <c r="R7" s="7"/>
      <c r="T7" s="7"/>
      <c r="V7" s="7"/>
      <c r="X7" s="7"/>
      <c r="Z7" s="7"/>
      <c r="AA7" s="289"/>
      <c r="AB7" s="7"/>
      <c r="AD7" s="301"/>
    </row>
    <row r="8" spans="1:30" x14ac:dyDescent="0.2">
      <c r="C8" s="370" t="s">
        <v>122</v>
      </c>
      <c r="D8" s="376"/>
      <c r="E8" s="239"/>
      <c r="F8" s="223"/>
      <c r="G8" s="240"/>
      <c r="H8" s="241"/>
      <c r="I8" s="242"/>
      <c r="J8" s="41"/>
      <c r="K8" s="243"/>
      <c r="L8" s="244"/>
      <c r="M8" s="245"/>
      <c r="N8" s="226"/>
      <c r="O8" s="246"/>
      <c r="R8" s="7"/>
      <c r="T8" s="7"/>
      <c r="V8" s="7"/>
      <c r="X8" s="7"/>
      <c r="Z8" s="7"/>
      <c r="AA8" s="7"/>
      <c r="AB8" s="7"/>
      <c r="AD8" s="301"/>
    </row>
    <row r="9" spans="1:30" x14ac:dyDescent="0.2">
      <c r="C9" s="369" t="s">
        <v>123</v>
      </c>
      <c r="D9" s="370"/>
      <c r="E9" s="239"/>
      <c r="F9" s="223"/>
      <c r="G9" s="240"/>
      <c r="H9" s="241"/>
      <c r="I9" s="242"/>
      <c r="J9" s="41"/>
      <c r="K9" s="243"/>
      <c r="L9" s="244"/>
      <c r="M9" s="245"/>
      <c r="N9" s="226"/>
      <c r="O9" s="246"/>
      <c r="R9" s="7"/>
      <c r="T9" s="7"/>
      <c r="V9" s="7"/>
      <c r="X9" s="7"/>
      <c r="Z9" s="7"/>
      <c r="AA9" s="7"/>
      <c r="AB9" s="7"/>
      <c r="AD9" s="301"/>
    </row>
    <row r="10" spans="1:30" x14ac:dyDescent="0.2">
      <c r="C10" s="369" t="s">
        <v>39</v>
      </c>
      <c r="D10" s="370"/>
      <c r="E10" s="239"/>
      <c r="F10" s="223"/>
      <c r="G10" s="240"/>
      <c r="H10" s="241"/>
      <c r="I10" s="242"/>
      <c r="J10" s="41"/>
      <c r="K10" s="243"/>
      <c r="L10" s="244"/>
      <c r="M10" s="245"/>
      <c r="N10" s="226"/>
      <c r="O10" s="246"/>
      <c r="R10" s="7"/>
      <c r="T10" s="7"/>
      <c r="V10" s="7"/>
      <c r="X10" s="7"/>
      <c r="Z10" s="7"/>
      <c r="AA10" s="7"/>
      <c r="AB10" s="7"/>
      <c r="AD10" s="301"/>
    </row>
    <row r="11" spans="1:30" x14ac:dyDescent="0.2">
      <c r="C11" s="370" t="s">
        <v>124</v>
      </c>
      <c r="D11" s="376"/>
      <c r="E11" s="239"/>
      <c r="F11" s="223"/>
      <c r="G11" s="240"/>
      <c r="H11" s="241"/>
      <c r="I11" s="242"/>
      <c r="J11" s="41"/>
      <c r="K11" s="243"/>
      <c r="L11" s="244"/>
      <c r="M11" s="245"/>
      <c r="N11" s="226"/>
      <c r="O11" s="246"/>
      <c r="R11" s="7"/>
      <c r="T11" s="7"/>
      <c r="V11" s="7"/>
      <c r="X11" s="7"/>
      <c r="Z11" s="7"/>
      <c r="AA11" s="7"/>
      <c r="AB11" s="7"/>
      <c r="AD11" s="301"/>
    </row>
    <row r="12" spans="1:30" x14ac:dyDescent="0.2">
      <c r="C12" s="370" t="s">
        <v>125</v>
      </c>
      <c r="D12" s="376"/>
      <c r="E12" s="239"/>
      <c r="F12" s="223"/>
      <c r="G12" s="240"/>
      <c r="H12" s="241"/>
      <c r="I12" s="242"/>
      <c r="J12" s="41"/>
      <c r="K12" s="243"/>
      <c r="L12" s="244"/>
      <c r="M12" s="245"/>
      <c r="N12" s="226"/>
      <c r="O12" s="246"/>
      <c r="R12" s="7"/>
      <c r="T12" s="7"/>
      <c r="V12" s="7"/>
      <c r="X12" s="7"/>
      <c r="Z12" s="7"/>
      <c r="AA12" s="7"/>
      <c r="AB12" s="7"/>
      <c r="AD12" s="301"/>
    </row>
    <row r="13" spans="1:30" x14ac:dyDescent="0.2">
      <c r="C13" s="369" t="s">
        <v>40</v>
      </c>
      <c r="D13" s="370"/>
      <c r="E13" s="239"/>
      <c r="F13" s="223"/>
      <c r="G13" s="240"/>
      <c r="H13" s="241"/>
      <c r="I13" s="242"/>
      <c r="J13" s="41"/>
      <c r="K13" s="243"/>
      <c r="L13" s="244"/>
      <c r="M13" s="245"/>
      <c r="N13" s="226"/>
      <c r="O13" s="246"/>
      <c r="R13" s="7"/>
      <c r="T13" s="7"/>
      <c r="V13" s="7"/>
      <c r="X13" s="7"/>
      <c r="Z13" s="7"/>
      <c r="AA13" s="7"/>
      <c r="AB13" s="7"/>
      <c r="AD13" s="301"/>
    </row>
    <row r="14" spans="1:30" x14ac:dyDescent="0.2">
      <c r="C14" s="369" t="s">
        <v>41</v>
      </c>
      <c r="D14" s="370"/>
      <c r="E14" s="239"/>
      <c r="F14" s="223"/>
      <c r="G14" s="240"/>
      <c r="H14" s="241"/>
      <c r="I14" s="242"/>
      <c r="J14" s="41"/>
      <c r="K14" s="243"/>
      <c r="L14" s="244"/>
      <c r="M14" s="245"/>
      <c r="N14" s="226"/>
      <c r="O14" s="246"/>
      <c r="R14" s="7"/>
      <c r="T14" s="7"/>
      <c r="V14" s="7"/>
      <c r="X14" s="7"/>
      <c r="Z14" s="7"/>
      <c r="AA14" s="7"/>
      <c r="AB14" s="7"/>
      <c r="AD14" s="301"/>
    </row>
    <row r="15" spans="1:30" x14ac:dyDescent="0.2">
      <c r="C15" s="369" t="s">
        <v>42</v>
      </c>
      <c r="D15" s="370"/>
      <c r="E15" s="239"/>
      <c r="F15" s="223"/>
      <c r="G15" s="240"/>
      <c r="H15" s="241"/>
      <c r="I15" s="242"/>
      <c r="J15" s="41"/>
      <c r="K15" s="243"/>
      <c r="L15" s="244"/>
      <c r="M15" s="245"/>
      <c r="N15" s="226"/>
      <c r="O15" s="246"/>
      <c r="R15" s="7"/>
      <c r="T15" s="7"/>
      <c r="V15" s="7"/>
      <c r="X15" s="7"/>
      <c r="Z15" s="7"/>
      <c r="AA15" s="7"/>
      <c r="AB15" s="7"/>
      <c r="AD15" s="301"/>
    </row>
    <row r="16" spans="1:30" x14ac:dyDescent="0.2">
      <c r="C16" s="369" t="s">
        <v>43</v>
      </c>
      <c r="D16" s="375"/>
      <c r="E16" s="239"/>
      <c r="F16" s="223"/>
      <c r="G16" s="240"/>
      <c r="H16" s="241"/>
      <c r="I16" s="242"/>
      <c r="J16" s="41"/>
      <c r="K16" s="243"/>
      <c r="L16" s="244"/>
      <c r="M16" s="245"/>
      <c r="N16" s="226"/>
      <c r="O16" s="246"/>
      <c r="R16" s="7"/>
      <c r="T16" s="7"/>
      <c r="V16" s="7"/>
      <c r="X16" s="7"/>
      <c r="Z16" s="7"/>
      <c r="AA16" s="7"/>
      <c r="AB16" s="7"/>
      <c r="AD16" s="301"/>
    </row>
    <row r="17" spans="3:30" x14ac:dyDescent="0.2">
      <c r="C17" s="370" t="s">
        <v>126</v>
      </c>
      <c r="D17" s="376"/>
      <c r="E17" s="239"/>
      <c r="F17" s="223"/>
      <c r="G17" s="240"/>
      <c r="H17" s="241"/>
      <c r="I17" s="242"/>
      <c r="J17" s="41"/>
      <c r="K17" s="243"/>
      <c r="L17" s="244"/>
      <c r="M17" s="245"/>
      <c r="N17" s="226"/>
      <c r="O17" s="246"/>
      <c r="R17" s="7"/>
      <c r="T17" s="7"/>
      <c r="V17" s="7"/>
      <c r="X17" s="7"/>
      <c r="Z17" s="7"/>
      <c r="AA17" s="7"/>
      <c r="AB17" s="7"/>
      <c r="AD17" s="301"/>
    </row>
    <row r="18" spans="3:30" x14ac:dyDescent="0.2">
      <c r="C18" s="369" t="s">
        <v>24</v>
      </c>
      <c r="D18" s="370"/>
      <c r="E18" s="239"/>
      <c r="F18" s="223"/>
      <c r="G18" s="240"/>
      <c r="H18" s="241"/>
      <c r="I18" s="242"/>
      <c r="J18" s="41"/>
      <c r="K18" s="243"/>
      <c r="L18" s="244"/>
      <c r="M18" s="245"/>
      <c r="N18" s="226"/>
      <c r="O18" s="246"/>
      <c r="R18" s="7"/>
      <c r="T18" s="7"/>
      <c r="V18" s="7"/>
      <c r="X18" s="7"/>
      <c r="Z18" s="7"/>
      <c r="AA18" s="7"/>
      <c r="AB18" s="7"/>
      <c r="AD18" s="301"/>
    </row>
    <row r="19" spans="3:30" x14ac:dyDescent="0.2">
      <c r="C19" s="369" t="s">
        <v>44</v>
      </c>
      <c r="D19" s="370"/>
      <c r="E19" s="239"/>
      <c r="F19" s="223"/>
      <c r="G19" s="240"/>
      <c r="H19" s="241"/>
      <c r="I19" s="242"/>
      <c r="J19" s="41"/>
      <c r="K19" s="243"/>
      <c r="L19" s="244"/>
      <c r="M19" s="245"/>
      <c r="N19" s="226"/>
      <c r="O19" s="246"/>
      <c r="R19" s="7"/>
      <c r="T19" s="7"/>
      <c r="V19" s="7"/>
      <c r="X19" s="7"/>
      <c r="Z19" s="7"/>
      <c r="AA19" s="7"/>
      <c r="AB19" s="7"/>
      <c r="AD19" s="301"/>
    </row>
    <row r="20" spans="3:30" x14ac:dyDescent="0.2">
      <c r="C20" s="369" t="s">
        <v>45</v>
      </c>
      <c r="D20" s="370"/>
      <c r="E20" s="239"/>
      <c r="F20" s="223"/>
      <c r="G20" s="240"/>
      <c r="H20" s="241"/>
      <c r="I20" s="242"/>
      <c r="J20" s="41"/>
      <c r="K20" s="243"/>
      <c r="L20" s="244"/>
      <c r="M20" s="245"/>
      <c r="N20" s="226"/>
      <c r="O20" s="246"/>
      <c r="R20" s="7"/>
      <c r="T20" s="7"/>
      <c r="V20" s="7"/>
      <c r="X20" s="7"/>
      <c r="Z20" s="7"/>
      <c r="AA20" s="7"/>
      <c r="AB20" s="7"/>
      <c r="AD20" s="301"/>
    </row>
    <row r="21" spans="3:30" x14ac:dyDescent="0.2">
      <c r="C21" s="369" t="s">
        <v>46</v>
      </c>
      <c r="D21" s="370"/>
      <c r="E21" s="239"/>
      <c r="F21" s="223"/>
      <c r="G21" s="240"/>
      <c r="H21" s="241"/>
      <c r="I21" s="242"/>
      <c r="J21" s="41"/>
      <c r="K21" s="243"/>
      <c r="L21" s="244"/>
      <c r="M21" s="245"/>
      <c r="N21" s="226"/>
      <c r="O21" s="246"/>
      <c r="R21" s="7"/>
      <c r="T21" s="7"/>
      <c r="V21" s="7"/>
      <c r="X21" s="7"/>
      <c r="Z21" s="7"/>
      <c r="AA21" s="7"/>
      <c r="AB21" s="7"/>
      <c r="AD21" s="301"/>
    </row>
    <row r="22" spans="3:30" x14ac:dyDescent="0.2">
      <c r="C22" s="369" t="s">
        <v>26</v>
      </c>
      <c r="D22" s="370"/>
      <c r="E22" s="239"/>
      <c r="F22" s="223"/>
      <c r="G22" s="240"/>
      <c r="H22" s="241"/>
      <c r="I22" s="242"/>
      <c r="J22" s="41"/>
      <c r="K22" s="243"/>
      <c r="L22" s="244"/>
      <c r="M22" s="245"/>
      <c r="N22" s="226"/>
      <c r="O22" s="246"/>
      <c r="R22" s="7"/>
      <c r="T22" s="7"/>
      <c r="V22" s="7"/>
      <c r="X22" s="7"/>
      <c r="Z22" s="7"/>
      <c r="AA22" s="7"/>
      <c r="AB22" s="7"/>
      <c r="AD22" s="301"/>
    </row>
    <row r="23" spans="3:30" x14ac:dyDescent="0.2">
      <c r="C23" s="295" t="s">
        <v>72</v>
      </c>
      <c r="D23" s="283"/>
      <c r="E23" s="239"/>
      <c r="F23" s="223"/>
      <c r="G23" s="240"/>
      <c r="H23" s="241"/>
      <c r="I23" s="242"/>
      <c r="J23" s="41"/>
      <c r="K23" s="243"/>
      <c r="L23" s="244"/>
      <c r="M23" s="245"/>
      <c r="N23" s="226"/>
      <c r="O23" s="246"/>
      <c r="R23" s="7"/>
      <c r="T23" s="7"/>
      <c r="V23" s="7"/>
      <c r="X23" s="7"/>
      <c r="Z23" s="7"/>
      <c r="AA23" s="7"/>
      <c r="AB23" s="7"/>
      <c r="AD23" s="301"/>
    </row>
    <row r="24" spans="3:30" x14ac:dyDescent="0.2">
      <c r="C24" s="370" t="s">
        <v>71</v>
      </c>
      <c r="D24" s="376"/>
      <c r="E24" s="239"/>
      <c r="F24" s="223"/>
      <c r="G24" s="240"/>
      <c r="H24" s="241"/>
      <c r="I24" s="242"/>
      <c r="J24" s="41"/>
      <c r="K24" s="243"/>
      <c r="L24" s="244"/>
      <c r="M24" s="245"/>
      <c r="N24" s="226"/>
      <c r="O24" s="246"/>
      <c r="R24" s="7"/>
      <c r="T24" s="7"/>
      <c r="V24" s="7"/>
      <c r="X24" s="7"/>
      <c r="Z24" s="7"/>
      <c r="AA24" s="7"/>
      <c r="AB24" s="7"/>
      <c r="AD24" s="301"/>
    </row>
    <row r="25" spans="3:30" x14ac:dyDescent="0.2">
      <c r="C25" s="369" t="s">
        <v>27</v>
      </c>
      <c r="D25" s="370"/>
      <c r="E25" s="239"/>
      <c r="F25" s="223"/>
      <c r="G25" s="240"/>
      <c r="H25" s="241"/>
      <c r="I25" s="242"/>
      <c r="J25" s="41"/>
      <c r="K25" s="243"/>
      <c r="L25" s="244"/>
      <c r="M25" s="245"/>
      <c r="N25" s="226"/>
      <c r="O25" s="246"/>
      <c r="R25" s="7"/>
      <c r="T25" s="7"/>
      <c r="V25" s="7"/>
      <c r="X25" s="7"/>
      <c r="Z25" s="7"/>
      <c r="AA25" s="7"/>
      <c r="AB25" s="7"/>
      <c r="AD25" s="301"/>
    </row>
    <row r="26" spans="3:30" x14ac:dyDescent="0.2">
      <c r="C26" s="369" t="s">
        <v>28</v>
      </c>
      <c r="D26" s="370"/>
      <c r="E26" s="239"/>
      <c r="F26" s="223"/>
      <c r="G26" s="240"/>
      <c r="H26" s="241"/>
      <c r="I26" s="242"/>
      <c r="J26" s="41"/>
      <c r="K26" s="243"/>
      <c r="L26" s="244"/>
      <c r="M26" s="245"/>
      <c r="N26" s="226"/>
      <c r="O26" s="246"/>
      <c r="R26" s="7"/>
      <c r="T26" s="7"/>
      <c r="V26" s="7"/>
      <c r="X26" s="7"/>
      <c r="Z26" s="7"/>
      <c r="AA26" s="7"/>
      <c r="AB26" s="7"/>
      <c r="AD26" s="301"/>
    </row>
    <row r="27" spans="3:30" s="257" customFormat="1" x14ac:dyDescent="0.2">
      <c r="C27" s="247"/>
      <c r="D27" s="248"/>
      <c r="E27" s="249"/>
      <c r="F27" s="250"/>
      <c r="G27" s="251"/>
      <c r="H27" s="252"/>
      <c r="I27" s="253"/>
      <c r="J27" s="252"/>
      <c r="K27" s="249"/>
      <c r="L27" s="254"/>
      <c r="M27" s="255"/>
      <c r="N27" s="250"/>
      <c r="O27" s="256"/>
      <c r="Q27" s="258"/>
      <c r="R27" s="251"/>
      <c r="T27" s="251"/>
      <c r="V27" s="251"/>
      <c r="X27" s="251"/>
      <c r="Z27" s="7"/>
      <c r="AA27" s="251"/>
      <c r="AB27" s="7"/>
      <c r="AD27" s="302"/>
    </row>
    <row r="28" spans="3:30" x14ac:dyDescent="0.2">
      <c r="C28" s="369" t="s">
        <v>47</v>
      </c>
      <c r="D28" s="370"/>
      <c r="E28" s="239"/>
      <c r="F28" s="223"/>
      <c r="G28" s="240"/>
      <c r="H28" s="241"/>
      <c r="I28" s="242"/>
      <c r="J28" s="41"/>
      <c r="K28" s="243"/>
      <c r="L28" s="244"/>
      <c r="M28" s="245"/>
      <c r="N28" s="226"/>
      <c r="O28" s="246"/>
      <c r="R28" s="7"/>
      <c r="T28" s="7"/>
      <c r="V28" s="7"/>
      <c r="X28" s="7"/>
      <c r="Z28" s="7"/>
      <c r="AA28" s="7"/>
      <c r="AB28" s="7"/>
      <c r="AD28" s="301"/>
    </row>
    <row r="29" spans="3:30" x14ac:dyDescent="0.2">
      <c r="C29" s="369" t="s">
        <v>48</v>
      </c>
      <c r="D29" s="370"/>
      <c r="E29" s="239"/>
      <c r="F29" s="223"/>
      <c r="G29" s="240"/>
      <c r="H29" s="241"/>
      <c r="I29" s="242"/>
      <c r="J29" s="41"/>
      <c r="K29" s="243"/>
      <c r="L29" s="244"/>
      <c r="M29" s="245"/>
      <c r="N29" s="226"/>
      <c r="O29" s="246"/>
      <c r="R29" s="7"/>
      <c r="T29" s="7"/>
      <c r="V29" s="7"/>
      <c r="X29" s="7"/>
      <c r="Z29" s="7"/>
      <c r="AA29" s="7"/>
      <c r="AB29" s="7"/>
      <c r="AD29" s="301"/>
    </row>
    <row r="30" spans="3:30" x14ac:dyDescent="0.2">
      <c r="C30" s="369" t="s">
        <v>29</v>
      </c>
      <c r="D30" s="370"/>
      <c r="E30" s="239"/>
      <c r="F30" s="223"/>
      <c r="G30" s="240"/>
      <c r="H30" s="241"/>
      <c r="I30" s="242"/>
      <c r="J30" s="41"/>
      <c r="K30" s="243"/>
      <c r="L30" s="244"/>
      <c r="M30" s="245"/>
      <c r="N30" s="226"/>
      <c r="O30" s="246"/>
      <c r="R30" s="7"/>
      <c r="T30" s="7"/>
      <c r="V30" s="7"/>
      <c r="X30" s="7"/>
      <c r="Z30" s="7"/>
      <c r="AA30" s="7"/>
      <c r="AB30" s="7"/>
      <c r="AD30" s="301"/>
    </row>
    <row r="31" spans="3:30" s="257" customFormat="1" x14ac:dyDescent="0.2">
      <c r="C31" s="247"/>
      <c r="D31" s="248"/>
      <c r="E31" s="249"/>
      <c r="F31" s="250"/>
      <c r="G31" s="251"/>
      <c r="H31" s="252"/>
      <c r="I31" s="253"/>
      <c r="J31" s="252"/>
      <c r="K31" s="249"/>
      <c r="L31" s="254"/>
      <c r="M31" s="255"/>
      <c r="N31" s="250"/>
      <c r="O31" s="256"/>
      <c r="Q31" s="258"/>
      <c r="R31" s="251"/>
      <c r="T31" s="251"/>
      <c r="V31" s="251"/>
      <c r="X31" s="251"/>
      <c r="Z31" s="7"/>
      <c r="AA31" s="251"/>
      <c r="AB31" s="7"/>
      <c r="AD31" s="302"/>
    </row>
    <row r="32" spans="3:30" x14ac:dyDescent="0.2">
      <c r="C32" s="369"/>
      <c r="D32" s="370"/>
      <c r="E32" s="239"/>
      <c r="F32" s="223"/>
      <c r="G32" s="240"/>
      <c r="H32" s="241"/>
      <c r="I32" s="242"/>
      <c r="J32" s="41"/>
      <c r="K32" s="243"/>
      <c r="L32" s="244"/>
      <c r="M32" s="245"/>
      <c r="N32" s="226"/>
      <c r="O32" s="246"/>
      <c r="R32" s="7"/>
      <c r="T32" s="7"/>
      <c r="V32" s="7"/>
      <c r="X32" s="7"/>
      <c r="Z32" s="7"/>
      <c r="AA32" s="7"/>
      <c r="AB32" s="7"/>
      <c r="AD32" s="301"/>
    </row>
    <row r="33" spans="3:30" x14ac:dyDescent="0.2">
      <c r="C33" s="369"/>
      <c r="D33" s="370"/>
      <c r="E33" s="239"/>
      <c r="F33" s="223"/>
      <c r="G33" s="240"/>
      <c r="H33" s="241"/>
      <c r="I33" s="242"/>
      <c r="J33" s="41"/>
      <c r="K33" s="243"/>
      <c r="L33" s="244"/>
      <c r="M33" s="245"/>
      <c r="N33" s="226"/>
      <c r="O33" s="246"/>
      <c r="R33" s="7"/>
      <c r="T33" s="7"/>
      <c r="V33" s="7"/>
      <c r="X33" s="7"/>
      <c r="Z33" s="7"/>
      <c r="AA33" s="7"/>
      <c r="AB33" s="7"/>
      <c r="AD33" s="301"/>
    </row>
    <row r="34" spans="3:30" x14ac:dyDescent="0.2">
      <c r="C34" s="369"/>
      <c r="D34" s="370"/>
      <c r="E34" s="239"/>
      <c r="F34" s="223"/>
      <c r="G34" s="240"/>
      <c r="H34" s="241"/>
      <c r="I34" s="242"/>
      <c r="J34" s="41"/>
      <c r="K34" s="243"/>
      <c r="L34" s="244"/>
      <c r="M34" s="245"/>
      <c r="N34" s="226"/>
      <c r="O34" s="246"/>
      <c r="R34" s="7"/>
      <c r="T34" s="7"/>
      <c r="V34" s="7"/>
      <c r="X34" s="7"/>
      <c r="Z34" s="7"/>
      <c r="AA34" s="7"/>
      <c r="AB34" s="7"/>
      <c r="AD34" s="301"/>
    </row>
    <row r="35" spans="3:30" x14ac:dyDescent="0.2">
      <c r="C35" s="369"/>
      <c r="D35" s="370"/>
      <c r="E35" s="239"/>
      <c r="F35" s="223"/>
      <c r="G35" s="240"/>
      <c r="H35" s="241"/>
      <c r="I35" s="242"/>
      <c r="J35" s="41"/>
      <c r="K35" s="243"/>
      <c r="L35" s="244"/>
      <c r="M35" s="245"/>
      <c r="N35" s="226"/>
      <c r="O35" s="246"/>
      <c r="R35" s="7"/>
      <c r="T35" s="7"/>
      <c r="V35" s="7"/>
      <c r="X35" s="7"/>
      <c r="Z35" s="7"/>
      <c r="AA35" s="7"/>
      <c r="AB35" s="7"/>
      <c r="AD35" s="301"/>
    </row>
    <row r="36" spans="3:30" x14ac:dyDescent="0.2">
      <c r="C36" s="369"/>
      <c r="D36" s="370"/>
      <c r="E36" s="239"/>
      <c r="F36" s="223"/>
      <c r="G36" s="240"/>
      <c r="H36" s="241"/>
      <c r="I36" s="242"/>
      <c r="J36" s="41"/>
      <c r="K36" s="243"/>
      <c r="L36" s="244"/>
      <c r="M36" s="245"/>
      <c r="N36" s="226"/>
      <c r="O36" s="246"/>
      <c r="R36" s="7"/>
      <c r="T36" s="7"/>
      <c r="V36" s="7"/>
      <c r="X36" s="7"/>
      <c r="Z36" s="7"/>
      <c r="AA36" s="7"/>
      <c r="AB36" s="7"/>
      <c r="AD36" s="301"/>
    </row>
    <row r="37" spans="3:30" x14ac:dyDescent="0.2">
      <c r="C37" s="369"/>
      <c r="D37" s="370"/>
      <c r="E37" s="239"/>
      <c r="F37" s="223"/>
      <c r="G37" s="240"/>
      <c r="H37" s="241"/>
      <c r="I37" s="242"/>
      <c r="J37" s="41"/>
      <c r="K37" s="243"/>
      <c r="L37" s="244"/>
      <c r="M37" s="245"/>
      <c r="N37" s="226"/>
      <c r="O37" s="246"/>
      <c r="R37" s="7"/>
      <c r="T37" s="7"/>
      <c r="V37" s="7"/>
      <c r="X37" s="7"/>
      <c r="Z37" s="7"/>
      <c r="AA37" s="7"/>
      <c r="AB37" s="7"/>
      <c r="AD37" s="301"/>
    </row>
    <row r="38" spans="3:30" x14ac:dyDescent="0.2">
      <c r="C38" s="369"/>
      <c r="D38" s="370"/>
      <c r="E38" s="239"/>
      <c r="F38" s="223"/>
      <c r="G38" s="240"/>
      <c r="H38" s="241"/>
      <c r="I38" s="242"/>
      <c r="J38" s="41"/>
      <c r="K38" s="243"/>
      <c r="L38" s="244"/>
      <c r="M38" s="245"/>
      <c r="N38" s="226"/>
      <c r="O38" s="246"/>
      <c r="R38" s="7"/>
      <c r="T38" s="7"/>
      <c r="V38" s="7"/>
      <c r="X38" s="7"/>
      <c r="Z38" s="7"/>
      <c r="AA38" s="7"/>
      <c r="AB38" s="7"/>
      <c r="AD38" s="301"/>
    </row>
    <row r="39" spans="3:30" x14ac:dyDescent="0.2">
      <c r="C39" s="369"/>
      <c r="D39" s="370"/>
      <c r="E39" s="239"/>
      <c r="F39" s="223"/>
      <c r="G39" s="240"/>
      <c r="H39" s="241"/>
      <c r="I39" s="242"/>
      <c r="J39" s="41"/>
      <c r="K39" s="243"/>
      <c r="L39" s="244"/>
      <c r="M39" s="245"/>
      <c r="N39" s="226"/>
      <c r="O39" s="246"/>
      <c r="R39" s="7"/>
      <c r="T39" s="7"/>
      <c r="V39" s="7"/>
      <c r="X39" s="7"/>
      <c r="Z39" s="7"/>
      <c r="AA39" s="7"/>
      <c r="AB39" s="7"/>
      <c r="AD39" s="301"/>
    </row>
    <row r="40" spans="3:30" x14ac:dyDescent="0.2">
      <c r="C40" s="369"/>
      <c r="D40" s="370"/>
      <c r="E40" s="239"/>
      <c r="F40" s="223"/>
      <c r="G40" s="240"/>
      <c r="H40" s="241"/>
      <c r="I40" s="242"/>
      <c r="J40" s="41"/>
      <c r="K40" s="243"/>
      <c r="L40" s="244"/>
      <c r="M40" s="245"/>
      <c r="N40" s="226"/>
      <c r="O40" s="246"/>
      <c r="R40" s="7"/>
      <c r="T40" s="7"/>
      <c r="V40" s="7"/>
      <c r="X40" s="7"/>
      <c r="Z40" s="7"/>
      <c r="AA40" s="7"/>
      <c r="AB40" s="7"/>
      <c r="AD40" s="301"/>
    </row>
    <row r="41" spans="3:30" x14ac:dyDescent="0.2">
      <c r="C41" s="369"/>
      <c r="D41" s="370"/>
      <c r="E41" s="239"/>
      <c r="F41" s="223"/>
      <c r="G41" s="240"/>
      <c r="H41" s="241"/>
      <c r="I41" s="242"/>
      <c r="J41" s="41"/>
      <c r="K41" s="243"/>
      <c r="L41" s="244"/>
      <c r="M41" s="245"/>
      <c r="N41" s="226"/>
      <c r="O41" s="246"/>
      <c r="R41" s="7"/>
      <c r="T41" s="7"/>
      <c r="V41" s="7"/>
      <c r="X41" s="7"/>
      <c r="Z41" s="7"/>
      <c r="AA41" s="7"/>
      <c r="AB41" s="7"/>
      <c r="AD41" s="301"/>
    </row>
    <row r="42" spans="3:30" x14ac:dyDescent="0.2">
      <c r="C42" s="369"/>
      <c r="D42" s="370"/>
      <c r="E42" s="239"/>
      <c r="F42" s="223"/>
      <c r="G42" s="240"/>
      <c r="H42" s="241"/>
      <c r="I42" s="242"/>
      <c r="J42" s="41"/>
      <c r="K42" s="243"/>
      <c r="L42" s="244"/>
      <c r="M42" s="245"/>
      <c r="N42" s="226"/>
      <c r="O42" s="246"/>
      <c r="R42" s="7"/>
      <c r="T42" s="7"/>
      <c r="V42" s="7"/>
      <c r="X42" s="7"/>
      <c r="Z42" s="7"/>
      <c r="AA42" s="7"/>
      <c r="AB42" s="7"/>
      <c r="AD42" s="301"/>
    </row>
    <row r="43" spans="3:30" x14ac:dyDescent="0.2">
      <c r="C43" s="369"/>
      <c r="D43" s="370"/>
      <c r="E43" s="239"/>
      <c r="F43" s="223"/>
      <c r="G43" s="240"/>
      <c r="H43" s="241"/>
      <c r="I43" s="242"/>
      <c r="J43" s="41"/>
      <c r="K43" s="243"/>
      <c r="L43" s="244"/>
      <c r="M43" s="245"/>
      <c r="N43" s="226"/>
      <c r="O43" s="246"/>
      <c r="R43" s="7"/>
      <c r="T43" s="7"/>
      <c r="V43" s="7"/>
      <c r="X43" s="7"/>
      <c r="Z43" s="7"/>
      <c r="AA43" s="7"/>
      <c r="AB43" s="7"/>
      <c r="AD43" s="301"/>
    </row>
    <row r="44" spans="3:30" x14ac:dyDescent="0.2">
      <c r="C44" s="369"/>
      <c r="D44" s="370"/>
      <c r="E44" s="239"/>
      <c r="F44" s="223"/>
      <c r="G44" s="240"/>
      <c r="H44" s="241"/>
      <c r="I44" s="242"/>
      <c r="J44" s="41"/>
      <c r="K44" s="243"/>
      <c r="L44" s="244"/>
      <c r="M44" s="245"/>
      <c r="N44" s="226"/>
      <c r="O44" s="246"/>
      <c r="R44" s="7"/>
      <c r="T44" s="7"/>
      <c r="V44" s="7"/>
      <c r="X44" s="7"/>
      <c r="Z44" s="7"/>
      <c r="AA44" s="7"/>
      <c r="AB44" s="7"/>
      <c r="AD44" s="301"/>
    </row>
    <row r="45" spans="3:30" x14ac:dyDescent="0.2">
      <c r="C45" s="369"/>
      <c r="D45" s="370"/>
      <c r="E45" s="239"/>
      <c r="F45" s="223"/>
      <c r="G45" s="240"/>
      <c r="H45" s="241"/>
      <c r="I45" s="242"/>
      <c r="J45" s="41"/>
      <c r="K45" s="243"/>
      <c r="L45" s="244"/>
      <c r="M45" s="245"/>
      <c r="N45" s="226"/>
      <c r="O45" s="246"/>
      <c r="R45" s="7"/>
      <c r="T45" s="7"/>
      <c r="V45" s="7"/>
      <c r="X45" s="7"/>
      <c r="Z45" s="7"/>
      <c r="AA45" s="7"/>
      <c r="AB45" s="7"/>
      <c r="AD45" s="301"/>
    </row>
    <row r="46" spans="3:30" x14ac:dyDescent="0.2">
      <c r="C46" s="369"/>
      <c r="D46" s="370"/>
      <c r="E46" s="239"/>
      <c r="F46" s="223"/>
      <c r="G46" s="240"/>
      <c r="H46" s="241"/>
      <c r="I46" s="242"/>
      <c r="J46" s="41"/>
      <c r="K46" s="243"/>
      <c r="L46" s="244"/>
      <c r="M46" s="245"/>
      <c r="N46" s="226"/>
      <c r="O46" s="246"/>
      <c r="R46" s="7"/>
      <c r="T46" s="7"/>
      <c r="V46" s="7"/>
      <c r="X46" s="7"/>
      <c r="Z46" s="7"/>
      <c r="AA46" s="7"/>
      <c r="AB46" s="7"/>
      <c r="AD46" s="301"/>
    </row>
    <row r="47" spans="3:30" x14ac:dyDescent="0.2">
      <c r="C47" s="299"/>
      <c r="D47" s="300"/>
      <c r="E47" s="239"/>
      <c r="F47" s="223"/>
      <c r="G47" s="240"/>
      <c r="H47" s="241"/>
      <c r="I47" s="242"/>
      <c r="J47" s="41"/>
      <c r="K47" s="243"/>
      <c r="L47" s="244"/>
      <c r="M47" s="245"/>
      <c r="N47" s="226"/>
      <c r="O47" s="246"/>
      <c r="R47" s="7"/>
      <c r="T47" s="7"/>
      <c r="V47" s="7"/>
      <c r="X47" s="7"/>
      <c r="Z47" s="7"/>
      <c r="AA47" s="7"/>
      <c r="AB47" s="7"/>
      <c r="AD47" s="301"/>
    </row>
    <row r="48" spans="3:30" x14ac:dyDescent="0.2">
      <c r="C48" s="388" t="s">
        <v>127</v>
      </c>
      <c r="D48" s="391"/>
      <c r="E48" s="239"/>
      <c r="F48" s="223"/>
      <c r="G48" s="240"/>
      <c r="H48" s="241"/>
      <c r="I48" s="242"/>
      <c r="J48" s="41"/>
      <c r="K48" s="243"/>
      <c r="L48" s="244"/>
      <c r="M48" s="245"/>
      <c r="N48" s="226"/>
      <c r="O48" s="246"/>
      <c r="R48" s="7"/>
      <c r="T48" s="7"/>
      <c r="V48" s="7"/>
      <c r="X48" s="7"/>
      <c r="Z48" s="7"/>
      <c r="AA48" s="7"/>
      <c r="AB48" s="7"/>
      <c r="AD48" s="301"/>
    </row>
    <row r="49" spans="3:30" x14ac:dyDescent="0.2">
      <c r="C49" s="377" t="s">
        <v>10</v>
      </c>
      <c r="D49" s="376"/>
      <c r="E49" s="239"/>
      <c r="F49" s="223"/>
      <c r="G49" s="240"/>
      <c r="H49" s="241"/>
      <c r="I49" s="242"/>
      <c r="J49" s="41"/>
      <c r="K49" s="243"/>
      <c r="L49" s="244"/>
      <c r="M49" s="245"/>
      <c r="N49" s="226"/>
      <c r="O49" s="246"/>
      <c r="R49" s="7"/>
      <c r="T49" s="7"/>
      <c r="V49" s="7"/>
      <c r="X49" s="7"/>
      <c r="Z49" s="7"/>
      <c r="AA49" s="7"/>
      <c r="AB49" s="7"/>
      <c r="AD49" s="301"/>
    </row>
    <row r="50" spans="3:30" x14ac:dyDescent="0.2">
      <c r="C50" s="377" t="s">
        <v>128</v>
      </c>
      <c r="D50" s="376"/>
      <c r="E50" s="239"/>
      <c r="F50" s="223"/>
      <c r="G50" s="240"/>
      <c r="H50" s="241"/>
      <c r="I50" s="242"/>
      <c r="J50" s="41"/>
      <c r="K50" s="243"/>
      <c r="L50" s="244"/>
      <c r="M50" s="245"/>
      <c r="N50" s="226"/>
      <c r="O50" s="246"/>
      <c r="R50" s="7"/>
      <c r="T50" s="7"/>
      <c r="V50" s="7"/>
      <c r="X50" s="7"/>
      <c r="Z50" s="7"/>
      <c r="AA50" s="7"/>
      <c r="AB50" s="7"/>
      <c r="AD50" s="301"/>
    </row>
    <row r="51" spans="3:30" x14ac:dyDescent="0.2">
      <c r="C51" s="388" t="s">
        <v>129</v>
      </c>
      <c r="D51" s="391"/>
      <c r="E51" s="239"/>
      <c r="F51" s="223"/>
      <c r="G51" s="240"/>
      <c r="H51" s="241"/>
      <c r="I51" s="242"/>
      <c r="J51" s="41"/>
      <c r="K51" s="243"/>
      <c r="L51" s="244"/>
      <c r="M51" s="245"/>
      <c r="N51" s="226"/>
      <c r="O51" s="246"/>
      <c r="R51" s="7"/>
      <c r="T51" s="7"/>
      <c r="V51" s="7"/>
      <c r="X51" s="7"/>
      <c r="Z51" s="7"/>
      <c r="AA51" s="7"/>
      <c r="AB51" s="7"/>
      <c r="AD51" s="301"/>
    </row>
    <row r="52" spans="3:30" x14ac:dyDescent="0.2">
      <c r="C52" s="377" t="s">
        <v>130</v>
      </c>
      <c r="D52" s="376"/>
      <c r="E52" s="239"/>
      <c r="F52" s="223"/>
      <c r="G52" s="240"/>
      <c r="H52" s="241"/>
      <c r="I52" s="242"/>
      <c r="J52" s="41"/>
      <c r="K52" s="243"/>
      <c r="L52" s="244"/>
      <c r="M52" s="245"/>
      <c r="N52" s="226"/>
      <c r="O52" s="259"/>
      <c r="R52" s="7"/>
      <c r="T52" s="7"/>
      <c r="V52" s="7"/>
      <c r="X52" s="7"/>
      <c r="Z52" s="7"/>
      <c r="AA52" s="7"/>
      <c r="AB52" s="7"/>
      <c r="AD52" s="301"/>
    </row>
    <row r="53" spans="3:30" x14ac:dyDescent="0.2">
      <c r="C53" s="377" t="s">
        <v>11</v>
      </c>
      <c r="D53" s="376"/>
      <c r="E53" s="239"/>
      <c r="F53" s="223"/>
      <c r="G53" s="240"/>
      <c r="H53" s="241"/>
      <c r="I53" s="242"/>
      <c r="J53" s="41"/>
      <c r="K53" s="243"/>
      <c r="L53" s="244"/>
      <c r="M53" s="245"/>
      <c r="N53" s="226"/>
      <c r="O53" s="259"/>
      <c r="R53" s="7"/>
      <c r="T53" s="7"/>
      <c r="V53" s="7"/>
      <c r="X53" s="7"/>
      <c r="Z53" s="7"/>
      <c r="AA53" s="7"/>
      <c r="AB53" s="7"/>
      <c r="AD53" s="301"/>
    </row>
    <row r="54" spans="3:30" s="257" customFormat="1" x14ac:dyDescent="0.2">
      <c r="C54" s="260"/>
      <c r="D54" s="261"/>
      <c r="E54" s="249"/>
      <c r="F54" s="250"/>
      <c r="G54" s="251"/>
      <c r="H54" s="252"/>
      <c r="I54" s="253"/>
      <c r="J54" s="252"/>
      <c r="K54" s="249"/>
      <c r="L54" s="254"/>
      <c r="M54" s="255"/>
      <c r="N54" s="250"/>
      <c r="O54" s="262"/>
      <c r="Q54" s="258"/>
      <c r="R54" s="251"/>
      <c r="T54" s="251"/>
      <c r="V54" s="251"/>
      <c r="X54" s="251"/>
      <c r="Z54" s="7"/>
      <c r="AA54" s="251"/>
      <c r="AB54" s="7"/>
      <c r="AD54" s="302"/>
    </row>
    <row r="55" spans="3:30" x14ac:dyDescent="0.2">
      <c r="C55" s="389" t="s">
        <v>131</v>
      </c>
      <c r="D55" s="390"/>
      <c r="E55" s="263"/>
      <c r="F55" s="223"/>
      <c r="G55" s="264"/>
      <c r="H55" s="224"/>
      <c r="I55" s="242"/>
      <c r="K55" s="265"/>
      <c r="L55" s="266"/>
      <c r="M55" s="267"/>
      <c r="N55" s="226"/>
      <c r="O55" s="238"/>
      <c r="R55" s="7"/>
      <c r="T55" s="7"/>
      <c r="V55" s="7"/>
      <c r="X55" s="7"/>
      <c r="Z55" s="7"/>
      <c r="AA55" s="7"/>
      <c r="AB55" s="7"/>
      <c r="AD55" s="301"/>
    </row>
    <row r="56" spans="3:30" x14ac:dyDescent="0.2">
      <c r="C56" s="377" t="s">
        <v>132</v>
      </c>
      <c r="D56" s="364"/>
      <c r="E56" s="263"/>
      <c r="F56" s="223"/>
      <c r="G56" s="264"/>
      <c r="H56" s="224"/>
      <c r="I56" s="242"/>
      <c r="K56" s="265"/>
      <c r="L56" s="266"/>
      <c r="M56" s="267"/>
      <c r="N56" s="226"/>
      <c r="O56" s="238"/>
      <c r="R56" s="7"/>
      <c r="T56" s="7"/>
      <c r="V56" s="7"/>
      <c r="X56" s="7"/>
      <c r="Z56" s="7"/>
      <c r="AA56" s="7"/>
      <c r="AB56" s="7"/>
      <c r="AD56" s="301"/>
    </row>
    <row r="57" spans="3:30" x14ac:dyDescent="0.2">
      <c r="C57" s="392" t="s">
        <v>133</v>
      </c>
      <c r="D57" s="393"/>
      <c r="E57" s="263"/>
      <c r="F57" s="223"/>
      <c r="G57" s="264"/>
      <c r="H57" s="224"/>
      <c r="I57" s="242"/>
      <c r="K57" s="265"/>
      <c r="L57" s="266"/>
      <c r="M57" s="267"/>
      <c r="N57" s="226"/>
      <c r="O57" s="238"/>
      <c r="R57" s="7"/>
      <c r="T57" s="7"/>
      <c r="V57" s="7"/>
      <c r="X57" s="7"/>
      <c r="Z57" s="7"/>
      <c r="AA57" s="7"/>
      <c r="AB57" s="7"/>
      <c r="AD57" s="301"/>
    </row>
    <row r="58" spans="3:30" ht="13.5" thickBot="1" x14ac:dyDescent="0.25">
      <c r="C58" s="388" t="s">
        <v>134</v>
      </c>
      <c r="D58" s="377"/>
      <c r="E58" s="268"/>
      <c r="F58" s="269"/>
      <c r="G58" s="270"/>
      <c r="H58" s="271"/>
      <c r="I58" s="272"/>
      <c r="K58" s="273"/>
      <c r="L58" s="274"/>
      <c r="M58" s="275"/>
      <c r="N58" s="276"/>
      <c r="O58" s="277"/>
      <c r="R58" s="7"/>
      <c r="T58" s="7"/>
      <c r="V58" s="7"/>
      <c r="X58" s="7"/>
      <c r="Z58" s="7"/>
      <c r="AA58" s="7"/>
      <c r="AB58" s="7"/>
      <c r="AD58" s="301"/>
    </row>
  </sheetData>
  <mergeCells count="60">
    <mergeCell ref="C57:D57"/>
    <mergeCell ref="C21:D21"/>
    <mergeCell ref="C22:D22"/>
    <mergeCell ref="C19:D19"/>
    <mergeCell ref="C51:D51"/>
    <mergeCell ref="C34:D34"/>
    <mergeCell ref="C35:D35"/>
    <mergeCell ref="C25:D25"/>
    <mergeCell ref="C26:D26"/>
    <mergeCell ref="C29:D29"/>
    <mergeCell ref="C28:D28"/>
    <mergeCell ref="C30:D30"/>
    <mergeCell ref="C32:D32"/>
    <mergeCell ref="C33:D33"/>
    <mergeCell ref="C46:D46"/>
    <mergeCell ref="C45:D45"/>
    <mergeCell ref="C58:D58"/>
    <mergeCell ref="C36:D36"/>
    <mergeCell ref="C37:D37"/>
    <mergeCell ref="C38:D38"/>
    <mergeCell ref="C39:D39"/>
    <mergeCell ref="C40:D40"/>
    <mergeCell ref="C49:D49"/>
    <mergeCell ref="C50:D50"/>
    <mergeCell ref="C53:D53"/>
    <mergeCell ref="C55:D55"/>
    <mergeCell ref="C41:D41"/>
    <mergeCell ref="C42:D42"/>
    <mergeCell ref="C56:D56"/>
    <mergeCell ref="C43:D43"/>
    <mergeCell ref="C44:D44"/>
    <mergeCell ref="C48:D48"/>
    <mergeCell ref="C52:D52"/>
    <mergeCell ref="X3:X5"/>
    <mergeCell ref="T3:T5"/>
    <mergeCell ref="C11:D11"/>
    <mergeCell ref="C8:D8"/>
    <mergeCell ref="V3:V5"/>
    <mergeCell ref="R3:R5"/>
    <mergeCell ref="E4:E5"/>
    <mergeCell ref="I4:I5"/>
    <mergeCell ref="E3:I3"/>
    <mergeCell ref="K3:O3"/>
    <mergeCell ref="C7:D7"/>
    <mergeCell ref="C9:D9"/>
    <mergeCell ref="C24:D24"/>
    <mergeCell ref="C20:D20"/>
    <mergeCell ref="C18:D18"/>
    <mergeCell ref="C15:D15"/>
    <mergeCell ref="C16:D16"/>
    <mergeCell ref="C12:D12"/>
    <mergeCell ref="C17:D17"/>
    <mergeCell ref="C13:D13"/>
    <mergeCell ref="AD3:AD5"/>
    <mergeCell ref="C14:D14"/>
    <mergeCell ref="C5:D5"/>
    <mergeCell ref="O4:O5"/>
    <mergeCell ref="C10:D10"/>
    <mergeCell ref="Z3:Z5"/>
    <mergeCell ref="AA3:AA5"/>
  </mergeCells>
  <phoneticPr fontId="5" type="noConversion"/>
  <pageMargins left="0.7" right="0.7" top="0.75" bottom="0.75" header="0.3" footer="0.3"/>
  <pageSetup paperSize="9" orientation="portrait" horizontalDpi="300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44"/>
  <sheetViews>
    <sheetView workbookViewId="0">
      <selection sqref="A1:XFD1048576"/>
    </sheetView>
  </sheetViews>
  <sheetFormatPr baseColWidth="10" defaultRowHeight="12.75" x14ac:dyDescent="0.2"/>
  <cols>
    <col min="1" max="1" width="40.28515625" customWidth="1"/>
  </cols>
  <sheetData>
    <row r="1" spans="1:1" x14ac:dyDescent="0.2">
      <c r="A1" s="297" t="s">
        <v>135</v>
      </c>
    </row>
    <row r="2" spans="1:1" x14ac:dyDescent="0.2">
      <c r="A2" s="297" t="s">
        <v>136</v>
      </c>
    </row>
    <row r="3" spans="1:1" x14ac:dyDescent="0.2">
      <c r="A3" s="297" t="s">
        <v>137</v>
      </c>
    </row>
    <row r="4" spans="1:1" x14ac:dyDescent="0.2">
      <c r="A4" s="297" t="s">
        <v>28</v>
      </c>
    </row>
    <row r="5" spans="1:1" x14ac:dyDescent="0.2">
      <c r="A5" s="297" t="s">
        <v>126</v>
      </c>
    </row>
    <row r="6" spans="1:1" x14ac:dyDescent="0.2">
      <c r="A6" s="297" t="s">
        <v>23</v>
      </c>
    </row>
    <row r="7" spans="1:1" x14ac:dyDescent="0.2">
      <c r="A7" s="297" t="s">
        <v>138</v>
      </c>
    </row>
    <row r="8" spans="1:1" x14ac:dyDescent="0.2">
      <c r="A8" s="131" t="s">
        <v>139</v>
      </c>
    </row>
    <row r="9" spans="1:1" x14ac:dyDescent="0.2">
      <c r="A9" s="297" t="s">
        <v>140</v>
      </c>
    </row>
    <row r="10" spans="1:1" x14ac:dyDescent="0.2">
      <c r="A10" s="297" t="s">
        <v>36</v>
      </c>
    </row>
    <row r="11" spans="1:1" x14ac:dyDescent="0.2">
      <c r="A11" s="131" t="s">
        <v>141</v>
      </c>
    </row>
    <row r="12" spans="1:1" x14ac:dyDescent="0.2">
      <c r="A12" s="297" t="s">
        <v>27</v>
      </c>
    </row>
    <row r="13" spans="1:1" x14ac:dyDescent="0.2">
      <c r="A13" s="297" t="s">
        <v>25</v>
      </c>
    </row>
    <row r="14" spans="1:1" x14ac:dyDescent="0.2">
      <c r="A14" s="297" t="s">
        <v>24</v>
      </c>
    </row>
    <row r="15" spans="1:1" x14ac:dyDescent="0.2">
      <c r="A15" s="297" t="s">
        <v>142</v>
      </c>
    </row>
    <row r="16" spans="1:1" x14ac:dyDescent="0.2">
      <c r="A16" s="297" t="s">
        <v>143</v>
      </c>
    </row>
    <row r="17" spans="1:1" x14ac:dyDescent="0.2">
      <c r="A17" s="297" t="s">
        <v>144</v>
      </c>
    </row>
    <row r="18" spans="1:1" x14ac:dyDescent="0.2">
      <c r="A18" s="297" t="s">
        <v>35</v>
      </c>
    </row>
    <row r="19" spans="1:1" x14ac:dyDescent="0.2">
      <c r="A19" s="131" t="s">
        <v>145</v>
      </c>
    </row>
    <row r="20" spans="1:1" x14ac:dyDescent="0.2">
      <c r="A20" s="297" t="s">
        <v>146</v>
      </c>
    </row>
    <row r="21" spans="1:1" x14ac:dyDescent="0.2">
      <c r="A21" s="297" t="s">
        <v>30</v>
      </c>
    </row>
    <row r="22" spans="1:1" x14ac:dyDescent="0.2">
      <c r="A22" s="297" t="s">
        <v>31</v>
      </c>
    </row>
    <row r="23" spans="1:1" x14ac:dyDescent="0.2">
      <c r="A23" s="297" t="s">
        <v>32</v>
      </c>
    </row>
    <row r="24" spans="1:1" x14ac:dyDescent="0.2">
      <c r="A24" s="297" t="s">
        <v>147</v>
      </c>
    </row>
    <row r="25" spans="1:1" x14ac:dyDescent="0.2">
      <c r="A25" s="297" t="s">
        <v>148</v>
      </c>
    </row>
    <row r="26" spans="1:1" x14ac:dyDescent="0.2">
      <c r="A26" s="297" t="s">
        <v>149</v>
      </c>
    </row>
    <row r="27" spans="1:1" x14ac:dyDescent="0.2">
      <c r="A27" s="297" t="s">
        <v>29</v>
      </c>
    </row>
    <row r="28" spans="1:1" x14ac:dyDescent="0.2">
      <c r="A28" s="297" t="s">
        <v>150</v>
      </c>
    </row>
    <row r="29" spans="1:1" x14ac:dyDescent="0.2">
      <c r="A29" s="297" t="s">
        <v>64</v>
      </c>
    </row>
    <row r="30" spans="1:1" x14ac:dyDescent="0.2">
      <c r="A30" s="297" t="s">
        <v>151</v>
      </c>
    </row>
    <row r="31" spans="1:1" x14ac:dyDescent="0.2">
      <c r="A31" s="297" t="s">
        <v>152</v>
      </c>
    </row>
    <row r="32" spans="1:1" x14ac:dyDescent="0.2">
      <c r="A32" s="297" t="s">
        <v>26</v>
      </c>
    </row>
    <row r="33" spans="1:1" x14ac:dyDescent="0.2">
      <c r="A33" s="297" t="s">
        <v>71</v>
      </c>
    </row>
    <row r="34" spans="1:1" x14ac:dyDescent="0.2">
      <c r="A34" s="131" t="s">
        <v>153</v>
      </c>
    </row>
    <row r="35" spans="1:1" x14ac:dyDescent="0.2">
      <c r="A35" s="297"/>
    </row>
    <row r="36" spans="1:1" x14ac:dyDescent="0.2">
      <c r="A36" s="297"/>
    </row>
    <row r="37" spans="1:1" x14ac:dyDescent="0.2">
      <c r="A37" s="297"/>
    </row>
    <row r="38" spans="1:1" x14ac:dyDescent="0.2">
      <c r="A38" s="297"/>
    </row>
    <row r="39" spans="1:1" x14ac:dyDescent="0.2">
      <c r="A39" s="297"/>
    </row>
    <row r="40" spans="1:1" x14ac:dyDescent="0.2">
      <c r="A40" s="297"/>
    </row>
    <row r="41" spans="1:1" x14ac:dyDescent="0.2">
      <c r="A41" s="297"/>
    </row>
    <row r="42" spans="1:1" x14ac:dyDescent="0.2">
      <c r="A42" s="297"/>
    </row>
    <row r="43" spans="1:1" x14ac:dyDescent="0.2">
      <c r="A43" s="297"/>
    </row>
    <row r="44" spans="1:1" x14ac:dyDescent="0.2">
      <c r="A44" s="131"/>
    </row>
  </sheetData>
  <sortState ref="A1:A42">
    <sortCondition ref="A1:A42"/>
  </sortState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M23"/>
  <sheetViews>
    <sheetView workbookViewId="0">
      <selection activeCell="B3" sqref="B3"/>
    </sheetView>
  </sheetViews>
  <sheetFormatPr baseColWidth="10" defaultRowHeight="12.75" x14ac:dyDescent="0.2"/>
  <sheetData>
    <row r="3" spans="2:13" x14ac:dyDescent="0.2">
      <c r="B3" t="s">
        <v>51</v>
      </c>
    </row>
    <row r="4" spans="2:13" x14ac:dyDescent="0.2">
      <c r="B4" t="s">
        <v>50</v>
      </c>
    </row>
    <row r="5" spans="2:13" x14ac:dyDescent="0.2">
      <c r="B5" t="s">
        <v>52</v>
      </c>
    </row>
    <row r="6" spans="2:13" x14ac:dyDescent="0.2">
      <c r="B6" t="s">
        <v>53</v>
      </c>
    </row>
    <row r="8" spans="2:13" x14ac:dyDescent="0.2">
      <c r="L8" t="s">
        <v>78</v>
      </c>
      <c r="M8" t="s">
        <v>79</v>
      </c>
    </row>
    <row r="9" spans="2:13" x14ac:dyDescent="0.2">
      <c r="L9" t="s">
        <v>80</v>
      </c>
      <c r="M9" t="s">
        <v>81</v>
      </c>
    </row>
    <row r="10" spans="2:13" x14ac:dyDescent="0.2">
      <c r="L10" t="s">
        <v>82</v>
      </c>
      <c r="M10" t="s">
        <v>83</v>
      </c>
    </row>
    <row r="11" spans="2:13" x14ac:dyDescent="0.2">
      <c r="L11" t="s">
        <v>84</v>
      </c>
      <c r="M11" t="s">
        <v>85</v>
      </c>
    </row>
    <row r="12" spans="2:13" x14ac:dyDescent="0.2">
      <c r="L12" t="s">
        <v>86</v>
      </c>
      <c r="M12" t="s">
        <v>87</v>
      </c>
    </row>
    <row r="13" spans="2:13" x14ac:dyDescent="0.2">
      <c r="L13" t="s">
        <v>88</v>
      </c>
      <c r="M13" t="s">
        <v>89</v>
      </c>
    </row>
    <row r="14" spans="2:13" x14ac:dyDescent="0.2">
      <c r="L14" t="s">
        <v>90</v>
      </c>
      <c r="M14" t="s">
        <v>91</v>
      </c>
    </row>
    <row r="15" spans="2:13" x14ac:dyDescent="0.2">
      <c r="L15" t="s">
        <v>92</v>
      </c>
      <c r="M15" t="s">
        <v>93</v>
      </c>
    </row>
    <row r="16" spans="2:13" x14ac:dyDescent="0.2">
      <c r="L16" t="s">
        <v>94</v>
      </c>
      <c r="M16" t="s">
        <v>95</v>
      </c>
    </row>
    <row r="17" spans="12:13" x14ac:dyDescent="0.2">
      <c r="L17" t="s">
        <v>96</v>
      </c>
      <c r="M17" t="s">
        <v>97</v>
      </c>
    </row>
    <row r="18" spans="12:13" x14ac:dyDescent="0.2">
      <c r="L18" t="s">
        <v>98</v>
      </c>
      <c r="M18" t="s">
        <v>99</v>
      </c>
    </row>
    <row r="19" spans="12:13" x14ac:dyDescent="0.2">
      <c r="L19" t="s">
        <v>100</v>
      </c>
      <c r="M19" t="s">
        <v>101</v>
      </c>
    </row>
    <row r="20" spans="12:13" x14ac:dyDescent="0.2">
      <c r="L20" t="s">
        <v>102</v>
      </c>
      <c r="M20" t="s">
        <v>103</v>
      </c>
    </row>
    <row r="21" spans="12:13" x14ac:dyDescent="0.2">
      <c r="L21" t="s">
        <v>104</v>
      </c>
      <c r="M21" t="s">
        <v>105</v>
      </c>
    </row>
    <row r="22" spans="12:13" x14ac:dyDescent="0.2">
      <c r="L22" t="s">
        <v>106</v>
      </c>
      <c r="M22" t="s">
        <v>107</v>
      </c>
    </row>
    <row r="23" spans="12:13" x14ac:dyDescent="0.2">
      <c r="L23" t="s">
        <v>108</v>
      </c>
      <c r="M23" t="s">
        <v>109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22</vt:i4>
      </vt:variant>
    </vt:vector>
  </HeadingPairs>
  <TitlesOfParts>
    <vt:vector size="27" baseType="lpstr">
      <vt:lpstr>bon de livraison</vt:lpstr>
      <vt:lpstr>magasins</vt:lpstr>
      <vt:lpstr>prix</vt:lpstr>
      <vt:lpstr>produits</vt:lpstr>
      <vt:lpstr>Feuil1</vt:lpstr>
      <vt:lpstr>adresse1</vt:lpstr>
      <vt:lpstr>adresse2</vt:lpstr>
      <vt:lpstr>adresse3</vt:lpstr>
      <vt:lpstr>cession</vt:lpstr>
      <vt:lpstr>com</vt:lpstr>
      <vt:lpstr>'bon de livraison'!Criteres</vt:lpstr>
      <vt:lpstr>hausse_conj</vt:lpstr>
      <vt:lpstr>hausse_tarif</vt:lpstr>
      <vt:lpstr>ifls</vt:lpstr>
      <vt:lpstr>logidis</vt:lpstr>
      <vt:lpstr>magasin</vt:lpstr>
      <vt:lpstr>marché</vt:lpstr>
      <vt:lpstr>net</vt:lpstr>
      <vt:lpstr>numero</vt:lpstr>
      <vt:lpstr>plancher</vt:lpstr>
      <vt:lpstr>produits</vt:lpstr>
      <vt:lpstr>remise</vt:lpstr>
      <vt:lpstr>scaso</vt:lpstr>
      <vt:lpstr>tarif</vt:lpstr>
      <vt:lpstr>tel</vt:lpstr>
      <vt:lpstr>'bon de livraison'!Zone_d_impression</vt:lpstr>
      <vt:lpstr>prix!Zone_d_impression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2014-02-03T16:37:36Z</cp:lastPrinted>
  <dcterms:created xsi:type="dcterms:W3CDTF">2007-12-24T07:59:39Z</dcterms:created>
  <dcterms:modified xsi:type="dcterms:W3CDTF">2014-02-24T16:16:09Z</dcterms:modified>
</cp:coreProperties>
</file>