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105" windowWidth="13155" windowHeight="11460" tabRatio="589"/>
  </bookViews>
  <sheets>
    <sheet name="bon de livraison" sheetId="33" r:id="rId1"/>
    <sheet name="magasins" sheetId="32" r:id="rId2"/>
    <sheet name="prix" sheetId="34" r:id="rId3"/>
    <sheet name="produits" sheetId="41" r:id="rId4"/>
    <sheet name="Feuil1" sheetId="42" r:id="rId5"/>
  </sheets>
  <definedNames>
    <definedName name="_xlnm._FilterDatabase" localSheetId="0" hidden="1">'bon de livraison'!$A$14:$H$82</definedName>
    <definedName name="adresse1">magasins!$J:$J</definedName>
    <definedName name="adresse2">magasins!$K:$K</definedName>
    <definedName name="adresse3">magasins!$L:$L</definedName>
    <definedName name="cession">magasins!$F:$F</definedName>
    <definedName name="com">magasins!$M:$M</definedName>
    <definedName name="_xlnm.Criteria" localSheetId="0">'bon de livraison'!$Q$1:$Q$2</definedName>
    <definedName name="ifls">magasins!$P:$P</definedName>
    <definedName name="logidis">magasins!$E:$E</definedName>
    <definedName name="magasin">magasins!$B:$B</definedName>
    <definedName name="marché">magasins!$G:$G</definedName>
    <definedName name="net">magasins!$D:$D</definedName>
    <definedName name="numero">magasins!$O:$O</definedName>
    <definedName name="produits">produits!$A:$A</definedName>
    <definedName name="remise">magasins!$C:$C</definedName>
    <definedName name="scaso">magasins!$I:$I</definedName>
    <definedName name="tarif">magasins!$H:$H</definedName>
    <definedName name="tel">magasins!$N:$N</definedName>
    <definedName name="_xlnm.Print_Area" localSheetId="0">'bon de livraison'!$A$1:$K$114</definedName>
  </definedNames>
  <calcPr calcId="145621"/>
</workbook>
</file>

<file path=xl/calcChain.xml><?xml version="1.0" encoding="utf-8"?>
<calcChain xmlns="http://schemas.openxmlformats.org/spreadsheetml/2006/main">
  <c r="O18" i="33" l="1"/>
  <c r="B565" i="32"/>
  <c r="B566" i="32"/>
  <c r="B567" i="32"/>
  <c r="B558" i="32"/>
  <c r="B3" i="32"/>
  <c r="B4" i="32"/>
  <c r="B5" i="32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37" i="32"/>
  <c r="B38" i="32"/>
  <c r="B39" i="32"/>
  <c r="B40" i="32"/>
  <c r="B41" i="32"/>
  <c r="B42" i="32"/>
  <c r="B43" i="32"/>
  <c r="B44" i="32"/>
  <c r="B45" i="32"/>
  <c r="B46" i="32"/>
  <c r="B47" i="32"/>
  <c r="B48" i="32"/>
  <c r="B49" i="32"/>
  <c r="B50" i="32"/>
  <c r="B51" i="32"/>
  <c r="B52" i="32"/>
  <c r="B53" i="32"/>
  <c r="B54" i="32"/>
  <c r="B55" i="32"/>
  <c r="B56" i="32"/>
  <c r="B57" i="32"/>
  <c r="B58" i="32"/>
  <c r="B59" i="32"/>
  <c r="B60" i="32"/>
  <c r="B61" i="32"/>
  <c r="B62" i="32"/>
  <c r="B63" i="32"/>
  <c r="B64" i="32"/>
  <c r="B65" i="32"/>
  <c r="B66" i="32"/>
  <c r="B67" i="32"/>
  <c r="B68" i="32"/>
  <c r="B69" i="32"/>
  <c r="B70" i="32"/>
  <c r="B71" i="32"/>
  <c r="B72" i="32"/>
  <c r="B73" i="32"/>
  <c r="B74" i="32"/>
  <c r="B75" i="32"/>
  <c r="B76" i="32"/>
  <c r="B77" i="32"/>
  <c r="B78" i="32"/>
  <c r="B79" i="32"/>
  <c r="B80" i="32"/>
  <c r="B81" i="32"/>
  <c r="B82" i="32"/>
  <c r="B83" i="32"/>
  <c r="B84" i="32"/>
  <c r="B85" i="32"/>
  <c r="B86" i="32"/>
  <c r="B87" i="32"/>
  <c r="B88" i="32"/>
  <c r="B89" i="32"/>
  <c r="B90" i="32"/>
  <c r="B91" i="32"/>
  <c r="B92" i="32"/>
  <c r="B93" i="32"/>
  <c r="B94" i="32"/>
  <c r="B95" i="32"/>
  <c r="B96" i="32"/>
  <c r="B97" i="32"/>
  <c r="B98" i="32"/>
  <c r="B99" i="32"/>
  <c r="B100" i="32"/>
  <c r="B101" i="32"/>
  <c r="B102" i="32"/>
  <c r="B103" i="32"/>
  <c r="B104" i="32"/>
  <c r="B105" i="32"/>
  <c r="B106" i="32"/>
  <c r="B107" i="32"/>
  <c r="B108" i="32"/>
  <c r="B109" i="32"/>
  <c r="B110" i="32"/>
  <c r="B111" i="32"/>
  <c r="B112" i="32"/>
  <c r="B113" i="32"/>
  <c r="B114" i="32"/>
  <c r="B115" i="32"/>
  <c r="B116" i="32"/>
  <c r="B117" i="32"/>
  <c r="B118" i="32"/>
  <c r="B119" i="32"/>
  <c r="B120" i="32"/>
  <c r="B121" i="32"/>
  <c r="B122" i="32"/>
  <c r="B123" i="32"/>
  <c r="B124" i="32"/>
  <c r="B125" i="32"/>
  <c r="B126" i="32"/>
  <c r="B127" i="32"/>
  <c r="B128" i="32"/>
  <c r="B129" i="32"/>
  <c r="B130" i="32"/>
  <c r="B131" i="32"/>
  <c r="B132" i="32"/>
  <c r="B133" i="32"/>
  <c r="B134" i="32"/>
  <c r="B135" i="32"/>
  <c r="B136" i="32"/>
  <c r="B137" i="32"/>
  <c r="B138" i="32"/>
  <c r="B139" i="32"/>
  <c r="B140" i="32"/>
  <c r="B141" i="32"/>
  <c r="B142" i="32"/>
  <c r="B143" i="32"/>
  <c r="B144" i="32"/>
  <c r="B145" i="32"/>
  <c r="B146" i="32"/>
  <c r="B147" i="32"/>
  <c r="B148" i="32"/>
  <c r="B149" i="32"/>
  <c r="B150" i="32"/>
  <c r="B151" i="32"/>
  <c r="B152" i="32"/>
  <c r="B153" i="32"/>
  <c r="B154" i="32"/>
  <c r="B155" i="32"/>
  <c r="B156" i="32"/>
  <c r="B157" i="32"/>
  <c r="B158" i="32"/>
  <c r="B159" i="32"/>
  <c r="B160" i="32"/>
  <c r="B161" i="32"/>
  <c r="B162" i="32"/>
  <c r="B163" i="32"/>
  <c r="B164" i="32"/>
  <c r="B165" i="32"/>
  <c r="B166" i="32"/>
  <c r="B167" i="32"/>
  <c r="B168" i="32"/>
  <c r="B169" i="32"/>
  <c r="B170" i="32"/>
  <c r="B171" i="32"/>
  <c r="B172" i="32"/>
  <c r="B173" i="32"/>
  <c r="B174" i="32"/>
  <c r="B175" i="32"/>
  <c r="B176" i="32"/>
  <c r="B177" i="32"/>
  <c r="B178" i="32"/>
  <c r="B179" i="32"/>
  <c r="B180" i="32"/>
  <c r="B181" i="32"/>
  <c r="B182" i="32"/>
  <c r="B183" i="32"/>
  <c r="B184" i="32"/>
  <c r="B185" i="32"/>
  <c r="B186" i="32"/>
  <c r="B187" i="32"/>
  <c r="B188" i="32"/>
  <c r="B189" i="32"/>
  <c r="B190" i="32"/>
  <c r="B191" i="32"/>
  <c r="B192" i="32"/>
  <c r="B193" i="32"/>
  <c r="B194" i="32"/>
  <c r="B195" i="32"/>
  <c r="B196" i="32"/>
  <c r="B197" i="32"/>
  <c r="B198" i="32"/>
  <c r="B199" i="32"/>
  <c r="B200" i="32"/>
  <c r="B201" i="32"/>
  <c r="B202" i="32"/>
  <c r="B203" i="32"/>
  <c r="B204" i="32"/>
  <c r="B205" i="32"/>
  <c r="B206" i="32"/>
  <c r="B207" i="32"/>
  <c r="B208" i="32"/>
  <c r="B209" i="32"/>
  <c r="B210" i="32"/>
  <c r="B211" i="32"/>
  <c r="B212" i="32"/>
  <c r="B213" i="32"/>
  <c r="B214" i="32"/>
  <c r="B215" i="32"/>
  <c r="B216" i="32"/>
  <c r="B217" i="32"/>
  <c r="B218" i="32"/>
  <c r="B219" i="32"/>
  <c r="B220" i="32"/>
  <c r="B221" i="32"/>
  <c r="B222" i="32"/>
  <c r="B223" i="32"/>
  <c r="B224" i="32"/>
  <c r="B225" i="32"/>
  <c r="B226" i="32"/>
  <c r="B227" i="32"/>
  <c r="B228" i="32"/>
  <c r="B229" i="32"/>
  <c r="B230" i="32"/>
  <c r="B231" i="32"/>
  <c r="B232" i="32"/>
  <c r="B233" i="32"/>
  <c r="B240" i="32"/>
  <c r="B234" i="32"/>
  <c r="B235" i="32"/>
  <c r="B236" i="32"/>
  <c r="B237" i="32"/>
  <c r="B238" i="32"/>
  <c r="B239" i="32"/>
  <c r="B241" i="32"/>
  <c r="B242" i="32"/>
  <c r="B243" i="32"/>
  <c r="B244" i="32"/>
  <c r="B245" i="32"/>
  <c r="B246" i="32"/>
  <c r="B247" i="32"/>
  <c r="B248" i="32"/>
  <c r="B249" i="32"/>
  <c r="B250" i="32"/>
  <c r="B251" i="32"/>
  <c r="B252" i="32"/>
  <c r="B253" i="32"/>
  <c r="B254" i="32"/>
  <c r="B255" i="32"/>
  <c r="B256" i="32"/>
  <c r="B257" i="32"/>
  <c r="B258" i="32"/>
  <c r="B260" i="32"/>
  <c r="B261" i="32"/>
  <c r="B262" i="32"/>
  <c r="B263" i="32"/>
  <c r="B264" i="32"/>
  <c r="B265" i="32"/>
  <c r="B266" i="32"/>
  <c r="B267" i="32"/>
  <c r="B268" i="32"/>
  <c r="B269" i="32"/>
  <c r="B270" i="32"/>
  <c r="B271" i="32"/>
  <c r="B272" i="32"/>
  <c r="B273" i="32"/>
  <c r="B274" i="32"/>
  <c r="B275" i="32"/>
  <c r="B276" i="32"/>
  <c r="B277" i="32"/>
  <c r="B278" i="32"/>
  <c r="B279" i="32"/>
  <c r="B280" i="32"/>
  <c r="B281" i="32"/>
  <c r="B282" i="32"/>
  <c r="B284" i="32"/>
  <c r="B285" i="32"/>
  <c r="B283" i="32"/>
  <c r="B286" i="32"/>
  <c r="B287" i="32"/>
  <c r="B288" i="32"/>
  <c r="B289" i="32"/>
  <c r="B290" i="32"/>
  <c r="B291" i="32"/>
  <c r="B292" i="32"/>
  <c r="B293" i="32"/>
  <c r="B294" i="32"/>
  <c r="B295" i="32"/>
  <c r="B296" i="32"/>
  <c r="B297" i="32"/>
  <c r="B298" i="32"/>
  <c r="B299" i="32"/>
  <c r="B300" i="32"/>
  <c r="B301" i="32"/>
  <c r="B302" i="32"/>
  <c r="B303" i="32"/>
  <c r="B304" i="32"/>
  <c r="B305" i="32"/>
  <c r="B306" i="32"/>
  <c r="B307" i="32"/>
  <c r="B308" i="32"/>
  <c r="B309" i="32"/>
  <c r="B310" i="32"/>
  <c r="B311" i="32"/>
  <c r="B312" i="32"/>
  <c r="B313" i="32"/>
  <c r="B314" i="32"/>
  <c r="B315" i="32"/>
  <c r="B316" i="32"/>
  <c r="B317" i="32"/>
  <c r="B318" i="32"/>
  <c r="B319" i="32"/>
  <c r="B320" i="32"/>
  <c r="B321" i="32"/>
  <c r="B322" i="32"/>
  <c r="B323" i="32"/>
  <c r="B324" i="32"/>
  <c r="B325" i="32"/>
  <c r="B326" i="32"/>
  <c r="B327" i="32"/>
  <c r="B328" i="32"/>
  <c r="B329" i="32"/>
  <c r="B330" i="32"/>
  <c r="B331" i="32"/>
  <c r="B332" i="32"/>
  <c r="B333" i="32"/>
  <c r="B334" i="32"/>
  <c r="B335" i="32"/>
  <c r="B336" i="32"/>
  <c r="B337" i="32"/>
  <c r="B338" i="32"/>
  <c r="B339" i="32"/>
  <c r="B340" i="32"/>
  <c r="B341" i="32"/>
  <c r="B342" i="32"/>
  <c r="B343" i="32"/>
  <c r="B344" i="32"/>
  <c r="B345" i="32"/>
  <c r="B346" i="32"/>
  <c r="B347" i="32"/>
  <c r="B348" i="32"/>
  <c r="B349" i="32"/>
  <c r="B350" i="32"/>
  <c r="B351" i="32"/>
  <c r="B352" i="32"/>
  <c r="B353" i="32"/>
  <c r="B354" i="32"/>
  <c r="B355" i="32"/>
  <c r="B356" i="32"/>
  <c r="B357" i="32"/>
  <c r="B358" i="32"/>
  <c r="B359" i="32"/>
  <c r="B360" i="32"/>
  <c r="B361" i="32"/>
  <c r="B362" i="32"/>
  <c r="B363" i="32"/>
  <c r="B364" i="32"/>
  <c r="B365" i="32"/>
  <c r="B366" i="32"/>
  <c r="B367" i="32"/>
  <c r="B368" i="32"/>
  <c r="B369" i="32"/>
  <c r="B370" i="32"/>
  <c r="B371" i="32"/>
  <c r="B372" i="32"/>
  <c r="B373" i="32"/>
  <c r="B374" i="32"/>
  <c r="B375" i="32"/>
  <c r="B376" i="32"/>
  <c r="B377" i="32"/>
  <c r="B378" i="32"/>
  <c r="B379" i="32"/>
  <c r="B380" i="32"/>
  <c r="B381" i="32"/>
  <c r="B382" i="32"/>
  <c r="B383" i="32"/>
  <c r="B384" i="32"/>
  <c r="B385" i="32"/>
  <c r="B386" i="32"/>
  <c r="B387" i="32"/>
  <c r="B388" i="32"/>
  <c r="B389" i="32"/>
  <c r="B390" i="32"/>
  <c r="B391" i="32"/>
  <c r="B392" i="32"/>
  <c r="B393" i="32"/>
  <c r="B394" i="32"/>
  <c r="B395" i="32"/>
  <c r="B396" i="32"/>
  <c r="B397" i="32"/>
  <c r="B398" i="32"/>
  <c r="B399" i="32"/>
  <c r="B400" i="32"/>
  <c r="B401" i="32"/>
  <c r="B402" i="32"/>
  <c r="B403" i="32"/>
  <c r="B404" i="32"/>
  <c r="B405" i="32"/>
  <c r="B406" i="32"/>
  <c r="B407" i="32"/>
  <c r="B408" i="32"/>
  <c r="B409" i="32"/>
  <c r="B410" i="32"/>
  <c r="B259" i="32"/>
  <c r="B411" i="32"/>
  <c r="B412" i="32"/>
  <c r="B413" i="32"/>
  <c r="B414" i="32"/>
  <c r="B415" i="32"/>
  <c r="B416" i="32"/>
  <c r="B417" i="32"/>
  <c r="B418" i="32"/>
  <c r="B419" i="32"/>
  <c r="B420" i="32"/>
  <c r="B421" i="32"/>
  <c r="B422" i="32"/>
  <c r="B423" i="32"/>
  <c r="B424" i="32"/>
  <c r="B425" i="32"/>
  <c r="B426" i="32"/>
  <c r="B427" i="32"/>
  <c r="B428" i="32"/>
  <c r="B429" i="32"/>
  <c r="B430" i="32"/>
  <c r="B431" i="32"/>
  <c r="B432" i="32"/>
  <c r="B433" i="32"/>
  <c r="B434" i="32"/>
  <c r="B435" i="32"/>
  <c r="B436" i="32"/>
  <c r="B437" i="32"/>
  <c r="B438" i="32"/>
  <c r="B439" i="32"/>
  <c r="B440" i="32"/>
  <c r="B441" i="32"/>
  <c r="B442" i="32"/>
  <c r="B443" i="32"/>
  <c r="B444" i="32"/>
  <c r="B445" i="32"/>
  <c r="B446" i="32"/>
  <c r="B447" i="32"/>
  <c r="B448" i="32"/>
  <c r="B449" i="32"/>
  <c r="B450" i="32"/>
  <c r="B451" i="32"/>
  <c r="B452" i="32"/>
  <c r="B453" i="32"/>
  <c r="B454" i="32"/>
  <c r="B455" i="32"/>
  <c r="B456" i="32"/>
  <c r="B457" i="32"/>
  <c r="B458" i="32"/>
  <c r="B459" i="32"/>
  <c r="B460" i="32"/>
  <c r="B461" i="32"/>
  <c r="B462" i="32"/>
  <c r="B463" i="32"/>
  <c r="B464" i="32"/>
  <c r="B465" i="32"/>
  <c r="B466" i="32"/>
  <c r="B467" i="32"/>
  <c r="B468" i="32"/>
  <c r="B469" i="32"/>
  <c r="B470" i="32"/>
  <c r="B471" i="32"/>
  <c r="B472" i="32"/>
  <c r="B473" i="32"/>
  <c r="B474" i="32"/>
  <c r="B475" i="32"/>
  <c r="B476" i="32"/>
  <c r="B477" i="32"/>
  <c r="B478" i="32"/>
  <c r="B479" i="32"/>
  <c r="B480" i="32"/>
  <c r="B481" i="32"/>
  <c r="B482" i="32"/>
  <c r="B483" i="32"/>
  <c r="B484" i="32"/>
  <c r="B485" i="32"/>
  <c r="B486" i="32"/>
  <c r="B487" i="32"/>
  <c r="B488" i="32"/>
  <c r="B489" i="32"/>
  <c r="B490" i="32"/>
  <c r="B491" i="32"/>
  <c r="B492" i="32"/>
  <c r="B493" i="32"/>
  <c r="B494" i="32"/>
  <c r="B495" i="32"/>
  <c r="B496" i="32"/>
  <c r="B497" i="32"/>
  <c r="B498" i="32"/>
  <c r="B499" i="32"/>
  <c r="B500" i="32"/>
  <c r="B501" i="32"/>
  <c r="B502" i="32"/>
  <c r="B503" i="32"/>
  <c r="B504" i="32"/>
  <c r="B505" i="32"/>
  <c r="B506" i="32"/>
  <c r="B507" i="32"/>
  <c r="B508" i="32"/>
  <c r="B509" i="32"/>
  <c r="B510" i="32"/>
  <c r="B511" i="32"/>
  <c r="B512" i="32"/>
  <c r="B513" i="32"/>
  <c r="B514" i="32"/>
  <c r="B515" i="32"/>
  <c r="B516" i="32"/>
  <c r="B517" i="32"/>
  <c r="B518" i="32"/>
  <c r="B519" i="32"/>
  <c r="B520" i="32"/>
  <c r="B521" i="32"/>
  <c r="B522" i="32"/>
  <c r="B523" i="32"/>
  <c r="B524" i="32"/>
  <c r="B525" i="32"/>
  <c r="B526" i="32"/>
  <c r="B527" i="32"/>
  <c r="B528" i="32"/>
  <c r="B529" i="32"/>
  <c r="B530" i="32"/>
  <c r="B531" i="32"/>
  <c r="B532" i="32"/>
  <c r="B533" i="32"/>
  <c r="B534" i="32"/>
  <c r="B535" i="32"/>
  <c r="B536" i="32"/>
  <c r="B537" i="32"/>
  <c r="B538" i="32"/>
  <c r="B539" i="32"/>
  <c r="B540" i="32"/>
  <c r="B541" i="32"/>
  <c r="B542" i="32"/>
  <c r="B543" i="32"/>
  <c r="B544" i="32"/>
  <c r="B545" i="32"/>
  <c r="B546" i="32"/>
  <c r="B547" i="32"/>
  <c r="B548" i="32"/>
  <c r="B549" i="32"/>
  <c r="B550" i="32"/>
  <c r="B551" i="32"/>
  <c r="B552" i="32"/>
  <c r="B553" i="32"/>
  <c r="B554" i="32"/>
  <c r="B555" i="32"/>
  <c r="B556" i="32"/>
  <c r="B557" i="32"/>
  <c r="B2" i="32"/>
  <c r="M13" i="33"/>
  <c r="B9" i="33"/>
  <c r="F283" i="32"/>
  <c r="C105" i="33"/>
  <c r="M105" i="33" s="1"/>
  <c r="C97" i="33"/>
  <c r="M97" i="33" s="1"/>
  <c r="C96" i="33"/>
  <c r="M96" i="33" s="1"/>
  <c r="C95" i="33"/>
  <c r="M95" i="33" s="1"/>
  <c r="C109" i="33"/>
  <c r="M109" i="33" s="1"/>
  <c r="G60" i="33"/>
  <c r="H60" i="33"/>
  <c r="K60" i="33"/>
  <c r="L56" i="33"/>
  <c r="L57" i="33"/>
  <c r="L58" i="33"/>
  <c r="L59" i="33"/>
  <c r="F151" i="32"/>
  <c r="D11" i="33"/>
  <c r="F82" i="33"/>
  <c r="I69" i="33"/>
  <c r="I70" i="33"/>
  <c r="I71" i="33"/>
  <c r="I72" i="33"/>
  <c r="I73" i="33"/>
  <c r="I74" i="33"/>
  <c r="I75" i="33"/>
  <c r="I76" i="33"/>
  <c r="I77" i="33"/>
  <c r="H69" i="33"/>
  <c r="H70" i="33"/>
  <c r="H71" i="33"/>
  <c r="H72" i="33"/>
  <c r="H73" i="33"/>
  <c r="H74" i="33"/>
  <c r="H75" i="33"/>
  <c r="H76" i="33"/>
  <c r="H77" i="33"/>
  <c r="F36" i="32"/>
  <c r="M11" i="33"/>
  <c r="F63" i="32"/>
  <c r="F46" i="32"/>
  <c r="C104" i="33"/>
  <c r="M104" i="33" s="1"/>
  <c r="C108" i="33"/>
  <c r="M108" i="33" s="1"/>
  <c r="C107" i="33"/>
  <c r="M107" i="33" s="1"/>
  <c r="C106" i="33"/>
  <c r="M106" i="33" s="1"/>
  <c r="C102" i="33"/>
  <c r="M102" i="33" s="1"/>
  <c r="F79" i="32"/>
  <c r="F64" i="33"/>
  <c r="K64" i="33" s="1"/>
  <c r="F63" i="33"/>
  <c r="C98" i="33"/>
  <c r="M98" i="33" s="1"/>
  <c r="C92" i="33"/>
  <c r="M92" i="33" s="1"/>
  <c r="C91" i="33"/>
  <c r="M91" i="33" s="1"/>
  <c r="M91" i="33" a="1"/>
  <c r="C101" i="33"/>
  <c r="M101" i="33" s="1"/>
  <c r="C100" i="33"/>
  <c r="M100" i="33" s="1"/>
  <c r="C99" i="33"/>
  <c r="M99" i="33" s="1"/>
  <c r="C94" i="33"/>
  <c r="M94" i="33" s="1"/>
  <c r="C93" i="33"/>
  <c r="M93" i="33" s="1"/>
  <c r="F229" i="32"/>
  <c r="C1" i="33"/>
  <c r="F413" i="32"/>
  <c r="F33" i="32"/>
  <c r="F357" i="32"/>
  <c r="F359" i="32"/>
  <c r="F24" i="32"/>
  <c r="H61" i="33"/>
  <c r="K61" i="33"/>
  <c r="G61" i="33"/>
  <c r="H58" i="33"/>
  <c r="K58" i="33" s="1"/>
  <c r="H57" i="33"/>
  <c r="K57" i="33"/>
  <c r="H56" i="33"/>
  <c r="K56" i="33" s="1"/>
  <c r="G57" i="33"/>
  <c r="G58" i="33"/>
  <c r="F292" i="32"/>
  <c r="F13" i="32"/>
  <c r="F97" i="32"/>
  <c r="F412" i="32"/>
  <c r="F95" i="32"/>
  <c r="F419" i="32"/>
  <c r="F8" i="32"/>
  <c r="F89" i="32"/>
  <c r="C3" i="33"/>
  <c r="B4" i="33"/>
  <c r="B2" i="33"/>
  <c r="G31" i="33" s="1"/>
  <c r="B3" i="33"/>
  <c r="A5" i="33" s="1"/>
  <c r="F556" i="32"/>
  <c r="IT373" i="32"/>
  <c r="IL373" i="32"/>
  <c r="ID373" i="32"/>
  <c r="HV373" i="32"/>
  <c r="HN373" i="32"/>
  <c r="HF373" i="32"/>
  <c r="GX373" i="32"/>
  <c r="GP373" i="32"/>
  <c r="GH373" i="32"/>
  <c r="FZ373" i="32"/>
  <c r="FR373" i="32"/>
  <c r="FJ373" i="32"/>
  <c r="FB373" i="32"/>
  <c r="ET373" i="32"/>
  <c r="EL373" i="32"/>
  <c r="ED373" i="32"/>
  <c r="DV373" i="32"/>
  <c r="DN373" i="32"/>
  <c r="DF373" i="32"/>
  <c r="CX373" i="32"/>
  <c r="CP373" i="32"/>
  <c r="CH373" i="32"/>
  <c r="BZ373" i="32"/>
  <c r="BR373" i="32"/>
  <c r="BJ373" i="32"/>
  <c r="BB373" i="32"/>
  <c r="AT373" i="32"/>
  <c r="AL373" i="32"/>
  <c r="AD373" i="32"/>
  <c r="F392" i="32"/>
  <c r="F90" i="32"/>
  <c r="F98" i="32"/>
  <c r="E6" i="33"/>
  <c r="C6" i="33"/>
  <c r="F104" i="32"/>
  <c r="F288" i="32"/>
  <c r="F557" i="32"/>
  <c r="F558" i="32"/>
  <c r="F417" i="32"/>
  <c r="F430" i="32"/>
  <c r="F315" i="32"/>
  <c r="F127" i="32"/>
  <c r="F189" i="32"/>
  <c r="F82" i="32"/>
  <c r="F145" i="32"/>
  <c r="F236" i="32"/>
  <c r="F454" i="32"/>
  <c r="F110" i="32"/>
  <c r="F401" i="32"/>
  <c r="F528" i="32"/>
  <c r="F552" i="32"/>
  <c r="F306" i="32"/>
  <c r="F209" i="32"/>
  <c r="F234" i="32"/>
  <c r="F459" i="32"/>
  <c r="F509" i="32"/>
  <c r="F554" i="32"/>
  <c r="F508" i="32"/>
  <c r="F471" i="32"/>
  <c r="K13" i="33"/>
  <c r="F352" i="32"/>
  <c r="F448" i="32"/>
  <c r="F179" i="32"/>
  <c r="F48" i="32"/>
  <c r="F49" i="32"/>
  <c r="F184" i="32"/>
  <c r="F50" i="32"/>
  <c r="F51" i="32"/>
  <c r="F52" i="32"/>
  <c r="F53" i="32"/>
  <c r="F54" i="32"/>
  <c r="F56" i="32"/>
  <c r="F57" i="32"/>
  <c r="F58" i="32"/>
  <c r="F59" i="32"/>
  <c r="F62" i="32"/>
  <c r="F65" i="32"/>
  <c r="F66" i="32"/>
  <c r="F67" i="32"/>
  <c r="F68" i="32"/>
  <c r="F69" i="32"/>
  <c r="F70" i="32"/>
  <c r="F71" i="32"/>
  <c r="F72" i="32"/>
  <c r="F73" i="32"/>
  <c r="F74" i="32"/>
  <c r="F75" i="32"/>
  <c r="F77" i="32"/>
  <c r="F78" i="32"/>
  <c r="F80" i="32"/>
  <c r="F81" i="32"/>
  <c r="F83" i="32"/>
  <c r="F84" i="32"/>
  <c r="F85" i="32"/>
  <c r="F86" i="32"/>
  <c r="F87" i="32"/>
  <c r="F88" i="32"/>
  <c r="F91" i="32"/>
  <c r="F93" i="32"/>
  <c r="F99" i="32"/>
  <c r="F100" i="32"/>
  <c r="F101" i="32"/>
  <c r="F103" i="32"/>
  <c r="F105" i="32"/>
  <c r="F106" i="32"/>
  <c r="F107" i="32"/>
  <c r="F108" i="32"/>
  <c r="F111" i="32"/>
  <c r="F112" i="32"/>
  <c r="F113" i="32"/>
  <c r="F114" i="32"/>
  <c r="F115" i="32"/>
  <c r="F116" i="32"/>
  <c r="F117" i="32"/>
  <c r="F118" i="32"/>
  <c r="F120" i="32"/>
  <c r="F121" i="32"/>
  <c r="F122" i="32"/>
  <c r="F123" i="32"/>
  <c r="F124" i="32"/>
  <c r="F125" i="32"/>
  <c r="F126" i="32"/>
  <c r="F130" i="32"/>
  <c r="F131" i="32"/>
  <c r="F132" i="32"/>
  <c r="F133" i="32"/>
  <c r="F134" i="32"/>
  <c r="F135" i="32"/>
  <c r="F136" i="32"/>
  <c r="F137" i="32"/>
  <c r="F138" i="32"/>
  <c r="F139" i="32"/>
  <c r="F140" i="32"/>
  <c r="F141" i="32"/>
  <c r="F5" i="32"/>
  <c r="F142" i="32"/>
  <c r="F143" i="32"/>
  <c r="F32" i="32"/>
  <c r="F144" i="32"/>
  <c r="F146" i="32"/>
  <c r="F35" i="32"/>
  <c r="F147" i="32"/>
  <c r="F148" i="32"/>
  <c r="F149" i="32"/>
  <c r="F152" i="32"/>
  <c r="F153" i="32"/>
  <c r="F154" i="32"/>
  <c r="F155" i="32"/>
  <c r="F156" i="32"/>
  <c r="F157" i="32"/>
  <c r="F158" i="32"/>
  <c r="F159" i="32"/>
  <c r="F160" i="32"/>
  <c r="F161" i="32"/>
  <c r="F162" i="32"/>
  <c r="F163" i="32"/>
  <c r="F164" i="32"/>
  <c r="F165" i="32"/>
  <c r="F167" i="32"/>
  <c r="F168" i="32"/>
  <c r="F169" i="32"/>
  <c r="F170" i="32"/>
  <c r="F172" i="32"/>
  <c r="F173" i="32"/>
  <c r="F174" i="32"/>
  <c r="F175" i="32"/>
  <c r="F176" i="32"/>
  <c r="F177" i="32"/>
  <c r="F178" i="32"/>
  <c r="F180" i="32"/>
  <c r="F181" i="32"/>
  <c r="F182" i="32"/>
  <c r="F185" i="32"/>
  <c r="F186" i="32"/>
  <c r="F187" i="32"/>
  <c r="F188" i="32"/>
  <c r="F190" i="32"/>
  <c r="F191" i="32"/>
  <c r="F192" i="32"/>
  <c r="F193" i="32"/>
  <c r="F194" i="32"/>
  <c r="F195" i="32"/>
  <c r="F197" i="32"/>
  <c r="F198" i="32"/>
  <c r="F200" i="32"/>
  <c r="F201" i="32"/>
  <c r="F202" i="32"/>
  <c r="F204" i="32"/>
  <c r="F205" i="32"/>
  <c r="F206" i="32"/>
  <c r="F207" i="32"/>
  <c r="F208" i="32"/>
  <c r="F210" i="32"/>
  <c r="F211" i="32"/>
  <c r="F212" i="32"/>
  <c r="F213" i="32"/>
  <c r="F215" i="32"/>
  <c r="F216" i="32"/>
  <c r="F218" i="32"/>
  <c r="F219" i="32"/>
  <c r="F221" i="32"/>
  <c r="F222" i="32"/>
  <c r="F223" i="32"/>
  <c r="F224" i="32"/>
  <c r="F225" i="32"/>
  <c r="F226" i="32"/>
  <c r="F227" i="32"/>
  <c r="F228" i="32"/>
  <c r="F230" i="32"/>
  <c r="F231" i="32"/>
  <c r="F232" i="32"/>
  <c r="F233" i="32"/>
  <c r="F235" i="32"/>
  <c r="F237" i="32"/>
  <c r="F238" i="32"/>
  <c r="F239" i="32"/>
  <c r="F241" i="32"/>
  <c r="F242" i="32"/>
  <c r="F243" i="32"/>
  <c r="F244" i="32"/>
  <c r="F245" i="32"/>
  <c r="F246" i="32"/>
  <c r="F247" i="32"/>
  <c r="F248" i="32"/>
  <c r="F249" i="32"/>
  <c r="F250" i="32"/>
  <c r="F251" i="32"/>
  <c r="F252" i="32"/>
  <c r="F253" i="32"/>
  <c r="F255" i="32"/>
  <c r="F257" i="32"/>
  <c r="F258" i="32"/>
  <c r="F260" i="32"/>
  <c r="F261" i="32"/>
  <c r="F262" i="32"/>
  <c r="F263" i="32"/>
  <c r="F264" i="32"/>
  <c r="F265" i="32"/>
  <c r="F266" i="32"/>
  <c r="F267" i="32"/>
  <c r="F268" i="32"/>
  <c r="F269" i="32"/>
  <c r="F271" i="32"/>
  <c r="F272" i="32"/>
  <c r="F273" i="32"/>
  <c r="F274" i="32"/>
  <c r="F275" i="32"/>
  <c r="F276" i="32"/>
  <c r="F277" i="32"/>
  <c r="F278" i="32"/>
  <c r="F279" i="32"/>
  <c r="F280" i="32"/>
  <c r="F281" i="32"/>
  <c r="F282" i="32"/>
  <c r="F284" i="32"/>
  <c r="F285" i="32"/>
  <c r="F286" i="32"/>
  <c r="F287" i="32"/>
  <c r="F289" i="32"/>
  <c r="F291" i="32"/>
  <c r="F294" i="32"/>
  <c r="F295" i="32"/>
  <c r="F296" i="32"/>
  <c r="F297" i="32"/>
  <c r="F298" i="32"/>
  <c r="F301" i="32"/>
  <c r="F302" i="32"/>
  <c r="F303" i="32"/>
  <c r="F304" i="32"/>
  <c r="F305" i="32"/>
  <c r="F307" i="32"/>
  <c r="F309" i="32"/>
  <c r="F311" i="32"/>
  <c r="F312" i="32"/>
  <c r="F313" i="32"/>
  <c r="F314" i="32"/>
  <c r="F316" i="32"/>
  <c r="F317" i="32"/>
  <c r="F318" i="32"/>
  <c r="F319" i="32"/>
  <c r="F321" i="32"/>
  <c r="F322" i="32"/>
  <c r="F323" i="32"/>
  <c r="F324" i="32"/>
  <c r="F325" i="32"/>
  <c r="F326" i="32"/>
  <c r="F327" i="32"/>
  <c r="F328" i="32"/>
  <c r="F329" i="32"/>
  <c r="F330" i="32"/>
  <c r="F331" i="32"/>
  <c r="F332" i="32"/>
  <c r="F333" i="32"/>
  <c r="F334" i="32"/>
  <c r="F335" i="32"/>
  <c r="F337" i="32"/>
  <c r="F338" i="32"/>
  <c r="F339" i="32"/>
  <c r="F340" i="32"/>
  <c r="F341" i="32"/>
  <c r="F342" i="32"/>
  <c r="F343" i="32"/>
  <c r="F344" i="32"/>
  <c r="F345" i="32"/>
  <c r="F346" i="32"/>
  <c r="F347" i="32"/>
  <c r="F348" i="32"/>
  <c r="F349" i="32"/>
  <c r="F350" i="32"/>
  <c r="F351" i="32"/>
  <c r="F353" i="32"/>
  <c r="F354" i="32"/>
  <c r="F355" i="32"/>
  <c r="F356" i="32"/>
  <c r="F358" i="32"/>
  <c r="F360" i="32"/>
  <c r="F361" i="32"/>
  <c r="F362" i="32"/>
  <c r="F363" i="32"/>
  <c r="F364" i="32"/>
  <c r="F365" i="32"/>
  <c r="F366" i="32"/>
  <c r="F367" i="32"/>
  <c r="F370" i="32"/>
  <c r="F371" i="32"/>
  <c r="F373" i="32"/>
  <c r="F374" i="32"/>
  <c r="F375" i="32"/>
  <c r="F376" i="32"/>
  <c r="F378" i="32"/>
  <c r="F379" i="32"/>
  <c r="F380" i="32"/>
  <c r="F381" i="32"/>
  <c r="F382" i="32"/>
  <c r="F383" i="32"/>
  <c r="F385" i="32"/>
  <c r="F387" i="32"/>
  <c r="F389" i="32"/>
  <c r="F390" i="32"/>
  <c r="F393" i="32"/>
  <c r="F394" i="32"/>
  <c r="F395" i="32"/>
  <c r="F396" i="32"/>
  <c r="F398" i="32"/>
  <c r="F399" i="32"/>
  <c r="F404" i="32"/>
  <c r="F405" i="32"/>
  <c r="F406" i="32"/>
  <c r="F407" i="32"/>
  <c r="F408" i="32"/>
  <c r="F410" i="32"/>
  <c r="F411" i="32"/>
  <c r="F414" i="32"/>
  <c r="F415" i="32"/>
  <c r="F416" i="32"/>
  <c r="F418" i="32"/>
  <c r="F420" i="32"/>
  <c r="F421" i="32"/>
  <c r="F422" i="32"/>
  <c r="F423" i="32"/>
  <c r="F424" i="32"/>
  <c r="F425" i="32"/>
  <c r="F426" i="32"/>
  <c r="F427" i="32"/>
  <c r="F428" i="32"/>
  <c r="F429" i="32"/>
  <c r="F431" i="32"/>
  <c r="F432" i="32"/>
  <c r="F433" i="32"/>
  <c r="F434" i="32"/>
  <c r="F435" i="32"/>
  <c r="F436" i="32"/>
  <c r="F437" i="32"/>
  <c r="F438" i="32"/>
  <c r="F439" i="32"/>
  <c r="F440" i="32"/>
  <c r="F441" i="32"/>
  <c r="F442" i="32"/>
  <c r="F443" i="32"/>
  <c r="F444" i="32"/>
  <c r="F445" i="32"/>
  <c r="F446" i="32"/>
  <c r="F447" i="32"/>
  <c r="F449" i="32"/>
  <c r="F450" i="32"/>
  <c r="F451" i="32"/>
  <c r="F452" i="32"/>
  <c r="F453" i="32"/>
  <c r="F455" i="32"/>
  <c r="F456" i="32"/>
  <c r="F457" i="32"/>
  <c r="F458" i="32"/>
  <c r="F460" i="32"/>
  <c r="F461" i="32"/>
  <c r="F463" i="32"/>
  <c r="F465" i="32"/>
  <c r="F466" i="32"/>
  <c r="F467" i="32"/>
  <c r="F469" i="32"/>
  <c r="F470" i="32"/>
  <c r="F472" i="32"/>
  <c r="F473" i="32"/>
  <c r="F474" i="32"/>
  <c r="F476" i="32"/>
  <c r="F477" i="32"/>
  <c r="F478" i="32"/>
  <c r="F479" i="32"/>
  <c r="F480" i="32"/>
  <c r="F481" i="32"/>
  <c r="F482" i="32"/>
  <c r="F483" i="32"/>
  <c r="F485" i="32"/>
  <c r="F486" i="32"/>
  <c r="F487" i="32"/>
  <c r="F488" i="32"/>
  <c r="F490" i="32"/>
  <c r="F491" i="32"/>
  <c r="F492" i="32"/>
  <c r="F493" i="32"/>
  <c r="F494" i="32"/>
  <c r="F495" i="32"/>
  <c r="F496" i="32"/>
  <c r="F497" i="32"/>
  <c r="F498" i="32"/>
  <c r="F499" i="32"/>
  <c r="F500" i="32"/>
  <c r="F501" i="32"/>
  <c r="F502" i="32"/>
  <c r="F503" i="32"/>
  <c r="F504" i="32"/>
  <c r="F505" i="32"/>
  <c r="F506" i="32"/>
  <c r="F507" i="32"/>
  <c r="F510" i="32"/>
  <c r="F511" i="32"/>
  <c r="F512" i="32"/>
  <c r="F513" i="32"/>
  <c r="F514" i="32"/>
  <c r="F515" i="32"/>
  <c r="F516" i="32"/>
  <c r="F517" i="32"/>
  <c r="F518" i="32"/>
  <c r="F519" i="32"/>
  <c r="F520" i="32"/>
  <c r="F521" i="32"/>
  <c r="F522" i="32"/>
  <c r="F523" i="32"/>
  <c r="F524" i="32"/>
  <c r="F525" i="32"/>
  <c r="F526" i="32"/>
  <c r="F527" i="32"/>
  <c r="F529" i="32"/>
  <c r="F531" i="32"/>
  <c r="F533" i="32"/>
  <c r="F534" i="32"/>
  <c r="F535" i="32"/>
  <c r="F128" i="32"/>
  <c r="F536" i="32"/>
  <c r="F537" i="32"/>
  <c r="F129" i="32"/>
  <c r="F539" i="32"/>
  <c r="F540" i="32"/>
  <c r="F541" i="32"/>
  <c r="F542" i="32"/>
  <c r="F543" i="32"/>
  <c r="F544" i="32"/>
  <c r="F545" i="32"/>
  <c r="F546" i="32"/>
  <c r="F547" i="32"/>
  <c r="F548" i="32"/>
  <c r="F549" i="32"/>
  <c r="F550" i="32"/>
  <c r="F551" i="32"/>
  <c r="F553" i="32"/>
  <c r="F555" i="32"/>
  <c r="F270" i="32"/>
  <c r="F368" i="32"/>
  <c r="F19" i="32"/>
  <c r="F6" i="32"/>
  <c r="F7" i="32"/>
  <c r="F9" i="32"/>
  <c r="F11" i="32"/>
  <c r="F12" i="32"/>
  <c r="F14" i="32"/>
  <c r="F15" i="32"/>
  <c r="F16" i="32"/>
  <c r="F17" i="32"/>
  <c r="F18" i="32"/>
  <c r="F20" i="32"/>
  <c r="F21" i="32"/>
  <c r="F23" i="32"/>
  <c r="F25" i="32"/>
  <c r="F26" i="32"/>
  <c r="F27" i="32"/>
  <c r="F29" i="32"/>
  <c r="F30" i="32"/>
  <c r="F31" i="32"/>
  <c r="F34" i="32"/>
  <c r="C2" i="33"/>
  <c r="F37" i="32"/>
  <c r="F38" i="32"/>
  <c r="F39" i="32"/>
  <c r="F40" i="32"/>
  <c r="F41" i="32"/>
  <c r="F42" i="32"/>
  <c r="F43" i="32"/>
  <c r="F44" i="32"/>
  <c r="F45" i="32"/>
  <c r="F47" i="32"/>
  <c r="F4" i="32"/>
  <c r="F2" i="32"/>
  <c r="H59" i="33"/>
  <c r="K59" i="33" s="1"/>
  <c r="O21" i="33"/>
  <c r="H80" i="33"/>
  <c r="H79" i="33"/>
  <c r="H78" i="33"/>
  <c r="H68" i="33"/>
  <c r="I68" i="33"/>
  <c r="I78" i="33"/>
  <c r="I79" i="33"/>
  <c r="I80" i="33"/>
  <c r="G64" i="33"/>
  <c r="H64" i="33"/>
  <c r="H66" i="33"/>
  <c r="H65" i="33"/>
  <c r="G66" i="33"/>
  <c r="G65" i="33"/>
  <c r="F12" i="33"/>
  <c r="I12" i="33" s="1"/>
  <c r="A12" i="33"/>
  <c r="M12" i="33" s="1"/>
  <c r="B10" i="33"/>
  <c r="G10" i="33"/>
  <c r="B82" i="33"/>
  <c r="F66" i="33"/>
  <c r="K66" i="33" s="1"/>
  <c r="F65" i="33"/>
  <c r="K65" i="33" s="1"/>
  <c r="G59" i="33"/>
  <c r="G56" i="33"/>
  <c r="H63" i="33"/>
  <c r="F88" i="33"/>
  <c r="G43" i="33" l="1"/>
  <c r="J32" i="33"/>
  <c r="G18" i="33"/>
  <c r="G33" i="33"/>
  <c r="G42" i="33"/>
  <c r="G30" i="33"/>
  <c r="G22" i="33"/>
  <c r="G28" i="33"/>
  <c r="G44" i="33"/>
  <c r="G38" i="33"/>
  <c r="G17" i="33"/>
  <c r="G27" i="33"/>
  <c r="G54" i="33"/>
  <c r="J17" i="33"/>
  <c r="G36" i="33"/>
  <c r="G24" i="33"/>
  <c r="G23" i="33"/>
  <c r="G21" i="33"/>
  <c r="G51" i="33"/>
  <c r="G19" i="33"/>
  <c r="G40" i="33"/>
  <c r="G50" i="33"/>
  <c r="G49" i="33"/>
  <c r="G20" i="33"/>
  <c r="G37" i="33"/>
  <c r="G63" i="33"/>
  <c r="J31" i="33"/>
  <c r="J52" i="33"/>
  <c r="G29" i="33"/>
  <c r="G26" i="33"/>
  <c r="G32" i="33"/>
  <c r="J30" i="33"/>
  <c r="J48" i="33"/>
  <c r="J43" i="33"/>
  <c r="H31" i="33"/>
  <c r="K31" i="33" s="1"/>
  <c r="H37" i="33"/>
  <c r="H25" i="33"/>
  <c r="J45" i="33"/>
  <c r="J29" i="33"/>
  <c r="J27" i="33"/>
  <c r="J28" i="33"/>
  <c r="H34" i="33"/>
  <c r="J15" i="33"/>
  <c r="J47" i="33"/>
  <c r="J42" i="33"/>
  <c r="J54" i="33"/>
  <c r="J50" i="33"/>
  <c r="J33" i="33"/>
  <c r="H16" i="33"/>
  <c r="H35" i="33"/>
  <c r="H52" i="33"/>
  <c r="J41" i="33"/>
  <c r="J24" i="33"/>
  <c r="J34" i="33"/>
  <c r="J49" i="33"/>
  <c r="H39" i="33"/>
  <c r="J25" i="33"/>
  <c r="H40" i="33"/>
  <c r="H24" i="33"/>
  <c r="H43" i="33"/>
  <c r="K43" i="33" s="1"/>
  <c r="H54" i="33"/>
  <c r="K54" i="33" s="1"/>
  <c r="H21" i="33"/>
  <c r="K21" i="33" s="1"/>
  <c r="H47" i="33"/>
  <c r="H27" i="33"/>
  <c r="K27" i="33" s="1"/>
  <c r="H38" i="33"/>
  <c r="H19" i="33"/>
  <c r="K19" i="33" s="1"/>
  <c r="K63" i="33"/>
  <c r="H48" i="33"/>
  <c r="H22" i="33"/>
  <c r="H26" i="33"/>
  <c r="K26" i="33" s="1"/>
  <c r="H50" i="33"/>
  <c r="K50" i="33" s="1"/>
  <c r="H23" i="33"/>
  <c r="K23" i="33" s="1"/>
  <c r="H53" i="33"/>
  <c r="H32" i="33"/>
  <c r="J40" i="33"/>
  <c r="J37" i="33"/>
  <c r="J23" i="33"/>
  <c r="J21" i="33"/>
  <c r="J38" i="33"/>
  <c r="J36" i="33"/>
  <c r="J26" i="33"/>
  <c r="G53" i="33"/>
  <c r="G47" i="33"/>
  <c r="G52" i="33"/>
  <c r="G46" i="33"/>
  <c r="G15" i="33"/>
  <c r="G41" i="33"/>
  <c r="G34" i="33"/>
  <c r="G48" i="33"/>
  <c r="G45" i="33"/>
  <c r="G16" i="33"/>
  <c r="G25" i="33"/>
  <c r="H18" i="33"/>
  <c r="H44" i="33"/>
  <c r="H29" i="33"/>
  <c r="K29" i="33" s="1"/>
  <c r="H20" i="33"/>
  <c r="H28" i="33"/>
  <c r="H49" i="33"/>
  <c r="H45" i="33"/>
  <c r="K45" i="33" s="1"/>
  <c r="H15" i="33"/>
  <c r="H51" i="33"/>
  <c r="H41" i="33"/>
  <c r="H30" i="33"/>
  <c r="K30" i="33" s="1"/>
  <c r="H36" i="33"/>
  <c r="H33" i="33"/>
  <c r="H17" i="33"/>
  <c r="H42" i="33"/>
  <c r="K42" i="33" s="1"/>
  <c r="H46" i="33"/>
  <c r="K46" i="33" s="1"/>
  <c r="J22" i="33"/>
  <c r="J16" i="33"/>
  <c r="J18" i="33"/>
  <c r="J44" i="33"/>
  <c r="J46" i="33"/>
  <c r="J20" i="33"/>
  <c r="J53" i="33"/>
  <c r="J51" i="33"/>
  <c r="M90" i="33"/>
  <c r="A112" i="33" s="1"/>
  <c r="M103" i="33"/>
  <c r="C110" i="33"/>
  <c r="K32" i="33" l="1"/>
  <c r="K48" i="33"/>
  <c r="K38" i="33"/>
  <c r="K33" i="33"/>
  <c r="K51" i="33"/>
  <c r="K28" i="33"/>
  <c r="K18" i="33"/>
  <c r="K22" i="33"/>
  <c r="K41" i="33"/>
  <c r="K24" i="33"/>
  <c r="K20" i="33"/>
  <c r="K16" i="33"/>
  <c r="K36" i="33"/>
  <c r="K53" i="33"/>
  <c r="K40" i="33"/>
  <c r="K25" i="33"/>
  <c r="K17" i="33"/>
  <c r="K49" i="33"/>
  <c r="K44" i="33"/>
  <c r="K37" i="33"/>
  <c r="K15" i="33"/>
  <c r="K34" i="33"/>
  <c r="K47" i="33"/>
  <c r="K52" i="33"/>
  <c r="C90" i="33"/>
  <c r="A113" i="33"/>
  <c r="C103" i="33"/>
  <c r="M110" i="33"/>
  <c r="A114" i="33" s="1"/>
  <c r="D85" i="33" l="1"/>
  <c r="D86" i="33" s="1"/>
  <c r="D87" i="33" s="1"/>
  <c r="D88" i="33" l="1"/>
</calcChain>
</file>

<file path=xl/comments1.xml><?xml version="1.0" encoding="utf-8"?>
<comments xmlns="http://schemas.openxmlformats.org/spreadsheetml/2006/main">
  <authors>
    <author>+</author>
  </authors>
  <commentList>
    <comment ref="F12" authorId="0">
      <text>
        <r>
          <rPr>
            <b/>
            <sz val="9"/>
            <color indexed="81"/>
            <rFont val="Tahoma"/>
            <family val="2"/>
          </rPr>
          <t xml:space="preserve">ne pas toucher a la cellule 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ne pas toucher a la cellule</t>
        </r>
      </text>
    </comment>
    <comment ref="K13" authorId="0">
      <text>
        <r>
          <rPr>
            <b/>
            <sz val="9"/>
            <color indexed="81"/>
            <rFont val="Tahoma"/>
            <family val="2"/>
          </rPr>
          <t xml:space="preserve">ne pas toucher il y a une formule pour le taux </t>
        </r>
      </text>
    </comment>
  </commentList>
</comments>
</file>

<file path=xl/comments2.xml><?xml version="1.0" encoding="utf-8"?>
<comments xmlns="http://schemas.openxmlformats.org/spreadsheetml/2006/main">
  <authors>
    <author>+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taux de remise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mettre un 1 dans lka case si prix net net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mettre un 1 si tarif logidis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prix de cession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mettre un 1 si client marché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prix tarif coop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Prix scaso = 1</t>
        </r>
      </text>
    </comment>
    <comment ref="D567" authorId="0">
      <text>
        <r>
          <rPr>
            <b/>
            <sz val="9"/>
            <color indexed="81"/>
            <rFont val="Tahoma"/>
            <family val="2"/>
          </rPr>
          <t>mettre un 1 si prix net net</t>
        </r>
      </text>
    </comment>
    <comment ref="E567" authorId="0">
      <text>
        <r>
          <rPr>
            <b/>
            <sz val="9"/>
            <color indexed="81"/>
            <rFont val="Tahoma"/>
            <family val="2"/>
          </rPr>
          <t>mettre un 1 si prix logidis</t>
        </r>
      </text>
    </comment>
    <comment ref="F567" authorId="0">
      <text>
        <r>
          <rPr>
            <b/>
            <sz val="9"/>
            <color indexed="81"/>
            <rFont val="Tahoma"/>
            <family val="2"/>
          </rPr>
          <t xml:space="preserve">mettre un 1 si prix de cession </t>
        </r>
      </text>
    </comment>
    <comment ref="G567" authorId="0">
      <text>
        <r>
          <rPr>
            <b/>
            <sz val="9"/>
            <color indexed="81"/>
            <rFont val="Tahoma"/>
            <family val="2"/>
          </rPr>
          <t>mettre un 1 si prix marché</t>
        </r>
      </text>
    </comment>
    <comment ref="H567" authorId="0">
      <text>
        <r>
          <rPr>
            <b/>
            <sz val="9"/>
            <color indexed="81"/>
            <rFont val="Tahoma"/>
            <family val="2"/>
          </rPr>
          <t>mettre 1 si tarif coop</t>
        </r>
      </text>
    </comment>
  </commentList>
</comments>
</file>

<file path=xl/sharedStrings.xml><?xml version="1.0" encoding="utf-8"?>
<sst xmlns="http://schemas.openxmlformats.org/spreadsheetml/2006/main" count="3000" uniqueCount="1681">
  <si>
    <t>RIVEHAUTE</t>
  </si>
  <si>
    <t>intermarche vieux thann</t>
  </si>
  <si>
    <t>rue pienoz kachler</t>
  </si>
  <si>
    <t>VIEUX THANN</t>
  </si>
  <si>
    <t>super u guebwiller</t>
  </si>
  <si>
    <t>10 rue theodore deck</t>
  </si>
  <si>
    <t>GUEBWILLER</t>
  </si>
  <si>
    <t>HACHIN YANN</t>
  </si>
  <si>
    <t>59 AVENUE DE VERDUN</t>
  </si>
  <si>
    <t>ST PALAIS SUR MER</t>
  </si>
  <si>
    <t>leclerc pierry</t>
  </si>
  <si>
    <t>rue jules lobet</t>
  </si>
  <si>
    <t>PIERRY</t>
  </si>
  <si>
    <t>146 rue richwiller</t>
  </si>
  <si>
    <t>PFASTATT</t>
  </si>
  <si>
    <t>intermarche BENDFELD</t>
  </si>
  <si>
    <t>RN 83 ZC du niederfeld</t>
  </si>
  <si>
    <t>BENDFELD</t>
  </si>
  <si>
    <t>intermarche selestat</t>
  </si>
  <si>
    <t>route de strasbourg ZI nord carrefour maison rouge</t>
  </si>
  <si>
    <t>mas tude 30B route des aresquiers</t>
  </si>
  <si>
    <t xml:space="preserve">VIC LA GARDIOLE </t>
  </si>
  <si>
    <t>super u fessenheim</t>
  </si>
  <si>
    <t>rue de la 1° armée</t>
  </si>
  <si>
    <t>FESSENHEIM</t>
  </si>
  <si>
    <t>super u pfastatt</t>
  </si>
  <si>
    <t>98 chemin du riolet haut</t>
  </si>
  <si>
    <t>opera des fromages</t>
  </si>
  <si>
    <t>route de chevigny</t>
  </si>
  <si>
    <t>SENNECEY LES DIJON</t>
  </si>
  <si>
    <t>super u sennecey</t>
  </si>
  <si>
    <r>
      <t>Total HT</t>
    </r>
    <r>
      <rPr>
        <sz val="10"/>
        <rFont val="Wingdings 3"/>
        <family val="1"/>
        <charset val="2"/>
      </rPr>
      <t>c</t>
    </r>
  </si>
  <si>
    <r>
      <t>Net HT</t>
    </r>
    <r>
      <rPr>
        <sz val="10"/>
        <rFont val="Wingdings 3"/>
        <family val="1"/>
        <charset val="2"/>
      </rPr>
      <t>c</t>
    </r>
  </si>
  <si>
    <r>
      <t>Total TVA</t>
    </r>
    <r>
      <rPr>
        <sz val="10"/>
        <rFont val="Wingdings 3"/>
        <family val="1"/>
        <charset val="2"/>
      </rPr>
      <t>c</t>
    </r>
  </si>
  <si>
    <t>super u VILLE</t>
  </si>
  <si>
    <t>ZAC rue de l'ungersberg</t>
  </si>
  <si>
    <t>leclerc graulhet</t>
  </si>
  <si>
    <t>route de lavaur</t>
  </si>
  <si>
    <t>GRAULHET</t>
  </si>
  <si>
    <t>Vache salé a la main 10 kg</t>
  </si>
  <si>
    <t>intermarche METZ vallieres</t>
  </si>
  <si>
    <t xml:space="preserve">74 rue du general METMAN </t>
  </si>
  <si>
    <t>METZ</t>
  </si>
  <si>
    <t>carrefour market PIBRAC</t>
  </si>
  <si>
    <t>route de Toulouse CD 65</t>
  </si>
  <si>
    <t>PIBRAC</t>
  </si>
  <si>
    <t>intermarche SAS THEDY</t>
  </si>
  <si>
    <t>avenue victor hugo</t>
  </si>
  <si>
    <t>THEDING</t>
  </si>
  <si>
    <t>super u GAMBSHEIM</t>
  </si>
  <si>
    <t>SA MADINA route de herrlisheim</t>
  </si>
  <si>
    <t>GAMBSHEIM</t>
  </si>
  <si>
    <t>super u PINEUILH</t>
  </si>
  <si>
    <t>AV du marechal juin</t>
  </si>
  <si>
    <t>1 chemin bonnevie</t>
  </si>
  <si>
    <t>TEYCHENEY jean</t>
  </si>
  <si>
    <r>
      <t>Vache "</t>
    </r>
    <r>
      <rPr>
        <b/>
        <i/>
        <sz val="10"/>
        <color indexed="10"/>
        <rFont val="Calibri"/>
        <family val="2"/>
      </rPr>
      <t>salé a la main"</t>
    </r>
  </si>
  <si>
    <r>
      <t>Brebis "</t>
    </r>
    <r>
      <rPr>
        <b/>
        <i/>
        <sz val="10"/>
        <color indexed="10"/>
        <rFont val="Calibri"/>
        <family val="2"/>
      </rPr>
      <t>salé a la main</t>
    </r>
    <r>
      <rPr>
        <i/>
        <sz val="10"/>
        <color indexed="8"/>
        <rFont val="Calibri"/>
        <family val="2"/>
      </rPr>
      <t>"</t>
    </r>
  </si>
  <si>
    <t>intermarche la teste</t>
  </si>
  <si>
    <t>CC Cap ocean rue lagrua</t>
  </si>
  <si>
    <t>LA TESTE</t>
  </si>
  <si>
    <t>carrefour pau lescar</t>
  </si>
  <si>
    <t>route de bayonne</t>
  </si>
  <si>
    <t>hyper u savenay</t>
  </si>
  <si>
    <t xml:space="preserve">parc commercial de la collevaye </t>
  </si>
  <si>
    <t>SAVENAY</t>
  </si>
  <si>
    <t>leclerc chatelleraut</t>
  </si>
  <si>
    <t>444 avenue foch</t>
  </si>
  <si>
    <t>CHATELLERAUT</t>
  </si>
  <si>
    <t>carrefour market tournefeuille</t>
  </si>
  <si>
    <t>route de tarbes</t>
  </si>
  <si>
    <t>STEF TRANSPORT ST SEVER</t>
  </si>
  <si>
    <t>ZI D'AURICE</t>
  </si>
  <si>
    <t>super u belin beliet</t>
  </si>
  <si>
    <t>avenue des platagenet</t>
  </si>
  <si>
    <t>BELIN BELIET</t>
  </si>
  <si>
    <t>leclerc la souterainne</t>
  </si>
  <si>
    <t>LA SOUTERAINNE</t>
  </si>
  <si>
    <t>FOUGERE Annick</t>
  </si>
  <si>
    <t>SAINT MEDARD D'EYRAN</t>
  </si>
  <si>
    <t>PRADIER Didier</t>
  </si>
  <si>
    <t>06.24.14.64.43</t>
  </si>
  <si>
    <t>DUMADELAGE Daniel</t>
  </si>
  <si>
    <t>leclerc chambery</t>
  </si>
  <si>
    <t>allée de cassin</t>
  </si>
  <si>
    <t>CHAMBERY</t>
  </si>
  <si>
    <t>PREVOT Jerome</t>
  </si>
  <si>
    <t>06.87.20.18.87</t>
  </si>
  <si>
    <r>
      <t>Votre contact</t>
    </r>
    <r>
      <rPr>
        <b/>
        <u/>
        <sz val="14"/>
        <color indexed="8"/>
        <rFont val="Wingdings 3"/>
        <family val="1"/>
        <charset val="2"/>
      </rPr>
      <t>[</t>
    </r>
  </si>
  <si>
    <t>intermarché hendaye</t>
  </si>
  <si>
    <t>intermarché jurancon</t>
  </si>
  <si>
    <t>LE TAILLAN MEDOC</t>
  </si>
  <si>
    <t>intermarche lectoure</t>
  </si>
  <si>
    <t>PLOUER SUR RANCE</t>
  </si>
  <si>
    <t>Auchan avrille</t>
  </si>
  <si>
    <t>DUMASDELAGE Daniel</t>
  </si>
  <si>
    <t>06.99.58.37.94</t>
  </si>
  <si>
    <t>MATHIEU Florian</t>
  </si>
  <si>
    <t>06.72.75.14.60</t>
  </si>
  <si>
    <t>PAGNOTTA Sergio</t>
  </si>
  <si>
    <t>06.68.71.24.44</t>
  </si>
  <si>
    <t>TEYCHENEY Jean</t>
  </si>
  <si>
    <t>06.33.05.52.56</t>
  </si>
  <si>
    <t>PORCEL Marco</t>
  </si>
  <si>
    <t>06.2414.64.51</t>
  </si>
  <si>
    <t>06.33.05.52.55</t>
  </si>
  <si>
    <t>intermarche les ponts de cé</t>
  </si>
  <si>
    <t>rue des maisons rouges</t>
  </si>
  <si>
    <t>LES PONTS DE CE</t>
  </si>
  <si>
    <t>leclerc clermont ferrand</t>
  </si>
  <si>
    <t>boulevard gustave flaubert</t>
  </si>
  <si>
    <t>CLERMONT FERRAND</t>
  </si>
  <si>
    <t>intermarche le palais sur vienne</t>
  </si>
  <si>
    <t xml:space="preserve">avenue jean giraudou </t>
  </si>
  <si>
    <t>LE PALAIS SUR VIENNE</t>
  </si>
  <si>
    <t>06.99.58.37.95</t>
  </si>
  <si>
    <t>LISSALDE Denis</t>
  </si>
  <si>
    <t>LACORBELLA 14 PASEO COLON</t>
  </si>
  <si>
    <t>IRUN GIPUZKOA</t>
  </si>
  <si>
    <t>super u le barp</t>
  </si>
  <si>
    <t>avenue du medoc</t>
  </si>
  <si>
    <t>LE BARP</t>
  </si>
  <si>
    <t>super u lacanau</t>
  </si>
  <si>
    <t>27 avenue de bordeaux</t>
  </si>
  <si>
    <t>LACANAU</t>
  </si>
  <si>
    <t>TROUVE Olivier</t>
  </si>
  <si>
    <t>40 rue de l'abbaye</t>
  </si>
  <si>
    <t>YERRES</t>
  </si>
  <si>
    <t>DISFRAIS</t>
  </si>
  <si>
    <t>182 route de Montfavet BP 20756</t>
  </si>
  <si>
    <t>AVIGNON</t>
  </si>
  <si>
    <t>intermarche ecrouves</t>
  </si>
  <si>
    <t>153 avenue du 15° genie</t>
  </si>
  <si>
    <t>ECROUVES</t>
  </si>
  <si>
    <t>154 avenue de la roque</t>
  </si>
  <si>
    <t>CREYSSE</t>
  </si>
  <si>
    <t>intermarche creysse</t>
  </si>
  <si>
    <t>Auchan MARSAC</t>
  </si>
  <si>
    <t>avenue louis suder</t>
  </si>
  <si>
    <t>MARSAC SUR L'ISLE</t>
  </si>
  <si>
    <t>carrefour market merignac montesquieu</t>
  </si>
  <si>
    <t>49 avenue de montesquieu</t>
  </si>
  <si>
    <t>MERIGNAC</t>
  </si>
  <si>
    <t>06.72.75.14.61</t>
  </si>
  <si>
    <t>leclerc souston</t>
  </si>
  <si>
    <t>route de tosse</t>
  </si>
  <si>
    <t>SOUSTON</t>
  </si>
  <si>
    <t>intermarche nontron</t>
  </si>
  <si>
    <t>STE domibor route de la maladreie</t>
  </si>
  <si>
    <t>carrefour market bergerac saint alvere</t>
  </si>
  <si>
    <t xml:space="preserve">leclerc sarlat </t>
  </si>
  <si>
    <t>10 chemin des sables</t>
  </si>
  <si>
    <t>SARLAT</t>
  </si>
  <si>
    <t>leclerc st junien</t>
  </si>
  <si>
    <t>avenue d'oradour sur glane</t>
  </si>
  <si>
    <t>SAINT JUNIEN</t>
  </si>
  <si>
    <t>intermarche malicorne</t>
  </si>
  <si>
    <t>ZI la brande route de chamblet</t>
  </si>
  <si>
    <t>MALICORNE</t>
  </si>
  <si>
    <t>leclerc civrieux d'azergues</t>
  </si>
  <si>
    <t>route de lozanne</t>
  </si>
  <si>
    <t>CIVRIEUX D'AZERGUES</t>
  </si>
  <si>
    <t>leclerc vierzon</t>
  </si>
  <si>
    <t>rue du mouton</t>
  </si>
  <si>
    <t>VIERZON</t>
  </si>
  <si>
    <t>SCACHAP</t>
  </si>
  <si>
    <t>ZI de la gare BP 108</t>
  </si>
  <si>
    <t>Brebis piment 10 kg</t>
  </si>
  <si>
    <t>Brebis fenugrec 10 kg</t>
  </si>
  <si>
    <t>Trois laits 10 kg</t>
  </si>
  <si>
    <t>DESSAILLY</t>
  </si>
  <si>
    <t>6 rue de strasbourg</t>
  </si>
  <si>
    <t>RUNGIS</t>
  </si>
  <si>
    <t>CUART primeur</t>
  </si>
  <si>
    <t>4 rue du general leclerc</t>
  </si>
  <si>
    <t>LUNEVILLE</t>
  </si>
  <si>
    <t>super u angers les justices</t>
  </si>
  <si>
    <t>6 square louis jouvet</t>
  </si>
  <si>
    <t>leclerc plougastel daoulas</t>
  </si>
  <si>
    <t>ty ar menez</t>
  </si>
  <si>
    <t>PLOUGASTEL DAOULAS</t>
  </si>
  <si>
    <t>leclerc queven</t>
  </si>
  <si>
    <t>place pierre quinio</t>
  </si>
  <si>
    <t>QUEVEN</t>
  </si>
  <si>
    <t>super u gourdan polignan</t>
  </si>
  <si>
    <t>zone lane bazert</t>
  </si>
  <si>
    <t>GOURDAN POLIGNAN</t>
  </si>
  <si>
    <t xml:space="preserve">BUSCH Marc </t>
  </si>
  <si>
    <t>ST  medard d'eyran</t>
  </si>
  <si>
    <t xml:space="preserve">ZI des sablons </t>
  </si>
  <si>
    <t>AUCHAN Blois (N°111)</t>
  </si>
  <si>
    <t>VINEUIL</t>
  </si>
  <si>
    <t>carrefour market pauillac</t>
  </si>
  <si>
    <t>29 rue maquis des vignes oudides</t>
  </si>
  <si>
    <t>PAUILLAC</t>
  </si>
  <si>
    <t>81 avenue Mal de Lattre de Tassigny</t>
  </si>
  <si>
    <t>SCASO</t>
  </si>
  <si>
    <t>intermarche riberac</t>
  </si>
  <si>
    <t>route de mussidan</t>
  </si>
  <si>
    <t>l'etal du gourmand</t>
  </si>
  <si>
    <t>marche bois de plage en ré</t>
  </si>
  <si>
    <t>BOIS DE PLAGE EN RE</t>
  </si>
  <si>
    <t>carrefour market beauzelle</t>
  </si>
  <si>
    <t>144 avenue de garossos</t>
  </si>
  <si>
    <t>BEAUZELLE</t>
  </si>
  <si>
    <t>restaurant les bruyeres</t>
  </si>
  <si>
    <t>2 rue des bruyeres</t>
  </si>
  <si>
    <t>intermarche montguyon</t>
  </si>
  <si>
    <t>espace commercial clairvent BP 19</t>
  </si>
  <si>
    <t>MONTGUYON</t>
  </si>
  <si>
    <t>compagnie des fromages</t>
  </si>
  <si>
    <t>la plaine des astres</t>
  </si>
  <si>
    <t>MONTADY</t>
  </si>
  <si>
    <t>super u lingolsheim</t>
  </si>
  <si>
    <t>rue d'eckbolsheim</t>
  </si>
  <si>
    <t>LINGOLSHEIM</t>
  </si>
  <si>
    <t>leclerc montceau les mines</t>
  </si>
  <si>
    <t xml:space="preserve">avenue du marechal leclerc </t>
  </si>
  <si>
    <t>MONTCEAU LES MINES</t>
  </si>
  <si>
    <t>super u st bazeille</t>
  </si>
  <si>
    <t>lieu dit beylard</t>
  </si>
  <si>
    <t>SAINTE BAZEILLE</t>
  </si>
  <si>
    <t>epicerie le comptoir salisien</t>
  </si>
  <si>
    <t>5 place jeanne d'arc</t>
  </si>
  <si>
    <t>Vache "salé a la main"</t>
  </si>
  <si>
    <t>Auchan chateauroux</t>
  </si>
  <si>
    <t xml:space="preserve">route de montluçon </t>
  </si>
  <si>
    <t>LE POINCONET</t>
  </si>
  <si>
    <t>leclerc le Folgoët</t>
  </si>
  <si>
    <t>lanarvilly</t>
  </si>
  <si>
    <t>LE FOLGOËT</t>
  </si>
  <si>
    <t>super u st amour</t>
  </si>
  <si>
    <t>2 avenue franche comté</t>
  </si>
  <si>
    <t>SAINT AMOUR</t>
  </si>
  <si>
    <t>Chevre nature</t>
  </si>
  <si>
    <t>Chevre 0.600 kg</t>
  </si>
  <si>
    <t>Brebis &amp; chevre</t>
  </si>
  <si>
    <t>chemin de mailheaux</t>
  </si>
  <si>
    <t>FROUZINS</t>
  </si>
  <si>
    <t>carrefour market FROUZINS</t>
  </si>
  <si>
    <t>carrefour market pezenas</t>
  </si>
  <si>
    <t>30 avenue de verdun</t>
  </si>
  <si>
    <t>PEZENAS</t>
  </si>
  <si>
    <t>06.24.14.64.44</t>
  </si>
  <si>
    <t>leclerc jardres</t>
  </si>
  <si>
    <t>sa chrislis zi la carte rn 151</t>
  </si>
  <si>
    <t>JARDRES</t>
  </si>
  <si>
    <t>leclerc vannes</t>
  </si>
  <si>
    <t>rue aristide boucicaut zone commerciale de parc de lann</t>
  </si>
  <si>
    <t>VANNES</t>
  </si>
  <si>
    <t xml:space="preserve">M: </t>
  </si>
  <si>
    <t xml:space="preserve">ADRESSE:  </t>
  </si>
  <si>
    <t xml:space="preserve">CODE POSTAL: </t>
  </si>
  <si>
    <t xml:space="preserve">             DESIGNATION</t>
  </si>
  <si>
    <t>POIDS</t>
  </si>
  <si>
    <t>Gencod</t>
  </si>
  <si>
    <t>VILLE</t>
  </si>
  <si>
    <t>Brebis lait cru</t>
  </si>
  <si>
    <t xml:space="preserve">Chevre nature  </t>
  </si>
  <si>
    <t>Chevre au bleu</t>
  </si>
  <si>
    <t>Vache au poivre</t>
  </si>
  <si>
    <t>Brebis vache</t>
  </si>
  <si>
    <t>Brebis chevre</t>
  </si>
  <si>
    <t>Tomme de vache au fenugrec</t>
  </si>
  <si>
    <t>Raclette au fenugrec</t>
  </si>
  <si>
    <t>Raclette au piment</t>
  </si>
  <si>
    <t>Raclette au poivre</t>
  </si>
  <si>
    <t>guyenne et gascogne</t>
  </si>
  <si>
    <t>hyper u gujan mestras</t>
  </si>
  <si>
    <t>intermarche andernos</t>
  </si>
  <si>
    <t>intermarche artigues</t>
  </si>
  <si>
    <t>intermarche cauneille</t>
  </si>
  <si>
    <t>intermarche condom</t>
  </si>
  <si>
    <t>intermarche coutras</t>
  </si>
  <si>
    <t>intermarche garlin</t>
  </si>
  <si>
    <t>intermarche le passage</t>
  </si>
  <si>
    <t>intermarche marambat</t>
  </si>
  <si>
    <t>intermarche tartas</t>
  </si>
  <si>
    <t>leclerc biscarosse</t>
  </si>
  <si>
    <t>leclerc bruges</t>
  </si>
  <si>
    <t>leclerc langon</t>
  </si>
  <si>
    <t>leclerc lesparre</t>
  </si>
  <si>
    <t>leclerc libourne</t>
  </si>
  <si>
    <t>leclerc pau</t>
  </si>
  <si>
    <t>leclerc pian medoc</t>
  </si>
  <si>
    <t>leclerc st eulalie</t>
  </si>
  <si>
    <t>lycee ramiro arrue</t>
  </si>
  <si>
    <t>promocash bordeaux</t>
  </si>
  <si>
    <t>super u biscarrosse</t>
  </si>
  <si>
    <t>super u camblanes</t>
  </si>
  <si>
    <t>super u cavignac</t>
  </si>
  <si>
    <t>super u fargues</t>
  </si>
  <si>
    <t>super u galgon</t>
  </si>
  <si>
    <t>super u podensac</t>
  </si>
  <si>
    <t xml:space="preserve">super u st serin sur l'isle </t>
  </si>
  <si>
    <t>carrefour narbonne</t>
  </si>
  <si>
    <t>hyper u ales</t>
  </si>
  <si>
    <t>hyper u le cres</t>
  </si>
  <si>
    <t>hyper u pertuis</t>
  </si>
  <si>
    <t>intermarche apt</t>
  </si>
  <si>
    <t>intermarche balma</t>
  </si>
  <si>
    <t>intermarche castanet</t>
  </si>
  <si>
    <t>intermarche castelnau le lez</t>
  </si>
  <si>
    <t>intermarche cugnaux</t>
  </si>
  <si>
    <t>intermarche foix</t>
  </si>
  <si>
    <t>intermarche gignac</t>
  </si>
  <si>
    <t>intermarche lignan sur orb</t>
  </si>
  <si>
    <t>intermarche mallemort</t>
  </si>
  <si>
    <t>intermarche meze</t>
  </si>
  <si>
    <t>intermarche moustajon</t>
  </si>
  <si>
    <t>intermarche pollestre</t>
  </si>
  <si>
    <t>intermarche sigean</t>
  </si>
  <si>
    <t>intermarche st lizier tlse</t>
  </si>
  <si>
    <t>leclerc ales</t>
  </si>
  <si>
    <t>leclerc gaillac</t>
  </si>
  <si>
    <t>leclerc limoux</t>
  </si>
  <si>
    <t>leclerc narbonne</t>
  </si>
  <si>
    <t>leclerc perpignan</t>
  </si>
  <si>
    <t>leclerc roques sur garonne</t>
  </si>
  <si>
    <t>leclerc rouffiac</t>
  </si>
  <si>
    <t>leclerc st orens</t>
  </si>
  <si>
    <t>leclerc villemur sur tarn</t>
  </si>
  <si>
    <t>super u castelnau lez</t>
  </si>
  <si>
    <t>super u colomiers</t>
  </si>
  <si>
    <t>super u le vigan</t>
  </si>
  <si>
    <t>super u olemps</t>
  </si>
  <si>
    <t>super u puyvert</t>
  </si>
  <si>
    <t>super u trebes</t>
  </si>
  <si>
    <t>hyper u montmorillon</t>
  </si>
  <si>
    <t>intermarche barbezieux</t>
  </si>
  <si>
    <t>intermarche chalais</t>
  </si>
  <si>
    <t>intermarche chancelade</t>
  </si>
  <si>
    <t>intermarche cognac</t>
  </si>
  <si>
    <t>intermarche jarnac</t>
  </si>
  <si>
    <t>intermarche lalinde</t>
  </si>
  <si>
    <t>intermarche marennes</t>
  </si>
  <si>
    <t>intermarche montendre</t>
  </si>
  <si>
    <t>intermarche niort</t>
  </si>
  <si>
    <t>intermarche roumaziere</t>
  </si>
  <si>
    <t>intermarche royan</t>
  </si>
  <si>
    <t>intermarche villereal</t>
  </si>
  <si>
    <t>leclerc angouleme</t>
  </si>
  <si>
    <t>leclerc barbezieux</t>
  </si>
  <si>
    <t>leclerc bressuire</t>
  </si>
  <si>
    <t>leclerc cholet</t>
  </si>
  <si>
    <t>leclerc issoudun</t>
  </si>
  <si>
    <t>leclerc la roche sur yon</t>
  </si>
  <si>
    <t>leclerc limoges</t>
  </si>
  <si>
    <t>leclerc parthenay</t>
  </si>
  <si>
    <t>leclerc pineuilh</t>
  </si>
  <si>
    <t>leclerc poitier</t>
  </si>
  <si>
    <t>leclerc riberac</t>
  </si>
  <si>
    <t>leclerc royan</t>
  </si>
  <si>
    <t>leclerc sainte foy la gande</t>
  </si>
  <si>
    <t>leclerc trelissac</t>
  </si>
  <si>
    <t>lycee laure gatet</t>
  </si>
  <si>
    <t>promocash bergerac</t>
  </si>
  <si>
    <t>super u chabanais</t>
  </si>
  <si>
    <t>super u gemozac</t>
  </si>
  <si>
    <t>super u mirambeau</t>
  </si>
  <si>
    <t>super u mussidan</t>
  </si>
  <si>
    <t>super u pouzauges</t>
  </si>
  <si>
    <t>super u st ciers sur gironde</t>
  </si>
  <si>
    <t>super u thouars</t>
  </si>
  <si>
    <t>intermarche draguignan</t>
  </si>
  <si>
    <t>super u pegomas</t>
  </si>
  <si>
    <t>super u pontcharra</t>
  </si>
  <si>
    <t>super u grasse</t>
  </si>
  <si>
    <t>intermarche digne les bains</t>
  </si>
  <si>
    <t>leclerc le luc</t>
  </si>
  <si>
    <t>super u ruoms</t>
  </si>
  <si>
    <t>super u beauvoisin</t>
  </si>
  <si>
    <t>super u combourg</t>
  </si>
  <si>
    <t>super u liffre</t>
  </si>
  <si>
    <t>super u mer</t>
  </si>
  <si>
    <t>leclerc coutances</t>
  </si>
  <si>
    <t>leclerc noidan-les-vesoul</t>
  </si>
  <si>
    <t>BOULAZAC</t>
  </si>
  <si>
    <t xml:space="preserve">7 r Gaston Phoebus </t>
  </si>
  <si>
    <t>DAX</t>
  </si>
  <si>
    <t>CAHORS</t>
  </si>
  <si>
    <t>LA ROCHE SUR YON</t>
  </si>
  <si>
    <t>LIMOGES</t>
  </si>
  <si>
    <t xml:space="preserve">760 av Mar Juin  </t>
  </si>
  <si>
    <t>MONT DE MARSAN</t>
  </si>
  <si>
    <t xml:space="preserve">avenue de la  Mer route de Gruissan </t>
  </si>
  <si>
    <t>NARBONNE</t>
  </si>
  <si>
    <t>SAINTES</t>
  </si>
  <si>
    <t xml:space="preserve">20 zi Jalday </t>
  </si>
  <si>
    <t>SAINT JEAN DE LUZ</t>
  </si>
  <si>
    <t>FMCD</t>
  </si>
  <si>
    <t>-</t>
  </si>
  <si>
    <t>hyper u villefranche de rouergue</t>
  </si>
  <si>
    <t>intermarche ales les allemandes</t>
  </si>
  <si>
    <t xml:space="preserve">intermarche beguey </t>
  </si>
  <si>
    <t>intermarche bruz</t>
  </si>
  <si>
    <t>intermarche gauchy</t>
  </si>
  <si>
    <t>intermarche plaisance du touch</t>
  </si>
  <si>
    <t>intermarche pont a mousson</t>
  </si>
  <si>
    <t>intermarche toulouse fronton</t>
  </si>
  <si>
    <t>leclerc urrugne</t>
  </si>
  <si>
    <t>super u st suplice et cameyrac</t>
  </si>
  <si>
    <t xml:space="preserve">route de toulouse </t>
  </si>
  <si>
    <t xml:space="preserve">quartier Marracq 22 chem Arancette  </t>
  </si>
  <si>
    <t>BAYONNE</t>
  </si>
  <si>
    <t xml:space="preserve">1 Malbrought </t>
  </si>
  <si>
    <t xml:space="preserve">BAZAS </t>
  </si>
  <si>
    <t xml:space="preserve">172 rue Jules Ferry </t>
  </si>
  <si>
    <t xml:space="preserve">BORDEAUX </t>
  </si>
  <si>
    <t xml:space="preserve">5 place de la  Résistance </t>
  </si>
  <si>
    <t>CERET</t>
  </si>
  <si>
    <t xml:space="preserve">avenue de l' Entre Deux Mers </t>
  </si>
  <si>
    <t xml:space="preserve">CREON </t>
  </si>
  <si>
    <t xml:space="preserve">rue  Paul Lahargou </t>
  </si>
  <si>
    <t xml:space="preserve">route de Lectoure </t>
  </si>
  <si>
    <t>FLEURANCE</t>
  </si>
  <si>
    <t xml:space="preserve">20 avenue des Allées  </t>
  </si>
  <si>
    <t>HENDAYE</t>
  </si>
  <si>
    <t xml:space="preserve">10 rue  Irandatz </t>
  </si>
  <si>
    <t xml:space="preserve">25 rue Ollé Laprune </t>
  </si>
  <si>
    <t>JURANCON</t>
  </si>
  <si>
    <t xml:space="preserve">230 avenue Marensin </t>
  </si>
  <si>
    <t>LEON</t>
  </si>
  <si>
    <t xml:space="preserve">36 boulevard Pyrénées </t>
  </si>
  <si>
    <t>MAULEON SOULE</t>
  </si>
  <si>
    <t xml:space="preserve">avenue du Nord </t>
  </si>
  <si>
    <t xml:space="preserve">MONTREJEAU </t>
  </si>
  <si>
    <t xml:space="preserve">431 rue du Château  </t>
  </si>
  <si>
    <t>PEYREHORADE</t>
  </si>
  <si>
    <t xml:space="preserve">6 route du  Commandant Pinson </t>
  </si>
  <si>
    <t xml:space="preserve">PRIGONRIEUX </t>
  </si>
  <si>
    <t xml:space="preserve">Village </t>
  </si>
  <si>
    <t>SAVIGNAC LES ORMEAUX</t>
  </si>
  <si>
    <t xml:space="preserve">8 boulevard du Canigou </t>
  </si>
  <si>
    <t>SAINT ESTEVE</t>
  </si>
  <si>
    <t xml:space="preserve">route du Barcarès  </t>
  </si>
  <si>
    <t>SAINT LAURENT DE LA SALANQUE</t>
  </si>
  <si>
    <t xml:space="preserve">4 chemin Jupiter </t>
  </si>
  <si>
    <t>SAINT PIERRE D'IRUBE</t>
  </si>
  <si>
    <t xml:space="preserve">1 avenue de la Côte Vermeille </t>
  </si>
  <si>
    <t>THUIR</t>
  </si>
  <si>
    <t xml:space="preserve">avenue Hountète </t>
  </si>
  <si>
    <t>VIC FEZENSAC</t>
  </si>
  <si>
    <t xml:space="preserve">11 boulevard Auguste Comte </t>
  </si>
  <si>
    <t>BERGERAC</t>
  </si>
  <si>
    <t xml:space="preserve">ZI route nationale 10 </t>
  </si>
  <si>
    <t>LABENNE</t>
  </si>
  <si>
    <t xml:space="preserve">Rocade Sud avenue Olivier de Serres  </t>
  </si>
  <si>
    <t>ALES</t>
  </si>
  <si>
    <t xml:space="preserve">centre commercial Grand Large  </t>
  </si>
  <si>
    <t>GUJAN MESTRAS</t>
  </si>
  <si>
    <t xml:space="preserve">avenue de Provence </t>
  </si>
  <si>
    <t>MONTMORILLON</t>
  </si>
  <si>
    <t>PERTUIS</t>
  </si>
  <si>
    <t xml:space="preserve">avenue de Toulouse </t>
  </si>
  <si>
    <t>VILLEFRANCHE DE ROUERGUE</t>
  </si>
  <si>
    <t xml:space="preserve">2 rue Bertin Lalande </t>
  </si>
  <si>
    <t xml:space="preserve">ANDERNOS LES BAINS </t>
  </si>
  <si>
    <t xml:space="preserve">368 avenue de la Libération </t>
  </si>
  <si>
    <t xml:space="preserve">APT </t>
  </si>
  <si>
    <t xml:space="preserve">avenue Guyenne  </t>
  </si>
  <si>
    <t>ARTIGUES PRES BORDEAUX</t>
  </si>
  <si>
    <t xml:space="preserve">31 avenue des Arènes  </t>
  </si>
  <si>
    <t>BALMA</t>
  </si>
  <si>
    <t xml:space="preserve">1 zone artisanale Calens  </t>
  </si>
  <si>
    <t>BEAUTIRAN</t>
  </si>
  <si>
    <t xml:space="preserve">2 centre commercial Clos du Pin </t>
  </si>
  <si>
    <t xml:space="preserve">BEGUEY </t>
  </si>
  <si>
    <t xml:space="preserve">avenue d'Ouessant  </t>
  </si>
  <si>
    <t>BRUZ</t>
  </si>
  <si>
    <t xml:space="preserve">Rabaudy </t>
  </si>
  <si>
    <t xml:space="preserve">CASTANET TOLOSAN </t>
  </si>
  <si>
    <t xml:space="preserve">rue de la Tude  </t>
  </si>
  <si>
    <t>CHALAIS</t>
  </si>
  <si>
    <t xml:space="preserve">20 avenue de Saintes </t>
  </si>
  <si>
    <t>COGNAC</t>
  </si>
  <si>
    <t xml:space="preserve">5 rue Bouquets </t>
  </si>
  <si>
    <t>COUTRAS</t>
  </si>
  <si>
    <t xml:space="preserve">34 rue Vimona  </t>
  </si>
  <si>
    <t>CUGNAUX</t>
  </si>
  <si>
    <t xml:space="preserve">8 avenue du 8 Mai 1945  </t>
  </si>
  <si>
    <t>DIGNE LES BAINS</t>
  </si>
  <si>
    <t xml:space="preserve">rue Auguste Delaune  </t>
  </si>
  <si>
    <t>GAUCHY</t>
  </si>
  <si>
    <t xml:space="preserve">GIGNAC </t>
  </si>
  <si>
    <t xml:space="preserve">21 avenue de l' Europe </t>
  </si>
  <si>
    <t xml:space="preserve">JARNAC </t>
  </si>
  <si>
    <t xml:space="preserve">Port Lalinde  </t>
  </si>
  <si>
    <t>LALINDE</t>
  </si>
  <si>
    <t xml:space="preserve">30 chemin Ferro Lebres  </t>
  </si>
  <si>
    <t>TOULOUSE</t>
  </si>
  <si>
    <t xml:space="preserve">La Ville  </t>
  </si>
  <si>
    <t>LE PASSAGE</t>
  </si>
  <si>
    <t xml:space="preserve">4 avenue Jacques Descamps </t>
  </si>
  <si>
    <t>LECTOURE</t>
  </si>
  <si>
    <t xml:space="preserve">avenue de Craponne  </t>
  </si>
  <si>
    <t>MALLEMORT</t>
  </si>
  <si>
    <t xml:space="preserve">A Tiret  </t>
  </si>
  <si>
    <t>MARAMBAT</t>
  </si>
  <si>
    <t xml:space="preserve">zone artisanale Grossines </t>
  </si>
  <si>
    <t>MARENNES</t>
  </si>
  <si>
    <t xml:space="preserve">avenue du Génral De Gaulle  </t>
  </si>
  <si>
    <t>MEZE</t>
  </si>
  <si>
    <t xml:space="preserve">boulebard Saintonge </t>
  </si>
  <si>
    <t>MONTENDRE</t>
  </si>
  <si>
    <t xml:space="preserve">Les Trètes  </t>
  </si>
  <si>
    <t>MOUSTAJON</t>
  </si>
  <si>
    <t xml:space="preserve">5 rue Jules Ferry </t>
  </si>
  <si>
    <t>NIORT</t>
  </si>
  <si>
    <t xml:space="preserve">PARENTIS EN BORN </t>
  </si>
  <si>
    <t xml:space="preserve">2 rue Pierre Loti </t>
  </si>
  <si>
    <t xml:space="preserve">PLAISANCE DU TOUCH </t>
  </si>
  <si>
    <t xml:space="preserve">parc Activités La Dévèze </t>
  </si>
  <si>
    <t xml:space="preserve">POLLESTRES </t>
  </si>
  <si>
    <t xml:space="preserve">175 allees Pierre Brossolette </t>
  </si>
  <si>
    <t>PONT A MOUSSON</t>
  </si>
  <si>
    <t xml:space="preserve">5 rue Louis Braille  </t>
  </si>
  <si>
    <t>RAMONVILLE SAINT AGNE</t>
  </si>
  <si>
    <t xml:space="preserve">122 r Nationale </t>
  </si>
  <si>
    <t xml:space="preserve">ROUMAZIERES </t>
  </si>
  <si>
    <t>ROYAN</t>
  </si>
  <si>
    <t xml:space="preserve">rue Antoine Parmentier </t>
  </si>
  <si>
    <t xml:space="preserve">SAINT QUENTIN </t>
  </si>
  <si>
    <t xml:space="preserve">153 rue de Mulhouse  </t>
  </si>
  <si>
    <t>SAINT QUENTIN</t>
  </si>
  <si>
    <t xml:space="preserve">zone artisanale La Peyrou </t>
  </si>
  <si>
    <t xml:space="preserve">SIGEAN </t>
  </si>
  <si>
    <t xml:space="preserve">route de Toulouse </t>
  </si>
  <si>
    <t>SAINT LIZIER</t>
  </si>
  <si>
    <t xml:space="preserve">129 rue Victor Hugo </t>
  </si>
  <si>
    <t>TARTAS</t>
  </si>
  <si>
    <t xml:space="preserve">138 avenue du Fronton  </t>
  </si>
  <si>
    <t xml:space="preserve">route Castillonnès </t>
  </si>
  <si>
    <t>VILLEREAL</t>
  </si>
  <si>
    <t xml:space="preserve">quartier Zac Rieu  </t>
  </si>
  <si>
    <t xml:space="preserve">31 rue Lunesse </t>
  </si>
  <si>
    <t xml:space="preserve">ANGOULEME </t>
  </si>
  <si>
    <t xml:space="preserve">La Cavaille route Bordeaux  </t>
  </si>
  <si>
    <t xml:space="preserve">101 avenue Pasteur </t>
  </si>
  <si>
    <t xml:space="preserve">809 avenue Laouadie </t>
  </si>
  <si>
    <t xml:space="preserve">BISCARROSSE </t>
  </si>
  <si>
    <t xml:space="preserve">quartier Bellefeuille 13 rue des Joncs </t>
  </si>
  <si>
    <t xml:space="preserve">BRESSUIRE </t>
  </si>
  <si>
    <t xml:space="preserve">427 route du Médoc </t>
  </si>
  <si>
    <t xml:space="preserve">BRUGES </t>
  </si>
  <si>
    <t xml:space="preserve">SAINT MAGNE DE CASTILLON </t>
  </si>
  <si>
    <t xml:space="preserve">1 avenue du Marechal Koénig </t>
  </si>
  <si>
    <t>CHOLET</t>
  </si>
  <si>
    <t xml:space="preserve">route Carentan </t>
  </si>
  <si>
    <t xml:space="preserve">COUTANCES </t>
  </si>
  <si>
    <t>GAILLAC</t>
  </si>
  <si>
    <t xml:space="preserve">rue de la Limoise </t>
  </si>
  <si>
    <t>ISSOUDUN</t>
  </si>
  <si>
    <t xml:space="preserve">Moléon </t>
  </si>
  <si>
    <t xml:space="preserve">LANGON </t>
  </si>
  <si>
    <t xml:space="preserve">La Retrache av Pierre Mendès France  </t>
  </si>
  <si>
    <t>LE LUC</t>
  </si>
  <si>
    <t xml:space="preserve">1 zac Belloc  </t>
  </si>
  <si>
    <t>LESPARRE MEDOC</t>
  </si>
  <si>
    <t xml:space="preserve">23 avenue de la Roudet  </t>
  </si>
  <si>
    <t>LIBOURNE</t>
  </si>
  <si>
    <t xml:space="preserve">2 rue Henri Giffard </t>
  </si>
  <si>
    <t xml:space="preserve">route de Carcassonne </t>
  </si>
  <si>
    <t>LIMOUX</t>
  </si>
  <si>
    <t xml:space="preserve">voie Elysiques  </t>
  </si>
  <si>
    <t xml:space="preserve">rue Léonard de Vinci </t>
  </si>
  <si>
    <t>PARTHENAY</t>
  </si>
  <si>
    <t xml:space="preserve">avenue Louis Sallenave </t>
  </si>
  <si>
    <t>PAU</t>
  </si>
  <si>
    <t xml:space="preserve">67 avenue Victor Dalbiez </t>
  </si>
  <si>
    <t>PERPIGNAN</t>
  </si>
  <si>
    <t xml:space="preserve">route de Pauillac </t>
  </si>
  <si>
    <t xml:space="preserve">LE PIAN MEDOC </t>
  </si>
  <si>
    <t xml:space="preserve">19 route de Bergerac </t>
  </si>
  <si>
    <t xml:space="preserve">PINEUILH </t>
  </si>
  <si>
    <t xml:space="preserve">93 route Gençay  </t>
  </si>
  <si>
    <t>POITIERS</t>
  </si>
  <si>
    <t xml:space="preserve">zi Chaumes </t>
  </si>
  <si>
    <t>RIBERAC</t>
  </si>
  <si>
    <t xml:space="preserve">3 alleés Fraixinet </t>
  </si>
  <si>
    <t>ROQUES SUR GARONNE</t>
  </si>
  <si>
    <t xml:space="preserve">route Albi </t>
  </si>
  <si>
    <t>ROUFFIAC TOLOSAN</t>
  </si>
  <si>
    <t xml:space="preserve">2 rue Antoine de Lavoisier  </t>
  </si>
  <si>
    <t xml:space="preserve">rue Etang au Diable  </t>
  </si>
  <si>
    <t>SAINT GREGOIRE</t>
  </si>
  <si>
    <t xml:space="preserve">34 av Descartes </t>
  </si>
  <si>
    <t xml:space="preserve">113 av Bordeaux </t>
  </si>
  <si>
    <t xml:space="preserve">PORT SAINTE FOY ET PONCHAPT </t>
  </si>
  <si>
    <t>SAINT MEDARD EN JALLES</t>
  </si>
  <si>
    <t xml:space="preserve">centre cial Grand Tour av Aquitaine </t>
  </si>
  <si>
    <t xml:space="preserve">SAINTE EULALIE </t>
  </si>
  <si>
    <t xml:space="preserve">14 alleès Champs Pinsons </t>
  </si>
  <si>
    <t xml:space="preserve">SAINT ORENS DE GAMEVILLE </t>
  </si>
  <si>
    <t xml:space="preserve">centre commercial La Feuilleraie  </t>
  </si>
  <si>
    <t>TRÉLISSAC</t>
  </si>
  <si>
    <t xml:space="preserve">RN 10 Centre Commercial Argia   </t>
  </si>
  <si>
    <t>URRUGNE</t>
  </si>
  <si>
    <t xml:space="preserve">31 rue Pierre Marchet  </t>
  </si>
  <si>
    <t>VILLEMUR SUR TARN</t>
  </si>
  <si>
    <t xml:space="preserve">25 avenue Georges Pompidou </t>
  </si>
  <si>
    <t xml:space="preserve">PERIGUEUX </t>
  </si>
  <si>
    <t xml:space="preserve">Vallade </t>
  </si>
  <si>
    <t xml:space="preserve">BERGERAC </t>
  </si>
  <si>
    <t xml:space="preserve">14 rue Carle Vernet </t>
  </si>
  <si>
    <t>BORDEAUX</t>
  </si>
  <si>
    <t xml:space="preserve">ONET LE CHÂTEAU </t>
  </si>
  <si>
    <t xml:space="preserve">536 avenue Marechal Lyautey </t>
  </si>
  <si>
    <t xml:space="preserve">4 route de Morillon </t>
  </si>
  <si>
    <t xml:space="preserve">CAMBLANES ET MEYNAC </t>
  </si>
  <si>
    <t xml:space="preserve">753 route Pompignane </t>
  </si>
  <si>
    <t xml:space="preserve">CASTELNAU LE LEZ </t>
  </si>
  <si>
    <t xml:space="preserve">Moulin du Bouchaud  </t>
  </si>
  <si>
    <t>CHABANAIS</t>
  </si>
  <si>
    <t xml:space="preserve">route de Blanzac </t>
  </si>
  <si>
    <t xml:space="preserve">CHATEAUNEUF SUR CHARENTE </t>
  </si>
  <si>
    <t xml:space="preserve">7 avenue des Erables </t>
  </si>
  <si>
    <t xml:space="preserve">COMBOURG </t>
  </si>
  <si>
    <t xml:space="preserve">1 centre cial Val Laurence  </t>
  </si>
  <si>
    <t>FARGUES SAINT HILAIRE</t>
  </si>
  <si>
    <t xml:space="preserve">29 Rigole Est  </t>
  </si>
  <si>
    <t>GALGON</t>
  </si>
  <si>
    <t xml:space="preserve">za Pied Sec  </t>
  </si>
  <si>
    <t>GÉMOZAC</t>
  </si>
  <si>
    <t xml:space="preserve">28 route Valbonne </t>
  </si>
  <si>
    <t>GRASSE</t>
  </si>
  <si>
    <t xml:space="preserve">place de la Gare </t>
  </si>
  <si>
    <t xml:space="preserve">LE VIGAN </t>
  </si>
  <si>
    <t xml:space="preserve">avenue Vert Galant </t>
  </si>
  <si>
    <t>LIFFRE</t>
  </si>
  <si>
    <t xml:space="preserve">53 route Nationale  </t>
  </si>
  <si>
    <t>MER</t>
  </si>
  <si>
    <t xml:space="preserve">109 avenue de la République </t>
  </si>
  <si>
    <t>MIRAMBEAU</t>
  </si>
  <si>
    <t xml:space="preserve">rue du 11 Juin 1944  </t>
  </si>
  <si>
    <t>SAINT MEDARD DE MUSSIDAN</t>
  </si>
  <si>
    <t xml:space="preserve">Le Lachet </t>
  </si>
  <si>
    <t xml:space="preserve">OLEMPS </t>
  </si>
  <si>
    <t xml:space="preserve">87 route Fènerie </t>
  </si>
  <si>
    <t xml:space="preserve">PEGOMAS </t>
  </si>
  <si>
    <t xml:space="preserve">77 Bis cours Marechal Foch  </t>
  </si>
  <si>
    <t>PODENSAC</t>
  </si>
  <si>
    <t xml:space="preserve">avenue de la Gare  </t>
  </si>
  <si>
    <t>PONTCHARRA</t>
  </si>
  <si>
    <t xml:space="preserve">La Grande Fournière  </t>
  </si>
  <si>
    <t>POUZAUGES</t>
  </si>
  <si>
    <t xml:space="preserve">chemin départemental 973 </t>
  </si>
  <si>
    <t>PUYVERT</t>
  </si>
  <si>
    <t xml:space="preserve">Arzallier </t>
  </si>
  <si>
    <t xml:space="preserve">RUOMS </t>
  </si>
  <si>
    <t xml:space="preserve">6 avenue Pierre Mendès  </t>
  </si>
  <si>
    <t>SAINT CIERS SUR GIRONDE</t>
  </si>
  <si>
    <t xml:space="preserve">12 route Bordeaux </t>
  </si>
  <si>
    <t>SAINT SEURIN SUR L'ISLE</t>
  </si>
  <si>
    <t xml:space="preserve">17 place Maucaillou  </t>
  </si>
  <si>
    <t>SAINT SULPICE ET CAMEYRAC</t>
  </si>
  <si>
    <t xml:space="preserve">route Puyraveau </t>
  </si>
  <si>
    <t>THOUARS</t>
  </si>
  <si>
    <t xml:space="preserve">RN 113 rond point de l'Europe </t>
  </si>
  <si>
    <t>TRÈBES</t>
  </si>
  <si>
    <t xml:space="preserve">ZAE le landry </t>
  </si>
  <si>
    <t>super u castres</t>
  </si>
  <si>
    <t>avenue georges pompidou ZAC de la prade</t>
  </si>
  <si>
    <t>CASTRES</t>
  </si>
  <si>
    <t>Espace St Marc 2 rond point du bowling</t>
  </si>
  <si>
    <t>Hyper frais 12 SAS sovia</t>
  </si>
  <si>
    <t xml:space="preserve">chemin de monestie route de merville </t>
  </si>
  <si>
    <t>AUSSONNE</t>
  </si>
  <si>
    <t xml:space="preserve">zi avenue jacques albert </t>
  </si>
  <si>
    <t>ELNE</t>
  </si>
  <si>
    <t xml:space="preserve">route Lafrançaise </t>
  </si>
  <si>
    <t>MOISSAC</t>
  </si>
  <si>
    <t xml:space="preserve">6 rue clauduis rougenet  </t>
  </si>
  <si>
    <t xml:space="preserve">route nationale 113 </t>
  </si>
  <si>
    <t>LE CRESS</t>
  </si>
  <si>
    <t xml:space="preserve">avenue de l'europe </t>
  </si>
  <si>
    <t>BARBEZIEUX</t>
  </si>
  <si>
    <t xml:space="preserve">route d'eymet </t>
  </si>
  <si>
    <t xml:space="preserve">ZA clos aube rouge </t>
  </si>
  <si>
    <t xml:space="preserve">ZAE de montaury </t>
  </si>
  <si>
    <t>LIGNAN SUR OB</t>
  </si>
  <si>
    <t xml:space="preserve">SA les croise rue du centre </t>
  </si>
  <si>
    <t xml:space="preserve">plaine de laregle </t>
  </si>
  <si>
    <t>CAUNEILLE</t>
  </si>
  <si>
    <t xml:space="preserve">rue bonne maison </t>
  </si>
  <si>
    <t>CONDOM</t>
  </si>
  <si>
    <t xml:space="preserve">avenue georges phefans  </t>
  </si>
  <si>
    <t>GARLIN</t>
  </si>
  <si>
    <t>le bourg</t>
  </si>
  <si>
    <t>CAVIGNAC</t>
  </si>
  <si>
    <t xml:space="preserve">9 bis du commandant foucau </t>
  </si>
  <si>
    <t xml:space="preserve">rue albert olivier </t>
  </si>
  <si>
    <t xml:space="preserve"> NOIDAN LES VESOUL</t>
  </si>
  <si>
    <t xml:space="preserve">Zone industrielle de la baronie </t>
  </si>
  <si>
    <t>PONT DE BEAUVOISIN</t>
  </si>
  <si>
    <t xml:space="preserve">Z,A du petit four </t>
  </si>
  <si>
    <t>SAINT LAURENT DES EAUX</t>
  </si>
  <si>
    <t>Centrale system U Carquefou</t>
  </si>
  <si>
    <t>Centrale system U Raussan Plaintel</t>
  </si>
  <si>
    <t>Centrale system U savigny en veron</t>
  </si>
  <si>
    <t xml:space="preserve">System U ouest Z.I la belle etoile </t>
  </si>
  <si>
    <t>CARQUEFOU</t>
  </si>
  <si>
    <t xml:space="preserve">System U ouest Z.A du raussan </t>
  </si>
  <si>
    <t>PLAINTEL</t>
  </si>
  <si>
    <t>SAVIGNY EN VERON</t>
  </si>
  <si>
    <t>Couturier J luc</t>
  </si>
  <si>
    <t>super U blain</t>
  </si>
  <si>
    <t xml:space="preserve">route de lissac </t>
  </si>
  <si>
    <t>BLAIN</t>
  </si>
  <si>
    <t>intermarche brive</t>
  </si>
  <si>
    <t>chemin du pilou</t>
  </si>
  <si>
    <t>BRIVE</t>
  </si>
  <si>
    <t xml:space="preserve">4 rue Rodolphe Caillaux  </t>
  </si>
  <si>
    <t>ST JEAN DE LUZ</t>
  </si>
  <si>
    <t xml:space="preserve">198 avenue des Frères Lumière  </t>
  </si>
  <si>
    <t>boulevard pierre mendes France</t>
  </si>
  <si>
    <t>leclerc montauban aussonne</t>
  </si>
  <si>
    <t xml:space="preserve">sas audis 445 route du nord </t>
  </si>
  <si>
    <t>MONTAUBAN</t>
  </si>
  <si>
    <t>route de tonneins</t>
  </si>
  <si>
    <t>MARMANDE</t>
  </si>
  <si>
    <t>intermarche la reole</t>
  </si>
  <si>
    <t>route nationale 113 ZI frimon</t>
  </si>
  <si>
    <t>LA REOLE</t>
  </si>
  <si>
    <t>intermarche estancarbon</t>
  </si>
  <si>
    <t>route nationale 117</t>
  </si>
  <si>
    <t>ESTANCARBON</t>
  </si>
  <si>
    <t>41/43 avenue de lombez</t>
  </si>
  <si>
    <t>186 avenue de la liberation</t>
  </si>
  <si>
    <t>LE MANS</t>
  </si>
  <si>
    <t xml:space="preserve">205 rue de fougeres </t>
  </si>
  <si>
    <t>RENNES</t>
  </si>
  <si>
    <t>rue henri letort</t>
  </si>
  <si>
    <t>SAINT MEEN LE GRAND</t>
  </si>
  <si>
    <t>super u la suze sur sarthe</t>
  </si>
  <si>
    <t>les trenetieres</t>
  </si>
  <si>
    <t>LA SUZE SUR SARTHE</t>
  </si>
  <si>
    <t>super u plelan le grand</t>
  </si>
  <si>
    <t>vallee du gast</t>
  </si>
  <si>
    <t>PLELAND LE GRAND</t>
  </si>
  <si>
    <t>super u bain de bretagne</t>
  </si>
  <si>
    <t>ZA château gaillard</t>
  </si>
  <si>
    <t>BAIN DE BRETAGNE</t>
  </si>
  <si>
    <t>21 rue de brest</t>
  </si>
  <si>
    <t>promocash laval</t>
  </si>
  <si>
    <t>zone des bozeeq rue de berlin</t>
  </si>
  <si>
    <t>LAVAL</t>
  </si>
  <si>
    <t>12 place du gros chene</t>
  </si>
  <si>
    <t>super u tinténiac</t>
  </si>
  <si>
    <t>rue papegault</t>
  </si>
  <si>
    <t>TINTENIAC</t>
  </si>
  <si>
    <t>super u romillé</t>
  </si>
  <si>
    <t>2 rue de broceliande</t>
  </si>
  <si>
    <t>ROMIE</t>
  </si>
  <si>
    <t>rue theodore botrel</t>
  </si>
  <si>
    <t>SAINT MALO</t>
  </si>
  <si>
    <t>super u josselin</t>
  </si>
  <si>
    <t>rue de l'ecusson</t>
  </si>
  <si>
    <t>JOSSELIN</t>
  </si>
  <si>
    <t xml:space="preserve">route de pau </t>
  </si>
  <si>
    <t>SAINT SEVER</t>
  </si>
  <si>
    <t>super u auray</t>
  </si>
  <si>
    <t>porte oceane</t>
  </si>
  <si>
    <t>AURAY</t>
  </si>
  <si>
    <t xml:space="preserve">154 avenue bollée </t>
  </si>
  <si>
    <t>super u bruz</t>
  </si>
  <si>
    <t>12 place de bretagne</t>
  </si>
  <si>
    <t>super u ploué sur rance</t>
  </si>
  <si>
    <t>ZA les landes</t>
  </si>
  <si>
    <t>super u thouare sur loire</t>
  </si>
  <si>
    <t>rue de la manoue</t>
  </si>
  <si>
    <t>THOUARE SUR LOIRE</t>
  </si>
  <si>
    <t>super u changé</t>
  </si>
  <si>
    <t>le grand pins</t>
  </si>
  <si>
    <t>CHANGE</t>
  </si>
  <si>
    <t>team ouest</t>
  </si>
  <si>
    <t>lieu dit "argileyre" route de sore</t>
  </si>
  <si>
    <t>SAINT SYMPHORIEN</t>
  </si>
  <si>
    <t>super u plancoët</t>
  </si>
  <si>
    <t>rue du connetable de clisson</t>
  </si>
  <si>
    <t>PLANCOËT</t>
  </si>
  <si>
    <t>Confiture de cerises noires pot de 3 kg</t>
  </si>
  <si>
    <t>super u melesse</t>
  </si>
  <si>
    <t>zone artisanale la metairie</t>
  </si>
  <si>
    <t>MELESSE</t>
  </si>
  <si>
    <t>La Croix route nationale 109</t>
  </si>
  <si>
    <t>super u noyal chatillon sur seiche</t>
  </si>
  <si>
    <t>rue des potiers</t>
  </si>
  <si>
    <t>NOYAL CHATILLON SUR SEICHE</t>
  </si>
  <si>
    <t>super u pays de montfort</t>
  </si>
  <si>
    <t>launay quero</t>
  </si>
  <si>
    <t>BRETEIL</t>
  </si>
  <si>
    <t>intermarche toulouse lardenne</t>
  </si>
  <si>
    <t>super u tonnay sur charente</t>
  </si>
  <si>
    <t>ZAC la varenne</t>
  </si>
  <si>
    <t>TONNAY SUR CHARENTE</t>
  </si>
  <si>
    <t>intermarche redon</t>
  </si>
  <si>
    <t>REDON</t>
  </si>
  <si>
    <t>2 chemin rouges</t>
  </si>
  <si>
    <t>intermarche monteils</t>
  </si>
  <si>
    <t>MONTEILS</t>
  </si>
  <si>
    <t>super u st georges sur loire</t>
  </si>
  <si>
    <t>zac les fougeres</t>
  </si>
  <si>
    <t>SAINT GEORGES SUR LOIRE</t>
  </si>
  <si>
    <t>super u Mamers</t>
  </si>
  <si>
    <t>route de belleme</t>
  </si>
  <si>
    <t>MAMERS</t>
  </si>
  <si>
    <t>super u doué la fontaine</t>
  </si>
  <si>
    <t>boulevard du docteur lioet</t>
  </si>
  <si>
    <t>DOUE LA FONTAINE</t>
  </si>
  <si>
    <t>leclerc angers</t>
  </si>
  <si>
    <t>boulevard albert camus</t>
  </si>
  <si>
    <t>ANGERS</t>
  </si>
  <si>
    <t>26 avenue geruzet</t>
  </si>
  <si>
    <t>BAGNERE DE BIGORRE</t>
  </si>
  <si>
    <t>intermarche ancenins</t>
  </si>
  <si>
    <t>rue audigane</t>
  </si>
  <si>
    <t>ANCENIS</t>
  </si>
  <si>
    <t>hyper u vitré</t>
  </si>
  <si>
    <t>21 rue de redon</t>
  </si>
  <si>
    <t>VITRE</t>
  </si>
  <si>
    <t>super u l'arbresle</t>
  </si>
  <si>
    <t>ZI les martinets</t>
  </si>
  <si>
    <t>L'ARBRESLE</t>
  </si>
  <si>
    <t>intermarche nerac</t>
  </si>
  <si>
    <t>z.i. labarre route de lavardac</t>
  </si>
  <si>
    <t>NERAC</t>
  </si>
  <si>
    <t>intermarche rennes longchamps</t>
  </si>
  <si>
    <t>rue moran lebesque</t>
  </si>
  <si>
    <t>noiseline du perigord</t>
  </si>
  <si>
    <t>chez carrier le bourg</t>
  </si>
  <si>
    <t>LA ROQUE GAJAC</t>
  </si>
  <si>
    <t>super u mazé</t>
  </si>
  <si>
    <t>5 rue principale</t>
  </si>
  <si>
    <t>MAZE</t>
  </si>
  <si>
    <t>leclerc allones</t>
  </si>
  <si>
    <t>route de la suze sur sarthe</t>
  </si>
  <si>
    <t>ALLONES</t>
  </si>
  <si>
    <t>centre cial Cap Nord 6 r Louis Guillou</t>
  </si>
  <si>
    <t>super u eysines</t>
  </si>
  <si>
    <t>325 route du taillan</t>
  </si>
  <si>
    <t>EYSINES</t>
  </si>
  <si>
    <t>avenue jean jaures</t>
  </si>
  <si>
    <t>VILLENEUVE DE MARSAN</t>
  </si>
  <si>
    <t>intermarche menton</t>
  </si>
  <si>
    <t>45 avenue saint roman</t>
  </si>
  <si>
    <t>MENTON</t>
  </si>
  <si>
    <t>intermarche matha</t>
  </si>
  <si>
    <t>36 rue marc jeanjean</t>
  </si>
  <si>
    <t>MATHA</t>
  </si>
  <si>
    <t>super u les essarts</t>
  </si>
  <si>
    <t>rond point les chaumettes</t>
  </si>
  <si>
    <t>LES ESSARTS</t>
  </si>
  <si>
    <t>leclerc autun</t>
  </si>
  <si>
    <t>36 rue de la croix blanche</t>
  </si>
  <si>
    <t>AUTUN</t>
  </si>
  <si>
    <t>hyper u chateaugiron</t>
  </si>
  <si>
    <t xml:space="preserve">les grands chenes </t>
  </si>
  <si>
    <t>CHATEAUGIRON</t>
  </si>
  <si>
    <t xml:space="preserve">place des grands hommes </t>
  </si>
  <si>
    <t>leclerc olonne sur mer</t>
  </si>
  <si>
    <t>avenue francois mitterand</t>
  </si>
  <si>
    <t>OLONNE SUR MER</t>
  </si>
  <si>
    <t>super u lubersac</t>
  </si>
  <si>
    <t>route de pompadour</t>
  </si>
  <si>
    <t>LUBERSAC</t>
  </si>
  <si>
    <t>1942 route de rion</t>
  </si>
  <si>
    <t>BEGAAR</t>
  </si>
  <si>
    <t xml:space="preserve">pey du prat </t>
  </si>
  <si>
    <t>GREZILLAC</t>
  </si>
  <si>
    <t>route de rennes</t>
  </si>
  <si>
    <t>LECOUSSE</t>
  </si>
  <si>
    <t>super u uzerche</t>
  </si>
  <si>
    <t>route de limoges</t>
  </si>
  <si>
    <t>UZERCHE</t>
  </si>
  <si>
    <t>intermarche angouleme</t>
  </si>
  <si>
    <t>ma campagne 1 bd jean moulin</t>
  </si>
  <si>
    <t>leclerc coutras</t>
  </si>
  <si>
    <t>1 rue francois mitterand</t>
  </si>
  <si>
    <t xml:space="preserve">leclerc castillon </t>
  </si>
  <si>
    <t>2 chemin perrin</t>
  </si>
  <si>
    <t>4 chemin de l'ormeaux</t>
  </si>
  <si>
    <t xml:space="preserve">COLOMIERS </t>
  </si>
  <si>
    <t>rue du château la fond</t>
  </si>
  <si>
    <t>LA ROCHELLE</t>
  </si>
  <si>
    <t>route de balestre</t>
  </si>
  <si>
    <t>MIMIZAN</t>
  </si>
  <si>
    <t>intermarche champniers</t>
  </si>
  <si>
    <t>route d'argis les plantes neuves</t>
  </si>
  <si>
    <t>CHAMPNIERS</t>
  </si>
  <si>
    <t>4 rue gay lussac</t>
  </si>
  <si>
    <t>CABESTANY</t>
  </si>
  <si>
    <t>super u nontron</t>
  </si>
  <si>
    <t xml:space="preserve">26 avenue jules ferry </t>
  </si>
  <si>
    <t>NONTRON</t>
  </si>
  <si>
    <t>130 avenue francis tonner</t>
  </si>
  <si>
    <t>CANNES</t>
  </si>
  <si>
    <t>carrefour market muzillac</t>
  </si>
  <si>
    <t>ZAC toulan</t>
  </si>
  <si>
    <t>AMBON</t>
  </si>
  <si>
    <t>carrefour market lourdes</t>
  </si>
  <si>
    <t>11 rue lucien pourxet</t>
  </si>
  <si>
    <t>LOURDES</t>
  </si>
  <si>
    <t>intermarche lamballe</t>
  </si>
  <si>
    <t>avenue clemenceau</t>
  </si>
  <si>
    <t>LAMBALLE</t>
  </si>
  <si>
    <t>leclerc lescure d'albigeois</t>
  </si>
  <si>
    <t>route de carmaux</t>
  </si>
  <si>
    <t>LESCURE D'ALBIGEOIS</t>
  </si>
  <si>
    <t>intermarche aixe sur vienne</t>
  </si>
  <si>
    <t>avenue jeanne picheneau</t>
  </si>
  <si>
    <t>AIXE SUR VIENNE</t>
  </si>
  <si>
    <t>RN 202 quartier saint isidore</t>
  </si>
  <si>
    <t>NICE</t>
  </si>
  <si>
    <t>super u lavardac</t>
  </si>
  <si>
    <t>route de mézin</t>
  </si>
  <si>
    <t>LAVARDAC</t>
  </si>
  <si>
    <t>intermarche tulle</t>
  </si>
  <si>
    <t>quai contensouza</t>
  </si>
  <si>
    <t>TULLE</t>
  </si>
  <si>
    <t>grandes bauches</t>
  </si>
  <si>
    <t>entrepot de crassat</t>
  </si>
  <si>
    <t>CONDAT SUR VIENNE</t>
  </si>
  <si>
    <t>camp de saint ustre</t>
  </si>
  <si>
    <t>INGRANDES</t>
  </si>
  <si>
    <t>leclerc cogolin</t>
  </si>
  <si>
    <t>av Sigismond Coulet</t>
  </si>
  <si>
    <t>COGOLIN</t>
  </si>
  <si>
    <t>super u longué jumelles</t>
  </si>
  <si>
    <t>route de saumur</t>
  </si>
  <si>
    <t>LONGUE JUMELLES</t>
  </si>
  <si>
    <t>leclerc tonneins</t>
  </si>
  <si>
    <t>TONNEINS</t>
  </si>
  <si>
    <t>hyper u chantonnay</t>
  </si>
  <si>
    <t>45 avenue georges clemenceau</t>
  </si>
  <si>
    <t>CHANTONNAY</t>
  </si>
  <si>
    <t>leclerc le cannet</t>
  </si>
  <si>
    <t>46 avenue franklin roosvelt</t>
  </si>
  <si>
    <t>le cannet rocheville</t>
  </si>
  <si>
    <t>carrefour market gujan mestras</t>
  </si>
  <si>
    <t xml:space="preserve">25 cours de la republique </t>
  </si>
  <si>
    <t>20 rue jean baptiste corot</t>
  </si>
  <si>
    <t>SAINT YRIEIX</t>
  </si>
  <si>
    <t>super u joué les tours</t>
  </si>
  <si>
    <t>boulevard bretonniére</t>
  </si>
  <si>
    <t>JOUE LES TOURS</t>
  </si>
  <si>
    <t>super u binic</t>
  </si>
  <si>
    <t>espace commercial les pres catalans</t>
  </si>
  <si>
    <t>BINIC</t>
  </si>
  <si>
    <t>RIVEDOUX PLAGE</t>
  </si>
  <si>
    <t>hyper u yffiniac</t>
  </si>
  <si>
    <t>centre commercial de la baie rue Penthiervres</t>
  </si>
  <si>
    <t>YFFINIAC</t>
  </si>
  <si>
    <t>super u luynes</t>
  </si>
  <si>
    <t>le chapelet</t>
  </si>
  <si>
    <t>LUYNES</t>
  </si>
  <si>
    <t>leclerc carcassonne</t>
  </si>
  <si>
    <t>zone alibert route nationale 113</t>
  </si>
  <si>
    <t>CARCASSONNE</t>
  </si>
  <si>
    <t>leclerc lourdes</t>
  </si>
  <si>
    <t>5 avenue francois abadie</t>
  </si>
  <si>
    <t>super u seillac</t>
  </si>
  <si>
    <t>avenue jean vinatier</t>
  </si>
  <si>
    <t>SEILHAC</t>
  </si>
  <si>
    <t>super u bonnetable</t>
  </si>
  <si>
    <t>avenue du 8 mai 1945</t>
  </si>
  <si>
    <t>BONNETABLE</t>
  </si>
  <si>
    <t>leclerc plerin</t>
  </si>
  <si>
    <t>Centre commercial</t>
  </si>
  <si>
    <t>PLERIN</t>
  </si>
  <si>
    <t>super u bazas</t>
  </si>
  <si>
    <t>super u montrabe</t>
  </si>
  <si>
    <t>chemin de saint jean</t>
  </si>
  <si>
    <t>montrabe</t>
  </si>
  <si>
    <t>leclerc le mans</t>
  </si>
  <si>
    <t>route de bonnetable</t>
  </si>
  <si>
    <t>super u arnage</t>
  </si>
  <si>
    <t>C.C rive sud boulevard pierre lefaucheux</t>
  </si>
  <si>
    <t>ARNAGE</t>
  </si>
  <si>
    <t>284 avenue bollé</t>
  </si>
  <si>
    <t>route d'orthez</t>
  </si>
  <si>
    <t>SALIES DE BEARN</t>
  </si>
  <si>
    <t>chemin des matelots</t>
  </si>
  <si>
    <t>intermarche la destrousse</t>
  </si>
  <si>
    <t>LA DESTROUSSE</t>
  </si>
  <si>
    <t>carrefour market mimizan</t>
  </si>
  <si>
    <t>carrefour market colomiers</t>
  </si>
  <si>
    <t>carrefour market marmande</t>
  </si>
  <si>
    <t>carrefour market toulouse cite de l'hers</t>
  </si>
  <si>
    <t>super u limoges labussiere</t>
  </si>
  <si>
    <t>avenue emile labussiere</t>
  </si>
  <si>
    <t>intermarche boen</t>
  </si>
  <si>
    <t>zone artisanale giraud</t>
  </si>
  <si>
    <t>BOEN</t>
  </si>
  <si>
    <t>super u marans</t>
  </si>
  <si>
    <t>MARANS</t>
  </si>
  <si>
    <t>leclerc le sequestre</t>
  </si>
  <si>
    <t>ALBI</t>
  </si>
  <si>
    <t>super u st georges les baillargeaux</t>
  </si>
  <si>
    <t>Brebis nature 10 kg</t>
  </si>
  <si>
    <r>
      <t xml:space="preserve">TOTAL colis </t>
    </r>
    <r>
      <rPr>
        <i/>
        <sz val="10"/>
        <color indexed="8"/>
        <rFont val="Wingdings 3"/>
        <family val="1"/>
        <charset val="2"/>
      </rPr>
      <t>]</t>
    </r>
  </si>
  <si>
    <r>
      <t xml:space="preserve">TOTAL poids </t>
    </r>
    <r>
      <rPr>
        <i/>
        <sz val="10"/>
        <color indexed="8"/>
        <rFont val="Wingdings 3"/>
        <family val="1"/>
        <charset val="2"/>
      </rPr>
      <t>]</t>
    </r>
  </si>
  <si>
    <t>carrefour cahors guyenne &amp; gascogne</t>
  </si>
  <si>
    <t>carrefour dax guyenne &amp; gascogne</t>
  </si>
  <si>
    <t>carrefour market dax guyenne &amp; gascogne</t>
  </si>
  <si>
    <t>carrefour market montrejeau guyenne &amp; gascogne</t>
  </si>
  <si>
    <t>carrefour market st sever</t>
  </si>
  <si>
    <t>carrefour market villeneuve de marsan guyenne &amp; gascogne</t>
  </si>
  <si>
    <t>carrefour mt de marsan guyenne &amp; gascogne</t>
  </si>
  <si>
    <t>carrefour st jean de luz guyenne &amp; gascogne</t>
  </si>
  <si>
    <t>rue nicolas gargot</t>
  </si>
  <si>
    <t>AYTRE</t>
  </si>
  <si>
    <t>CLOSQUINET Damien</t>
  </si>
  <si>
    <t>3 rue de saulnay</t>
  </si>
  <si>
    <t>NOTRE DAME DE RIEZ</t>
  </si>
  <si>
    <t>college cassignol</t>
  </si>
  <si>
    <t>62 rue laroche</t>
  </si>
  <si>
    <t>bordeaux</t>
  </si>
  <si>
    <t>entrepôt coop atlantique saintes</t>
  </si>
  <si>
    <t>GAUDRY</t>
  </si>
  <si>
    <t>44 route de la machine</t>
  </si>
  <si>
    <t>SAINT LEGER LES VIGNES</t>
  </si>
  <si>
    <t>hyper u Murs erigne</t>
  </si>
  <si>
    <t>CC rives sud rue valentin ormeaux</t>
  </si>
  <si>
    <t>MURS</t>
  </si>
  <si>
    <t>intermarche argentre du plessis</t>
  </si>
  <si>
    <t>8 rue des sports</t>
  </si>
  <si>
    <t>ARGENTRE DU PLESSIS</t>
  </si>
  <si>
    <t>intermarche billiere</t>
  </si>
  <si>
    <t xml:space="preserve">78 route de bayonne </t>
  </si>
  <si>
    <t>BILLIERE</t>
  </si>
  <si>
    <t>intermarche cabestany</t>
  </si>
  <si>
    <t>intermarche la roche chalais</t>
  </si>
  <si>
    <t>59 bis avenue d'aquitaine</t>
  </si>
  <si>
    <t>LA ROCHE CHALAIS</t>
  </si>
  <si>
    <t>intermarche la rochelle</t>
  </si>
  <si>
    <t>ZAC de montevert avenue du mas loge</t>
  </si>
  <si>
    <t>intermarche peipin</t>
  </si>
  <si>
    <t xml:space="preserve">c.c. les portes de provence rn 85 </t>
  </si>
  <si>
    <t>PEIPIN</t>
  </si>
  <si>
    <t>intermarche ramonville</t>
  </si>
  <si>
    <t>intermarche rodez</t>
  </si>
  <si>
    <t>avenue de bamberg</t>
  </si>
  <si>
    <t>RODEZ</t>
  </si>
  <si>
    <t xml:space="preserve">intermarche st malo </t>
  </si>
  <si>
    <t>intermarche st pee sur nivelle</t>
  </si>
  <si>
    <t>ZA lizardia</t>
  </si>
  <si>
    <t>SAINT PEE SUR NIVELLE</t>
  </si>
  <si>
    <t>intermarche st quentin fradic</t>
  </si>
  <si>
    <t>intermarche st quentin sodival</t>
  </si>
  <si>
    <t>intermarche st symphorien</t>
  </si>
  <si>
    <t>la table basque</t>
  </si>
  <si>
    <t>37 avenue des minimes</t>
  </si>
  <si>
    <t>leclerc bergerac bercadis</t>
  </si>
  <si>
    <t>leclerc bergerac pasteur</t>
  </si>
  <si>
    <t>leclerc la seyne sur mer</t>
  </si>
  <si>
    <t>quartier lery</t>
  </si>
  <si>
    <t>LA SEYNE SUR MER</t>
  </si>
  <si>
    <t>leclerc lamballe</t>
  </si>
  <si>
    <t>66 rue mouexigne</t>
  </si>
  <si>
    <t>CC les portes d'albi</t>
  </si>
  <si>
    <t>leclerc lecousse fougeres</t>
  </si>
  <si>
    <t>leclerc nice saint isidore</t>
  </si>
  <si>
    <t>leclerc niort trente ormeaux</t>
  </si>
  <si>
    <t>leclerc perigueux</t>
  </si>
  <si>
    <t>rue clos chassing</t>
  </si>
  <si>
    <t>leclerc perpignan polygone</t>
  </si>
  <si>
    <t>avenue du languedoc bp 19917</t>
  </si>
  <si>
    <t>leclerc ruffec</t>
  </si>
  <si>
    <t>route d'aigre le clos geay</t>
  </si>
  <si>
    <t>RUFFEC</t>
  </si>
  <si>
    <t>leclerc st astier</t>
  </si>
  <si>
    <t>18 avenue de lattre de tassigny</t>
  </si>
  <si>
    <t>SAINT ASTIER</t>
  </si>
  <si>
    <t>leclerc st gregoire</t>
  </si>
  <si>
    <t>leclerc st medard en jalles</t>
  </si>
  <si>
    <t>LOJEWSKI</t>
  </si>
  <si>
    <t>lycee saint exupery</t>
  </si>
  <si>
    <t>route palais</t>
  </si>
  <si>
    <t xml:space="preserve">MORENO Marc </t>
  </si>
  <si>
    <t>nanard le savoyard</t>
  </si>
  <si>
    <t xml:space="preserve">15 ruelle boitout </t>
  </si>
  <si>
    <t>SASSENAY</t>
  </si>
  <si>
    <t>soret sebastien</t>
  </si>
  <si>
    <t>130 avenue de la rive</t>
  </si>
  <si>
    <t>AMPHION LES BAINS</t>
  </si>
  <si>
    <t>suchot lionel</t>
  </si>
  <si>
    <t>a quai gregoire gaillard zone des vaugliettes</t>
  </si>
  <si>
    <t>SENS</t>
  </si>
  <si>
    <t>super u belberaud</t>
  </si>
  <si>
    <t xml:space="preserve">ZA de la balme </t>
  </si>
  <si>
    <t>BELBERAUD</t>
  </si>
  <si>
    <t>super u chateauneuf</t>
  </si>
  <si>
    <t>super u claouey</t>
  </si>
  <si>
    <t>avenue des halles</t>
  </si>
  <si>
    <t>CLAOUEY</t>
  </si>
  <si>
    <t>super u fonbeauzard</t>
  </si>
  <si>
    <t>121 route de bessiere</t>
  </si>
  <si>
    <t>FONBEAUZARD</t>
  </si>
  <si>
    <t>super u le mans bollée</t>
  </si>
  <si>
    <t>super u le mans liberation</t>
  </si>
  <si>
    <t>1 boulevard d'aligre</t>
  </si>
  <si>
    <t>super u nexon</t>
  </si>
  <si>
    <t>route de la meyze</t>
  </si>
  <si>
    <t>NEXON</t>
  </si>
  <si>
    <t>super u parentis</t>
  </si>
  <si>
    <t>606 avenue brémontier</t>
  </si>
  <si>
    <t>super u rennes brest</t>
  </si>
  <si>
    <t>super u rennes fougeres</t>
  </si>
  <si>
    <t>super u rennes gros chenes</t>
  </si>
  <si>
    <t>super u rouillac</t>
  </si>
  <si>
    <t>route de genac</t>
  </si>
  <si>
    <t>ROUILLAC</t>
  </si>
  <si>
    <t>super u soual</t>
  </si>
  <si>
    <t>ZA de la prade</t>
  </si>
  <si>
    <t>SOUAL</t>
  </si>
  <si>
    <t>super u st baethelemy</t>
  </si>
  <si>
    <t>CC cœur de ville</t>
  </si>
  <si>
    <t>SAINT BARTHELEMY</t>
  </si>
  <si>
    <t>route des champs grain</t>
  </si>
  <si>
    <t>ST GEORGES LES BAILLARGEAUX</t>
  </si>
  <si>
    <t>super u st laurent des eaux</t>
  </si>
  <si>
    <t>super u st meèn le grand</t>
  </si>
  <si>
    <t>super u vertou</t>
  </si>
  <si>
    <t>boulevard de l'europe</t>
  </si>
  <si>
    <t>VERTOU</t>
  </si>
  <si>
    <t>verneau partricia</t>
  </si>
  <si>
    <t>13 route des evois</t>
  </si>
  <si>
    <t>RESTIGNE</t>
  </si>
  <si>
    <t>vincent severine</t>
  </si>
  <si>
    <t>6 rue de la mairie</t>
  </si>
  <si>
    <t>CHADENAC</t>
  </si>
  <si>
    <t>Brebis nature</t>
  </si>
  <si>
    <t>Brebis nature 0.600 kg</t>
  </si>
  <si>
    <t xml:space="preserve">Brebis au bleu </t>
  </si>
  <si>
    <t>Brebis piment</t>
  </si>
  <si>
    <t>Brebis fenugrec</t>
  </si>
  <si>
    <t>Chevre nature 0.600 kg</t>
  </si>
  <si>
    <t xml:space="preserve">Chevre au bleu  </t>
  </si>
  <si>
    <t>Vache piment</t>
  </si>
  <si>
    <t>Tomme de vache fumé au feu de bois</t>
  </si>
  <si>
    <t>Tomme de vache ail &amp; fines herbes</t>
  </si>
  <si>
    <t>Confiture de cerises noires 100 gr</t>
  </si>
  <si>
    <t>Confiture de cerises noires 30 gr</t>
  </si>
  <si>
    <t>Les Fromages d'Harmony Mme dardeau</t>
  </si>
  <si>
    <t>Demontier damien</t>
  </si>
  <si>
    <t>carrefour market ille sur têt</t>
  </si>
  <si>
    <t>Ccle riberal</t>
  </si>
  <si>
    <t>ILLE SUR TET</t>
  </si>
  <si>
    <t>route de saint alvere</t>
  </si>
  <si>
    <t>intermarche bergerac eymet</t>
  </si>
  <si>
    <t>intermarche st medard</t>
  </si>
  <si>
    <t>route de lacanau</t>
  </si>
  <si>
    <t xml:space="preserve">System U ouest Z.A les champs fleury </t>
  </si>
  <si>
    <t>intermarche cannes la bocca</t>
  </si>
  <si>
    <t>intermarche le mans bollé</t>
  </si>
  <si>
    <t>intermarche limoges</t>
  </si>
  <si>
    <r>
      <t>TTC</t>
    </r>
    <r>
      <rPr>
        <sz val="10"/>
        <rFont val="Wingdings 3"/>
        <family val="1"/>
        <charset val="2"/>
      </rPr>
      <t>c</t>
    </r>
  </si>
  <si>
    <t>restaurant la maison de pays</t>
  </si>
  <si>
    <t>aire de repos de la briande</t>
  </si>
  <si>
    <t>auchan</t>
  </si>
  <si>
    <t>coop</t>
  </si>
  <si>
    <t>guyenne</t>
  </si>
  <si>
    <t>centrale</t>
  </si>
  <si>
    <t>NUMERO DE COMMANDE</t>
  </si>
  <si>
    <t>NUMERO IFLS</t>
  </si>
  <si>
    <t>route de bordeaux</t>
  </si>
  <si>
    <t>LA COURONNE</t>
  </si>
  <si>
    <t>Numero
de lot</t>
  </si>
  <si>
    <t>SALOMON gerard</t>
  </si>
  <si>
    <t>les moises</t>
  </si>
  <si>
    <t>HABERE POCHE</t>
  </si>
  <si>
    <t>avenue d'Espagne</t>
  </si>
  <si>
    <t>TOTARO veronique</t>
  </si>
  <si>
    <t xml:space="preserve">quartier erketa </t>
  </si>
  <si>
    <t>AYHERRE</t>
  </si>
  <si>
    <t>Confiture de piquillos au piment d'espelette</t>
  </si>
  <si>
    <t>leclerc ibos</t>
  </si>
  <si>
    <t>CC le meridien route de pau</t>
  </si>
  <si>
    <t>IBOS</t>
  </si>
  <si>
    <t>leclerc aussonne</t>
  </si>
  <si>
    <t>445 route du nord</t>
  </si>
  <si>
    <t>carrefour market aussonne</t>
  </si>
  <si>
    <t>carrefour market aytré</t>
  </si>
  <si>
    <t>carrefour market bagnere de bigorre</t>
  </si>
  <si>
    <t>carrefour market bayonne marracq</t>
  </si>
  <si>
    <t>carrefour market bergerac guyenne &amp; gascogne</t>
  </si>
  <si>
    <t>carrefour market branne</t>
  </si>
  <si>
    <t>carrefour market bx cauderans</t>
  </si>
  <si>
    <t>carrefour market ceret</t>
  </si>
  <si>
    <t>carrefour market creon</t>
  </si>
  <si>
    <t>carrefour market elne</t>
  </si>
  <si>
    <t>carrefour market fleurance</t>
  </si>
  <si>
    <t>carrefour market hendaye guyenne et gascogne</t>
  </si>
  <si>
    <t>carrefour market leon</t>
  </si>
  <si>
    <t>carrefour market mauleon soule</t>
  </si>
  <si>
    <t>carrefour market moissac</t>
  </si>
  <si>
    <t>carrefour market peyrehorade guyenne &amp; gascogne</t>
  </si>
  <si>
    <t>carrefour market prigonrieux</t>
  </si>
  <si>
    <t>carrefour market savignac les ormeaux</t>
  </si>
  <si>
    <t>carrefour market st esteve</t>
  </si>
  <si>
    <t>carrefour market st laurent la salanque</t>
  </si>
  <si>
    <t>carrefour market st pierre d'irube  guyenne &amp; gascongne</t>
  </si>
  <si>
    <t>carrefour market thuir</t>
  </si>
  <si>
    <t>carrefour market toulouse mirail</t>
  </si>
  <si>
    <t>carrefour market vic fezensac</t>
  </si>
  <si>
    <t>leclerc blagnac</t>
  </si>
  <si>
    <t xml:space="preserve">2 allée emile zola ZAC du grand noble </t>
  </si>
  <si>
    <t>BLAGNAC</t>
  </si>
  <si>
    <t>leclerc amilly montargis</t>
  </si>
  <si>
    <t>1094 avenue d'antibe</t>
  </si>
  <si>
    <t>AMILLY</t>
  </si>
  <si>
    <t>58 rue vercors</t>
  </si>
  <si>
    <t>FONTAINE LE COMTE</t>
  </si>
  <si>
    <t>super u cestas</t>
  </si>
  <si>
    <t>chemin pujau</t>
  </si>
  <si>
    <t>CESTAS</t>
  </si>
  <si>
    <t>super u buxerolles</t>
  </si>
  <si>
    <t>10 rue de la charletterie</t>
  </si>
  <si>
    <t>BUXEROLLES</t>
  </si>
  <si>
    <r>
      <rPr>
        <b/>
        <i/>
        <sz val="9"/>
        <color indexed="8"/>
        <rFont val="Wingdings"/>
        <charset val="2"/>
      </rPr>
      <t>ò</t>
    </r>
    <r>
      <rPr>
        <b/>
        <i/>
        <sz val="9"/>
        <color indexed="8"/>
        <rFont val="Calibri"/>
        <family val="2"/>
      </rPr>
      <t xml:space="preserve"> Prix net net </t>
    </r>
    <r>
      <rPr>
        <b/>
        <i/>
        <sz val="9"/>
        <color indexed="8"/>
        <rFont val="Wingdings"/>
        <charset val="2"/>
      </rPr>
      <t>ò</t>
    </r>
  </si>
  <si>
    <t>Auchan angouleme (N° 044)</t>
  </si>
  <si>
    <t>Auchan biganos (N° 139)</t>
  </si>
  <si>
    <t>71 rue des fonderies</t>
  </si>
  <si>
    <t>BIGANOS</t>
  </si>
  <si>
    <t>Auchan meriadeck (N°029)</t>
  </si>
  <si>
    <t>CC meriadeck rue robert lateulade</t>
  </si>
  <si>
    <t>Auchan perpignan (N° 020)</t>
  </si>
  <si>
    <t>Auchan poitier sud (N° 143)</t>
  </si>
  <si>
    <t>Auchan toulouse (N° 070)</t>
  </si>
  <si>
    <t>chemin de gabardie</t>
  </si>
  <si>
    <t>carrefour market bx grand hommes</t>
  </si>
  <si>
    <t>carrefour market st leonard de noblat</t>
  </si>
  <si>
    <t>8 avenue jean moulin</t>
  </si>
  <si>
    <t>ST LEONARD DE NOBLAT</t>
  </si>
  <si>
    <t>carrefour market villeneuve les beziers</t>
  </si>
  <si>
    <t>ZAE pôle mediterannée</t>
  </si>
  <si>
    <t>VILLENEUVE LES BEZIERS</t>
  </si>
  <si>
    <t>intermarche st nizier</t>
  </si>
  <si>
    <t>route de roanne "pont de tigny"</t>
  </si>
  <si>
    <t>SAINT NIZIER</t>
  </si>
  <si>
    <t>lalliard christophe</t>
  </si>
  <si>
    <t>568 route de toisingnes</t>
  </si>
  <si>
    <t>ST PIERRE EN FAUCIGNY</t>
  </si>
  <si>
    <t>leclerc bois d'arcy</t>
  </si>
  <si>
    <t>11 avenue jean jaures</t>
  </si>
  <si>
    <t>BOIS D'ARCY</t>
  </si>
  <si>
    <t>leclerc brive</t>
  </si>
  <si>
    <t>86 avenue du president kennedy</t>
  </si>
  <si>
    <t>BRIVE LA GAILLARDE</t>
  </si>
  <si>
    <t>leclerc damarie les lys</t>
  </si>
  <si>
    <t>544 avenue andre ampere ZAC champlys</t>
  </si>
  <si>
    <t>DAMARIE LES LYS</t>
  </si>
  <si>
    <t>leclerc nantes "grand orvault</t>
  </si>
  <si>
    <t>1 rue de la conraie</t>
  </si>
  <si>
    <t>ORVAULT</t>
  </si>
  <si>
    <t>leclerc outreau</t>
  </si>
  <si>
    <t>Bd industriel de la liane</t>
  </si>
  <si>
    <t>OUTREAU</t>
  </si>
  <si>
    <t>leclerc talence</t>
  </si>
  <si>
    <t>9 rue pacaris</t>
  </si>
  <si>
    <t>TALENCE</t>
  </si>
  <si>
    <t>CC val lumiere 5 rue JY cousteau</t>
  </si>
  <si>
    <t>VAUX SUR MER</t>
  </si>
  <si>
    <t>leclerc paray le monial</t>
  </si>
  <si>
    <t>parc d'activité du champ bossu</t>
  </si>
  <si>
    <t>PARAY LE MONIAL</t>
  </si>
  <si>
    <t>KNAUSS jean paul</t>
  </si>
  <si>
    <t>15 rue des parees</t>
  </si>
  <si>
    <t>saint hilaire de riez</t>
  </si>
  <si>
    <t>leclerc château thierry</t>
  </si>
  <si>
    <t>ZI de la plaine</t>
  </si>
  <si>
    <t>CHÂTEAU THIERRY</t>
  </si>
  <si>
    <t>leclerc ploufragan</t>
  </si>
  <si>
    <t>CC du carpont</t>
  </si>
  <si>
    <t>PLOUFRAGAN</t>
  </si>
  <si>
    <t>super u beaune la rolande</t>
  </si>
  <si>
    <t>route de bois commun</t>
  </si>
  <si>
    <t>BEAUNE LA ROLANDE</t>
  </si>
  <si>
    <t>40 rue anisserie</t>
  </si>
  <si>
    <t>CHATEAUBERNARD</t>
  </si>
  <si>
    <t>leclerc sedan</t>
  </si>
  <si>
    <t>14 avenue pasteur</t>
  </si>
  <si>
    <t>SEDAN</t>
  </si>
  <si>
    <t>A.G villefanian</t>
  </si>
  <si>
    <t xml:space="preserve">rue du temple </t>
  </si>
  <si>
    <t>VILLEFANIAN</t>
  </si>
  <si>
    <t>Auchan cognac (N° 142)</t>
  </si>
  <si>
    <t>cremerie laurent</t>
  </si>
  <si>
    <t>etal N°3 hall de pau complexe de la republique</t>
  </si>
  <si>
    <t>leclerc landerneau</t>
  </si>
  <si>
    <t>route du leck</t>
  </si>
  <si>
    <t>LANDERNEAU</t>
  </si>
  <si>
    <t>leclerc beautor</t>
  </si>
  <si>
    <t>le chemin blanc</t>
  </si>
  <si>
    <t>BEAUTOR</t>
  </si>
  <si>
    <t>GOEHNER edy</t>
  </si>
  <si>
    <t>leclerc fontenay le comte " sud vendée distribution SA"</t>
  </si>
  <si>
    <t>avenue du General de Gaulle BP 73</t>
  </si>
  <si>
    <t>FONTENAY LE COMTE CEDEX</t>
  </si>
  <si>
    <t>SOCAMIL</t>
  </si>
  <si>
    <t>1 chemin de larramet</t>
  </si>
  <si>
    <t>TOURNEFEUILLE</t>
  </si>
  <si>
    <t>leclerc GOUESNOU</t>
  </si>
  <si>
    <t>kergaradec</t>
  </si>
  <si>
    <t>GOUESNOU</t>
  </si>
  <si>
    <t>leclerc LEHON</t>
  </si>
  <si>
    <t>route de vannes la coulébart</t>
  </si>
  <si>
    <t>LEHON</t>
  </si>
  <si>
    <t>entrepôt coop atlantiquee condat sur vienne</t>
  </si>
  <si>
    <t>entrepôt coop atlantique ingrandes</t>
  </si>
  <si>
    <t xml:space="preserve">echantillons </t>
  </si>
  <si>
    <t>leclerc quimper</t>
  </si>
  <si>
    <t>150 route de brest</t>
  </si>
  <si>
    <t>QUIMPER</t>
  </si>
  <si>
    <t>leclerc ferney voltaire</t>
  </si>
  <si>
    <t>route de meyrin</t>
  </si>
  <si>
    <t>FERNEY VOLTAIRE</t>
  </si>
  <si>
    <t>super u venissieux</t>
  </si>
  <si>
    <t>40 rue du moulin a vent</t>
  </si>
  <si>
    <t>VENISSIEUX</t>
  </si>
  <si>
    <t>FB</t>
  </si>
  <si>
    <t>la chabeaudie sud</t>
  </si>
  <si>
    <t>notre dame de sanilhiac</t>
  </si>
  <si>
    <t>carrefour market salies de bearn guyenne et gascogne</t>
  </si>
  <si>
    <t>intermarche nieul sur mer</t>
  </si>
  <si>
    <t>S.A SYTAVIER fief arnaud</t>
  </si>
  <si>
    <t>NIEUL SUR MER</t>
  </si>
  <si>
    <t>FOURES Greg</t>
  </si>
  <si>
    <t>boulevard albert 1°</t>
  </si>
  <si>
    <t>STE MP pascal RABUSSEAU</t>
  </si>
  <si>
    <t>SAS send boulevard jean guigues</t>
  </si>
  <si>
    <t>Prix
tarif</t>
  </si>
  <si>
    <t>P.U HT</t>
  </si>
  <si>
    <t>%
remise</t>
  </si>
  <si>
    <t>promocash agen</t>
  </si>
  <si>
    <t>rue d'Espagne ZI sud</t>
  </si>
  <si>
    <t xml:space="preserve"> AGEN</t>
  </si>
  <si>
    <t>Net Net</t>
  </si>
  <si>
    <t>90, Route de TROSSY</t>
  </si>
  <si>
    <t>LE LYAUD</t>
  </si>
  <si>
    <t>super u prades</t>
  </si>
  <si>
    <t>lieru dit de gibraltard</t>
  </si>
  <si>
    <t>PRADES</t>
  </si>
  <si>
    <t>super u saujon</t>
  </si>
  <si>
    <t>1 route de saintes</t>
  </si>
  <si>
    <t>SAUJON</t>
  </si>
  <si>
    <t>carrefour market le taillan</t>
  </si>
  <si>
    <t>1 chemin de geles</t>
  </si>
  <si>
    <t>leclerc montauban SODIBAG</t>
  </si>
  <si>
    <t>rue de l'abbaye</t>
  </si>
  <si>
    <t>COLOMIERS</t>
  </si>
  <si>
    <t>BEC laurent</t>
  </si>
  <si>
    <t xml:space="preserve">98 chemin du riolet </t>
  </si>
  <si>
    <t>LA ROQUE BRUSSANNE</t>
  </si>
  <si>
    <t>4 avenue de la voie domitienne</t>
  </si>
  <si>
    <t>BEZIERS</t>
  </si>
  <si>
    <t>Auchan BEZIERS (N°015)</t>
  </si>
  <si>
    <t>BOURRAN frais</t>
  </si>
  <si>
    <t>16 avenue du bourran</t>
  </si>
  <si>
    <t>Trois laits</t>
  </si>
  <si>
    <t>Raclette Ail &amp; fines herbes</t>
  </si>
  <si>
    <t>Raclette fumé au feu de bois</t>
  </si>
  <si>
    <t>maison ene pausua 310 chemin zuraidegarai</t>
  </si>
  <si>
    <t>souraide</t>
  </si>
  <si>
    <r>
      <t>Brebis nature "</t>
    </r>
    <r>
      <rPr>
        <i/>
        <sz val="10"/>
        <color indexed="10"/>
        <rFont val="Calibri"/>
        <family val="2"/>
      </rPr>
      <t>PROMO</t>
    </r>
    <r>
      <rPr>
        <i/>
        <sz val="10"/>
        <color indexed="8"/>
        <rFont val="Calibri"/>
        <family val="2"/>
      </rPr>
      <t>"</t>
    </r>
  </si>
  <si>
    <t>hyper u lucon</t>
  </si>
  <si>
    <t>LUCON</t>
  </si>
  <si>
    <t>leclerc bout du pont de l'arn</t>
  </si>
  <si>
    <t>CD 54 RN 112 lieu dit laggarrigue</t>
  </si>
  <si>
    <t>BOUT DU PONT DE L'ARN</t>
  </si>
  <si>
    <t>boulevard michel phelippon</t>
  </si>
  <si>
    <t>Blaty christophe</t>
  </si>
  <si>
    <t>13 lotissement de la gare</t>
  </si>
  <si>
    <t>PENNE D'AGENAIS</t>
  </si>
  <si>
    <t>leclerc challans</t>
  </si>
  <si>
    <t>route de noirmoutier</t>
  </si>
  <si>
    <t>leclerc bayonne</t>
  </si>
  <si>
    <t>90 avenue henry de navarre</t>
  </si>
  <si>
    <t>CC du lac avenue du lac</t>
  </si>
  <si>
    <t>auchan le lac (N°030)</t>
  </si>
  <si>
    <t>carrefour market ferrieres d'aunis</t>
  </si>
  <si>
    <t>rue de la juillerie</t>
  </si>
  <si>
    <t>FERRIERES</t>
  </si>
  <si>
    <t>intermarche langon</t>
  </si>
  <si>
    <t>rue jules ferry</t>
  </si>
  <si>
    <t>cite des provinces</t>
  </si>
  <si>
    <t>LAXOU</t>
  </si>
  <si>
    <t>leclerc mimizan</t>
  </si>
  <si>
    <t>52 avenue de bordeaux</t>
  </si>
  <si>
    <t>intermarche st denis de pile</t>
  </si>
  <si>
    <t>32 route de lussac</t>
  </si>
  <si>
    <t>SAINT DENIS DE PILE</t>
  </si>
  <si>
    <t>hyper u vallet</t>
  </si>
  <si>
    <t>route ancenis</t>
  </si>
  <si>
    <t>VALLET</t>
  </si>
  <si>
    <t>Hyper u challans</t>
  </si>
  <si>
    <t>boulevard jean vingt trois</t>
  </si>
  <si>
    <t>CHALLANS</t>
  </si>
  <si>
    <t>super u l'aiguillon sur mer</t>
  </si>
  <si>
    <t>route de saint michel</t>
  </si>
  <si>
    <t>L AIGUILLON SUR MER</t>
  </si>
  <si>
    <t>leclerc gueret</t>
  </si>
  <si>
    <t>36/40 avenue du berry</t>
  </si>
  <si>
    <t>GUERET</t>
  </si>
  <si>
    <t>leclerc anglet</t>
  </si>
  <si>
    <t>43 rue bois belin</t>
  </si>
  <si>
    <t>ANGLET</t>
  </si>
  <si>
    <t>intermarche semeac</t>
  </si>
  <si>
    <t>80 avenue francois miterrand</t>
  </si>
  <si>
    <t>SEMEAC</t>
  </si>
  <si>
    <t>intermarche vic en bigorre</t>
  </si>
  <si>
    <t>2 quai rossignol</t>
  </si>
  <si>
    <t>VIC EN BIGORRE</t>
  </si>
  <si>
    <t>super u maubourguet</t>
  </si>
  <si>
    <t>avenue des pyrenées</t>
  </si>
  <si>
    <t>MAUBOURGUET</t>
  </si>
  <si>
    <t>intermarche savigne</t>
  </si>
  <si>
    <t>route de niort</t>
  </si>
  <si>
    <t>SAVIGNE</t>
  </si>
  <si>
    <t>1 rue de la drie BP 444</t>
  </si>
  <si>
    <t>ST GILLES CROIX DE VIE</t>
  </si>
  <si>
    <t>pagnotta sergio</t>
  </si>
  <si>
    <t>super u fontoy</t>
  </si>
  <si>
    <t xml:space="preserve">CD 59 le rond bois </t>
  </si>
  <si>
    <t>FONTOY</t>
  </si>
  <si>
    <t>super u le teich</t>
  </si>
  <si>
    <t>avenue de bordeaux</t>
  </si>
  <si>
    <t>LE TEICH</t>
  </si>
  <si>
    <t>hyper u les herbiers</t>
  </si>
  <si>
    <t>avenue de la maine</t>
  </si>
  <si>
    <t>LES HERBIERS</t>
  </si>
  <si>
    <t>super u maxeville</t>
  </si>
  <si>
    <t>avenue de la meurthe</t>
  </si>
  <si>
    <t>MAXEVILLE</t>
  </si>
  <si>
    <t>intermarche creney</t>
  </si>
  <si>
    <t>ZAC de creney</t>
  </si>
  <si>
    <t>TROYES</t>
  </si>
  <si>
    <t>hyper u partenay</t>
  </si>
  <si>
    <t>1 avenue francois mitterand</t>
  </si>
  <si>
    <t>PARTENAY</t>
  </si>
  <si>
    <t>leclerc pleuven</t>
  </si>
  <si>
    <t>quai 29 ZAC de penhoat salaun</t>
  </si>
  <si>
    <t>PLEUVEN</t>
  </si>
  <si>
    <t>mousli david</t>
  </si>
  <si>
    <t>86 avenue du cers</t>
  </si>
  <si>
    <t>ST ALBAN</t>
  </si>
  <si>
    <t>intermarche bidart</t>
  </si>
  <si>
    <t>route nationale 10</t>
  </si>
  <si>
    <t>BIDART</t>
  </si>
  <si>
    <t>1 sainte feyre</t>
  </si>
  <si>
    <t>SAINTE FEYRE</t>
  </si>
  <si>
    <t>super u lemud</t>
  </si>
  <si>
    <t>CC les trois epis route de metz</t>
  </si>
  <si>
    <t>LEMUD</t>
  </si>
  <si>
    <t>intermarche rochefort</t>
  </si>
  <si>
    <t>le briouet</t>
  </si>
  <si>
    <t>ROCHEFORT</t>
  </si>
  <si>
    <t>leclerc st gilles croix de vie</t>
  </si>
  <si>
    <t>rond point de l'europe</t>
  </si>
  <si>
    <t>6 route nationale</t>
  </si>
  <si>
    <t>AVRILLE</t>
  </si>
  <si>
    <t>SAS kerbassi</t>
  </si>
  <si>
    <t>super u sauveterre de guyenne</t>
  </si>
  <si>
    <t>route de libourne</t>
  </si>
  <si>
    <t>SAUVETERRE DE GUYENNE</t>
  </si>
  <si>
    <t>intermarche joinville</t>
  </si>
  <si>
    <t>avenue de la marne</t>
  </si>
  <si>
    <t>JOINVILLE</t>
  </si>
  <si>
    <t>2 rue pierre mendes france</t>
  </si>
  <si>
    <t>ST SEBASTIEN SUR LOIRE</t>
  </si>
  <si>
    <t>intermarche lanton</t>
  </si>
  <si>
    <t>avenue de la plage</t>
  </si>
  <si>
    <t>LANTON</t>
  </si>
  <si>
    <t>auchan saint sebastien sur loire (N° 053)</t>
  </si>
  <si>
    <t>super u noirmoutier en l'ile</t>
  </si>
  <si>
    <t>148 route nationale</t>
  </si>
  <si>
    <t>NOIMOUTIER EN L'ILE</t>
  </si>
  <si>
    <t>super u pouxeux</t>
  </si>
  <si>
    <t>route remiremont ZA savrons</t>
  </si>
  <si>
    <t>POUXEUX</t>
  </si>
  <si>
    <t>hyper u chateaubriant</t>
  </si>
  <si>
    <t>route de saint aubin des chateaux</t>
  </si>
  <si>
    <t>CHATEAUBRIANT</t>
  </si>
  <si>
    <t>super u flourens</t>
  </si>
  <si>
    <t>lieu dit moussard</t>
  </si>
  <si>
    <t>FLOURENS</t>
  </si>
  <si>
    <t>super u vihiers</t>
  </si>
  <si>
    <t>ZI des courtils</t>
  </si>
  <si>
    <t>VIHIERS</t>
  </si>
  <si>
    <t>intermarche commercy</t>
  </si>
  <si>
    <t xml:space="preserve">rue de breuil </t>
  </si>
  <si>
    <t>COMMERCY</t>
  </si>
  <si>
    <t>super u notre dame de sanilhac</t>
  </si>
  <si>
    <t xml:space="preserve">Zone de creavallée sud </t>
  </si>
  <si>
    <t>NOTRE DAME DE SANILHAC</t>
  </si>
  <si>
    <t>intermarche ludres</t>
  </si>
  <si>
    <t>chemin du bon curé</t>
  </si>
  <si>
    <t>LUDRES</t>
  </si>
  <si>
    <t>intermarche jarville</t>
  </si>
  <si>
    <t>115 rue de la republique</t>
  </si>
  <si>
    <t>JARVILLE</t>
  </si>
  <si>
    <t>leclerc noirmoutier</t>
  </si>
  <si>
    <t>4 rue de savernne</t>
  </si>
  <si>
    <t>NOIRMOUTIER</t>
  </si>
  <si>
    <t>intermarche deneuvre</t>
  </si>
  <si>
    <t>route de la chapelle</t>
  </si>
  <si>
    <t>DENEUVRE</t>
  </si>
  <si>
    <t>route de cholet</t>
  </si>
  <si>
    <t>ST HILAIRE DE LOULAY</t>
  </si>
  <si>
    <t>intermarche st hilaire de loulay</t>
  </si>
  <si>
    <t>intermarche labarthe sur leze</t>
  </si>
  <si>
    <t>2111 route de planpaurel</t>
  </si>
  <si>
    <t>LABARTHE SUR LEZE</t>
  </si>
  <si>
    <t>leclerc verdun</t>
  </si>
  <si>
    <t>place maurice genevoix</t>
  </si>
  <si>
    <t>VERDUN</t>
  </si>
  <si>
    <t>leclerc vandoeuvre</t>
  </si>
  <si>
    <t>2 rue palissy</t>
  </si>
  <si>
    <t>VANDOEUVRE</t>
  </si>
  <si>
    <t>super u briey</t>
  </si>
  <si>
    <t>avenue M.PUHL demange</t>
  </si>
  <si>
    <t>BRIEY</t>
  </si>
  <si>
    <t xml:space="preserve">CC grand lac </t>
  </si>
  <si>
    <t>ST PHILIBERT DE GRAND LIEU</t>
  </si>
  <si>
    <t>super u valmon</t>
  </si>
  <si>
    <t>lieu dit herrenwald RD 910</t>
  </si>
  <si>
    <t>VALMONT</t>
  </si>
  <si>
    <t>super u boulay</t>
  </si>
  <si>
    <t>rue du general newinger</t>
  </si>
  <si>
    <t>BOULAY</t>
  </si>
  <si>
    <t>intermarche hasparren</t>
  </si>
  <si>
    <t>route de cambo</t>
  </si>
  <si>
    <t>HASPARREN</t>
  </si>
  <si>
    <t>super u bassens</t>
  </si>
  <si>
    <t>7 rue camille jullian</t>
  </si>
  <si>
    <t>BASSENS</t>
  </si>
  <si>
    <t>leclerc la roche sud</t>
  </si>
  <si>
    <t>rue du chene de denant</t>
  </si>
  <si>
    <t>super u ingwiller</t>
  </si>
  <si>
    <t>9 rue wittholz</t>
  </si>
  <si>
    <t>INGWILLER</t>
  </si>
  <si>
    <t>leclerc rochefort</t>
  </si>
  <si>
    <t xml:space="preserve">68 avenue du 11 novembre </t>
  </si>
  <si>
    <t>leclerc marmoutier</t>
  </si>
  <si>
    <t>4 avenue de saverne</t>
  </si>
  <si>
    <t>MARMOUTIER</t>
  </si>
  <si>
    <t>super u maseveaux</t>
  </si>
  <si>
    <t>fossé des veaux</t>
  </si>
  <si>
    <t>MASEVEAUX</t>
  </si>
  <si>
    <t>leclerc creutzwald</t>
  </si>
  <si>
    <t>ZA rue de st etienne</t>
  </si>
  <si>
    <t>CREUTZWALT</t>
  </si>
  <si>
    <t>intermarche ouxal</t>
  </si>
  <si>
    <t>intermarche mirande</t>
  </si>
  <si>
    <t>lotissement artisanal le bountet</t>
  </si>
  <si>
    <t>MIRANDE</t>
  </si>
  <si>
    <t>DDE st selve</t>
  </si>
  <si>
    <t>a quai tfe begles</t>
  </si>
  <si>
    <t>BEGLES</t>
  </si>
  <si>
    <t>super u beaucourt</t>
  </si>
  <si>
    <t>rue alfred pechin</t>
  </si>
  <si>
    <t>BEAUCOURT</t>
  </si>
  <si>
    <t>intermarche giromany</t>
  </si>
  <si>
    <t>ZAC du mont jean</t>
  </si>
  <si>
    <t>GIROMANY</t>
  </si>
  <si>
    <t>super u chenove</t>
  </si>
  <si>
    <t>CC des grands crus</t>
  </si>
  <si>
    <t>CHENOVE</t>
  </si>
  <si>
    <t>10 rue albert calmette</t>
  </si>
  <si>
    <t>super u talant</t>
  </si>
  <si>
    <t>CC du du jour 8 rue charles dulin</t>
  </si>
  <si>
    <t>TALANT</t>
  </si>
  <si>
    <t>auchan castres (N° 156 )</t>
  </si>
  <si>
    <t>leclerc selestat</t>
  </si>
  <si>
    <t>ZI nord BP 148</t>
  </si>
  <si>
    <t>SELESTAT</t>
  </si>
  <si>
    <t>super u arc sur tille</t>
  </si>
  <si>
    <t>1 rue des chezaux</t>
  </si>
  <si>
    <t>ARC SUR TILLE</t>
  </si>
  <si>
    <t>super u gertwiller</t>
  </si>
  <si>
    <t>2 route de bourgheim</t>
  </si>
  <si>
    <t>GERTWILLER</t>
  </si>
  <si>
    <t>HURTEAU yannick</t>
  </si>
  <si>
    <t>ZA la riviere rue ravalet BP 93311</t>
  </si>
  <si>
    <t>NOYAL SUR VILAINE CEDEX</t>
  </si>
  <si>
    <t>super u la tranche sur mer</t>
  </si>
  <si>
    <t>chemin du vassay de millet</t>
  </si>
  <si>
    <t>LA TRANCHE SUR MER</t>
  </si>
  <si>
    <t>leclerc geispolsheim</t>
  </si>
  <si>
    <t>rue du fort</t>
  </si>
  <si>
    <t>GEISPOLSHEIM</t>
  </si>
  <si>
    <t>leclerc cernay</t>
  </si>
  <si>
    <t>avenue d'alsace BP 60189</t>
  </si>
  <si>
    <t>CERNAY</t>
  </si>
  <si>
    <t>leclerc la rochefoucauld</t>
  </si>
  <si>
    <t>RIVIERES</t>
  </si>
  <si>
    <t>"sodiroche"route de la tranche</t>
  </si>
  <si>
    <t>leclerc auxerre</t>
  </si>
  <si>
    <t xml:space="preserve">14-16 avenue jean jaures </t>
  </si>
  <si>
    <t>AUXERRE</t>
  </si>
  <si>
    <t>leclerc saintes</t>
  </si>
  <si>
    <t>15 rue champagne saint georges</t>
  </si>
  <si>
    <t xml:space="preserve">170 rue des breuils </t>
  </si>
  <si>
    <t>BAUJARD</t>
  </si>
  <si>
    <t xml:space="preserve">ZYRAX                                  </t>
  </si>
  <si>
    <t>Fromagerie Lauburu</t>
  </si>
  <si>
    <t>R.D 933 Rte de Sauveterre  64 120 Arbérats-Sillègue TEL / FAX : 05 59 65 69 76</t>
  </si>
  <si>
    <t>intermarche uzerche</t>
  </si>
  <si>
    <t>ZAC des patureaux</t>
  </si>
  <si>
    <t>place des halles</t>
  </si>
  <si>
    <t>QTES</t>
  </si>
  <si>
    <t>intermarche neuvic sur l'isle</t>
  </si>
  <si>
    <t>NEUVIC SUR L'ISLE</t>
  </si>
  <si>
    <r>
      <t>DLUO</t>
    </r>
    <r>
      <rPr>
        <i/>
        <sz val="28"/>
        <color indexed="8"/>
        <rFont val="Calibri"/>
        <family val="2"/>
      </rPr>
      <t xml:space="preserve"> </t>
    </r>
    <r>
      <rPr>
        <sz val="28"/>
        <color indexed="8"/>
        <rFont val="Wingdings 3"/>
        <family val="1"/>
        <charset val="2"/>
      </rPr>
      <t>[</t>
    </r>
  </si>
  <si>
    <t>Date:</t>
  </si>
  <si>
    <t>plaisir frais</t>
  </si>
  <si>
    <t>66 boulevard gambetta</t>
  </si>
  <si>
    <t>TERGNIER</t>
  </si>
  <si>
    <t>ARMOR FRAIS</t>
  </si>
  <si>
    <t xml:space="preserve">ZA des accacias </t>
  </si>
  <si>
    <t>carrefour market auterive</t>
  </si>
  <si>
    <t>ZI du midi</t>
  </si>
  <si>
    <t>AUTERIVE</t>
  </si>
  <si>
    <t>intermarche jonzac</t>
  </si>
  <si>
    <t xml:space="preserve">avenue du 57 regiment d'infanterie </t>
  </si>
  <si>
    <t>JONZAC</t>
  </si>
  <si>
    <t>BLESSON veronique</t>
  </si>
  <si>
    <t xml:space="preserve">70 impasse du lavoir </t>
  </si>
  <si>
    <t>LA CRAU</t>
  </si>
  <si>
    <t>hyper u st philibert de grand lieu</t>
  </si>
  <si>
    <t>Vache frotté a l'irouleguy</t>
  </si>
  <si>
    <r>
      <t xml:space="preserve">Brebis frotté a </t>
    </r>
    <r>
      <rPr>
        <b/>
        <i/>
        <sz val="10"/>
        <color indexed="8"/>
        <rFont val="Calibri"/>
        <family val="2"/>
      </rPr>
      <t>l'irouléguy</t>
    </r>
  </si>
  <si>
    <r>
      <t xml:space="preserve">Vache frotté a </t>
    </r>
    <r>
      <rPr>
        <b/>
        <i/>
        <sz val="10"/>
        <color indexed="8"/>
        <rFont val="Calibri"/>
        <family val="2"/>
      </rPr>
      <t>l'irouléguy</t>
    </r>
  </si>
  <si>
    <t>super u st philibert de grand lieu</t>
  </si>
  <si>
    <t>hyper u st gilles croix de vie</t>
  </si>
  <si>
    <t>hyper u HANCHES</t>
  </si>
  <si>
    <t>CC le loreau route de Gallardon</t>
  </si>
  <si>
    <t>HANCHES</t>
  </si>
  <si>
    <t>06.87.20.18.88</t>
  </si>
  <si>
    <t>super u LA RICHE</t>
  </si>
  <si>
    <t>42 rue des hautes marches</t>
  </si>
  <si>
    <t>LA RICHE</t>
  </si>
  <si>
    <t>06.87.20.18.86</t>
  </si>
  <si>
    <t>carrefour market objat</t>
  </si>
  <si>
    <t>rue raymond poincare</t>
  </si>
  <si>
    <t>OBJAT</t>
  </si>
  <si>
    <t>DONZERE</t>
  </si>
  <si>
    <t xml:space="preserve">12 rue des romarins </t>
  </si>
  <si>
    <t>leclerc valreas</t>
  </si>
  <si>
    <t xml:space="preserve">1 rond point de la liberation </t>
  </si>
  <si>
    <t>VALREAS</t>
  </si>
  <si>
    <t>leclerc DIGOIN</t>
  </si>
  <si>
    <t>rue de la faïencerie les donjons</t>
  </si>
  <si>
    <t>DIGOIN</t>
  </si>
  <si>
    <t>intermarche brive "SA LOXULU"</t>
  </si>
  <si>
    <t>avenue ribot</t>
  </si>
  <si>
    <r>
      <t xml:space="preserve">Total remisé </t>
    </r>
    <r>
      <rPr>
        <sz val="10"/>
        <color indexed="8"/>
        <rFont val="Wingdings 3"/>
        <family val="1"/>
        <charset val="2"/>
      </rPr>
      <t>[</t>
    </r>
  </si>
  <si>
    <t>DIJON</t>
  </si>
  <si>
    <t xml:space="preserve">66 avenue pasteur </t>
  </si>
  <si>
    <t>LA TESTE DE BUCH</t>
  </si>
  <si>
    <t>HARDAS / BEC delphine</t>
  </si>
  <si>
    <t>Vache au pesto</t>
  </si>
  <si>
    <t>Vache au pesto 10 kg</t>
  </si>
  <si>
    <t>Vache au pesto en 10 kg</t>
  </si>
  <si>
    <t>Trois laits en 10 kg</t>
  </si>
  <si>
    <t>Carrefour market beautiran</t>
  </si>
  <si>
    <t>leclerc ENVAL</t>
  </si>
  <si>
    <t>route de volvic</t>
  </si>
  <si>
    <t>ENVAL</t>
  </si>
  <si>
    <t>quai tfe begles</t>
  </si>
  <si>
    <t>begles</t>
  </si>
  <si>
    <t>leclerc capdenac le haut</t>
  </si>
  <si>
    <t xml:space="preserve">le couquet </t>
  </si>
  <si>
    <t>CAPDENAC LE HAUT</t>
  </si>
  <si>
    <t>intermarche st feyre</t>
  </si>
  <si>
    <t>Vache</t>
  </si>
  <si>
    <t>Brebis</t>
  </si>
  <si>
    <t>INSEREZ DES LIGNES AU DESSUS</t>
  </si>
  <si>
    <t>La Ferme de TROSSY</t>
  </si>
  <si>
    <t>AUCHAN TOULOUSE (N° 070)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</si>
</sst>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&quot;€&quot;* #,##0.00_);_(&quot;€&quot;* \(#,##0.00\);_(&quot;€&quot;* &quot;-&quot;??_);_(@_)"/>
    <numFmt numFmtId="165" formatCode="0.000"/>
    <numFmt numFmtId="166" formatCode="#,##0.00\ &quot;€&quot;"/>
    <numFmt numFmtId="167" formatCode="#,##0.00\ [$€-40C]"/>
    <numFmt numFmtId="168" formatCode="00000"/>
    <numFmt numFmtId="169" formatCode="[$-40C]d\ mmmm\ yyyy;@"/>
    <numFmt numFmtId="170" formatCode="dddd\ dd\ mmmm\ yyyy"/>
    <numFmt numFmtId="171" formatCode="00000000"/>
    <numFmt numFmtId="172" formatCode="0000"/>
    <numFmt numFmtId="173" formatCode="00000000000000"/>
    <numFmt numFmtId="174" formatCode="[$-F800]dddd\,\ mmmm\ dd\,\ yyyy"/>
    <numFmt numFmtId="175" formatCode="ddd\ dd/mm/yyyy"/>
  </numFmts>
  <fonts count="64" x14ac:knownFonts="1"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8"/>
      <name val="Calibri"/>
      <family val="2"/>
    </font>
    <font>
      <i/>
      <sz val="10"/>
      <color indexed="8"/>
      <name val="Calibri"/>
      <family val="2"/>
    </font>
    <font>
      <i/>
      <sz val="10"/>
      <color indexed="8"/>
      <name val="Wingdings 3"/>
      <family val="1"/>
      <charset val="2"/>
    </font>
    <font>
      <b/>
      <i/>
      <sz val="9"/>
      <color indexed="8"/>
      <name val="Calibri"/>
      <family val="2"/>
    </font>
    <font>
      <sz val="8"/>
      <color indexed="8"/>
      <name val="Arial"/>
      <family val="2"/>
    </font>
    <font>
      <i/>
      <sz val="10"/>
      <color indexed="8"/>
      <name val="Calibri"/>
      <family val="2"/>
    </font>
    <font>
      <b/>
      <i/>
      <sz val="9"/>
      <color indexed="8"/>
      <name val="Calibri"/>
      <family val="2"/>
    </font>
    <font>
      <i/>
      <sz val="18"/>
      <color indexed="8"/>
      <name val="Calibri"/>
      <family val="2"/>
    </font>
    <font>
      <i/>
      <sz val="18"/>
      <color indexed="8"/>
      <name val="Calibri"/>
      <family val="2"/>
    </font>
    <font>
      <b/>
      <sz val="9"/>
      <color indexed="81"/>
      <name val="Tahoma"/>
      <family val="2"/>
    </font>
    <font>
      <i/>
      <sz val="10"/>
      <name val="Calibri"/>
      <family val="2"/>
    </font>
    <font>
      <b/>
      <i/>
      <sz val="11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i/>
      <sz val="10"/>
      <name val="Calibri"/>
      <family val="2"/>
    </font>
    <font>
      <sz val="10"/>
      <name val="Wingdings 3"/>
      <family val="1"/>
      <charset val="2"/>
    </font>
    <font>
      <b/>
      <i/>
      <sz val="10"/>
      <color indexed="10"/>
      <name val="Calibri"/>
      <family val="2"/>
    </font>
    <font>
      <i/>
      <sz val="16"/>
      <color indexed="8"/>
      <name val="Calibri"/>
      <family val="2"/>
    </font>
    <font>
      <b/>
      <i/>
      <sz val="9"/>
      <color indexed="8"/>
      <name val="Wingdings"/>
      <charset val="2"/>
    </font>
    <font>
      <i/>
      <sz val="16"/>
      <color indexed="8"/>
      <name val="Calibri"/>
      <family val="2"/>
    </font>
    <font>
      <sz val="10"/>
      <name val="Calibri"/>
      <family val="2"/>
    </font>
    <font>
      <sz val="10"/>
      <name val="Calibri"/>
      <family val="2"/>
    </font>
    <font>
      <i/>
      <sz val="16"/>
      <name val="Calibri"/>
      <family val="2"/>
    </font>
    <font>
      <b/>
      <i/>
      <sz val="9"/>
      <name val="Calibri"/>
      <family val="2"/>
    </font>
    <font>
      <sz val="10"/>
      <color indexed="9"/>
      <name val="Calibri"/>
      <family val="2"/>
    </font>
    <font>
      <sz val="11"/>
      <color indexed="9"/>
      <name val="Calibri"/>
      <family val="2"/>
    </font>
    <font>
      <i/>
      <sz val="10"/>
      <color indexed="10"/>
      <name val="Calibri"/>
      <family val="2"/>
    </font>
    <font>
      <b/>
      <i/>
      <sz val="28"/>
      <name val="Calibri"/>
      <family val="2"/>
    </font>
    <font>
      <sz val="18"/>
      <name val="Calibri"/>
      <family val="2"/>
    </font>
    <font>
      <b/>
      <sz val="10"/>
      <name val="Calibri"/>
      <family val="2"/>
    </font>
    <font>
      <i/>
      <sz val="10"/>
      <color indexed="9"/>
      <name val="Calibri"/>
      <family val="2"/>
    </font>
    <font>
      <b/>
      <sz val="12"/>
      <color indexed="8"/>
      <name val="Calibri"/>
      <family val="2"/>
    </font>
    <font>
      <b/>
      <i/>
      <sz val="12"/>
      <color indexed="8"/>
      <name val="Calibri"/>
      <family val="2"/>
    </font>
    <font>
      <b/>
      <i/>
      <sz val="10"/>
      <color indexed="17"/>
      <name val="Times New Roman"/>
      <family val="1"/>
    </font>
    <font>
      <b/>
      <sz val="16"/>
      <color indexed="17"/>
      <name val="Magda"/>
      <family val="2"/>
    </font>
    <font>
      <b/>
      <i/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24"/>
      <color indexed="17"/>
      <name val="Magda"/>
      <family val="2"/>
    </font>
    <font>
      <b/>
      <i/>
      <u/>
      <sz val="14"/>
      <color indexed="8"/>
      <name val="Calibri"/>
      <family val="2"/>
    </font>
    <font>
      <b/>
      <u/>
      <sz val="14"/>
      <color indexed="8"/>
      <name val="Wingdings 3"/>
      <family val="1"/>
      <charset val="2"/>
    </font>
    <font>
      <b/>
      <u/>
      <sz val="14"/>
      <color indexed="8"/>
      <name val="Calibri"/>
      <family val="2"/>
    </font>
    <font>
      <i/>
      <u/>
      <sz val="10"/>
      <name val="Calibri"/>
      <family val="2"/>
    </font>
    <font>
      <i/>
      <u/>
      <sz val="10"/>
      <color indexed="8"/>
      <name val="Calibri"/>
      <family val="2"/>
    </font>
    <font>
      <b/>
      <i/>
      <sz val="12"/>
      <name val="Calibri"/>
      <family val="2"/>
    </font>
    <font>
      <i/>
      <sz val="28"/>
      <color indexed="8"/>
      <name val="Calibri"/>
      <family val="2"/>
    </font>
    <font>
      <sz val="28"/>
      <color indexed="8"/>
      <name val="Wingdings 3"/>
      <family val="1"/>
      <charset val="2"/>
    </font>
    <font>
      <i/>
      <u/>
      <sz val="28"/>
      <color indexed="8"/>
      <name val="Calibri"/>
      <family val="2"/>
    </font>
    <font>
      <u/>
      <sz val="10"/>
      <color theme="10"/>
      <name val="Calibri"/>
      <family val="2"/>
    </font>
    <font>
      <sz val="8"/>
      <color rgb="FF000000"/>
      <name val="Tahoma"/>
      <family val="2"/>
    </font>
    <font>
      <b/>
      <i/>
      <sz val="10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</font>
    <font>
      <b/>
      <i/>
      <sz val="10"/>
      <color indexed="8"/>
      <name val="Calibri"/>
      <family val="2"/>
    </font>
    <font>
      <sz val="8"/>
      <color theme="1"/>
      <name val="Arial"/>
      <family val="2"/>
    </font>
    <font>
      <sz val="10"/>
      <color indexed="8"/>
      <name val="Wingdings 3"/>
      <family val="1"/>
      <charset val="2"/>
    </font>
    <font>
      <sz val="10"/>
      <name val="Calibri"/>
      <family val="2"/>
      <scheme val="minor"/>
    </font>
    <font>
      <sz val="10"/>
      <color rgb="FF00603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386">
    <xf numFmtId="0" fontId="0" fillId="0" borderId="0" xfId="0"/>
    <xf numFmtId="0" fontId="0" fillId="0" borderId="0" xfId="0" applyProtection="1"/>
    <xf numFmtId="0" fontId="9" fillId="0" borderId="0" xfId="0" applyFont="1" applyAlignment="1">
      <alignment horizontal="center"/>
    </xf>
    <xf numFmtId="168" fontId="9" fillId="0" borderId="0" xfId="0" applyNumberFormat="1" applyFont="1" applyAlignment="1">
      <alignment horizontal="center"/>
    </xf>
    <xf numFmtId="0" fontId="9" fillId="0" borderId="0" xfId="0" applyFont="1"/>
    <xf numFmtId="0" fontId="9" fillId="0" borderId="0" xfId="0" applyFont="1" applyAlignment="1" applyProtection="1">
      <protection locked="0"/>
    </xf>
    <xf numFmtId="0" fontId="0" fillId="0" borderId="0" xfId="0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0" xfId="0" applyFont="1" applyProtection="1"/>
    <xf numFmtId="0" fontId="1" fillId="0" borderId="0" xfId="0" applyFont="1" applyAlignment="1" applyProtection="1">
      <alignment vertical="center"/>
    </xf>
    <xf numFmtId="0" fontId="0" fillId="0" borderId="0" xfId="0" applyFill="1" applyProtection="1"/>
    <xf numFmtId="0" fontId="0" fillId="0" borderId="0" xfId="0" applyFill="1" applyBorder="1" applyProtection="1"/>
    <xf numFmtId="0" fontId="6" fillId="0" borderId="0" xfId="0" applyFont="1" applyFill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/>
    </xf>
    <xf numFmtId="0" fontId="6" fillId="0" borderId="0" xfId="0" applyFont="1" applyFill="1" applyProtection="1"/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right"/>
    </xf>
    <xf numFmtId="165" fontId="6" fillId="0" borderId="0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right"/>
    </xf>
    <xf numFmtId="0" fontId="10" fillId="0" borderId="0" xfId="0" applyFont="1" applyFill="1" applyProtection="1"/>
    <xf numFmtId="1" fontId="6" fillId="0" borderId="0" xfId="0" applyNumberFormat="1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 applyAlignment="1" applyProtection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left"/>
      <protection locked="0"/>
    </xf>
    <xf numFmtId="165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10" fillId="0" borderId="0" xfId="0" applyFont="1" applyProtection="1"/>
    <xf numFmtId="0" fontId="15" fillId="0" borderId="1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right"/>
    </xf>
    <xf numFmtId="166" fontId="15" fillId="0" borderId="0" xfId="0" applyNumberFormat="1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left"/>
    </xf>
    <xf numFmtId="165" fontId="6" fillId="0" borderId="0" xfId="0" applyNumberFormat="1" applyFont="1" applyFill="1" applyBorder="1" applyAlignment="1" applyProtection="1">
      <alignment horizontal="left"/>
    </xf>
    <xf numFmtId="166" fontId="6" fillId="0" borderId="0" xfId="0" applyNumberFormat="1" applyFont="1" applyFill="1" applyBorder="1" applyAlignment="1" applyProtection="1">
      <alignment horizontal="left"/>
    </xf>
    <xf numFmtId="167" fontId="10" fillId="0" borderId="0" xfId="0" applyNumberFormat="1" applyFont="1" applyFill="1" applyBorder="1" applyAlignment="1" applyProtection="1">
      <alignment horizontal="left"/>
    </xf>
    <xf numFmtId="0" fontId="6" fillId="0" borderId="1" xfId="0" applyFont="1" applyFill="1" applyBorder="1" applyAlignment="1" applyProtection="1">
      <alignment horizontal="center" vertical="center" wrapText="1"/>
    </xf>
    <xf numFmtId="166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8" fillId="0" borderId="11" xfId="0" applyFont="1" applyFill="1" applyBorder="1" applyAlignment="1" applyProtection="1">
      <alignment horizontal="center" vertical="center"/>
    </xf>
    <xf numFmtId="0" fontId="6" fillId="3" borderId="12" xfId="0" applyFont="1" applyFill="1" applyBorder="1" applyAlignment="1" applyProtection="1">
      <alignment horizontal="left"/>
    </xf>
    <xf numFmtId="0" fontId="10" fillId="3" borderId="12" xfId="0" applyFont="1" applyFill="1" applyBorder="1" applyAlignment="1" applyProtection="1"/>
    <xf numFmtId="0" fontId="10" fillId="3" borderId="13" xfId="0" applyFont="1" applyFill="1" applyBorder="1" applyAlignment="1" applyProtection="1"/>
    <xf numFmtId="1" fontId="6" fillId="3" borderId="11" xfId="0" applyNumberFormat="1" applyFont="1" applyFill="1" applyBorder="1" applyAlignment="1" applyProtection="1">
      <alignment horizontal="left"/>
    </xf>
    <xf numFmtId="0" fontId="0" fillId="3" borderId="12" xfId="0" applyFill="1" applyBorder="1" applyAlignment="1"/>
    <xf numFmtId="0" fontId="0" fillId="3" borderId="13" xfId="0" applyFill="1" applyBorder="1" applyAlignment="1"/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10" fillId="0" borderId="0" xfId="0" applyFont="1" applyFill="1" applyAlignment="1" applyProtection="1">
      <alignment horizontal="right"/>
    </xf>
    <xf numFmtId="0" fontId="9" fillId="0" borderId="0" xfId="0" applyFont="1" applyAlignment="1" applyProtection="1">
      <alignment horizontal="center"/>
      <protection locked="0"/>
    </xf>
    <xf numFmtId="0" fontId="26" fillId="0" borderId="0" xfId="0" applyFont="1" applyProtection="1"/>
    <xf numFmtId="0" fontId="3" fillId="0" borderId="0" xfId="0" applyFont="1"/>
    <xf numFmtId="0" fontId="9" fillId="0" borderId="1" xfId="0" applyFont="1" applyBorder="1" applyAlignment="1" applyProtection="1">
      <alignment horizontal="center"/>
      <protection locked="0"/>
    </xf>
    <xf numFmtId="0" fontId="9" fillId="0" borderId="1" xfId="0" applyFont="1" applyBorder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0" fontId="9" fillId="0" borderId="1" xfId="0" applyFont="1" applyBorder="1"/>
    <xf numFmtId="0" fontId="3" fillId="0" borderId="1" xfId="0" applyFont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 applyProtection="1">
      <alignment horizontal="center"/>
      <protection locked="0"/>
    </xf>
    <xf numFmtId="0" fontId="3" fillId="0" borderId="1" xfId="3" applyFont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0" fillId="0" borderId="1" xfId="0" applyBorder="1"/>
    <xf numFmtId="0" fontId="26" fillId="0" borderId="1" xfId="0" applyFont="1" applyBorder="1"/>
    <xf numFmtId="0" fontId="3" fillId="0" borderId="1" xfId="3" applyFont="1" applyFill="1" applyBorder="1" applyAlignment="1" applyProtection="1">
      <alignment horizontal="center"/>
      <protection locked="0"/>
    </xf>
    <xf numFmtId="0" fontId="3" fillId="2" borderId="1" xfId="3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9" fillId="0" borderId="15" xfId="0" applyFont="1" applyBorder="1" applyAlignment="1" applyProtection="1">
      <protection locked="0"/>
    </xf>
    <xf numFmtId="0" fontId="9" fillId="0" borderId="16" xfId="0" applyFont="1" applyBorder="1" applyAlignment="1" applyProtection="1">
      <alignment horizontal="center"/>
      <protection locked="0"/>
    </xf>
    <xf numFmtId="0" fontId="9" fillId="0" borderId="16" xfId="0" applyFont="1" applyBorder="1" applyAlignment="1">
      <alignment horizontal="center"/>
    </xf>
    <xf numFmtId="168" fontId="9" fillId="0" borderId="16" xfId="0" applyNumberFormat="1" applyFont="1" applyBorder="1" applyAlignment="1">
      <alignment horizontal="center"/>
    </xf>
    <xf numFmtId="0" fontId="9" fillId="0" borderId="16" xfId="0" applyFont="1" applyBorder="1"/>
    <xf numFmtId="0" fontId="9" fillId="0" borderId="17" xfId="0" applyFont="1" applyBorder="1"/>
    <xf numFmtId="0" fontId="3" fillId="0" borderId="3" xfId="0" applyFont="1" applyBorder="1" applyAlignment="1" applyProtection="1">
      <protection locked="0"/>
    </xf>
    <xf numFmtId="0" fontId="3" fillId="0" borderId="3" xfId="3" applyFont="1" applyBorder="1" applyAlignment="1" applyProtection="1">
      <protection locked="0"/>
    </xf>
    <xf numFmtId="0" fontId="3" fillId="0" borderId="3" xfId="0" applyFont="1" applyFill="1" applyBorder="1" applyAlignment="1" applyProtection="1">
      <protection locked="0"/>
    </xf>
    <xf numFmtId="0" fontId="9" fillId="0" borderId="3" xfId="0" applyFont="1" applyBorder="1" applyAlignment="1" applyProtection="1">
      <protection locked="0"/>
    </xf>
    <xf numFmtId="0" fontId="3" fillId="0" borderId="3" xfId="3" applyFont="1" applyFill="1" applyBorder="1" applyAlignment="1" applyProtection="1">
      <protection locked="0"/>
    </xf>
    <xf numFmtId="0" fontId="3" fillId="2" borderId="3" xfId="3" applyFont="1" applyFill="1" applyBorder="1" applyAlignment="1" applyProtection="1">
      <protection locked="0"/>
    </xf>
    <xf numFmtId="0" fontId="3" fillId="2" borderId="3" xfId="0" applyFont="1" applyFill="1" applyBorder="1" applyAlignment="1" applyProtection="1">
      <protection locked="0"/>
    </xf>
    <xf numFmtId="0" fontId="9" fillId="0" borderId="3" xfId="0" applyFont="1" applyBorder="1"/>
    <xf numFmtId="0" fontId="9" fillId="0" borderId="8" xfId="0" applyFont="1" applyBorder="1" applyAlignment="1" applyProtection="1">
      <alignment horizontal="center"/>
      <protection locked="0"/>
    </xf>
    <xf numFmtId="0" fontId="9" fillId="0" borderId="8" xfId="0" applyFont="1" applyBorder="1" applyAlignment="1">
      <alignment horizontal="center"/>
    </xf>
    <xf numFmtId="168" fontId="9" fillId="0" borderId="8" xfId="0" applyNumberFormat="1" applyFont="1" applyBorder="1" applyAlignment="1">
      <alignment horizontal="center"/>
    </xf>
    <xf numFmtId="0" fontId="9" fillId="0" borderId="8" xfId="0" applyFont="1" applyBorder="1"/>
    <xf numFmtId="0" fontId="27" fillId="0" borderId="0" xfId="0" applyFont="1" applyAlignment="1" applyProtection="1">
      <alignment vertical="center"/>
    </xf>
    <xf numFmtId="0" fontId="15" fillId="0" borderId="0" xfId="0" applyFont="1" applyProtection="1"/>
    <xf numFmtId="0" fontId="26" fillId="0" borderId="0" xfId="0" applyFont="1" applyFill="1" applyProtection="1"/>
    <xf numFmtId="0" fontId="26" fillId="0" borderId="0" xfId="0" applyFont="1" applyFill="1" applyBorder="1" applyProtection="1"/>
    <xf numFmtId="0" fontId="26" fillId="0" borderId="0" xfId="0" applyFont="1" applyAlignment="1">
      <alignment vertical="center"/>
    </xf>
    <xf numFmtId="170" fontId="15" fillId="0" borderId="0" xfId="0" applyNumberFormat="1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</xf>
    <xf numFmtId="0" fontId="15" fillId="0" borderId="0" xfId="0" applyFont="1" applyFill="1" applyAlignment="1" applyProtection="1">
      <alignment vertical="center"/>
    </xf>
    <xf numFmtId="0" fontId="28" fillId="0" borderId="0" xfId="0" applyFont="1" applyFill="1" applyBorder="1" applyAlignment="1" applyProtection="1">
      <alignment horizontal="center" vertical="center"/>
    </xf>
    <xf numFmtId="2" fontId="20" fillId="0" borderId="0" xfId="0" applyNumberFormat="1" applyFont="1" applyFill="1" applyBorder="1" applyAlignment="1" applyProtection="1">
      <alignment horizontal="center" vertical="center"/>
    </xf>
    <xf numFmtId="0" fontId="26" fillId="0" borderId="0" xfId="0" applyFont="1" applyBorder="1" applyAlignment="1">
      <alignment vertical="center"/>
    </xf>
    <xf numFmtId="167" fontId="20" fillId="0" borderId="0" xfId="0" applyNumberFormat="1" applyFont="1" applyFill="1" applyBorder="1" applyAlignment="1" applyProtection="1">
      <alignment horizontal="center"/>
    </xf>
    <xf numFmtId="0" fontId="29" fillId="0" borderId="0" xfId="0" applyFont="1" applyFill="1" applyBorder="1" applyAlignment="1" applyProtection="1">
      <alignment horizontal="center" vertical="center"/>
    </xf>
    <xf numFmtId="0" fontId="15" fillId="3" borderId="0" xfId="0" applyFont="1" applyFill="1" applyBorder="1" applyAlignment="1" applyProtection="1"/>
    <xf numFmtId="0" fontId="26" fillId="3" borderId="0" xfId="0" applyFont="1" applyFill="1" applyBorder="1" applyAlignment="1"/>
    <xf numFmtId="0" fontId="26" fillId="0" borderId="0" xfId="0" applyFont="1" applyBorder="1" applyAlignment="1">
      <alignment horizontal="left"/>
    </xf>
    <xf numFmtId="2" fontId="2" fillId="0" borderId="0" xfId="0" applyNumberFormat="1" applyFont="1" applyFill="1" applyBorder="1" applyAlignment="1" applyProtection="1">
      <alignment horizontal="center"/>
    </xf>
    <xf numFmtId="0" fontId="31" fillId="0" borderId="0" xfId="0" applyFont="1" applyFill="1" applyAlignment="1" applyProtection="1">
      <alignment horizontal="center"/>
    </xf>
    <xf numFmtId="0" fontId="6" fillId="0" borderId="1" xfId="0" applyFont="1" applyFill="1" applyBorder="1" applyAlignment="1" applyProtection="1">
      <alignment horizontal="center" vertical="center"/>
    </xf>
    <xf numFmtId="0" fontId="11" fillId="0" borderId="12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</xf>
    <xf numFmtId="165" fontId="6" fillId="0" borderId="1" xfId="0" applyNumberFormat="1" applyFont="1" applyFill="1" applyBorder="1" applyAlignment="1" applyProtection="1">
      <alignment horizontal="center" vertical="center"/>
      <protection locked="0"/>
    </xf>
    <xf numFmtId="167" fontId="6" fillId="0" borderId="1" xfId="0" applyNumberFormat="1" applyFont="1" applyFill="1" applyBorder="1" applyAlignment="1" applyProtection="1">
      <alignment horizontal="center" vertical="center"/>
      <protection hidden="1"/>
    </xf>
    <xf numFmtId="167" fontId="6" fillId="0" borderId="1" xfId="0" applyNumberFormat="1" applyFont="1" applyFill="1" applyBorder="1" applyAlignment="1" applyProtection="1">
      <alignment horizontal="center" vertical="center"/>
    </xf>
    <xf numFmtId="1" fontId="6" fillId="0" borderId="1" xfId="0" applyNumberFormat="1" applyFont="1" applyFill="1" applyBorder="1" applyAlignment="1" applyProtection="1">
      <alignment horizontal="left" vertical="center"/>
    </xf>
    <xf numFmtId="1" fontId="6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0" borderId="11" xfId="0" applyNumberFormat="1" applyFont="1" applyFill="1" applyBorder="1" applyAlignment="1" applyProtection="1">
      <alignment horizontal="center" vertical="center"/>
      <protection locked="0"/>
    </xf>
    <xf numFmtId="1" fontId="6" fillId="0" borderId="11" xfId="0" applyNumberFormat="1" applyFont="1" applyFill="1" applyBorder="1" applyAlignment="1" applyProtection="1">
      <alignment horizontal="center" vertical="center"/>
    </xf>
    <xf numFmtId="1" fontId="6" fillId="0" borderId="12" xfId="0" applyNumberFormat="1" applyFont="1" applyFill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9" fillId="0" borderId="18" xfId="0" applyFont="1" applyBorder="1" applyAlignment="1" applyProtection="1">
      <protection locked="0"/>
    </xf>
    <xf numFmtId="0" fontId="3" fillId="0" borderId="19" xfId="0" applyFont="1" applyBorder="1" applyAlignment="1" applyProtection="1">
      <alignment horizontal="center"/>
      <protection locked="0"/>
    </xf>
    <xf numFmtId="0" fontId="9" fillId="0" borderId="19" xfId="0" applyFont="1" applyBorder="1" applyAlignment="1" applyProtection="1">
      <alignment horizontal="center"/>
      <protection locked="0"/>
    </xf>
    <xf numFmtId="0" fontId="9" fillId="0" borderId="19" xfId="0" applyFont="1" applyBorder="1" applyAlignment="1">
      <alignment horizontal="center"/>
    </xf>
    <xf numFmtId="168" fontId="9" fillId="0" borderId="19" xfId="0" applyNumberFormat="1" applyFont="1" applyBorder="1" applyAlignment="1">
      <alignment horizontal="center"/>
    </xf>
    <xf numFmtId="0" fontId="9" fillId="0" borderId="19" xfId="0" applyFont="1" applyBorder="1"/>
    <xf numFmtId="0" fontId="3" fillId="0" borderId="19" xfId="0" applyFont="1" applyBorder="1" applyAlignment="1">
      <alignment horizontal="center"/>
    </xf>
    <xf numFmtId="0" fontId="3" fillId="0" borderId="18" xfId="3" applyFont="1" applyBorder="1" applyAlignment="1" applyProtection="1">
      <protection locked="0"/>
    </xf>
    <xf numFmtId="0" fontId="3" fillId="0" borderId="19" xfId="3" applyFont="1" applyBorder="1" applyAlignment="1" applyProtection="1">
      <alignment horizontal="center"/>
      <protection locked="0"/>
    </xf>
    <xf numFmtId="0" fontId="3" fillId="0" borderId="18" xfId="0" applyFont="1" applyBorder="1" applyAlignment="1" applyProtection="1">
      <protection locked="0"/>
    </xf>
    <xf numFmtId="0" fontId="1" fillId="0" borderId="1" xfId="0" applyFont="1" applyBorder="1" applyAlignment="1" applyProtection="1"/>
    <xf numFmtId="0" fontId="1" fillId="0" borderId="1" xfId="0" applyFont="1" applyFill="1" applyBorder="1" applyAlignment="1" applyProtection="1"/>
    <xf numFmtId="0" fontId="26" fillId="0" borderId="0" xfId="0" applyFont="1" applyBorder="1" applyProtection="1"/>
    <xf numFmtId="0" fontId="33" fillId="0" borderId="0" xfId="0" applyFont="1" applyAlignment="1">
      <alignment horizontal="center" vertical="center" wrapText="1"/>
    </xf>
    <xf numFmtId="0" fontId="26" fillId="0" borderId="0" xfId="0" applyFont="1" applyAlignment="1" applyProtection="1">
      <alignment vertical="center"/>
    </xf>
    <xf numFmtId="0" fontId="26" fillId="0" borderId="0" xfId="0" applyFont="1" applyAlignment="1"/>
    <xf numFmtId="1" fontId="6" fillId="0" borderId="1" xfId="0" applyNumberFormat="1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left" vertical="center"/>
    </xf>
    <xf numFmtId="165" fontId="6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18" xfId="0" applyNumberFormat="1" applyFont="1" applyBorder="1" applyAlignment="1" applyProtection="1">
      <protection locked="0"/>
    </xf>
    <xf numFmtId="14" fontId="3" fillId="0" borderId="19" xfId="0" applyNumberFormat="1" applyFont="1" applyBorder="1" applyAlignment="1" applyProtection="1">
      <alignment horizontal="center"/>
      <protection locked="0"/>
    </xf>
    <xf numFmtId="0" fontId="20" fillId="0" borderId="1" xfId="0" applyFont="1" applyFill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171" fontId="20" fillId="0" borderId="1" xfId="0" applyNumberFormat="1" applyFont="1" applyFill="1" applyBorder="1" applyAlignment="1" applyProtection="1">
      <alignment horizontal="center" vertical="center"/>
      <protection locked="0"/>
    </xf>
    <xf numFmtId="0" fontId="20" fillId="3" borderId="1" xfId="0" applyFont="1" applyFill="1" applyBorder="1" applyAlignment="1" applyProtection="1">
      <alignment horizontal="center" vertical="center"/>
      <protection locked="0"/>
    </xf>
    <xf numFmtId="171" fontId="20" fillId="3" borderId="1" xfId="0" applyNumberFormat="1" applyFont="1" applyFill="1" applyBorder="1" applyAlignment="1" applyProtection="1">
      <alignment horizontal="center" vertical="center"/>
      <protection locked="0"/>
    </xf>
    <xf numFmtId="0" fontId="29" fillId="0" borderId="12" xfId="0" applyFont="1" applyFill="1" applyBorder="1" applyAlignment="1" applyProtection="1">
      <alignment horizontal="center" vertical="center"/>
    </xf>
    <xf numFmtId="0" fontId="15" fillId="3" borderId="12" xfId="0" applyFont="1" applyFill="1" applyBorder="1" applyAlignment="1" applyProtection="1"/>
    <xf numFmtId="171" fontId="20" fillId="0" borderId="1" xfId="0" applyNumberFormat="1" applyFont="1" applyFill="1" applyBorder="1" applyAlignment="1" applyProtection="1">
      <alignment horizontal="center" vertical="center" wrapText="1"/>
    </xf>
    <xf numFmtId="171" fontId="20" fillId="0" borderId="1" xfId="0" applyNumberFormat="1" applyFont="1" applyFill="1" applyBorder="1" applyAlignment="1" applyProtection="1">
      <alignment horizontal="center" vertical="center"/>
    </xf>
    <xf numFmtId="0" fontId="26" fillId="3" borderId="12" xfId="0" applyFont="1" applyFill="1" applyBorder="1" applyAlignment="1"/>
    <xf numFmtId="0" fontId="20" fillId="0" borderId="0" xfId="0" applyFont="1" applyFill="1" applyBorder="1" applyAlignment="1" applyProtection="1">
      <alignment horizontal="center"/>
      <protection locked="0"/>
    </xf>
    <xf numFmtId="0" fontId="20" fillId="0" borderId="1" xfId="0" applyFont="1" applyFill="1" applyBorder="1" applyAlignment="1" applyProtection="1">
      <alignment horizontal="center"/>
    </xf>
    <xf numFmtId="165" fontId="20" fillId="0" borderId="0" xfId="0" applyNumberFormat="1" applyFont="1" applyFill="1" applyBorder="1" applyAlignment="1" applyProtection="1">
      <alignment horizontal="center"/>
    </xf>
    <xf numFmtId="167" fontId="15" fillId="0" borderId="0" xfId="0" applyNumberFormat="1" applyFont="1" applyFill="1" applyBorder="1" applyProtection="1"/>
    <xf numFmtId="0" fontId="20" fillId="0" borderId="0" xfId="0" applyFont="1" applyFill="1" applyAlignment="1" applyProtection="1">
      <alignment horizontal="right"/>
    </xf>
    <xf numFmtId="167" fontId="15" fillId="0" borderId="0" xfId="0" applyNumberFormat="1" applyFont="1" applyFill="1" applyProtection="1"/>
    <xf numFmtId="0" fontId="15" fillId="0" borderId="0" xfId="0" applyFont="1" applyFill="1" applyAlignment="1" applyProtection="1">
      <alignment horizontal="right"/>
    </xf>
    <xf numFmtId="0" fontId="34" fillId="0" borderId="0" xfId="0" applyFont="1" applyAlignment="1" applyProtection="1"/>
    <xf numFmtId="169" fontId="27" fillId="0" borderId="0" xfId="0" applyNumberFormat="1" applyFont="1" applyAlignment="1" applyProtection="1">
      <alignment horizontal="left" vertical="center"/>
    </xf>
    <xf numFmtId="0" fontId="27" fillId="0" borderId="0" xfId="0" applyFont="1" applyAlignment="1" applyProtection="1">
      <alignment horizontal="left" vertical="center"/>
    </xf>
    <xf numFmtId="0" fontId="35" fillId="0" borderId="0" xfId="0" applyFont="1" applyProtection="1"/>
    <xf numFmtId="0" fontId="26" fillId="0" borderId="0" xfId="0" applyFont="1" applyBorder="1" applyAlignment="1" applyProtection="1">
      <alignment horizontal="center"/>
    </xf>
    <xf numFmtId="0" fontId="27" fillId="0" borderId="0" xfId="0" applyFont="1" applyBorder="1" applyAlignment="1" applyProtection="1">
      <alignment horizontal="center"/>
    </xf>
    <xf numFmtId="166" fontId="26" fillId="0" borderId="0" xfId="0" applyNumberFormat="1" applyFont="1" applyBorder="1" applyAlignment="1" applyProtection="1">
      <alignment horizontal="center"/>
    </xf>
    <xf numFmtId="167" fontId="26" fillId="0" borderId="0" xfId="0" applyNumberFormat="1" applyFont="1" applyBorder="1" applyAlignment="1" applyProtection="1">
      <alignment horizontal="center"/>
    </xf>
    <xf numFmtId="1" fontId="36" fillId="2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Alignment="1" applyProtection="1">
      <alignment horizontal="right" vertical="center"/>
    </xf>
    <xf numFmtId="0" fontId="0" fillId="0" borderId="0" xfId="0" applyFont="1" applyFill="1" applyProtection="1"/>
    <xf numFmtId="0" fontId="10" fillId="0" borderId="0" xfId="0" applyFont="1" applyFill="1" applyBorder="1" applyAlignment="1" applyProtection="1">
      <alignment horizontal="right" vertical="center"/>
      <protection locked="0"/>
    </xf>
    <xf numFmtId="172" fontId="10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Alignment="1">
      <alignment vertical="center"/>
    </xf>
    <xf numFmtId="0" fontId="2" fillId="0" borderId="0" xfId="0" applyFont="1" applyFill="1" applyBorder="1" applyAlignment="1" applyProtection="1">
      <alignment horizontal="center"/>
    </xf>
    <xf numFmtId="0" fontId="38" fillId="0" borderId="0" xfId="0" applyFont="1" applyFill="1" applyAlignment="1" applyProtection="1">
      <alignment horizontal="left" vertical="center"/>
    </xf>
    <xf numFmtId="0" fontId="40" fillId="0" borderId="0" xfId="0" applyFont="1" applyFill="1" applyBorder="1" applyProtection="1"/>
    <xf numFmtId="0" fontId="41" fillId="0" borderId="0" xfId="0" applyFont="1" applyFill="1" applyAlignment="1" applyProtection="1">
      <alignment horizontal="right" vertical="center"/>
    </xf>
    <xf numFmtId="0" fontId="42" fillId="0" borderId="0" xfId="0" applyFont="1" applyAlignment="1">
      <alignment horizontal="right" vertical="center"/>
    </xf>
    <xf numFmtId="0" fontId="38" fillId="0" borderId="0" xfId="0" applyFont="1" applyFill="1" applyAlignment="1" applyProtection="1">
      <alignment horizontal="center" vertical="center"/>
    </xf>
    <xf numFmtId="0" fontId="37" fillId="0" borderId="0" xfId="0" applyFont="1" applyAlignment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3" fillId="0" borderId="19" xfId="0" applyFont="1" applyBorder="1"/>
    <xf numFmtId="0" fontId="9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Border="1" applyAlignment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3" fillId="0" borderId="0" xfId="0" applyFont="1" applyBorder="1"/>
    <xf numFmtId="0" fontId="26" fillId="0" borderId="0" xfId="0" applyFont="1" applyAlignment="1" applyProtection="1">
      <alignment horizontal="center"/>
    </xf>
    <xf numFmtId="0" fontId="30" fillId="0" borderId="0" xfId="0" applyFont="1" applyFill="1" applyAlignment="1" applyProtection="1">
      <alignment horizontal="center"/>
    </xf>
    <xf numFmtId="0" fontId="9" fillId="0" borderId="21" xfId="0" applyFont="1" applyBorder="1" applyAlignment="1" applyProtection="1">
      <protection locked="0"/>
    </xf>
    <xf numFmtId="0" fontId="9" fillId="0" borderId="22" xfId="0" applyFont="1" applyBorder="1" applyAlignment="1" applyProtection="1">
      <alignment horizontal="center"/>
      <protection locked="0"/>
    </xf>
    <xf numFmtId="0" fontId="9" fillId="0" borderId="22" xfId="0" applyFont="1" applyBorder="1" applyAlignment="1">
      <alignment horizontal="center"/>
    </xf>
    <xf numFmtId="168" fontId="9" fillId="0" borderId="22" xfId="0" applyNumberFormat="1" applyFont="1" applyBorder="1" applyAlignment="1">
      <alignment horizontal="center"/>
    </xf>
    <xf numFmtId="0" fontId="9" fillId="0" borderId="22" xfId="0" applyFont="1" applyBorder="1"/>
    <xf numFmtId="0" fontId="9" fillId="0" borderId="23" xfId="0" applyFont="1" applyBorder="1"/>
    <xf numFmtId="0" fontId="3" fillId="0" borderId="16" xfId="0" applyFont="1" applyBorder="1" applyAlignment="1" applyProtection="1">
      <alignment horizontal="center"/>
      <protection locked="0"/>
    </xf>
    <xf numFmtId="0" fontId="3" fillId="0" borderId="24" xfId="0" applyFont="1" applyBorder="1"/>
    <xf numFmtId="0" fontId="3" fillId="0" borderId="5" xfId="0" applyFont="1" applyBorder="1"/>
    <xf numFmtId="0" fontId="9" fillId="0" borderId="5" xfId="0" applyFont="1" applyBorder="1"/>
    <xf numFmtId="0" fontId="0" fillId="0" borderId="5" xfId="0" applyBorder="1"/>
    <xf numFmtId="0" fontId="26" fillId="0" borderId="5" xfId="0" applyFont="1" applyBorder="1"/>
    <xf numFmtId="0" fontId="9" fillId="0" borderId="5" xfId="0" applyFont="1" applyBorder="1" applyAlignment="1" applyProtection="1">
      <alignment horizontal="center"/>
      <protection locked="0"/>
    </xf>
    <xf numFmtId="0" fontId="9" fillId="0" borderId="25" xfId="0" applyFont="1" applyBorder="1"/>
    <xf numFmtId="0" fontId="9" fillId="0" borderId="10" xfId="0" applyFont="1" applyBorder="1"/>
    <xf numFmtId="0" fontId="9" fillId="0" borderId="1" xfId="0" applyFont="1" applyBorder="1" applyAlignment="1" applyProtection="1">
      <protection locked="0"/>
    </xf>
    <xf numFmtId="167" fontId="6" fillId="3" borderId="1" xfId="0" applyNumberFormat="1" applyFont="1" applyFill="1" applyBorder="1" applyAlignment="1" applyProtection="1">
      <alignment horizontal="center" vertical="center"/>
      <protection hidden="1"/>
    </xf>
    <xf numFmtId="0" fontId="31" fillId="0" borderId="0" xfId="0" applyFont="1" applyFill="1" applyBorder="1" applyAlignment="1" applyProtection="1">
      <alignment horizontal="center"/>
    </xf>
    <xf numFmtId="167" fontId="6" fillId="3" borderId="1" xfId="0" applyNumberFormat="1" applyFont="1" applyFill="1" applyBorder="1" applyAlignment="1" applyProtection="1">
      <alignment horizontal="center" vertical="center"/>
    </xf>
    <xf numFmtId="0" fontId="30" fillId="2" borderId="0" xfId="0" applyFont="1" applyFill="1" applyAlignment="1" applyProtection="1">
      <alignment horizontal="center"/>
    </xf>
    <xf numFmtId="0" fontId="31" fillId="2" borderId="0" xfId="0" applyFont="1" applyFill="1" applyAlignment="1" applyProtection="1">
      <alignment horizontal="center"/>
    </xf>
    <xf numFmtId="0" fontId="9" fillId="0" borderId="0" xfId="0" applyFont="1" applyBorder="1"/>
    <xf numFmtId="166" fontId="15" fillId="0" borderId="0" xfId="0" applyNumberFormat="1" applyFont="1" applyFill="1" applyAlignment="1" applyProtection="1">
      <alignment horizontal="center"/>
    </xf>
    <xf numFmtId="166" fontId="30" fillId="0" borderId="0" xfId="0" applyNumberFormat="1" applyFont="1" applyFill="1" applyAlignment="1" applyProtection="1">
      <alignment horizontal="center"/>
    </xf>
    <xf numFmtId="1" fontId="26" fillId="0" borderId="0" xfId="0" applyNumberFormat="1" applyFont="1" applyAlignment="1" applyProtection="1">
      <alignment horizontal="center"/>
    </xf>
    <xf numFmtId="0" fontId="10" fillId="0" borderId="0" xfId="0" applyFont="1" applyFill="1" applyBorder="1" applyProtection="1"/>
    <xf numFmtId="0" fontId="15" fillId="0" borderId="0" xfId="0" applyFont="1" applyFill="1" applyBorder="1" applyProtection="1"/>
    <xf numFmtId="166" fontId="26" fillId="0" borderId="0" xfId="0" applyNumberFormat="1" applyFont="1" applyFill="1" applyAlignment="1" applyProtection="1">
      <alignment horizontal="center"/>
    </xf>
    <xf numFmtId="0" fontId="26" fillId="0" borderId="0" xfId="0" applyFont="1" applyBorder="1" applyAlignment="1" applyProtection="1">
      <alignment horizontal="center" vertical="center"/>
    </xf>
    <xf numFmtId="167" fontId="26" fillId="0" borderId="0" xfId="0" applyNumberFormat="1" applyFont="1" applyBorder="1" applyAlignment="1" applyProtection="1">
      <alignment horizontal="center" vertical="center"/>
    </xf>
    <xf numFmtId="0" fontId="26" fillId="0" borderId="0" xfId="0" applyFont="1" applyFill="1" applyAlignment="1" applyProtection="1">
      <alignment horizontal="center" vertical="center"/>
    </xf>
    <xf numFmtId="0" fontId="26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53" fillId="4" borderId="0" xfId="2" applyFill="1" applyAlignment="1" applyProtection="1"/>
    <xf numFmtId="0" fontId="0" fillId="5" borderId="0" xfId="0" applyFill="1" applyBorder="1"/>
    <xf numFmtId="0" fontId="0" fillId="5" borderId="0" xfId="0" applyFill="1" applyBorder="1" applyAlignment="1">
      <alignment horizontal="center"/>
    </xf>
    <xf numFmtId="0" fontId="0" fillId="6" borderId="2" xfId="0" applyFill="1" applyBorder="1"/>
    <xf numFmtId="0" fontId="0" fillId="6" borderId="0" xfId="0" applyFill="1" applyBorder="1"/>
    <xf numFmtId="0" fontId="0" fillId="5" borderId="0" xfId="0" applyFill="1" applyBorder="1" applyAlignment="1">
      <alignment horizontal="right"/>
    </xf>
    <xf numFmtId="2" fontId="0" fillId="5" borderId="1" xfId="0" applyNumberFormat="1" applyFill="1" applyBorder="1" applyAlignment="1">
      <alignment horizontal="center" vertical="center"/>
    </xf>
    <xf numFmtId="1" fontId="0" fillId="5" borderId="0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wrapText="1"/>
    </xf>
    <xf numFmtId="2" fontId="0" fillId="6" borderId="1" xfId="0" applyNumberFormat="1" applyFill="1" applyBorder="1" applyAlignment="1">
      <alignment horizontal="center" vertical="center" wrapText="1"/>
    </xf>
    <xf numFmtId="0" fontId="0" fillId="5" borderId="2" xfId="0" applyFill="1" applyBorder="1"/>
    <xf numFmtId="0" fontId="0" fillId="5" borderId="4" xfId="0" applyFill="1" applyBorder="1" applyAlignment="1">
      <alignment horizontal="center"/>
    </xf>
    <xf numFmtId="0" fontId="0" fillId="5" borderId="4" xfId="0" applyFill="1" applyBorder="1"/>
    <xf numFmtId="0" fontId="0" fillId="6" borderId="3" xfId="0" applyFill="1" applyBorder="1"/>
    <xf numFmtId="0" fontId="0" fillId="6" borderId="1" xfId="0" applyFill="1" applyBorder="1"/>
    <xf numFmtId="0" fontId="0" fillId="6" borderId="4" xfId="0" applyFill="1" applyBorder="1"/>
    <xf numFmtId="166" fontId="1" fillId="5" borderId="3" xfId="0" applyNumberFormat="1" applyFont="1" applyFill="1" applyBorder="1" applyAlignment="1" applyProtection="1">
      <alignment horizontal="center"/>
    </xf>
    <xf numFmtId="166" fontId="0" fillId="5" borderId="1" xfId="0" applyNumberFormat="1" applyFill="1" applyBorder="1" applyAlignment="1">
      <alignment horizontal="center"/>
    </xf>
    <xf numFmtId="166" fontId="0" fillId="5" borderId="0" xfId="0" applyNumberFormat="1" applyFill="1" applyBorder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6" fontId="1" fillId="6" borderId="3" xfId="0" applyNumberFormat="1" applyFont="1" applyFill="1" applyBorder="1" applyAlignment="1" applyProtection="1">
      <alignment horizontal="center"/>
    </xf>
    <xf numFmtId="166" fontId="1" fillId="6" borderId="0" xfId="0" applyNumberFormat="1" applyFont="1" applyFill="1" applyBorder="1" applyAlignment="1" applyProtection="1">
      <alignment horizontal="center"/>
    </xf>
    <xf numFmtId="166" fontId="1" fillId="6" borderId="1" xfId="0" applyNumberFormat="1" applyFont="1" applyFill="1" applyBorder="1" applyAlignment="1" applyProtection="1">
      <alignment horizontal="center"/>
    </xf>
    <xf numFmtId="166" fontId="0" fillId="6" borderId="5" xfId="0" applyNumberFormat="1" applyFill="1" applyBorder="1"/>
    <xf numFmtId="0" fontId="6" fillId="4" borderId="1" xfId="0" applyFont="1" applyFill="1" applyBorder="1" applyAlignment="1" applyProtection="1"/>
    <xf numFmtId="0" fontId="6" fillId="4" borderId="11" xfId="0" applyFont="1" applyFill="1" applyBorder="1" applyAlignment="1" applyProtection="1"/>
    <xf numFmtId="166" fontId="1" fillId="4" borderId="3" xfId="0" applyNumberFormat="1" applyFont="1" applyFill="1" applyBorder="1" applyAlignment="1" applyProtection="1">
      <alignment horizontal="center"/>
    </xf>
    <xf numFmtId="0" fontId="0" fillId="4" borderId="0" xfId="0" applyFill="1" applyBorder="1"/>
    <xf numFmtId="166" fontId="0" fillId="4" borderId="1" xfId="0" applyNumberFormat="1" applyFill="1" applyBorder="1" applyAlignment="1">
      <alignment horizontal="center"/>
    </xf>
    <xf numFmtId="166" fontId="0" fillId="4" borderId="0" xfId="0" applyNumberFormat="1" applyFill="1" applyBorder="1" applyAlignment="1">
      <alignment horizontal="center"/>
    </xf>
    <xf numFmtId="166" fontId="0" fillId="4" borderId="5" xfId="0" applyNumberFormat="1" applyFill="1" applyBorder="1" applyAlignment="1">
      <alignment horizontal="center"/>
    </xf>
    <xf numFmtId="166" fontId="1" fillId="4" borderId="0" xfId="0" applyNumberFormat="1" applyFont="1" applyFill="1" applyBorder="1" applyAlignment="1" applyProtection="1">
      <alignment horizontal="center"/>
    </xf>
    <xf numFmtId="166" fontId="1" fillId="4" borderId="1" xfId="0" applyNumberFormat="1" applyFont="1" applyFill="1" applyBorder="1" applyAlignment="1" applyProtection="1">
      <alignment horizontal="center"/>
    </xf>
    <xf numFmtId="166" fontId="0" fillId="4" borderId="5" xfId="0" applyNumberFormat="1" applyFill="1" applyBorder="1"/>
    <xf numFmtId="0" fontId="0" fillId="4" borderId="0" xfId="0" applyFill="1"/>
    <xf numFmtId="0" fontId="0" fillId="4" borderId="0" xfId="0" applyFill="1" applyAlignment="1">
      <alignment horizontal="center" vertical="center"/>
    </xf>
    <xf numFmtId="166" fontId="0" fillId="6" borderId="4" xfId="0" applyNumberFormat="1" applyFill="1" applyBorder="1"/>
    <xf numFmtId="0" fontId="1" fillId="4" borderId="20" xfId="0" applyFont="1" applyFill="1" applyBorder="1" applyAlignment="1" applyProtection="1"/>
    <xf numFmtId="0" fontId="0" fillId="4" borderId="14" xfId="0" applyFill="1" applyBorder="1" applyAlignment="1"/>
    <xf numFmtId="166" fontId="0" fillId="4" borderId="4" xfId="0" applyNumberFormat="1" applyFill="1" applyBorder="1"/>
    <xf numFmtId="166" fontId="0" fillId="5" borderId="3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166" fontId="0" fillId="6" borderId="0" xfId="0" applyNumberFormat="1" applyFill="1" applyBorder="1" applyAlignment="1">
      <alignment horizontal="center"/>
    </xf>
    <xf numFmtId="166" fontId="0" fillId="6" borderId="1" xfId="0" applyNumberFormat="1" applyFill="1" applyBorder="1" applyAlignment="1">
      <alignment horizontal="center"/>
    </xf>
    <xf numFmtId="166" fontId="0" fillId="5" borderId="6" xfId="0" applyNumberFormat="1" applyFill="1" applyBorder="1" applyAlignment="1">
      <alignment horizontal="center"/>
    </xf>
    <xf numFmtId="0" fontId="0" fillId="5" borderId="7" xfId="0" applyFill="1" applyBorder="1"/>
    <xf numFmtId="0" fontId="0" fillId="5" borderId="8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166" fontId="0" fillId="5" borderId="10" xfId="0" applyNumberFormat="1" applyFill="1" applyBorder="1" applyAlignment="1">
      <alignment horizontal="center"/>
    </xf>
    <xf numFmtId="166" fontId="0" fillId="6" borderId="6" xfId="0" applyNumberFormat="1" applyFill="1" applyBorder="1" applyAlignment="1">
      <alignment horizontal="center"/>
    </xf>
    <xf numFmtId="166" fontId="0" fillId="6" borderId="7" xfId="0" applyNumberFormat="1" applyFill="1" applyBorder="1" applyAlignment="1">
      <alignment horizontal="center"/>
    </xf>
    <xf numFmtId="166" fontId="0" fillId="6" borderId="8" xfId="0" applyNumberFormat="1" applyFill="1" applyBorder="1" applyAlignment="1">
      <alignment horizontal="center"/>
    </xf>
    <xf numFmtId="0" fontId="0" fillId="6" borderId="7" xfId="0" applyFill="1" applyBorder="1"/>
    <xf numFmtId="0" fontId="0" fillId="6" borderId="9" xfId="0" applyFill="1" applyBorder="1"/>
    <xf numFmtId="0" fontId="58" fillId="0" borderId="0" xfId="0" applyFont="1" applyAlignment="1" applyProtection="1">
      <alignment horizontal="left" vertical="center"/>
    </xf>
    <xf numFmtId="0" fontId="6" fillId="0" borderId="1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/>
    <xf numFmtId="167" fontId="6" fillId="0" borderId="0" xfId="0" applyNumberFormat="1" applyFont="1" applyFill="1" applyBorder="1" applyAlignment="1" applyProtection="1">
      <alignment horizontal="left"/>
    </xf>
    <xf numFmtId="166" fontId="15" fillId="0" borderId="0" xfId="0" applyNumberFormat="1" applyFont="1" applyFill="1" applyBorder="1" applyAlignment="1" applyProtection="1">
      <alignment horizontal="right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/>
    <xf numFmtId="166" fontId="15" fillId="0" borderId="0" xfId="0" applyNumberFormat="1" applyFont="1" applyFill="1" applyAlignment="1" applyProtection="1">
      <alignment horizontal="center"/>
    </xf>
    <xf numFmtId="0" fontId="6" fillId="0" borderId="12" xfId="0" applyFont="1" applyFill="1" applyBorder="1" applyAlignment="1" applyProtection="1"/>
    <xf numFmtId="0" fontId="34" fillId="0" borderId="0" xfId="0" applyFont="1" applyAlignment="1" applyProtection="1">
      <alignment horizontal="center" vertical="center"/>
    </xf>
    <xf numFmtId="0" fontId="26" fillId="5" borderId="1" xfId="0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9" fillId="5" borderId="1" xfId="0" applyFont="1" applyFill="1" applyBorder="1"/>
    <xf numFmtId="0" fontId="62" fillId="0" borderId="0" xfId="0" applyFont="1" applyProtection="1"/>
    <xf numFmtId="0" fontId="0" fillId="0" borderId="1" xfId="0" applyBorder="1" applyAlignment="1">
      <alignment horizontal="center"/>
    </xf>
    <xf numFmtId="0" fontId="60" fillId="0" borderId="1" xfId="0" applyFont="1" applyBorder="1" applyAlignment="1">
      <alignment horizontal="center"/>
    </xf>
    <xf numFmtId="0" fontId="63" fillId="0" borderId="0" xfId="0" applyFont="1" applyAlignment="1">
      <alignment vertical="center"/>
    </xf>
    <xf numFmtId="0" fontId="53" fillId="0" borderId="0" xfId="2" applyAlignment="1" applyProtection="1">
      <alignment vertical="center"/>
    </xf>
    <xf numFmtId="0" fontId="63" fillId="0" borderId="0" xfId="0" applyFont="1"/>
    <xf numFmtId="167" fontId="6" fillId="0" borderId="11" xfId="0" applyNumberFormat="1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left" vertical="center"/>
    </xf>
    <xf numFmtId="0" fontId="0" fillId="0" borderId="13" xfId="0" applyBorder="1" applyAlignment="1">
      <alignment horizontal="left" vertical="center"/>
    </xf>
    <xf numFmtId="0" fontId="6" fillId="0" borderId="1" xfId="0" applyFont="1" applyFill="1" applyBorder="1" applyAlignment="1" applyProtection="1">
      <alignment horizontal="left" vertical="center"/>
    </xf>
    <xf numFmtId="0" fontId="47" fillId="0" borderId="0" xfId="0" applyFont="1" applyFill="1" applyBorder="1" applyAlignment="1" applyProtection="1">
      <alignment horizontal="center"/>
    </xf>
    <xf numFmtId="0" fontId="48" fillId="0" borderId="0" xfId="0" applyFont="1" applyBorder="1" applyAlignment="1">
      <alignment horizontal="center"/>
    </xf>
    <xf numFmtId="166" fontId="15" fillId="0" borderId="0" xfId="0" applyNumberFormat="1" applyFont="1" applyFill="1" applyAlignment="1" applyProtection="1">
      <alignment horizontal="center"/>
    </xf>
    <xf numFmtId="0" fontId="0" fillId="0" borderId="0" xfId="0" applyAlignment="1"/>
    <xf numFmtId="0" fontId="38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1" fillId="0" borderId="12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10" fillId="0" borderId="1" xfId="0" applyFont="1" applyFill="1" applyBorder="1" applyAlignment="1" applyProtection="1">
      <alignment horizontal="left" vertical="center"/>
      <protection locked="0"/>
    </xf>
    <xf numFmtId="0" fontId="49" fillId="0" borderId="0" xfId="0" applyFont="1" applyFill="1" applyAlignment="1" applyProtection="1">
      <alignment horizontal="center" vertical="center"/>
    </xf>
    <xf numFmtId="0" fontId="26" fillId="0" borderId="0" xfId="0" applyFont="1" applyAlignment="1">
      <alignment horizontal="center" vertical="center"/>
    </xf>
    <xf numFmtId="0" fontId="6" fillId="0" borderId="13" xfId="0" applyFont="1" applyFill="1" applyBorder="1" applyAlignment="1" applyProtection="1">
      <alignment horizontal="left" vertical="center"/>
    </xf>
    <xf numFmtId="0" fontId="10" fillId="0" borderId="12" xfId="0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vertical="center"/>
    </xf>
    <xf numFmtId="0" fontId="43" fillId="0" borderId="0" xfId="0" applyFont="1" applyFill="1" applyBorder="1" applyAlignment="1" applyProtection="1">
      <alignment horizontal="left" vertical="center"/>
    </xf>
    <xf numFmtId="0" fontId="39" fillId="0" borderId="0" xfId="0" applyFont="1" applyFill="1" applyBorder="1" applyAlignment="1" applyProtection="1"/>
    <xf numFmtId="0" fontId="6" fillId="0" borderId="0" xfId="0" applyFont="1" applyFill="1" applyAlignment="1" applyProtection="1">
      <alignment horizontal="left" vertical="center"/>
      <protection locked="0"/>
    </xf>
    <xf numFmtId="0" fontId="44" fillId="0" borderId="0" xfId="0" applyFont="1" applyFill="1" applyAlignment="1" applyProtection="1">
      <alignment horizontal="right" vertical="center"/>
    </xf>
    <xf numFmtId="0" fontId="46" fillId="0" borderId="0" xfId="0" applyFont="1" applyAlignment="1">
      <alignment horizontal="right" vertical="center"/>
    </xf>
    <xf numFmtId="0" fontId="38" fillId="0" borderId="0" xfId="0" applyFont="1" applyFill="1" applyAlignment="1" applyProtection="1">
      <alignment horizontal="center" vertical="center"/>
    </xf>
    <xf numFmtId="0" fontId="37" fillId="0" borderId="0" xfId="0" applyFont="1" applyAlignment="1">
      <alignment horizontal="center" vertical="center"/>
    </xf>
    <xf numFmtId="0" fontId="52" fillId="0" borderId="0" xfId="0" applyFont="1" applyFill="1" applyAlignment="1" applyProtection="1">
      <alignment horizontal="right" vertical="center"/>
    </xf>
    <xf numFmtId="0" fontId="0" fillId="0" borderId="0" xfId="0" applyAlignment="1">
      <alignment vertical="center"/>
    </xf>
    <xf numFmtId="174" fontId="50" fillId="2" borderId="0" xfId="0" applyNumberFormat="1" applyFont="1" applyFill="1" applyAlignment="1" applyProtection="1">
      <alignment horizontal="left" vertical="center"/>
    </xf>
    <xf numFmtId="0" fontId="19" fillId="0" borderId="14" xfId="0" applyFont="1" applyFill="1" applyBorder="1" applyAlignment="1" applyProtection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173" fontId="25" fillId="0" borderId="14" xfId="0" applyNumberFormat="1" applyFont="1" applyFill="1" applyBorder="1" applyAlignment="1" applyProtection="1">
      <alignment horizontal="left" vertical="center"/>
    </xf>
    <xf numFmtId="173" fontId="0" fillId="0" borderId="14" xfId="0" applyNumberFormat="1" applyFont="1" applyBorder="1" applyAlignment="1">
      <alignment vertical="center"/>
    </xf>
    <xf numFmtId="175" fontId="6" fillId="0" borderId="0" xfId="0" applyNumberFormat="1" applyFont="1" applyFill="1" applyBorder="1" applyAlignment="1" applyProtection="1">
      <alignment horizontal="left" vertical="center"/>
      <protection locked="0"/>
    </xf>
    <xf numFmtId="175" fontId="10" fillId="0" borderId="0" xfId="0" applyNumberFormat="1" applyFont="1" applyFill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23" fillId="0" borderId="14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</xf>
    <xf numFmtId="2" fontId="20" fillId="0" borderId="11" xfId="0" applyNumberFormat="1" applyFont="1" applyFill="1" applyBorder="1" applyAlignment="1" applyProtection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168" fontId="6" fillId="0" borderId="0" xfId="0" applyNumberFormat="1" applyFont="1" applyFill="1" applyAlignment="1" applyProtection="1">
      <alignment horizontal="left" vertical="center"/>
    </xf>
    <xf numFmtId="0" fontId="16" fillId="0" borderId="0" xfId="0" applyFont="1" applyFill="1" applyAlignment="1" applyProtection="1">
      <alignment horizontal="right" vertical="center"/>
    </xf>
    <xf numFmtId="0" fontId="17" fillId="0" borderId="0" xfId="0" applyFont="1" applyAlignment="1">
      <alignment vertical="center"/>
    </xf>
    <xf numFmtId="0" fontId="10" fillId="0" borderId="1" xfId="0" applyFont="1" applyFill="1" applyBorder="1" applyAlignment="1" applyProtection="1">
      <alignment horizontal="left" vertical="center"/>
    </xf>
    <xf numFmtId="172" fontId="13" fillId="0" borderId="0" xfId="0" applyNumberFormat="1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right" vertical="center"/>
    </xf>
    <xf numFmtId="0" fontId="0" fillId="0" borderId="1" xfId="0" applyBorder="1" applyAlignment="1">
      <alignment horizontal="left" vertical="center"/>
    </xf>
    <xf numFmtId="0" fontId="6" fillId="0" borderId="11" xfId="0" applyFont="1" applyFill="1" applyBorder="1" applyAlignment="1" applyProtection="1">
      <alignment horizontal="left" vertical="center"/>
      <protection locked="0"/>
    </xf>
    <xf numFmtId="166" fontId="10" fillId="0" borderId="0" xfId="0" applyNumberFormat="1" applyFont="1" applyFill="1" applyAlignment="1" applyProtection="1">
      <alignment horizontal="center"/>
    </xf>
    <xf numFmtId="166" fontId="0" fillId="0" borderId="0" xfId="0" applyNumberFormat="1" applyAlignment="1">
      <alignment horizontal="center"/>
    </xf>
    <xf numFmtId="165" fontId="6" fillId="0" borderId="11" xfId="0" applyNumberFormat="1" applyFont="1" applyFill="1" applyBorder="1" applyAlignment="1" applyProtection="1">
      <alignment horizontal="center"/>
    </xf>
    <xf numFmtId="0" fontId="0" fillId="0" borderId="12" xfId="0" applyBorder="1" applyAlignment="1"/>
    <xf numFmtId="0" fontId="0" fillId="0" borderId="13" xfId="0" applyBorder="1" applyAlignment="1"/>
    <xf numFmtId="0" fontId="6" fillId="0" borderId="1" xfId="0" applyFont="1" applyFill="1" applyBorder="1" applyAlignment="1" applyProtection="1"/>
    <xf numFmtId="0" fontId="6" fillId="0" borderId="11" xfId="0" applyFont="1" applyFill="1" applyBorder="1" applyAlignment="1" applyProtection="1"/>
    <xf numFmtId="0" fontId="0" fillId="0" borderId="0" xfId="0" applyBorder="1" applyAlignment="1">
      <alignment horizontal="center"/>
    </xf>
    <xf numFmtId="0" fontId="0" fillId="6" borderId="5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/>
    </xf>
    <xf numFmtId="0" fontId="57" fillId="0" borderId="11" xfId="0" applyFont="1" applyFill="1" applyBorder="1" applyAlignment="1" applyProtection="1"/>
    <xf numFmtId="0" fontId="0" fillId="0" borderId="28" xfId="0" applyBorder="1" applyAlignment="1"/>
    <xf numFmtId="0" fontId="1" fillId="0" borderId="1" xfId="0" applyFont="1" applyBorder="1" applyAlignment="1" applyProtection="1"/>
    <xf numFmtId="0" fontId="0" fillId="0" borderId="11" xfId="0" applyBorder="1" applyAlignment="1"/>
    <xf numFmtId="0" fontId="1" fillId="0" borderId="11" xfId="0" applyFont="1" applyBorder="1" applyAlignment="1" applyProtection="1"/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5" borderId="29" xfId="0" applyFill="1" applyBorder="1" applyAlignment="1">
      <alignment vertical="center" wrapText="1"/>
    </xf>
    <xf numFmtId="0" fontId="0" fillId="5" borderId="3" xfId="0" applyFill="1" applyBorder="1" applyAlignment="1">
      <alignment vertical="center"/>
    </xf>
    <xf numFmtId="0" fontId="0" fillId="5" borderId="30" xfId="0" applyFill="1" applyBorder="1" applyAlignment="1">
      <alignment vertical="center" wrapText="1"/>
    </xf>
    <xf numFmtId="0" fontId="0" fillId="5" borderId="31" xfId="0" applyFill="1" applyBorder="1" applyAlignment="1">
      <alignment vertical="center"/>
    </xf>
    <xf numFmtId="0" fontId="55" fillId="5" borderId="32" xfId="0" applyFont="1" applyFill="1" applyBorder="1" applyAlignment="1">
      <alignment horizontal="center" wrapText="1"/>
    </xf>
    <xf numFmtId="0" fontId="55" fillId="5" borderId="33" xfId="0" applyFont="1" applyFill="1" applyBorder="1" applyAlignment="1"/>
    <xf numFmtId="0" fontId="55" fillId="5" borderId="34" xfId="0" applyFont="1" applyFill="1" applyBorder="1" applyAlignment="1"/>
    <xf numFmtId="0" fontId="56" fillId="6" borderId="35" xfId="0" applyFont="1" applyFill="1" applyBorder="1" applyAlignment="1">
      <alignment horizontal="center"/>
    </xf>
    <xf numFmtId="0" fontId="56" fillId="6" borderId="24" xfId="0" applyFont="1" applyFill="1" applyBorder="1" applyAlignment="1">
      <alignment horizontal="center"/>
    </xf>
    <xf numFmtId="0" fontId="56" fillId="6" borderId="36" xfId="0" applyFont="1" applyFill="1" applyBorder="1" applyAlignment="1">
      <alignment horizontal="center"/>
    </xf>
    <xf numFmtId="0" fontId="1" fillId="0" borderId="20" xfId="0" applyFont="1" applyBorder="1" applyAlignment="1" applyProtection="1"/>
    <xf numFmtId="0" fontId="1" fillId="0" borderId="14" xfId="0" applyFont="1" applyBorder="1" applyAlignment="1" applyProtection="1"/>
    <xf numFmtId="0" fontId="0" fillId="0" borderId="19" xfId="0" applyBorder="1" applyAlignment="1">
      <alignment horizontal="center" vertical="center"/>
    </xf>
    <xf numFmtId="0" fontId="1" fillId="0" borderId="37" xfId="0" applyFont="1" applyBorder="1" applyAlignment="1" applyProtection="1"/>
    <xf numFmtId="0" fontId="1" fillId="0" borderId="38" xfId="0" applyFont="1" applyBorder="1" applyAlignment="1" applyProtection="1"/>
    <xf numFmtId="0" fontId="27" fillId="0" borderId="0" xfId="0" applyFont="1" applyAlignment="1" applyProtection="1">
      <alignment horizontal="center" vertical="center"/>
    </xf>
  </cellXfs>
  <cellStyles count="4">
    <cellStyle name="Euro" xfId="1"/>
    <cellStyle name="Lien hypertexte" xfId="2" builtinId="8"/>
    <cellStyle name="Normal" xfId="0" builtinId="0"/>
    <cellStyle name="Normal 2" xfId="3"/>
  </cellStyles>
  <dxfs count="21"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b/>
        <i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L$15" lockText="1" noThreeD="1"/>
</file>

<file path=xl/ctrlProps/ctrlProp2.xml><?xml version="1.0" encoding="utf-8"?>
<formControlPr xmlns="http://schemas.microsoft.com/office/spreadsheetml/2009/9/main" objectType="CheckBox" fmlaLink="$L$16" lockText="1" noThreeD="1"/>
</file>

<file path=xl/ctrlProps/ctrlProp3.xml><?xml version="1.0" encoding="utf-8"?>
<formControlPr xmlns="http://schemas.microsoft.com/office/spreadsheetml/2009/9/main" objectType="CheckBox" fmlaLink="$L$18" lockText="1" noThreeD="1"/>
</file>

<file path=xl/ctrlProps/ctrlProp4.xml><?xml version="1.0" encoding="utf-8"?>
<formControlPr xmlns="http://schemas.microsoft.com/office/spreadsheetml/2009/9/main" objectType="CheckBox" fmlaLink="$L$20" lockText="1" noThreeD="1"/>
</file>

<file path=xl/ctrlProps/ctrlProp5.xml><?xml version="1.0" encoding="utf-8"?>
<formControlPr xmlns="http://schemas.microsoft.com/office/spreadsheetml/2009/9/main" objectType="CheckBox" fmlaLink="$L$21" lockText="1" noThreeD="1"/>
</file>

<file path=xl/ctrlProps/ctrlProp6.xml><?xml version="1.0" encoding="utf-8"?>
<formControlPr xmlns="http://schemas.microsoft.com/office/spreadsheetml/2009/9/main" objectType="CheckBox" fmlaLink="$L$22" lockText="1" noThreeD="1"/>
</file>

<file path=xl/ctrlProps/ctrlProp7.xml><?xml version="1.0" encoding="utf-8"?>
<formControlPr xmlns="http://schemas.microsoft.com/office/spreadsheetml/2009/9/main" objectType="CheckBox" fmlaLink="$L$23" lockText="1" noThreeD="1"/>
</file>

<file path=xl/ctrlProps/ctrlProp8.xml><?xml version="1.0" encoding="utf-8"?>
<formControlPr xmlns="http://schemas.microsoft.com/office/spreadsheetml/2009/9/main" objectType="CheckBox" fmlaLink="$L$24" lockText="1" noThreeD="1"/>
</file>

<file path=xl/ctrlProps/ctrlProp9.xml><?xml version="1.0" encoding="utf-8"?>
<formControlPr xmlns="http://schemas.microsoft.com/office/spreadsheetml/2009/9/main" objectType="CheckBox" fmlaLink="$L$26" lockText="1" noThreeD="1"/>
</file>

<file path=xl/ctrlProps/ctrlProp10.xml><?xml version="1.0" encoding="utf-8"?>
<formControlPr xmlns="http://schemas.microsoft.com/office/spreadsheetml/2009/9/main" objectType="CheckBox" fmlaLink="$L$27" lockText="1" noThreeD="1"/>
</file>

<file path=xl/ctrlProps/ctrlProp11.xml><?xml version="1.0" encoding="utf-8"?>
<formControlPr xmlns="http://schemas.microsoft.com/office/spreadsheetml/2009/9/main" objectType="CheckBox" fmlaLink="$L$28" lockText="1" noThreeD="1"/>
</file>

<file path=xl/ctrlProps/ctrlProp12.xml><?xml version="1.0" encoding="utf-8"?>
<formControlPr xmlns="http://schemas.microsoft.com/office/spreadsheetml/2009/9/main" objectType="CheckBox" fmlaLink="$L$29" lockText="1" noThreeD="1"/>
</file>

<file path=xl/ctrlProps/ctrlProp13.xml><?xml version="1.0" encoding="utf-8"?>
<formControlPr xmlns="http://schemas.microsoft.com/office/spreadsheetml/2009/9/main" objectType="CheckBox" fmlaLink="$L$30" lockText="1" noThreeD="1"/>
</file>

<file path=xl/ctrlProps/ctrlProp14.xml><?xml version="1.0" encoding="utf-8"?>
<formControlPr xmlns="http://schemas.microsoft.com/office/spreadsheetml/2009/9/main" objectType="CheckBox" fmlaLink="$L$33" lockText="1" noThreeD="1"/>
</file>

<file path=xl/ctrlProps/ctrlProp15.xml><?xml version="1.0" encoding="utf-8"?>
<formControlPr xmlns="http://schemas.microsoft.com/office/spreadsheetml/2009/9/main" objectType="CheckBox" fmlaLink="$L$34" lockText="1" noThreeD="1"/>
</file>

<file path=xl/ctrlProps/ctrlProp16.xml><?xml version="1.0" encoding="utf-8"?>
<formControlPr xmlns="http://schemas.microsoft.com/office/spreadsheetml/2009/9/main" objectType="CheckBox" fmlaLink="$L$36" lockText="1" noThreeD="1"/>
</file>

<file path=xl/ctrlProps/ctrlProp17.xml><?xml version="1.0" encoding="utf-8"?>
<formControlPr xmlns="http://schemas.microsoft.com/office/spreadsheetml/2009/9/main" objectType="CheckBox" fmlaLink="$L$37" lockText="1" noThreeD="1"/>
</file>

<file path=xl/ctrlProps/ctrlProp18.xml><?xml version="1.0" encoding="utf-8"?>
<formControlPr xmlns="http://schemas.microsoft.com/office/spreadsheetml/2009/9/main" objectType="CheckBox" fmlaLink="$L$38" lockText="1" noThreeD="1"/>
</file>

<file path=xl/ctrlProps/ctrlProp19.xml><?xml version="1.0" encoding="utf-8"?>
<formControlPr xmlns="http://schemas.microsoft.com/office/spreadsheetml/2009/9/main" objectType="CheckBox" fmlaLink="$L$40" lockText="1" noThreeD="1"/>
</file>

<file path=xl/ctrlProps/ctrlProp20.xml><?xml version="1.0" encoding="utf-8"?>
<formControlPr xmlns="http://schemas.microsoft.com/office/spreadsheetml/2009/9/main" objectType="CheckBox" fmlaLink="$L$41" lockText="1" noThreeD="1"/>
</file>

<file path=xl/ctrlProps/ctrlProp21.xml><?xml version="1.0" encoding="utf-8"?>
<formControlPr xmlns="http://schemas.microsoft.com/office/spreadsheetml/2009/9/main" objectType="CheckBox" fmlaLink="$L$42" lockText="1" noThreeD="1"/>
</file>

<file path=xl/ctrlProps/ctrlProp22.xml><?xml version="1.0" encoding="utf-8"?>
<formControlPr xmlns="http://schemas.microsoft.com/office/spreadsheetml/2009/9/main" objectType="CheckBox" fmlaLink="$L$43" lockText="1" noThreeD="1"/>
</file>

<file path=xl/ctrlProps/ctrlProp23.xml><?xml version="1.0" encoding="utf-8"?>
<formControlPr xmlns="http://schemas.microsoft.com/office/spreadsheetml/2009/9/main" objectType="CheckBox" fmlaLink="$L$44" lockText="1" noThreeD="1"/>
</file>

<file path=xl/ctrlProps/ctrlProp24.xml><?xml version="1.0" encoding="utf-8"?>
<formControlPr xmlns="http://schemas.microsoft.com/office/spreadsheetml/2009/9/main" objectType="CheckBox" fmlaLink="$L$45" lockText="1" noThreeD="1"/>
</file>

<file path=xl/ctrlProps/ctrlProp25.xml><?xml version="1.0" encoding="utf-8"?>
<formControlPr xmlns="http://schemas.microsoft.com/office/spreadsheetml/2009/9/main" objectType="CheckBox" fmlaLink="$L$46" lockText="1" noThreeD="1"/>
</file>

<file path=xl/ctrlProps/ctrlProp26.xml><?xml version="1.0" encoding="utf-8"?>
<formControlPr xmlns="http://schemas.microsoft.com/office/spreadsheetml/2009/9/main" objectType="CheckBox" fmlaLink="$L$47" lockText="1" noThreeD="1"/>
</file>

<file path=xl/ctrlProps/ctrlProp27.xml><?xml version="1.0" encoding="utf-8"?>
<formControlPr xmlns="http://schemas.microsoft.com/office/spreadsheetml/2009/9/main" objectType="CheckBox" fmlaLink="$L$48" lockText="1" noThreeD="1"/>
</file>

<file path=xl/ctrlProps/ctrlProp28.xml><?xml version="1.0" encoding="utf-8"?>
<formControlPr xmlns="http://schemas.microsoft.com/office/spreadsheetml/2009/9/main" objectType="CheckBox" fmlaLink="$L$49" lockText="1" noThreeD="1"/>
</file>

<file path=xl/ctrlProps/ctrlProp29.xml><?xml version="1.0" encoding="utf-8"?>
<formControlPr xmlns="http://schemas.microsoft.com/office/spreadsheetml/2009/9/main" objectType="CheckBox" fmlaLink="$L$50" lockText="1" noThreeD="1"/>
</file>

<file path=xl/ctrlProps/ctrlProp30.xml><?xml version="1.0" encoding="utf-8"?>
<formControlPr xmlns="http://schemas.microsoft.com/office/spreadsheetml/2009/9/main" objectType="CheckBox" fmlaLink="$L$51" lockText="1" noThreeD="1"/>
</file>

<file path=xl/ctrlProps/ctrlProp31.xml><?xml version="1.0" encoding="utf-8"?>
<formControlPr xmlns="http://schemas.microsoft.com/office/spreadsheetml/2009/9/main" objectType="CheckBox" fmlaLink="$L$52" lockText="1" noThreeD="1"/>
</file>

<file path=xl/ctrlProps/ctrlProp32.xml><?xml version="1.0" encoding="utf-8"?>
<formControlPr xmlns="http://schemas.microsoft.com/office/spreadsheetml/2009/9/main" objectType="CheckBox" fmlaLink="$L$53" lockText="1" noThreeD="1"/>
</file>

<file path=xl/ctrlProps/ctrlProp33.xml><?xml version="1.0" encoding="utf-8"?>
<formControlPr xmlns="http://schemas.microsoft.com/office/spreadsheetml/2009/9/main" objectType="CheckBox" fmlaLink="$L$54" lockText="1" noThreeD="1"/>
</file>

<file path=xl/ctrlProps/ctrlProp34.xml><?xml version="1.0" encoding="utf-8"?>
<formControlPr xmlns="http://schemas.microsoft.com/office/spreadsheetml/2009/9/main" objectType="CheckBox" fmlaLink="$L$17" lockText="1" noThreeD="1"/>
</file>

<file path=xl/ctrlProps/ctrlProp35.xml><?xml version="1.0" encoding="utf-8"?>
<formControlPr xmlns="http://schemas.microsoft.com/office/spreadsheetml/2009/9/main" objectType="CheckBox" fmlaLink="$F$2" lockText="1"/>
</file>

<file path=xl/ctrlProps/ctrlProp36.xml><?xml version="1.0" encoding="utf-8"?>
<formControlPr xmlns="http://schemas.microsoft.com/office/spreadsheetml/2009/9/main" objectType="CheckBox" fmlaLink="$L$25" lockText="1" noThreeD="1"/>
</file>

<file path=xl/ctrlProps/ctrlProp37.xml><?xml version="1.0" encoding="utf-8"?>
<formControlPr xmlns="http://schemas.microsoft.com/office/spreadsheetml/2009/9/main" objectType="CheckBox" fmlaLink="$L$32" lockText="1" noThreeD="1"/>
</file>

<file path=xl/ctrlProps/ctrlProp38.xml><?xml version="1.0" encoding="utf-8"?>
<formControlPr xmlns="http://schemas.microsoft.com/office/spreadsheetml/2009/9/main" objectType="CheckBox" fmlaLink="$L$3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314325</xdr:colOff>
      <xdr:row>1</xdr:row>
      <xdr:rowOff>9525</xdr:rowOff>
    </xdr:from>
    <xdr:to>
      <xdr:col>8</xdr:col>
      <xdr:colOff>190501</xdr:colOff>
      <xdr:row>2</xdr:row>
      <xdr:rowOff>133350</xdr:rowOff>
    </xdr:to>
    <xdr:pic>
      <xdr:nvPicPr>
        <xdr:cNvPr id="61973" name="Image 2" descr="brebis 2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1175" y="142875"/>
          <a:ext cx="714375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63499</xdr:colOff>
      <xdr:row>0</xdr:row>
      <xdr:rowOff>88512</xdr:rowOff>
    </xdr:from>
    <xdr:ext cx="2039938" cy="490927"/>
    <xdr:sp macro="[0]!AfficherTout" textlink="" fLocksText="0">
      <xdr:nvSpPr>
        <xdr:cNvPr id="4" name="Rectangle 3"/>
        <xdr:cNvSpPr/>
      </xdr:nvSpPr>
      <xdr:spPr>
        <a:xfrm>
          <a:off x="7683499" y="88512"/>
          <a:ext cx="2039938" cy="490927"/>
        </a:xfrm>
        <a:prstGeom prst="rect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>
          <a:noAutofit/>
        </a:bodyPr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Afficher tout</a:t>
          </a:r>
        </a:p>
      </xdr:txBody>
    </xdr:sp>
    <xdr:clientData fLocksWithSheet="0" fPrintsWithSheet="0"/>
  </xdr:oneCellAnchor>
  <xdr:twoCellAnchor editAs="oneCell">
    <xdr:from>
      <xdr:col>0</xdr:col>
      <xdr:colOff>285750</xdr:colOff>
      <xdr:row>0</xdr:row>
      <xdr:rowOff>114300</xdr:rowOff>
    </xdr:from>
    <xdr:to>
      <xdr:col>0</xdr:col>
      <xdr:colOff>1009650</xdr:colOff>
      <xdr:row>4</xdr:row>
      <xdr:rowOff>219075</xdr:rowOff>
    </xdr:to>
    <xdr:pic>
      <xdr:nvPicPr>
        <xdr:cNvPr id="61975" name="Image 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0" y="114300"/>
          <a:ext cx="72390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3</xdr:row>
      <xdr:rowOff>122239</xdr:rowOff>
    </xdr:from>
    <xdr:to>
      <xdr:col>5</xdr:col>
      <xdr:colOff>412750</xdr:colOff>
      <xdr:row>12</xdr:row>
      <xdr:rowOff>79376</xdr:rowOff>
    </xdr:to>
    <xdr:sp macro="" textlink="" fLocksText="0">
      <xdr:nvSpPr>
        <xdr:cNvPr id="61976" name="Alerte"/>
        <xdr:cNvSpPr>
          <a:spLocks noChangeArrowheads="1"/>
        </xdr:cNvSpPr>
      </xdr:nvSpPr>
      <xdr:spPr bwMode="auto">
        <a:xfrm>
          <a:off x="0" y="868364"/>
          <a:ext cx="4873625" cy="2124075"/>
        </a:xfrm>
        <a:prstGeom prst="irregularSeal2">
          <a:avLst/>
        </a:prstGeom>
        <a:gradFill rotWithShape="0">
          <a:gsLst>
            <a:gs pos="0">
              <a:srgbClr val="FF0000"/>
            </a:gs>
            <a:gs pos="59000">
              <a:srgbClr val="FF0000"/>
            </a:gs>
            <a:gs pos="79500">
              <a:srgbClr val="FF8000"/>
            </a:gs>
            <a:gs pos="89751">
              <a:srgbClr val="FFC000"/>
            </a:gs>
            <a:gs pos="100000">
              <a:srgbClr val="FFFF00"/>
            </a:gs>
          </a:gsLst>
          <a:path path="shape">
            <a:fillToRect l="50000" t="50000" r="50000" b="50000"/>
          </a:path>
        </a:gra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Pensez a mettre la date pour avoir la DLUO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  <a:sym typeface="Wingdings 3"/>
            </a:rPr>
            <a:t> </a:t>
          </a:r>
          <a:r>
            <a:rPr lang="fr-FR" sz="12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  <a:sym typeface="Wingdings 3"/>
            </a:rPr>
            <a:t>ceci s'effacera....</a:t>
          </a:r>
          <a:endParaRPr lang="fr-FR" sz="1200" b="1" i="0" u="none" strike="noStrike" baseline="0">
            <a:solidFill>
              <a:srgbClr val="000000"/>
            </a:solidFill>
            <a:latin typeface="Comic Sans MS" pitchFamily="66" charset="0"/>
            <a:cs typeface="Arial"/>
          </a:endParaRPr>
        </a:p>
      </xdr:txBody>
    </xdr:sp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14</xdr:row>
          <xdr:rowOff>0</xdr:rowOff>
        </xdr:from>
        <xdr:to>
          <xdr:col>2</xdr:col>
          <xdr:colOff>0</xdr:colOff>
          <xdr:row>15</xdr:row>
          <xdr:rowOff>9525</xdr:rowOff>
        </xdr:to>
        <xdr:sp macro="" textlink="">
          <xdr:nvSpPr>
            <xdr:cNvPr id="61865" name="Check Box 425" hidden="1">
              <a:extLst>
                <a:ext uri="{63B3BB69-23CF-44E3-9099-C40C66FF867C}">
                  <a14:compatExt spid="_x0000_s6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15</xdr:row>
          <xdr:rowOff>0</xdr:rowOff>
        </xdr:from>
        <xdr:to>
          <xdr:col>2</xdr:col>
          <xdr:colOff>0</xdr:colOff>
          <xdr:row>16</xdr:row>
          <xdr:rowOff>9525</xdr:rowOff>
        </xdr:to>
        <xdr:sp macro="" textlink="">
          <xdr:nvSpPr>
            <xdr:cNvPr id="61908" name="Check Box 468" hidden="1">
              <a:extLst>
                <a:ext uri="{63B3BB69-23CF-44E3-9099-C40C66FF867C}">
                  <a14:compatExt spid="_x0000_s6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17</xdr:row>
          <xdr:rowOff>0</xdr:rowOff>
        </xdr:from>
        <xdr:to>
          <xdr:col>2</xdr:col>
          <xdr:colOff>0</xdr:colOff>
          <xdr:row>18</xdr:row>
          <xdr:rowOff>9525</xdr:rowOff>
        </xdr:to>
        <xdr:sp macro="" textlink="">
          <xdr:nvSpPr>
            <xdr:cNvPr id="61910" name="Check Box 470" hidden="1">
              <a:extLst>
                <a:ext uri="{63B3BB69-23CF-44E3-9099-C40C66FF867C}">
                  <a14:compatExt spid="_x0000_s6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18</xdr:row>
          <xdr:rowOff>180975</xdr:rowOff>
        </xdr:from>
        <xdr:to>
          <xdr:col>2</xdr:col>
          <xdr:colOff>0</xdr:colOff>
          <xdr:row>20</xdr:row>
          <xdr:rowOff>0</xdr:rowOff>
        </xdr:to>
        <xdr:sp macro="" textlink="">
          <xdr:nvSpPr>
            <xdr:cNvPr id="61912" name="Check Box 472" hidden="1">
              <a:extLst>
                <a:ext uri="{63B3BB69-23CF-44E3-9099-C40C66FF867C}">
                  <a14:compatExt spid="_x0000_s6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20</xdr:row>
          <xdr:rowOff>0</xdr:rowOff>
        </xdr:from>
        <xdr:to>
          <xdr:col>2</xdr:col>
          <xdr:colOff>0</xdr:colOff>
          <xdr:row>21</xdr:row>
          <xdr:rowOff>9525</xdr:rowOff>
        </xdr:to>
        <xdr:sp macro="" textlink="">
          <xdr:nvSpPr>
            <xdr:cNvPr id="61913" name="Check Box 473" hidden="1">
              <a:extLst>
                <a:ext uri="{63B3BB69-23CF-44E3-9099-C40C66FF867C}">
                  <a14:compatExt spid="_x0000_s6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21</xdr:row>
          <xdr:rowOff>0</xdr:rowOff>
        </xdr:from>
        <xdr:to>
          <xdr:col>2</xdr:col>
          <xdr:colOff>0</xdr:colOff>
          <xdr:row>22</xdr:row>
          <xdr:rowOff>9525</xdr:rowOff>
        </xdr:to>
        <xdr:sp macro="" textlink="">
          <xdr:nvSpPr>
            <xdr:cNvPr id="61914" name="Check Box 474" hidden="1">
              <a:extLst>
                <a:ext uri="{63B3BB69-23CF-44E3-9099-C40C66FF867C}">
                  <a14:compatExt spid="_x0000_s6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22</xdr:row>
          <xdr:rowOff>0</xdr:rowOff>
        </xdr:from>
        <xdr:to>
          <xdr:col>2</xdr:col>
          <xdr:colOff>0</xdr:colOff>
          <xdr:row>23</xdr:row>
          <xdr:rowOff>9525</xdr:rowOff>
        </xdr:to>
        <xdr:sp macro="" textlink="">
          <xdr:nvSpPr>
            <xdr:cNvPr id="61915" name="Check Box 475" hidden="1">
              <a:extLst>
                <a:ext uri="{63B3BB69-23CF-44E3-9099-C40C66FF867C}">
                  <a14:compatExt spid="_x0000_s6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23</xdr:row>
          <xdr:rowOff>0</xdr:rowOff>
        </xdr:from>
        <xdr:to>
          <xdr:col>2</xdr:col>
          <xdr:colOff>0</xdr:colOff>
          <xdr:row>24</xdr:row>
          <xdr:rowOff>9525</xdr:rowOff>
        </xdr:to>
        <xdr:sp macro="" textlink="">
          <xdr:nvSpPr>
            <xdr:cNvPr id="61919" name="Check Box 479" hidden="1">
              <a:extLst>
                <a:ext uri="{63B3BB69-23CF-44E3-9099-C40C66FF867C}">
                  <a14:compatExt spid="_x0000_s6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24</xdr:row>
          <xdr:rowOff>180975</xdr:rowOff>
        </xdr:from>
        <xdr:to>
          <xdr:col>2</xdr:col>
          <xdr:colOff>0</xdr:colOff>
          <xdr:row>26</xdr:row>
          <xdr:rowOff>0</xdr:rowOff>
        </xdr:to>
        <xdr:sp macro="" textlink="">
          <xdr:nvSpPr>
            <xdr:cNvPr id="61921" name="Check Box 481" hidden="1">
              <a:extLst>
                <a:ext uri="{63B3BB69-23CF-44E3-9099-C40C66FF867C}">
                  <a14:compatExt spid="_x0000_s6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26</xdr:row>
          <xdr:rowOff>0</xdr:rowOff>
        </xdr:from>
        <xdr:to>
          <xdr:col>2</xdr:col>
          <xdr:colOff>0</xdr:colOff>
          <xdr:row>27</xdr:row>
          <xdr:rowOff>9525</xdr:rowOff>
        </xdr:to>
        <xdr:sp macro="" textlink="">
          <xdr:nvSpPr>
            <xdr:cNvPr id="61923" name="Check Box 483" hidden="1">
              <a:extLst>
                <a:ext uri="{63B3BB69-23CF-44E3-9099-C40C66FF867C}">
                  <a14:compatExt spid="_x0000_s6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26</xdr:row>
          <xdr:rowOff>180975</xdr:rowOff>
        </xdr:from>
        <xdr:to>
          <xdr:col>2</xdr:col>
          <xdr:colOff>0</xdr:colOff>
          <xdr:row>28</xdr:row>
          <xdr:rowOff>0</xdr:rowOff>
        </xdr:to>
        <xdr:sp macro="" textlink="">
          <xdr:nvSpPr>
            <xdr:cNvPr id="61924" name="Check Box 484" hidden="1">
              <a:extLst>
                <a:ext uri="{63B3BB69-23CF-44E3-9099-C40C66FF867C}">
                  <a14:compatExt spid="_x0000_s6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304800</xdr:colOff>
          <xdr:row>27</xdr:row>
          <xdr:rowOff>180975</xdr:rowOff>
        </xdr:from>
        <xdr:to>
          <xdr:col>2</xdr:col>
          <xdr:colOff>0</xdr:colOff>
          <xdr:row>29</xdr:row>
          <xdr:rowOff>0</xdr:rowOff>
        </xdr:to>
        <xdr:sp macro="" textlink="">
          <xdr:nvSpPr>
            <xdr:cNvPr id="61925" name="Check Box 485" hidden="1">
              <a:extLst>
                <a:ext uri="{63B3BB69-23CF-44E3-9099-C40C66FF867C}">
                  <a14:compatExt spid="_x0000_s6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29</xdr:row>
          <xdr:rowOff>0</xdr:rowOff>
        </xdr:from>
        <xdr:to>
          <xdr:col>2</xdr:col>
          <xdr:colOff>0</xdr:colOff>
          <xdr:row>30</xdr:row>
          <xdr:rowOff>9525</xdr:rowOff>
        </xdr:to>
        <xdr:sp macro="" textlink="">
          <xdr:nvSpPr>
            <xdr:cNvPr id="61926" name="Check Box 486" hidden="1">
              <a:extLst>
                <a:ext uri="{63B3BB69-23CF-44E3-9099-C40C66FF867C}">
                  <a14:compatExt spid="_x0000_s6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32</xdr:row>
          <xdr:rowOff>0</xdr:rowOff>
        </xdr:from>
        <xdr:to>
          <xdr:col>2</xdr:col>
          <xdr:colOff>0</xdr:colOff>
          <xdr:row>33</xdr:row>
          <xdr:rowOff>0</xdr:rowOff>
        </xdr:to>
        <xdr:sp macro="" textlink="">
          <xdr:nvSpPr>
            <xdr:cNvPr id="61928" name="Check Box 488" hidden="1">
              <a:extLst>
                <a:ext uri="{63B3BB69-23CF-44E3-9099-C40C66FF867C}">
                  <a14:compatExt spid="_x0000_s6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32</xdr:row>
          <xdr:rowOff>180975</xdr:rowOff>
        </xdr:from>
        <xdr:to>
          <xdr:col>2</xdr:col>
          <xdr:colOff>0</xdr:colOff>
          <xdr:row>34</xdr:row>
          <xdr:rowOff>0</xdr:rowOff>
        </xdr:to>
        <xdr:sp macro="" textlink="">
          <xdr:nvSpPr>
            <xdr:cNvPr id="61930" name="Check Box 490" hidden="1">
              <a:extLst>
                <a:ext uri="{63B3BB69-23CF-44E3-9099-C40C66FF867C}">
                  <a14:compatExt spid="_x0000_s6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35</xdr:row>
          <xdr:rowOff>0</xdr:rowOff>
        </xdr:from>
        <xdr:to>
          <xdr:col>2</xdr:col>
          <xdr:colOff>0</xdr:colOff>
          <xdr:row>36</xdr:row>
          <xdr:rowOff>9525</xdr:rowOff>
        </xdr:to>
        <xdr:sp macro="" textlink="">
          <xdr:nvSpPr>
            <xdr:cNvPr id="61932" name="Check Box 492" hidden="1">
              <a:extLst>
                <a:ext uri="{63B3BB69-23CF-44E3-9099-C40C66FF867C}">
                  <a14:compatExt spid="_x0000_s6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35</xdr:row>
          <xdr:rowOff>180975</xdr:rowOff>
        </xdr:from>
        <xdr:to>
          <xdr:col>2</xdr:col>
          <xdr:colOff>0</xdr:colOff>
          <xdr:row>37</xdr:row>
          <xdr:rowOff>0</xdr:rowOff>
        </xdr:to>
        <xdr:sp macro="" textlink="">
          <xdr:nvSpPr>
            <xdr:cNvPr id="61933" name="Check Box 493" hidden="1">
              <a:extLst>
                <a:ext uri="{63B3BB69-23CF-44E3-9099-C40C66FF867C}">
                  <a14:compatExt spid="_x0000_s6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36</xdr:row>
          <xdr:rowOff>180975</xdr:rowOff>
        </xdr:from>
        <xdr:to>
          <xdr:col>2</xdr:col>
          <xdr:colOff>0</xdr:colOff>
          <xdr:row>38</xdr:row>
          <xdr:rowOff>0</xdr:rowOff>
        </xdr:to>
        <xdr:sp macro="" textlink="">
          <xdr:nvSpPr>
            <xdr:cNvPr id="61935" name="Check Box 495" hidden="1">
              <a:extLst>
                <a:ext uri="{63B3BB69-23CF-44E3-9099-C40C66FF867C}">
                  <a14:compatExt spid="_x0000_s6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39</xdr:row>
          <xdr:rowOff>0</xdr:rowOff>
        </xdr:from>
        <xdr:to>
          <xdr:col>2</xdr:col>
          <xdr:colOff>0</xdr:colOff>
          <xdr:row>40</xdr:row>
          <xdr:rowOff>28575</xdr:rowOff>
        </xdr:to>
        <xdr:sp macro="" textlink="">
          <xdr:nvSpPr>
            <xdr:cNvPr id="61936" name="Check Box 496" hidden="1">
              <a:extLst>
                <a:ext uri="{63B3BB69-23CF-44E3-9099-C40C66FF867C}">
                  <a14:compatExt spid="_x0000_s6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39</xdr:row>
          <xdr:rowOff>180975</xdr:rowOff>
        </xdr:from>
        <xdr:to>
          <xdr:col>2</xdr:col>
          <xdr:colOff>0</xdr:colOff>
          <xdr:row>41</xdr:row>
          <xdr:rowOff>0</xdr:rowOff>
        </xdr:to>
        <xdr:sp macro="" textlink="">
          <xdr:nvSpPr>
            <xdr:cNvPr id="61938" name="Check Box 498" hidden="1">
              <a:extLst>
                <a:ext uri="{63B3BB69-23CF-44E3-9099-C40C66FF867C}">
                  <a14:compatExt spid="_x0000_s6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40</xdr:row>
          <xdr:rowOff>171450</xdr:rowOff>
        </xdr:from>
        <xdr:to>
          <xdr:col>2</xdr:col>
          <xdr:colOff>0</xdr:colOff>
          <xdr:row>42</xdr:row>
          <xdr:rowOff>0</xdr:rowOff>
        </xdr:to>
        <xdr:sp macro="" textlink="">
          <xdr:nvSpPr>
            <xdr:cNvPr id="61940" name="Check Box 500" hidden="1">
              <a:extLst>
                <a:ext uri="{63B3BB69-23CF-44E3-9099-C40C66FF867C}">
                  <a14:compatExt spid="_x0000_s6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41</xdr:row>
          <xdr:rowOff>180975</xdr:rowOff>
        </xdr:from>
        <xdr:to>
          <xdr:col>2</xdr:col>
          <xdr:colOff>0</xdr:colOff>
          <xdr:row>43</xdr:row>
          <xdr:rowOff>0</xdr:rowOff>
        </xdr:to>
        <xdr:sp macro="" textlink="">
          <xdr:nvSpPr>
            <xdr:cNvPr id="61941" name="Check Box 501" hidden="1">
              <a:extLst>
                <a:ext uri="{63B3BB69-23CF-44E3-9099-C40C66FF867C}">
                  <a14:compatExt spid="_x0000_s6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42</xdr:row>
          <xdr:rowOff>180975</xdr:rowOff>
        </xdr:from>
        <xdr:to>
          <xdr:col>2</xdr:col>
          <xdr:colOff>0</xdr:colOff>
          <xdr:row>44</xdr:row>
          <xdr:rowOff>0</xdr:rowOff>
        </xdr:to>
        <xdr:sp macro="" textlink="">
          <xdr:nvSpPr>
            <xdr:cNvPr id="61943" name="Check Box 503" hidden="1">
              <a:extLst>
                <a:ext uri="{63B3BB69-23CF-44E3-9099-C40C66FF867C}">
                  <a14:compatExt spid="_x0000_s6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43</xdr:row>
          <xdr:rowOff>180975</xdr:rowOff>
        </xdr:from>
        <xdr:to>
          <xdr:col>2</xdr:col>
          <xdr:colOff>0</xdr:colOff>
          <xdr:row>45</xdr:row>
          <xdr:rowOff>0</xdr:rowOff>
        </xdr:to>
        <xdr:sp macro="" textlink="">
          <xdr:nvSpPr>
            <xdr:cNvPr id="61944" name="Check Box 504" hidden="1">
              <a:extLst>
                <a:ext uri="{63B3BB69-23CF-44E3-9099-C40C66FF867C}">
                  <a14:compatExt spid="_x0000_s6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44</xdr:row>
          <xdr:rowOff>180975</xdr:rowOff>
        </xdr:from>
        <xdr:to>
          <xdr:col>2</xdr:col>
          <xdr:colOff>0</xdr:colOff>
          <xdr:row>46</xdr:row>
          <xdr:rowOff>0</xdr:rowOff>
        </xdr:to>
        <xdr:sp macro="" textlink="">
          <xdr:nvSpPr>
            <xdr:cNvPr id="61946" name="Check Box 506" hidden="1">
              <a:extLst>
                <a:ext uri="{63B3BB69-23CF-44E3-9099-C40C66FF867C}">
                  <a14:compatExt spid="_x0000_s6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45</xdr:row>
          <xdr:rowOff>180975</xdr:rowOff>
        </xdr:from>
        <xdr:to>
          <xdr:col>2</xdr:col>
          <xdr:colOff>0</xdr:colOff>
          <xdr:row>47</xdr:row>
          <xdr:rowOff>0</xdr:rowOff>
        </xdr:to>
        <xdr:sp macro="" textlink="">
          <xdr:nvSpPr>
            <xdr:cNvPr id="61948" name="Check Box 508" hidden="1">
              <a:extLst>
                <a:ext uri="{63B3BB69-23CF-44E3-9099-C40C66FF867C}">
                  <a14:compatExt spid="_x0000_s6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46</xdr:row>
          <xdr:rowOff>180975</xdr:rowOff>
        </xdr:from>
        <xdr:to>
          <xdr:col>2</xdr:col>
          <xdr:colOff>0</xdr:colOff>
          <xdr:row>48</xdr:row>
          <xdr:rowOff>0</xdr:rowOff>
        </xdr:to>
        <xdr:sp macro="" textlink="">
          <xdr:nvSpPr>
            <xdr:cNvPr id="61950" name="Check Box 510" hidden="1">
              <a:extLst>
                <a:ext uri="{63B3BB69-23CF-44E3-9099-C40C66FF867C}">
                  <a14:compatExt spid="_x0000_s6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47</xdr:row>
          <xdr:rowOff>180975</xdr:rowOff>
        </xdr:from>
        <xdr:to>
          <xdr:col>2</xdr:col>
          <xdr:colOff>0</xdr:colOff>
          <xdr:row>49</xdr:row>
          <xdr:rowOff>0</xdr:rowOff>
        </xdr:to>
        <xdr:sp macro="" textlink="">
          <xdr:nvSpPr>
            <xdr:cNvPr id="61951" name="Check Box 511" hidden="1">
              <a:extLst>
                <a:ext uri="{63B3BB69-23CF-44E3-9099-C40C66FF867C}">
                  <a14:compatExt spid="_x0000_s6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48</xdr:row>
          <xdr:rowOff>180975</xdr:rowOff>
        </xdr:from>
        <xdr:to>
          <xdr:col>2</xdr:col>
          <xdr:colOff>0</xdr:colOff>
          <xdr:row>50</xdr:row>
          <xdr:rowOff>0</xdr:rowOff>
        </xdr:to>
        <xdr:sp macro="" textlink="">
          <xdr:nvSpPr>
            <xdr:cNvPr id="61953" name="Check Box 513" hidden="1">
              <a:extLst>
                <a:ext uri="{63B3BB69-23CF-44E3-9099-C40C66FF867C}">
                  <a14:compatExt spid="_x0000_s6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304800</xdr:colOff>
          <xdr:row>49</xdr:row>
          <xdr:rowOff>171450</xdr:rowOff>
        </xdr:from>
        <xdr:to>
          <xdr:col>2</xdr:col>
          <xdr:colOff>0</xdr:colOff>
          <xdr:row>51</xdr:row>
          <xdr:rowOff>0</xdr:rowOff>
        </xdr:to>
        <xdr:sp macro="" textlink="">
          <xdr:nvSpPr>
            <xdr:cNvPr id="61955" name="Check Box 515" hidden="1">
              <a:extLst>
                <a:ext uri="{63B3BB69-23CF-44E3-9099-C40C66FF867C}">
                  <a14:compatExt spid="_x0000_s6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50</xdr:row>
          <xdr:rowOff>180975</xdr:rowOff>
        </xdr:from>
        <xdr:to>
          <xdr:col>2</xdr:col>
          <xdr:colOff>0</xdr:colOff>
          <xdr:row>52</xdr:row>
          <xdr:rowOff>0</xdr:rowOff>
        </xdr:to>
        <xdr:sp macro="" textlink="">
          <xdr:nvSpPr>
            <xdr:cNvPr id="61957" name="Check Box 517" hidden="1">
              <a:extLst>
                <a:ext uri="{63B3BB69-23CF-44E3-9099-C40C66FF867C}">
                  <a14:compatExt spid="_x0000_s6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51</xdr:row>
          <xdr:rowOff>180975</xdr:rowOff>
        </xdr:from>
        <xdr:to>
          <xdr:col>2</xdr:col>
          <xdr:colOff>0</xdr:colOff>
          <xdr:row>53</xdr:row>
          <xdr:rowOff>0</xdr:rowOff>
        </xdr:to>
        <xdr:sp macro="" textlink="">
          <xdr:nvSpPr>
            <xdr:cNvPr id="61958" name="Check Box 518" hidden="1">
              <a:extLst>
                <a:ext uri="{63B3BB69-23CF-44E3-9099-C40C66FF867C}">
                  <a14:compatExt spid="_x0000_s6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52</xdr:row>
          <xdr:rowOff>180975</xdr:rowOff>
        </xdr:from>
        <xdr:to>
          <xdr:col>2</xdr:col>
          <xdr:colOff>0</xdr:colOff>
          <xdr:row>54</xdr:row>
          <xdr:rowOff>0</xdr:rowOff>
        </xdr:to>
        <xdr:sp macro="" textlink="">
          <xdr:nvSpPr>
            <xdr:cNvPr id="61960" name="Check Box 520" hidden="1">
              <a:extLst>
                <a:ext uri="{63B3BB69-23CF-44E3-9099-C40C66FF867C}">
                  <a14:compatExt spid="_x0000_s6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16</xdr:row>
          <xdr:rowOff>0</xdr:rowOff>
        </xdr:from>
        <xdr:to>
          <xdr:col>2</xdr:col>
          <xdr:colOff>0</xdr:colOff>
          <xdr:row>17</xdr:row>
          <xdr:rowOff>9525</xdr:rowOff>
        </xdr:to>
        <xdr:sp macro="" textlink="">
          <xdr:nvSpPr>
            <xdr:cNvPr id="61965" name="Check Box 525" hidden="1">
              <a:extLst>
                <a:ext uri="{63B3BB69-23CF-44E3-9099-C40C66FF867C}">
                  <a14:compatExt spid="_x0000_s6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76200</xdr:colOff>
          <xdr:row>2</xdr:row>
          <xdr:rowOff>219075</xdr:rowOff>
        </xdr:from>
        <xdr:to>
          <xdr:col>14</xdr:col>
          <xdr:colOff>666750</xdr:colOff>
          <xdr:row>4</xdr:row>
          <xdr:rowOff>95250</xdr:rowOff>
        </xdr:to>
        <xdr:sp macro="" textlink="">
          <xdr:nvSpPr>
            <xdr:cNvPr id="61972" name="Check Box 532" hidden="1">
              <a:extLst>
                <a:ext uri="{63B3BB69-23CF-44E3-9099-C40C66FF867C}">
                  <a14:compatExt spid="_x0000_s6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CLIQUEZ ICI pour le prix seuil</a:t>
              </a:r>
            </a:p>
          </xdr:txBody>
        </xdr:sp>
        <xdr:clientData/>
      </xdr:twoCellAnchor>
    </mc:Choice>
    <mc:Fallback/>
  </mc:AlternateContent>
  <xdr:twoCellAnchor editAs="oneCell">
    <xdr:from>
      <xdr:col>8</xdr:col>
      <xdr:colOff>190501</xdr:colOff>
      <xdr:row>0</xdr:row>
      <xdr:rowOff>95250</xdr:rowOff>
    </xdr:from>
    <xdr:to>
      <xdr:col>10</xdr:col>
      <xdr:colOff>166688</xdr:colOff>
      <xdr:row>4</xdr:row>
      <xdr:rowOff>3704</xdr:rowOff>
    </xdr:to>
    <xdr:pic>
      <xdr:nvPicPr>
        <xdr:cNvPr id="44" name="Image 4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38876" y="95250"/>
          <a:ext cx="873125" cy="88476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23</xdr:row>
          <xdr:rowOff>161925</xdr:rowOff>
        </xdr:from>
        <xdr:to>
          <xdr:col>2</xdr:col>
          <xdr:colOff>0</xdr:colOff>
          <xdr:row>25</xdr:row>
          <xdr:rowOff>0</xdr:rowOff>
        </xdr:to>
        <xdr:sp macro="" textlink="">
          <xdr:nvSpPr>
            <xdr:cNvPr id="2" name="Check Box 535" hidden="1">
              <a:extLst>
                <a:ext uri="{63B3BB69-23CF-44E3-9099-C40C66FF867C}">
                  <a14:compatExt spid="_x0000_s6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285750</xdr:colOff>
          <xdr:row>31</xdr:row>
          <xdr:rowOff>0</xdr:rowOff>
        </xdr:from>
        <xdr:to>
          <xdr:col>2</xdr:col>
          <xdr:colOff>0</xdr:colOff>
          <xdr:row>32</xdr:row>
          <xdr:rowOff>0</xdr:rowOff>
        </xdr:to>
        <xdr:sp macro="" textlink="">
          <xdr:nvSpPr>
            <xdr:cNvPr id="3" name="Check Box 536" hidden="1">
              <a:extLst>
                <a:ext uri="{63B3BB69-23CF-44E3-9099-C40C66FF867C}">
                  <a14:compatExt spid="_x0000_s6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30</xdr:row>
          <xdr:rowOff>0</xdr:rowOff>
        </xdr:from>
        <xdr:to>
          <xdr:col>2</xdr:col>
          <xdr:colOff>0</xdr:colOff>
          <xdr:row>31</xdr:row>
          <xdr:rowOff>28575</xdr:rowOff>
        </xdr:to>
        <xdr:sp macro="" textlink="">
          <xdr:nvSpPr>
            <xdr:cNvPr id="61979" name="Check Box 539" hidden="1">
              <a:extLst>
                <a:ext uri="{63B3BB69-23CF-44E3-9099-C40C66FF867C}">
                  <a14:compatExt spid="_x0000_s6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12</xdr:col>
      <xdr:colOff>31751</xdr:colOff>
      <xdr:row>5</xdr:row>
      <xdr:rowOff>71439</xdr:rowOff>
    </xdr:from>
    <xdr:to>
      <xdr:col>13</xdr:col>
      <xdr:colOff>119063</xdr:colOff>
      <xdr:row>9</xdr:row>
      <xdr:rowOff>119064</xdr:rowOff>
    </xdr:to>
    <xdr:pic macro="[0]!Imprim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6814" y="1389064"/>
          <a:ext cx="984249" cy="793750"/>
        </a:xfrm>
        <a:prstGeom prst="rect">
          <a:avLst/>
        </a:prstGeom>
      </xdr:spPr>
    </xdr:pic>
    <xdr:clientData/>
  </xdr:twoCellAnchor>
  <xdr:twoCellAnchor editAs="oneCell">
    <xdr:from>
      <xdr:col>13</xdr:col>
      <xdr:colOff>404812</xdr:colOff>
      <xdr:row>5</xdr:row>
      <xdr:rowOff>134938</xdr:rowOff>
    </xdr:from>
    <xdr:to>
      <xdr:col>14</xdr:col>
      <xdr:colOff>482600</xdr:colOff>
      <xdr:row>9</xdr:row>
      <xdr:rowOff>6351</xdr:rowOff>
    </xdr:to>
    <xdr:pic macro="[0]!Feuil2.enregistrer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86812" y="1452563"/>
          <a:ext cx="617538" cy="6175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omments" Target="../comments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114"/>
  <sheetViews>
    <sheetView showGridLines="0" tabSelected="1" zoomScale="120" zoomScaleNormal="120" workbookViewId="0">
      <pane ySplit="13" topLeftCell="A14" activePane="bottomLeft" state="frozen"/>
      <selection pane="bottomLeft" activeCell="R26" sqref="R26"/>
    </sheetView>
  </sheetViews>
  <sheetFormatPr baseColWidth="10" defaultRowHeight="12.75" x14ac:dyDescent="0.2"/>
  <cols>
    <col min="1" max="1" width="15.5703125" style="10" customWidth="1"/>
    <col min="2" max="2" width="7.7109375" style="91" customWidth="1"/>
    <col min="3" max="3" width="9.140625" style="91" customWidth="1"/>
    <col min="4" max="4" width="12.85546875" style="10" customWidth="1"/>
    <col min="5" max="5" width="21.5703125" style="10" customWidth="1"/>
    <col min="6" max="6" width="8.7109375" style="10" customWidth="1"/>
    <col min="7" max="7" width="7.7109375" style="10" customWidth="1"/>
    <col min="8" max="9" width="4.7109375" style="10" customWidth="1"/>
    <col min="10" max="10" width="8.7109375" style="10" customWidth="1"/>
    <col min="11" max="11" width="10.7109375" style="10" customWidth="1"/>
    <col min="12" max="12" width="9.7109375" style="91" hidden="1" customWidth="1"/>
    <col min="13" max="13" width="13.42578125" style="54" customWidth="1"/>
    <col min="14" max="14" width="8.140625" style="54" customWidth="1"/>
    <col min="15" max="15" width="12.85546875" style="54" customWidth="1"/>
    <col min="16" max="20" width="11.42578125" style="54"/>
    <col min="21" max="16384" width="11.42578125" style="1"/>
  </cols>
  <sheetData>
    <row r="1" spans="1:20" ht="10.5" customHeight="1" x14ac:dyDescent="0.2">
      <c r="C1" s="211">
        <f>INDEX(scaso,MATCH($B$8,magasin,0))</f>
        <v>0</v>
      </c>
    </row>
    <row r="2" spans="1:20" ht="25.5" customHeight="1" x14ac:dyDescent="0.25">
      <c r="B2" s="106">
        <f>INDEX(tarif,MATCH($B$8,magasin,0))</f>
        <v>0</v>
      </c>
      <c r="C2" s="212" t="str">
        <f>INDEX(cession,MATCH($B$8,magasin,0))</f>
        <v/>
      </c>
      <c r="D2" s="321" t="s">
        <v>1605</v>
      </c>
      <c r="E2" s="309"/>
      <c r="F2" s="209" t="b">
        <v>0</v>
      </c>
      <c r="G2" s="174"/>
      <c r="H2" s="174"/>
      <c r="I2" s="105"/>
      <c r="J2" s="105"/>
      <c r="K2" s="11"/>
      <c r="L2" s="92"/>
      <c r="O2" s="135"/>
    </row>
    <row r="3" spans="1:20" ht="22.5" customHeight="1" x14ac:dyDescent="0.25">
      <c r="B3" s="106">
        <f>INDEX(net,MATCH($B$8,magasin,0))</f>
        <v>0</v>
      </c>
      <c r="C3" s="212">
        <f>INDEX(logidis,MATCH($B$8,magasin,0))</f>
        <v>0</v>
      </c>
      <c r="D3" s="176" t="s">
        <v>1606</v>
      </c>
      <c r="E3" s="174"/>
      <c r="F3" s="174"/>
      <c r="G3" s="174"/>
      <c r="H3" s="174"/>
      <c r="I3" s="105"/>
      <c r="J3" s="105"/>
      <c r="K3" s="11"/>
      <c r="L3" s="92"/>
      <c r="O3" s="135"/>
    </row>
    <row r="4" spans="1:20" ht="18" customHeight="1" x14ac:dyDescent="0.25">
      <c r="B4" s="191">
        <f>INDEX(marché,MATCH($B$8,magasin,0))</f>
        <v>0</v>
      </c>
      <c r="C4" s="322" t="s">
        <v>1607</v>
      </c>
      <c r="D4" s="309"/>
      <c r="E4" s="309"/>
      <c r="F4" s="309"/>
      <c r="G4" s="309"/>
      <c r="H4" s="309"/>
      <c r="I4" s="309"/>
      <c r="J4" s="105"/>
      <c r="K4" s="11"/>
      <c r="L4" s="92"/>
    </row>
    <row r="5" spans="1:20" ht="27" customHeight="1" x14ac:dyDescent="0.35">
      <c r="A5" s="348" t="str">
        <f>IF(O2=TRUE,"BON DE LIVRAISON PROMOTIONNEL N°",IF(B3&gt;0,"BON NET NET","BON DE LIVRAISON N°"))</f>
        <v>BON DE LIVRAISON N°</v>
      </c>
      <c r="B5" s="349"/>
      <c r="C5" s="349"/>
      <c r="D5" s="349"/>
      <c r="E5" s="349"/>
      <c r="F5" s="349"/>
      <c r="H5" s="181" t="s">
        <v>1321</v>
      </c>
      <c r="I5" s="347">
        <v>6500</v>
      </c>
      <c r="J5" s="347"/>
      <c r="K5" s="329"/>
      <c r="L5" s="93"/>
      <c r="M5" s="160"/>
    </row>
    <row r="6" spans="1:20" s="8" customFormat="1" ht="17.25" customHeight="1" x14ac:dyDescent="0.2">
      <c r="A6" s="324" t="s">
        <v>88</v>
      </c>
      <c r="B6" s="325"/>
      <c r="C6" s="326" t="str">
        <f>INDEX(com,MATCH($B$8,magasin,0))</f>
        <v>PRADIER Didier</v>
      </c>
      <c r="D6" s="327"/>
      <c r="E6" s="175" t="str">
        <f>INDEX(tel,MATCH($B$8,magasin,0))</f>
        <v>06.24.14.64.43</v>
      </c>
      <c r="F6" s="169"/>
      <c r="G6" s="170"/>
      <c r="H6" s="171"/>
      <c r="I6" s="172"/>
      <c r="J6" s="172"/>
      <c r="K6" s="173"/>
      <c r="L6" s="93"/>
      <c r="O6" s="54"/>
      <c r="P6" s="54"/>
      <c r="Q6" s="54"/>
      <c r="R6" s="54"/>
      <c r="S6" s="54"/>
      <c r="T6" s="54"/>
    </row>
    <row r="7" spans="1:20" s="8" customFormat="1" ht="17.25" customHeight="1" x14ac:dyDescent="0.2">
      <c r="A7" s="177"/>
      <c r="B7" s="178"/>
      <c r="C7" s="179"/>
      <c r="D7" s="180"/>
      <c r="E7" s="175"/>
      <c r="F7" s="169"/>
      <c r="G7" s="170"/>
      <c r="H7" s="171"/>
      <c r="I7" s="172"/>
      <c r="J7" s="172"/>
      <c r="K7" s="173"/>
      <c r="L7" s="93"/>
      <c r="O7" s="54"/>
      <c r="P7" s="54"/>
      <c r="Q7" s="54"/>
      <c r="R7" s="54"/>
      <c r="S7" s="54"/>
      <c r="T7" s="54"/>
    </row>
    <row r="8" spans="1:20" s="9" customFormat="1" ht="12" customHeight="1" x14ac:dyDescent="0.2">
      <c r="A8" s="12" t="s">
        <v>250</v>
      </c>
      <c r="B8" s="323" t="s">
        <v>1680</v>
      </c>
      <c r="C8" s="323"/>
      <c r="D8" s="323"/>
      <c r="E8" s="323"/>
      <c r="F8" s="13" t="s">
        <v>1615</v>
      </c>
      <c r="G8" s="336"/>
      <c r="H8" s="336"/>
      <c r="I8" s="337"/>
      <c r="J8" s="337"/>
      <c r="K8" s="337"/>
      <c r="L8" s="94"/>
      <c r="M8" s="161"/>
      <c r="N8" s="89"/>
      <c r="O8" s="135"/>
      <c r="P8" s="89"/>
      <c r="Q8" s="89"/>
      <c r="R8" s="89"/>
      <c r="S8" s="89"/>
      <c r="T8" s="89"/>
    </row>
    <row r="9" spans="1:20" s="9" customFormat="1" ht="12" customHeight="1" x14ac:dyDescent="0.2">
      <c r="A9" s="12" t="s">
        <v>251</v>
      </c>
      <c r="B9" s="319" t="str">
        <f>INDEX(adresse1,MATCH($B$8,magasin,0))</f>
        <v>chemin de gabardie</v>
      </c>
      <c r="C9" s="319"/>
      <c r="D9" s="319"/>
      <c r="E9" s="319"/>
      <c r="F9" s="319"/>
      <c r="G9" s="319"/>
      <c r="H9" s="14"/>
      <c r="I9" s="14"/>
      <c r="J9" s="14"/>
      <c r="K9" s="14"/>
      <c r="L9" s="95"/>
      <c r="M9" s="162"/>
      <c r="N9" s="89"/>
      <c r="O9" s="135"/>
      <c r="P9" s="89"/>
      <c r="Q9" s="89"/>
      <c r="R9" s="89"/>
      <c r="S9" s="89"/>
      <c r="T9" s="89"/>
    </row>
    <row r="10" spans="1:20" s="9" customFormat="1" ht="12" customHeight="1" x14ac:dyDescent="0.2">
      <c r="A10" s="12" t="s">
        <v>252</v>
      </c>
      <c r="B10" s="343">
        <f>INDEX(adresse2,MATCH($B$8,magasin,0))</f>
        <v>31075</v>
      </c>
      <c r="C10" s="343"/>
      <c r="D10" s="343"/>
      <c r="E10" s="343"/>
      <c r="F10" s="15" t="s">
        <v>256</v>
      </c>
      <c r="G10" s="319" t="str">
        <f>INDEX(adresse3,MATCH($B$8,magasin,0))</f>
        <v>TOULOUSE</v>
      </c>
      <c r="H10" s="319"/>
      <c r="I10" s="320"/>
      <c r="J10" s="320"/>
      <c r="K10" s="320"/>
      <c r="L10" s="96"/>
      <c r="M10" s="162"/>
      <c r="N10" s="89"/>
      <c r="O10" s="135"/>
      <c r="P10" s="89"/>
      <c r="Q10" s="89"/>
      <c r="R10" s="89"/>
      <c r="S10" s="89"/>
      <c r="T10" s="89"/>
    </row>
    <row r="11" spans="1:20" s="9" customFormat="1" ht="33.75" customHeight="1" x14ac:dyDescent="0.2">
      <c r="A11" s="328" t="s">
        <v>1614</v>
      </c>
      <c r="B11" s="329"/>
      <c r="C11" s="329"/>
      <c r="D11" s="330" t="str">
        <f>IF(G8&gt;0,G8+70,"")</f>
        <v/>
      </c>
      <c r="E11" s="329"/>
      <c r="F11" s="329"/>
      <c r="G11" s="329"/>
      <c r="H11" s="329"/>
      <c r="I11" s="329"/>
      <c r="J11" s="329"/>
      <c r="K11" s="329"/>
      <c r="L11" s="96"/>
      <c r="M11" s="282">
        <f>IF(G8&gt;0,1,0)</f>
        <v>0</v>
      </c>
      <c r="N11" s="89"/>
      <c r="O11" s="135"/>
      <c r="P11" s="89"/>
      <c r="Q11" s="89"/>
      <c r="R11" s="89"/>
      <c r="S11" s="89"/>
      <c r="T11" s="89"/>
    </row>
    <row r="12" spans="1:20" s="9" customFormat="1" ht="21" customHeight="1" x14ac:dyDescent="0.2">
      <c r="A12" s="344" t="str">
        <f>INDEX(numero,MATCH($B$8,magasin,0))</f>
        <v>NUMERO DE COMMANDE</v>
      </c>
      <c r="B12" s="345"/>
      <c r="C12" s="334"/>
      <c r="D12" s="335"/>
      <c r="E12" s="335"/>
      <c r="F12" s="331" t="str">
        <f>INDEX(ifls,MATCH($B$8,magasin,0))</f>
        <v>NUMERO IFLS</v>
      </c>
      <c r="G12" s="332"/>
      <c r="H12" s="333"/>
      <c r="I12" s="339">
        <f>IF(F12="numero ifls",74556,"")</f>
        <v>74556</v>
      </c>
      <c r="J12" s="339"/>
      <c r="K12" s="340"/>
      <c r="L12" s="97"/>
      <c r="M12" s="385">
        <f>IF(A12="numero de commande",1,"")</f>
        <v>1</v>
      </c>
      <c r="N12" s="292" t="s">
        <v>1676</v>
      </c>
      <c r="O12" s="292"/>
      <c r="P12" s="89"/>
      <c r="Q12" s="89"/>
      <c r="R12" s="89"/>
      <c r="S12" s="89"/>
      <c r="T12" s="89"/>
    </row>
    <row r="13" spans="1:20" s="9" customFormat="1" ht="27" customHeight="1" x14ac:dyDescent="0.2">
      <c r="A13" s="31" t="s">
        <v>255</v>
      </c>
      <c r="B13" s="31" t="s">
        <v>1611</v>
      </c>
      <c r="C13" s="143" t="s">
        <v>1168</v>
      </c>
      <c r="D13" s="338" t="s">
        <v>253</v>
      </c>
      <c r="E13" s="338"/>
      <c r="F13" s="107" t="s">
        <v>254</v>
      </c>
      <c r="G13" s="40" t="s">
        <v>1332</v>
      </c>
      <c r="H13" s="341" t="s">
        <v>1333</v>
      </c>
      <c r="I13" s="342"/>
      <c r="J13" s="120" t="s">
        <v>1334</v>
      </c>
      <c r="K13" s="168">
        <f>INDEX(remise,MATCH($B$8,magasin,IF(N5=TRUE,INDEX(remise,MATCH($B$8,magasin,0)))))</f>
        <v>17</v>
      </c>
      <c r="L13" s="98"/>
      <c r="M13" s="291">
        <f>INDEX(remise,MATCH($B$8,magasin,0))</f>
        <v>17</v>
      </c>
      <c r="N13" s="292" t="s">
        <v>1677</v>
      </c>
      <c r="O13" s="292"/>
      <c r="P13" s="89"/>
      <c r="Q13" s="89"/>
      <c r="R13" s="89"/>
      <c r="S13" s="89"/>
      <c r="T13" s="89"/>
    </row>
    <row r="14" spans="1:20" s="9" customFormat="1" ht="6.75" customHeight="1" x14ac:dyDescent="0.2">
      <c r="A14" s="50"/>
      <c r="B14" s="99"/>
      <c r="C14" s="99"/>
      <c r="D14" s="51"/>
      <c r="E14" s="51"/>
      <c r="F14" s="51"/>
      <c r="G14" s="51"/>
      <c r="H14" s="51"/>
      <c r="I14" s="51"/>
      <c r="J14" s="51"/>
      <c r="K14" s="51"/>
      <c r="L14" s="99"/>
      <c r="M14" s="162"/>
      <c r="N14" s="89"/>
      <c r="O14" s="135"/>
      <c r="P14" s="89"/>
      <c r="Q14" s="89"/>
      <c r="R14" s="89"/>
      <c r="S14" s="89"/>
      <c r="T14" s="89"/>
    </row>
    <row r="15" spans="1:20" s="9" customFormat="1" ht="15" customHeight="1" x14ac:dyDescent="0.2">
      <c r="A15" s="109">
        <v>2564443</v>
      </c>
      <c r="B15" s="144"/>
      <c r="C15" s="145"/>
      <c r="D15" s="305" t="s">
        <v>257</v>
      </c>
      <c r="E15" s="305"/>
      <c r="F15" s="110"/>
      <c r="G15" s="111">
        <f>IF($B$2&gt;0,prix!K7,prix!E7)</f>
        <v>0</v>
      </c>
      <c r="H15" s="301">
        <f>IF($B$4&gt;0,prix!R7,IF($B$2&gt;0,prix!T7,IF($C$1=1,prix!X7,IF($C$2=1,prix!I7,IF($C$3&gt;0,prix!V7,IF(OR($F$2=TRUE,L15=TRUE),prix!I7,prix!G7))))))</f>
        <v>0</v>
      </c>
      <c r="I15" s="311"/>
      <c r="J15" s="119">
        <f>IF(OR($F$2=TRUE,L15=TRUE),"Net Net",IF($C$2=1,"Net Net",IF($C$3=1,"Net Net",IF($B$3=1,"Net Net",IF(L15=FALSE,INDEX(remise,MATCH($B$8,magasin,0)))))))</f>
        <v>17</v>
      </c>
      <c r="K15" s="112">
        <f>IF($O$2=TRUE,(H15*F15),IF($B$3=1,(F15*H15),IF($F$2=TRUE,(H15*F15),IF($K$13=0,(H15*F15),IF($O$5=TRUE,(H15*F15),IF(L15=FALSE,(G15*F15-G15*F15*$K$13%),F15*H15))))))</f>
        <v>0</v>
      </c>
      <c r="L15" s="100" t="b">
        <v>0</v>
      </c>
      <c r="M15" s="162"/>
      <c r="N15" s="89"/>
      <c r="O15" s="135"/>
      <c r="P15" s="89"/>
      <c r="Q15" s="89"/>
      <c r="R15" s="89"/>
      <c r="S15" s="89"/>
      <c r="T15" s="89"/>
    </row>
    <row r="16" spans="1:20" s="30" customFormat="1" ht="15" customHeight="1" x14ac:dyDescent="0.2">
      <c r="A16" s="109">
        <v>2564446</v>
      </c>
      <c r="B16" s="144"/>
      <c r="C16" s="145"/>
      <c r="D16" s="303" t="s">
        <v>56</v>
      </c>
      <c r="E16" s="304"/>
      <c r="F16" s="110"/>
      <c r="G16" s="111">
        <f>IF($B$2&gt;0,prix!K8,prix!E8)</f>
        <v>0</v>
      </c>
      <c r="H16" s="301">
        <f>IF($B$4&gt;0,prix!R8,IF($B$2&gt;0,prix!T8,IF($C$1=1,prix!X8,IF($C$2=1,prix!I8,IF($C$3&gt;0,prix!V8,IF(OR($F$2=TRUE,L16=TRUE),prix!I8,prix!G8))))))</f>
        <v>0</v>
      </c>
      <c r="I16" s="311"/>
      <c r="J16" s="119">
        <f>IF(OR($F$2=TRUE,L16=TRUE),"Net Net",IF($C$2=1,"Net Net",IF($C$3=1,"Net Net",IF($B$3=1,"Net Net",IF(L16=FALSE,INDEX(remise,MATCH($B$8,magasin,0)))))))</f>
        <v>17</v>
      </c>
      <c r="K16" s="112">
        <f>IF($O$2=TRUE,(H16*F16),IF($B$3=1,(F16*H16),IF($F$2=TRUE,(H16*F16),IF($K$13=0,(H16*F16),IF($O$5=TRUE,(H16*F16),IF(L16=FALSE,(G16*F16-G16*F16*$K$13%),F16*H16))))))</f>
        <v>0</v>
      </c>
      <c r="L16" s="100" t="b">
        <v>0</v>
      </c>
      <c r="M16" s="90"/>
      <c r="N16" s="90"/>
      <c r="O16" s="90"/>
      <c r="P16" s="90"/>
      <c r="Q16" s="90"/>
      <c r="R16" s="90"/>
      <c r="S16" s="90"/>
      <c r="T16" s="90"/>
    </row>
    <row r="17" spans="1:20" s="8" customFormat="1" ht="15" customHeight="1" x14ac:dyDescent="0.2">
      <c r="A17" s="109">
        <v>2564445</v>
      </c>
      <c r="B17" s="144"/>
      <c r="C17" s="145"/>
      <c r="D17" s="305" t="s">
        <v>1360</v>
      </c>
      <c r="E17" s="305"/>
      <c r="F17" s="110"/>
      <c r="G17" s="111">
        <f>IF($B$2&gt;0,prix!K9,prix!E9)</f>
        <v>0</v>
      </c>
      <c r="H17" s="301">
        <f>IF($B$4&gt;0,prix!R9,IF($B$2&gt;0,prix!T9,IF($C$1=1,prix!X9,IF($C$2=1,prix!I9,IF($C$3&gt;0,prix!V9,IF(OR($F$2=TRUE,L17=TRUE),prix!I9,prix!G9))))))</f>
        <v>0</v>
      </c>
      <c r="I17" s="311"/>
      <c r="J17" s="119">
        <f>IF(OR($F$2=TRUE,L17=TRUE),"Net Net",IF($C$2=1,"Net Net",IF($C$3=1,"Net Net",IF($B$3=1,"Net Net",IF(L17=FALSE,INDEX(remise,MATCH($B$8,magasin,0)))))))</f>
        <v>17</v>
      </c>
      <c r="K17" s="112">
        <f>IF($O$2=TRUE,(H17*F17),IF($B$3=1,(F17*H17),IF($F$2=TRUE,(H17*F17),IF($K$13=0,(H17*F17),IF($O$5=TRUE,(H17*F17),IF(L17=FALSE,(G17*F17-G17*F17*$K$13%),F17*H17))))))</f>
        <v>0</v>
      </c>
      <c r="L17" s="100" t="b">
        <v>0</v>
      </c>
      <c r="M17" s="54"/>
      <c r="N17" s="54"/>
      <c r="O17" s="54"/>
      <c r="P17" s="54"/>
      <c r="Q17" s="54"/>
      <c r="R17" s="54"/>
      <c r="S17" s="54"/>
      <c r="T17" s="54"/>
    </row>
    <row r="18" spans="1:20" ht="15" customHeight="1" x14ac:dyDescent="0.2">
      <c r="A18" s="109">
        <v>2564447</v>
      </c>
      <c r="B18" s="144"/>
      <c r="C18" s="145"/>
      <c r="D18" s="305" t="s">
        <v>1132</v>
      </c>
      <c r="E18" s="305"/>
      <c r="F18" s="110"/>
      <c r="G18" s="111">
        <f>IF($B$2&gt;0,prix!K10,prix!E10)</f>
        <v>0</v>
      </c>
      <c r="H18" s="301">
        <f>IF($B$4&gt;0,prix!R10,IF($B$2&gt;0,prix!T10,IF($C$1=1,prix!X10,IF($C$2=1,prix!I10,IF($C$3&gt;0,prix!V10,IF(OR($F$2=TRUE,L18=TRUE),prix!I10,prix!G10))))))</f>
        <v>0</v>
      </c>
      <c r="I18" s="311"/>
      <c r="J18" s="119">
        <f>IF(OR($F$2=TRUE,L18=TRUE),"Net Net",IF($C$2=1,"Net Net",IF($C$3=1,"Net Net",IF($B$3=1,"Net Net",IF(L18=FALSE,INDEX(remise,MATCH($B$8,magasin,0)))))))</f>
        <v>17</v>
      </c>
      <c r="K18" s="112">
        <f>IF($O$2=TRUE,(H18*F18),IF($B$3=1,(F18*H18),IF($F$2=TRUE,(H18*F18),IF($K$13=0,(H18*F18),IF($O$5=TRUE,(H18*F18),IF(L18=FALSE,(G18*F18-G18*F18*$K$13%),F18*H18))))))</f>
        <v>0</v>
      </c>
      <c r="L18" s="100" t="b">
        <v>0</v>
      </c>
      <c r="N18" s="163"/>
      <c r="O18" s="190">
        <f>IF(N18,"",1)</f>
        <v>1</v>
      </c>
    </row>
    <row r="19" spans="1:20" ht="15" customHeight="1" x14ac:dyDescent="0.2">
      <c r="A19" s="109">
        <v>2564453</v>
      </c>
      <c r="B19" s="144"/>
      <c r="C19" s="145"/>
      <c r="D19" s="303" t="s">
        <v>1365</v>
      </c>
      <c r="E19" s="317"/>
      <c r="F19" s="110"/>
      <c r="G19" s="111">
        <f>IF($B$2&gt;0,prix!K11,prix!E11)</f>
        <v>0</v>
      </c>
      <c r="H19" s="301">
        <f>IF($B$4&gt;0,prix!R11,IF($B$2&gt;0,prix!T11,IF($C$1=1,prix!X11,IF($C$2=1,prix!I11,IF($C$3&gt;0,prix!V11,IF(OR($F$2=TRUE,L19=TRUE),prix!I11,prix!G11))))))</f>
        <v>0</v>
      </c>
      <c r="I19" s="311"/>
      <c r="J19" s="119" t="s">
        <v>1338</v>
      </c>
      <c r="K19" s="112">
        <f>F19*H19</f>
        <v>0</v>
      </c>
      <c r="L19" s="100"/>
      <c r="N19" s="163"/>
      <c r="O19" s="190"/>
      <c r="Q19" s="299"/>
    </row>
    <row r="20" spans="1:20" ht="15" customHeight="1" x14ac:dyDescent="0.2">
      <c r="A20" s="109">
        <v>2564447</v>
      </c>
      <c r="B20" s="144"/>
      <c r="C20" s="145"/>
      <c r="D20" s="303" t="s">
        <v>57</v>
      </c>
      <c r="E20" s="304"/>
      <c r="F20" s="110"/>
      <c r="G20" s="111">
        <f>IF($B$2&gt;0,prix!K12,prix!E12)</f>
        <v>0</v>
      </c>
      <c r="H20" s="301">
        <f>IF($B$4&gt;0,prix!R12,IF($B$2&gt;0,prix!T12,IF($C$1=1,prix!X12,IF($C$2=1,prix!I12,IF($C$3&gt;0,prix!V12,IF(OR($F$2=TRUE,L20=TRUE),prix!I12,prix!G12))))))</f>
        <v>0</v>
      </c>
      <c r="I20" s="311"/>
      <c r="J20" s="119">
        <f t="shared" ref="J20:J34" si="0">IF(OR($F$2=TRUE,L20=TRUE),"Net Net",IF($C$2=1,"Net Net",IF($C$3=1,"Net Net",IF($B$3=1,"Net Net",IF(L20=FALSE,INDEX(remise,MATCH($B$8,magasin,0)))))))</f>
        <v>17</v>
      </c>
      <c r="K20" s="112">
        <f t="shared" ref="K20:K34" si="1">IF($O$2=TRUE,(H20*F20),IF($B$3=1,(F20*H20),IF($F$2=TRUE,(H20*F20),IF($K$13=0,(H20*F20),IF($O$5=TRUE,(H20*F20),IF(L20=FALSE,(G20*F20-G20*F20*$K$13%),F20*H20))))))</f>
        <v>0</v>
      </c>
      <c r="L20" s="100" t="b">
        <v>0</v>
      </c>
      <c r="N20" s="163"/>
      <c r="O20" s="190"/>
      <c r="Q20"/>
    </row>
    <row r="21" spans="1:20" ht="15" customHeight="1" x14ac:dyDescent="0.2">
      <c r="A21" s="109">
        <v>2564448</v>
      </c>
      <c r="B21" s="144"/>
      <c r="C21" s="145"/>
      <c r="D21" s="305" t="s">
        <v>1133</v>
      </c>
      <c r="E21" s="305"/>
      <c r="F21" s="110"/>
      <c r="G21" s="111">
        <f>IF($B$2&gt;0,prix!K13,prix!E13)</f>
        <v>0</v>
      </c>
      <c r="H21" s="301">
        <f>IF($B$4&gt;0,prix!R13,IF($B$2&gt;0,prix!T13,IF($C$1=1,prix!X13,IF($C$2=1,prix!I13,IF($C$3&gt;0,prix!V13,IF(OR($F$2=TRUE,L21=TRUE),prix!I13,prix!G13))))))</f>
        <v>0</v>
      </c>
      <c r="I21" s="311"/>
      <c r="J21" s="119">
        <f t="shared" si="0"/>
        <v>17</v>
      </c>
      <c r="K21" s="112">
        <f t="shared" si="1"/>
        <v>0</v>
      </c>
      <c r="L21" s="100" t="b">
        <v>0</v>
      </c>
      <c r="O21" s="190">
        <f>IF(N21,"",1)</f>
        <v>1</v>
      </c>
      <c r="Q21" s="298"/>
    </row>
    <row r="22" spans="1:20" ht="15" customHeight="1" x14ac:dyDescent="0.2">
      <c r="A22" s="109">
        <v>2564449</v>
      </c>
      <c r="B22" s="144"/>
      <c r="C22" s="145"/>
      <c r="D22" s="305" t="s">
        <v>1134</v>
      </c>
      <c r="E22" s="305"/>
      <c r="F22" s="110"/>
      <c r="G22" s="111">
        <f>IF($B$2&gt;0,prix!K14,prix!E14)</f>
        <v>0</v>
      </c>
      <c r="H22" s="301">
        <f>IF($B$4&gt;0,prix!R14,IF($B$2&gt;0,prix!T14,IF($C$1=1,prix!X14,IF($C$2=1,prix!I14,IF($C$3&gt;0,prix!V14,IF(OR($F$2=TRUE,L22=TRUE),prix!I14,prix!G14))))))</f>
        <v>0</v>
      </c>
      <c r="I22" s="311"/>
      <c r="J22" s="119">
        <f t="shared" si="0"/>
        <v>17</v>
      </c>
      <c r="K22" s="112">
        <f t="shared" si="1"/>
        <v>0</v>
      </c>
      <c r="L22" s="100" t="b">
        <v>0</v>
      </c>
      <c r="O22" s="190"/>
      <c r="Q22" s="298"/>
    </row>
    <row r="23" spans="1:20" ht="15" customHeight="1" x14ac:dyDescent="0.2">
      <c r="A23" s="109">
        <v>2564476</v>
      </c>
      <c r="B23" s="144"/>
      <c r="C23" s="145"/>
      <c r="D23" s="305" t="s">
        <v>1135</v>
      </c>
      <c r="E23" s="305"/>
      <c r="F23" s="110"/>
      <c r="G23" s="111">
        <f>IF($B$2&gt;0,prix!K15,prix!E15)</f>
        <v>0</v>
      </c>
      <c r="H23" s="301">
        <f>IF($B$4&gt;0,prix!R15,IF($B$2&gt;0,prix!T15,IF($C$1=1,prix!X15,IF($C$2=1,prix!I15,IF($C$3&gt;0,prix!V15,IF(OR($F$2=TRUE,L23=TRUE),prix!I15,prix!G15))))))</f>
        <v>0</v>
      </c>
      <c r="I23" s="311"/>
      <c r="J23" s="119">
        <f t="shared" si="0"/>
        <v>17</v>
      </c>
      <c r="K23" s="112">
        <f t="shared" si="1"/>
        <v>0</v>
      </c>
      <c r="L23" s="100" t="b">
        <v>0</v>
      </c>
      <c r="O23" s="190"/>
      <c r="Q23" s="300"/>
    </row>
    <row r="24" spans="1:20" ht="15" customHeight="1" x14ac:dyDescent="0.2">
      <c r="A24" s="109">
        <v>2564470</v>
      </c>
      <c r="B24" s="144"/>
      <c r="C24" s="145"/>
      <c r="D24" s="303" t="s">
        <v>1136</v>
      </c>
      <c r="E24" s="317"/>
      <c r="F24" s="110"/>
      <c r="G24" s="111">
        <f>IF($B$2&gt;0,prix!K16,prix!E16)</f>
        <v>0</v>
      </c>
      <c r="H24" s="301">
        <f>IF($B$4&gt;0,prix!R16,IF($B$2&gt;0,prix!T16,IF($C$1=1,prix!X16,IF($C$2=1,prix!I16,IF($C$3&gt;0,prix!V16,IF(OR($F$2=TRUE,L24=TRUE),prix!I16,prix!G16))))))</f>
        <v>0</v>
      </c>
      <c r="I24" s="311"/>
      <c r="J24" s="119">
        <f t="shared" si="0"/>
        <v>17</v>
      </c>
      <c r="K24" s="112">
        <f t="shared" si="1"/>
        <v>0</v>
      </c>
      <c r="L24" s="100" t="b">
        <v>0</v>
      </c>
    </row>
    <row r="25" spans="1:20" ht="15" customHeight="1" x14ac:dyDescent="0.2">
      <c r="A25" s="283"/>
      <c r="B25" s="144"/>
      <c r="C25" s="145"/>
      <c r="D25" s="303" t="s">
        <v>1632</v>
      </c>
      <c r="E25" s="304"/>
      <c r="F25" s="110"/>
      <c r="G25" s="111">
        <f>IF($B$2&gt;0,prix!K17,prix!E17)</f>
        <v>0</v>
      </c>
      <c r="H25" s="301">
        <f>IF($B$4&gt;0,prix!R17,IF($B$2&gt;0,prix!T17,IF($C$1=1,prix!X17,IF($C$2=1,prix!I17,IF($C$3&gt;0,prix!V17,IF(OR($F$2=TRUE,L25=TRUE),prix!I17,prix!G17))))))</f>
        <v>0</v>
      </c>
      <c r="I25" s="311"/>
      <c r="J25" s="119">
        <f t="shared" ref="J25" si="2">IF(OR($F$2=TRUE,L25=TRUE),"Net Net",IF($C$2=1,"Net Net",IF($C$3=1,"Net Net",IF($B$3=1,"Net Net",IF(L25=FALSE,INDEX(remise,MATCH($B$8,magasin,0)))))))</f>
        <v>17</v>
      </c>
      <c r="K25" s="112">
        <f t="shared" ref="K25" si="3">IF($O$2=TRUE,(H25*F25),IF($B$3=1,(F25*H25),IF($F$2=TRUE,(H25*F25),IF($K$13=0,(H25*F25),IF($O$5=TRUE,(H25*F25),IF(L25=FALSE,(G25*F25-G25*F25*$K$13%),F25*H25))))))</f>
        <v>0</v>
      </c>
      <c r="L25" s="100" t="b">
        <v>0</v>
      </c>
    </row>
    <row r="26" spans="1:20" ht="15" customHeight="1" x14ac:dyDescent="0.2">
      <c r="A26" s="109">
        <v>2564450</v>
      </c>
      <c r="B26" s="144"/>
      <c r="C26" s="145"/>
      <c r="D26" s="305" t="s">
        <v>258</v>
      </c>
      <c r="E26" s="305"/>
      <c r="F26" s="110"/>
      <c r="G26" s="111">
        <f>IF($B$2&gt;0,prix!K18,prix!E18)</f>
        <v>0</v>
      </c>
      <c r="H26" s="301">
        <f>IF($B$4&gt;0,prix!R18,IF($B$2&gt;0,prix!T18,IF($C$1=1,prix!X18,IF($C$2=1,prix!I18,IF($C$3&gt;0,prix!V18,IF(OR($F$2=TRUE,L26=TRUE),prix!I18,prix!G18))))))</f>
        <v>0</v>
      </c>
      <c r="I26" s="311"/>
      <c r="J26" s="119">
        <f t="shared" si="0"/>
        <v>17</v>
      </c>
      <c r="K26" s="112">
        <f t="shared" si="1"/>
        <v>0</v>
      </c>
      <c r="L26" s="100" t="b">
        <v>0</v>
      </c>
    </row>
    <row r="27" spans="1:20" ht="15" customHeight="1" x14ac:dyDescent="0.2">
      <c r="A27" s="109">
        <v>2564451</v>
      </c>
      <c r="B27" s="144"/>
      <c r="C27" s="145"/>
      <c r="D27" s="305" t="s">
        <v>1137</v>
      </c>
      <c r="E27" s="305"/>
      <c r="F27" s="110"/>
      <c r="G27" s="111">
        <f>IF($B$2&gt;0,prix!K19,prix!E19)</f>
        <v>0</v>
      </c>
      <c r="H27" s="301">
        <f>IF($B$4&gt;0,prix!R19,IF($B$2&gt;0,prix!T19,IF($C$1=1,prix!X19,IF($C$2=1,prix!I19,IF($C$3&gt;0,prix!V19,IF(OR($F$2=TRUE,L27=TRUE),prix!I19,prix!G19))))))</f>
        <v>0</v>
      </c>
      <c r="I27" s="311"/>
      <c r="J27" s="119">
        <f t="shared" si="0"/>
        <v>17</v>
      </c>
      <c r="K27" s="112">
        <f t="shared" si="1"/>
        <v>0</v>
      </c>
      <c r="L27" s="100" t="b">
        <v>0</v>
      </c>
    </row>
    <row r="28" spans="1:20" ht="15" customHeight="1" x14ac:dyDescent="0.2">
      <c r="A28" s="109">
        <v>2564452</v>
      </c>
      <c r="B28" s="144"/>
      <c r="C28" s="145"/>
      <c r="D28" s="305" t="s">
        <v>1138</v>
      </c>
      <c r="E28" s="305"/>
      <c r="F28" s="110"/>
      <c r="G28" s="111">
        <f>IF($B$2&gt;0,prix!K20,prix!E20)</f>
        <v>0</v>
      </c>
      <c r="H28" s="301">
        <f>IF($B$4&gt;0,prix!R20,IF($B$2&gt;0,prix!T20,IF($C$1=1,prix!X20,IF($C$2=1,prix!I20,IF($C$3&gt;0,prix!V20,IF(OR($F$2=TRUE,L28=TRUE),prix!I20,prix!G20))))))</f>
        <v>0</v>
      </c>
      <c r="I28" s="311"/>
      <c r="J28" s="119">
        <f t="shared" si="0"/>
        <v>17</v>
      </c>
      <c r="K28" s="112">
        <f t="shared" si="1"/>
        <v>0</v>
      </c>
      <c r="L28" s="100" t="b">
        <v>0</v>
      </c>
    </row>
    <row r="29" spans="1:20" ht="15" customHeight="1" x14ac:dyDescent="0.2">
      <c r="A29" s="109">
        <v>2564454</v>
      </c>
      <c r="B29" s="144"/>
      <c r="C29" s="145"/>
      <c r="D29" s="305" t="s">
        <v>1139</v>
      </c>
      <c r="E29" s="305"/>
      <c r="F29" s="110"/>
      <c r="G29" s="111">
        <f>IF($B$2&gt;0,prix!K21,prix!E21)</f>
        <v>0</v>
      </c>
      <c r="H29" s="301">
        <f>IF($B$4&gt;0,prix!R21,IF($B$2&gt;0,prix!T21,IF($C$1=1,prix!X21,IF($C$2=1,prix!I21,IF($C$3&gt;0,prix!V21,IF(OR($F$2=TRUE,L29=TRUE),prix!I21,prix!G21))))))</f>
        <v>0</v>
      </c>
      <c r="I29" s="311"/>
      <c r="J29" s="119">
        <f t="shared" si="0"/>
        <v>17</v>
      </c>
      <c r="K29" s="112">
        <f t="shared" si="1"/>
        <v>0</v>
      </c>
      <c r="L29" s="100" t="b">
        <v>0</v>
      </c>
    </row>
    <row r="30" spans="1:20" ht="15" customHeight="1" x14ac:dyDescent="0.2">
      <c r="A30" s="109">
        <v>2564455</v>
      </c>
      <c r="B30" s="144"/>
      <c r="C30" s="145"/>
      <c r="D30" s="305" t="s">
        <v>260</v>
      </c>
      <c r="E30" s="305"/>
      <c r="F30" s="110"/>
      <c r="G30" s="111">
        <f>IF($B$2&gt;0,prix!K22,prix!E22)</f>
        <v>0</v>
      </c>
      <c r="H30" s="301">
        <f>IF($B$4&gt;0,prix!R22,IF($B$2&gt;0,prix!T22,IF($C$1=1,prix!X22,IF($C$2=1,prix!I22,IF($C$3&gt;0,prix!V22,IF(OR($F$2=TRUE,L30=TRUE),prix!I22,prix!G22))))))</f>
        <v>0</v>
      </c>
      <c r="I30" s="311"/>
      <c r="J30" s="119">
        <f t="shared" si="0"/>
        <v>17</v>
      </c>
      <c r="K30" s="112">
        <f t="shared" si="1"/>
        <v>0</v>
      </c>
      <c r="L30" s="100" t="b">
        <v>0</v>
      </c>
    </row>
    <row r="31" spans="1:20" ht="15" customHeight="1" x14ac:dyDescent="0.2">
      <c r="A31" s="287"/>
      <c r="B31" s="144"/>
      <c r="C31" s="145"/>
      <c r="D31" s="303" t="s">
        <v>1662</v>
      </c>
      <c r="E31" s="304"/>
      <c r="F31" s="110"/>
      <c r="G31" s="111">
        <f>IF($B$2&gt;0,prix!K23,prix!E23)</f>
        <v>0</v>
      </c>
      <c r="H31" s="301">
        <f>IF($B$4&gt;0,prix!R23,IF($B$2&gt;0,prix!T23,IF($C$1=1,prix!X23,IF($C$2=1,prix!I23,IF($C$3&gt;0,prix!V23,IF(OR($F$2=TRUE,L31=TRUE),prix!I23,prix!G23))))))</f>
        <v>0</v>
      </c>
      <c r="I31" s="311"/>
      <c r="J31" s="119">
        <f t="shared" ref="J31" si="4">IF(OR($F$2=TRUE,L31=TRUE),"Net Net",IF($C$2=1,"Net Net",IF($C$3=1,"Net Net",IF($B$3=1,"Net Net",IF(L31=FALSE,INDEX(remise,MATCH($B$8,magasin,0)))))))</f>
        <v>17</v>
      </c>
      <c r="K31" s="112">
        <f t="shared" ref="K31" si="5">IF($O$2=TRUE,(H31*F31),IF($B$3=1,(F31*H31),IF($F$2=TRUE,(H31*F31),IF($K$13=0,(H31*F31),IF($O$5=TRUE,(H31*F31),IF(L31=FALSE,(G31*F31-G31*F31*$K$13%),F31*H31))))))</f>
        <v>0</v>
      </c>
      <c r="L31" s="100" t="b">
        <v>0</v>
      </c>
    </row>
    <row r="32" spans="1:20" ht="15" customHeight="1" x14ac:dyDescent="0.2">
      <c r="A32" s="283"/>
      <c r="B32" s="144"/>
      <c r="C32" s="145"/>
      <c r="D32" s="303" t="s">
        <v>1633</v>
      </c>
      <c r="E32" s="304"/>
      <c r="F32" s="110"/>
      <c r="G32" s="111">
        <f>IF($B$2&gt;0,prix!K24,prix!E24)</f>
        <v>0</v>
      </c>
      <c r="H32" s="301">
        <f>IF($B$4&gt;0,prix!R24,IF($B$2&gt;0,prix!T24,IF($C$1=1,prix!X24,IF($C$2=1,prix!I24,IF($C$3&gt;0,prix!V24,IF(OR($F$2=TRUE,L32=TRUE),prix!I24,prix!G24))))))</f>
        <v>0</v>
      </c>
      <c r="I32" s="311"/>
      <c r="J32" s="119">
        <f t="shared" ref="J32" si="6">IF(OR($F$2=TRUE,L32=TRUE),"Net Net",IF($C$2=1,"Net Net",IF($C$3=1,"Net Net",IF($B$3=1,"Net Net",IF(L32=FALSE,INDEX(remise,MATCH($B$8,magasin,0)))))))</f>
        <v>17</v>
      </c>
      <c r="K32" s="112">
        <f t="shared" ref="K32" si="7">IF($O$2=TRUE,(H32*F32),IF($B$3=1,(F32*H32),IF($F$2=TRUE,(H32*F32),IF($K$13=0,(H32*F32),IF($O$5=TRUE,(H32*F32),IF(L32=FALSE,(G32*F32-G32*F32*$K$13%),F32*H32))))))</f>
        <v>0</v>
      </c>
      <c r="L32" s="100" t="b">
        <v>0</v>
      </c>
    </row>
    <row r="33" spans="1:20" ht="15" customHeight="1" x14ac:dyDescent="0.2">
      <c r="A33" s="109">
        <v>2564456</v>
      </c>
      <c r="B33" s="144"/>
      <c r="C33" s="145"/>
      <c r="D33" s="305" t="s">
        <v>261</v>
      </c>
      <c r="E33" s="305"/>
      <c r="F33" s="110"/>
      <c r="G33" s="111">
        <f>IF($B$2&gt;0,prix!K25,prix!E25)</f>
        <v>0</v>
      </c>
      <c r="H33" s="301">
        <f>IF($B$4&gt;0,prix!R25,IF($B$2&gt;0,prix!T25,IF($C$1=1,prix!X25,IF($C$2=1,prix!I25,IF($C$3&gt;0,prix!V25,IF(OR($F$2=TRUE,L33=TRUE),prix!I25,prix!G25))))))</f>
        <v>0</v>
      </c>
      <c r="I33" s="311"/>
      <c r="J33" s="119">
        <f t="shared" si="0"/>
        <v>17</v>
      </c>
      <c r="K33" s="112">
        <f t="shared" si="1"/>
        <v>0</v>
      </c>
      <c r="L33" s="100" t="b">
        <v>0</v>
      </c>
    </row>
    <row r="34" spans="1:20" ht="15" customHeight="1" x14ac:dyDescent="0.2">
      <c r="A34" s="109">
        <v>2564457</v>
      </c>
      <c r="B34" s="144"/>
      <c r="C34" s="145"/>
      <c r="D34" s="305" t="s">
        <v>262</v>
      </c>
      <c r="E34" s="305"/>
      <c r="F34" s="110"/>
      <c r="G34" s="111">
        <f>IF($B$2&gt;0,prix!K26,prix!E26)</f>
        <v>0</v>
      </c>
      <c r="H34" s="301">
        <f>IF($B$4&gt;0,prix!R26,IF($B$2&gt;0,prix!T26,IF($C$1=1,prix!X26,IF($C$2=1,prix!I26,IF($C$3&gt;0,prix!V26,IF(OR($F$2=TRUE,L34=TRUE),prix!I26,prix!G26))))))</f>
        <v>0</v>
      </c>
      <c r="I34" s="311"/>
      <c r="J34" s="119">
        <f t="shared" si="0"/>
        <v>17</v>
      </c>
      <c r="K34" s="112">
        <f t="shared" si="1"/>
        <v>0</v>
      </c>
      <c r="L34" s="100" t="b">
        <v>0</v>
      </c>
    </row>
    <row r="35" spans="1:20" ht="3.95" customHeight="1" x14ac:dyDescent="0.2">
      <c r="A35" s="138"/>
      <c r="B35" s="146"/>
      <c r="C35" s="147"/>
      <c r="D35" s="138"/>
      <c r="E35" s="138"/>
      <c r="F35" s="139"/>
      <c r="G35" s="208"/>
      <c r="H35" s="301">
        <f>IF($B$4&gt;0,prix!R27,IF($B$2&gt;0,prix!T27,IF($C$1=1,prix!X27,IF($C$2=1,prix!I27,IF($C$3&gt;0,prix!V27,IF(OR($F$2=TRUE,L35=TRUE),prix!I27,prix!G27))))))</f>
        <v>0</v>
      </c>
      <c r="I35" s="311"/>
      <c r="J35" s="119"/>
      <c r="K35" s="210"/>
      <c r="L35" s="54"/>
      <c r="T35" s="1"/>
    </row>
    <row r="36" spans="1:20" ht="15" customHeight="1" x14ac:dyDescent="0.2">
      <c r="A36" s="109">
        <v>2564458</v>
      </c>
      <c r="B36" s="144"/>
      <c r="C36" s="145"/>
      <c r="D36" s="305" t="s">
        <v>1140</v>
      </c>
      <c r="E36" s="305"/>
      <c r="F36" s="110"/>
      <c r="G36" s="111">
        <f>IF($B$2&gt;0,prix!K28,prix!E28)</f>
        <v>0</v>
      </c>
      <c r="H36" s="301">
        <f>IF($B$4&gt;0,prix!R28,IF($B$2&gt;0,prix!T28,IF($C$1=1,prix!X28,IF($C$2=1,prix!I28,IF($C$3&gt;0,prix!V28,IF(OR($F$2=TRUE,L36=TRUE),prix!I28,prix!G28))))))</f>
        <v>0</v>
      </c>
      <c r="I36" s="311"/>
      <c r="J36" s="119">
        <f>IF(OR($F$2=TRUE,L36=TRUE),"Net Net",IF($C$2=1,"Net Net",IF($C$3=1,"Net Net",IF($B$3=1,"Net Net",IF(L36=FALSE,INDEX(remise,MATCH($B$8,magasin,0)))))))</f>
        <v>17</v>
      </c>
      <c r="K36" s="112">
        <f>IF($O$2=TRUE,(H36*F36),IF($B$3=1,(F36*H36),IF($F$2=TRUE,(H36*F36),IF($K$13=0,(H36*F36),IF($O$5=TRUE,(H36*F36),IF(L36=FALSE,(G36*F36-G36*F36*$K$13%),F36*H36))))))</f>
        <v>0</v>
      </c>
      <c r="L36" s="100" t="b">
        <v>0</v>
      </c>
    </row>
    <row r="37" spans="1:20" ht="15" customHeight="1" x14ac:dyDescent="0.2">
      <c r="A37" s="109">
        <v>2564459</v>
      </c>
      <c r="B37" s="144"/>
      <c r="C37" s="145"/>
      <c r="D37" s="305" t="s">
        <v>1141</v>
      </c>
      <c r="E37" s="305"/>
      <c r="F37" s="110"/>
      <c r="G37" s="111">
        <f>IF($B$2&gt;0,prix!K29,prix!E29)</f>
        <v>0</v>
      </c>
      <c r="H37" s="301">
        <f>IF($B$4&gt;0,prix!R29,IF($B$2&gt;0,prix!T29,IF($C$1=1,prix!X29,IF($C$2=1,prix!I29,IF($C$3&gt;0,prix!V29,IF(OR($F$2=TRUE,L37=TRUE),prix!I29,prix!G29))))))</f>
        <v>0</v>
      </c>
      <c r="I37" s="311"/>
      <c r="J37" s="119">
        <f>IF(OR($F$2=TRUE,L37=TRUE),"Net Net",IF($C$2=1,"Net Net",IF($C$3=1,"Net Net",IF($B$3=1,"Net Net",IF(L37=FALSE,INDEX(remise,MATCH($B$8,magasin,0)))))))</f>
        <v>17</v>
      </c>
      <c r="K37" s="112">
        <f>IF($O$2=TRUE,(H37*F37),IF($B$3=1,(F37*H37),IF($F$2=TRUE,(H37*F37),IF($K$13=0,(H37*F37),IF($O$5=TRUE,(H37*F37),IF(L37=FALSE,(G37*F37-G37*F37*$K$13%),F37*H37))))))</f>
        <v>0</v>
      </c>
      <c r="L37" s="100" t="b">
        <v>0</v>
      </c>
    </row>
    <row r="38" spans="1:20" ht="15" customHeight="1" x14ac:dyDescent="0.2">
      <c r="A38" s="109">
        <v>2564471</v>
      </c>
      <c r="B38" s="144"/>
      <c r="C38" s="145"/>
      <c r="D38" s="305" t="s">
        <v>263</v>
      </c>
      <c r="E38" s="305"/>
      <c r="F38" s="110"/>
      <c r="G38" s="111">
        <f>IF($B$2&gt;0,prix!K30,prix!E30)</f>
        <v>0</v>
      </c>
      <c r="H38" s="301">
        <f>IF($B$4&gt;0,prix!R30,IF($B$2&gt;0,prix!T30,IF($C$1=1,prix!X30,IF($C$2=1,prix!I30,IF($C$3&gt;0,prix!V30,IF(OR($F$2=TRUE,L38=TRUE),prix!I30,prix!G30))))))</f>
        <v>0</v>
      </c>
      <c r="I38" s="311"/>
      <c r="J38" s="119">
        <f>IF(OR($F$2=TRUE,L38=TRUE),"Net Net",IF($C$2=1,"Net Net",IF($C$3=1,"Net Net",IF($B$3=1,"Net Net",IF(L38=FALSE,INDEX(remise,MATCH($B$8,magasin,0)))))))</f>
        <v>17</v>
      </c>
      <c r="K38" s="112">
        <f>IF($O$2=TRUE,(H38*F38),IF($B$3=1,(F38*H38),IF($F$2=TRUE,(H38*F38),IF($K$13=0,(H38*F38),IF($O$5=TRUE,(H38*F38),IF(L38=FALSE,(G38*F38-G38*F38*$K$13%),F38*H38))))))</f>
        <v>0</v>
      </c>
      <c r="L38" s="100" t="b">
        <v>0</v>
      </c>
    </row>
    <row r="39" spans="1:20" ht="5.25" customHeight="1" x14ac:dyDescent="0.2">
      <c r="A39" s="138"/>
      <c r="B39" s="146"/>
      <c r="C39" s="147"/>
      <c r="D39" s="138"/>
      <c r="E39" s="138"/>
      <c r="F39" s="139"/>
      <c r="G39" s="208"/>
      <c r="H39" s="301">
        <f>IF($B$4&gt;0,prix!R31,IF($B$2&gt;0,prix!T31,IF($C$1=1,prix!X31,IF($C$2=1,prix!I31,IF($C$3&gt;0,prix!V31,IF(OR($F$2=TRUE,L39=TRUE),prix!I31,prix!G31))))))</f>
        <v>0</v>
      </c>
      <c r="I39" s="311"/>
      <c r="J39" s="119"/>
      <c r="K39" s="112"/>
      <c r="L39" s="100"/>
    </row>
    <row r="40" spans="1:20" ht="15" customHeight="1" x14ac:dyDescent="0.2">
      <c r="A40" s="109">
        <v>2564482</v>
      </c>
      <c r="B40" s="144"/>
      <c r="C40" s="145"/>
      <c r="D40" s="305" t="s">
        <v>266</v>
      </c>
      <c r="E40" s="305"/>
      <c r="F40" s="110"/>
      <c r="G40" s="111">
        <f>IF($B$2&gt;0,prix!K32,prix!E32)</f>
        <v>0</v>
      </c>
      <c r="H40" s="301">
        <f>IF($B$4&gt;0,prix!R32,IF($B$2&gt;0,prix!T32,IF($C$1=1,prix!X32,IF($C$2=1,prix!I32,IF($C$3&gt;0,prix!V32,IF(OR($F$2=TRUE,L40=TRUE),prix!I32,prix!G32))))))</f>
        <v>0</v>
      </c>
      <c r="I40" s="311"/>
      <c r="J40" s="119">
        <f t="shared" ref="J40:J54" si="8">IF(OR($F$2=TRUE,L40=TRUE),"Net Net",IF($C$2=1,"Net Net",IF($C$3=1,"Net Net",IF($B$3=1,"Net Net",IF(L40=FALSE,INDEX(remise,MATCH($B$8,magasin,0)))))))</f>
        <v>17</v>
      </c>
      <c r="K40" s="112">
        <f t="shared" ref="K40:K54" si="9">IF($O$2=TRUE,(H40*F40),IF($B$3=1,(F40*H40),IF($F$2=TRUE,(H40*F40),IF($K$13=0,(H40*F40),IF($O$5=TRUE,(H40*F40),IF(L40=FALSE,(G40*F40-G40*F40*$K$13%),F40*H40))))))</f>
        <v>0</v>
      </c>
      <c r="L40" s="100" t="b">
        <v>0</v>
      </c>
    </row>
    <row r="41" spans="1:20" ht="15" customHeight="1" x14ac:dyDescent="0.2">
      <c r="A41" s="109">
        <v>2564483</v>
      </c>
      <c r="B41" s="144"/>
      <c r="C41" s="145"/>
      <c r="D41" s="305" t="s">
        <v>1361</v>
      </c>
      <c r="E41" s="305"/>
      <c r="F41" s="110"/>
      <c r="G41" s="111">
        <f>IF($B$2&gt;0,prix!K33,prix!E33)</f>
        <v>0</v>
      </c>
      <c r="H41" s="301">
        <f>IF($B$4&gt;0,prix!R33,IF($B$2&gt;0,prix!T33,IF($C$1=1,prix!X33,IF($C$2=1,prix!I33,IF($C$3&gt;0,prix!V33,IF(OR($F$2=TRUE,L41=TRUE),prix!I33,prix!G33))))))</f>
        <v>0</v>
      </c>
      <c r="I41" s="311"/>
      <c r="J41" s="119">
        <f t="shared" si="8"/>
        <v>17</v>
      </c>
      <c r="K41" s="112">
        <f t="shared" si="9"/>
        <v>0</v>
      </c>
      <c r="L41" s="100" t="b">
        <v>0</v>
      </c>
    </row>
    <row r="42" spans="1:20" ht="15" customHeight="1" x14ac:dyDescent="0.2">
      <c r="A42" s="109">
        <v>2564484</v>
      </c>
      <c r="B42" s="144"/>
      <c r="C42" s="145"/>
      <c r="D42" s="305" t="s">
        <v>264</v>
      </c>
      <c r="E42" s="305"/>
      <c r="F42" s="110"/>
      <c r="G42" s="111">
        <f>IF($B$2&gt;0,prix!K34,prix!E34)</f>
        <v>0</v>
      </c>
      <c r="H42" s="301">
        <f>IF($B$4&gt;0,prix!R34,IF($B$2&gt;0,prix!T34,IF($C$1=1,prix!X34,IF($C$2=1,prix!I34,IF($C$3&gt;0,prix!V34,IF(OR($F$2=TRUE,L42=TRUE),prix!I34,prix!G34))))))</f>
        <v>0</v>
      </c>
      <c r="I42" s="311"/>
      <c r="J42" s="119">
        <f t="shared" si="8"/>
        <v>17</v>
      </c>
      <c r="K42" s="112">
        <f t="shared" si="9"/>
        <v>0</v>
      </c>
      <c r="L42" s="100" t="b">
        <v>0</v>
      </c>
    </row>
    <row r="43" spans="1:20" ht="15" customHeight="1" x14ac:dyDescent="0.2">
      <c r="A43" s="109">
        <v>2564485</v>
      </c>
      <c r="B43" s="144"/>
      <c r="C43" s="145"/>
      <c r="D43" s="305" t="s">
        <v>1362</v>
      </c>
      <c r="E43" s="305"/>
      <c r="F43" s="110"/>
      <c r="G43" s="111">
        <f>IF($B$2&gt;0,prix!K35,prix!E35)</f>
        <v>0</v>
      </c>
      <c r="H43" s="301">
        <f>IF($B$4&gt;0,prix!R35,IF($B$2&gt;0,prix!T35,IF($C$1=1,prix!X35,IF($C$2=1,prix!I35,IF($C$3&gt;0,prix!V35,IF(OR($F$2=TRUE,L43=TRUE),prix!I35,prix!G35))))))</f>
        <v>0</v>
      </c>
      <c r="I43" s="311"/>
      <c r="J43" s="119">
        <f t="shared" si="8"/>
        <v>17</v>
      </c>
      <c r="K43" s="112">
        <f t="shared" si="9"/>
        <v>0</v>
      </c>
      <c r="L43" s="100" t="b">
        <v>0</v>
      </c>
    </row>
    <row r="44" spans="1:20" ht="15" customHeight="1" x14ac:dyDescent="0.2">
      <c r="A44" s="109">
        <v>2564487</v>
      </c>
      <c r="B44" s="144"/>
      <c r="C44" s="145"/>
      <c r="D44" s="305" t="s">
        <v>265</v>
      </c>
      <c r="E44" s="305"/>
      <c r="F44" s="110"/>
      <c r="G44" s="111">
        <f>IF($B$2&gt;0,prix!K36,prix!E36)</f>
        <v>0</v>
      </c>
      <c r="H44" s="301">
        <f>IF($B$4&gt;0,prix!R36,IF($B$2&gt;0,prix!T36,IF($C$1=1,prix!X36,IF($C$2=1,prix!I36,IF($C$3&gt;0,prix!V36,IF(OR($F$2=TRUE,L44=TRUE),prix!I36,prix!G36))))))</f>
        <v>0</v>
      </c>
      <c r="I44" s="311"/>
      <c r="J44" s="119">
        <f t="shared" si="8"/>
        <v>17</v>
      </c>
      <c r="K44" s="112">
        <f t="shared" si="9"/>
        <v>0</v>
      </c>
      <c r="L44" s="100" t="b">
        <v>0</v>
      </c>
    </row>
    <row r="45" spans="1:20" ht="15" customHeight="1" x14ac:dyDescent="0.2">
      <c r="A45" s="109">
        <v>2864430</v>
      </c>
      <c r="B45" s="144"/>
      <c r="C45" s="145"/>
      <c r="D45" s="305"/>
      <c r="E45" s="305"/>
      <c r="F45" s="110"/>
      <c r="G45" s="111">
        <f>IF($B$2&gt;0,prix!K37,prix!E37)</f>
        <v>0</v>
      </c>
      <c r="H45" s="301">
        <f>IF($B$4&gt;0,prix!R37,IF($B$2&gt;0,prix!T37,IF($C$1=1,prix!X37,IF($C$2=1,prix!I37,IF($C$3&gt;0,prix!V37,IF(OR($F$2=TRUE,L45=TRUE),prix!I37,prix!G37))))))</f>
        <v>0</v>
      </c>
      <c r="I45" s="311"/>
      <c r="J45" s="119">
        <f t="shared" si="8"/>
        <v>17</v>
      </c>
      <c r="K45" s="112">
        <f t="shared" si="9"/>
        <v>0</v>
      </c>
      <c r="L45" s="100" t="b">
        <v>0</v>
      </c>
    </row>
    <row r="46" spans="1:20" ht="15" customHeight="1" x14ac:dyDescent="0.2">
      <c r="A46" s="109">
        <v>2864431</v>
      </c>
      <c r="B46" s="144"/>
      <c r="C46" s="145"/>
      <c r="D46" s="305"/>
      <c r="E46" s="305"/>
      <c r="F46" s="110"/>
      <c r="G46" s="111">
        <f>IF($B$2&gt;0,prix!K38,prix!E38)</f>
        <v>0</v>
      </c>
      <c r="H46" s="301">
        <f>IF($B$4&gt;0,prix!R38,IF($B$2&gt;0,prix!T38,IF($C$1=1,prix!X38,IF($C$2=1,prix!I38,IF($C$3&gt;0,prix!V38,IF(OR($F$2=TRUE,L46=TRUE),prix!I38,prix!G38))))))</f>
        <v>0</v>
      </c>
      <c r="I46" s="311"/>
      <c r="J46" s="119">
        <f t="shared" si="8"/>
        <v>17</v>
      </c>
      <c r="K46" s="112">
        <f t="shared" si="9"/>
        <v>0</v>
      </c>
      <c r="L46" s="100" t="b">
        <v>0</v>
      </c>
    </row>
    <row r="47" spans="1:20" ht="15" customHeight="1" x14ac:dyDescent="0.2">
      <c r="A47" s="109">
        <v>2864432</v>
      </c>
      <c r="B47" s="144"/>
      <c r="C47" s="145"/>
      <c r="D47" s="305"/>
      <c r="E47" s="305"/>
      <c r="F47" s="110"/>
      <c r="G47" s="111">
        <f>IF($B$2&gt;0,prix!K39,prix!E39)</f>
        <v>0</v>
      </c>
      <c r="H47" s="301">
        <f>IF($B$4&gt;0,prix!R39,IF($B$2&gt;0,prix!T39,IF($C$1=1,prix!X39,IF($C$2=1,prix!I39,IF($C$3&gt;0,prix!V39,IF(OR($F$2=TRUE,L47=TRUE),prix!I39,prix!G39))))))</f>
        <v>0</v>
      </c>
      <c r="I47" s="311"/>
      <c r="J47" s="119">
        <f t="shared" si="8"/>
        <v>17</v>
      </c>
      <c r="K47" s="112">
        <f t="shared" si="9"/>
        <v>0</v>
      </c>
      <c r="L47" s="100" t="b">
        <v>0</v>
      </c>
    </row>
    <row r="48" spans="1:20" ht="15" customHeight="1" x14ac:dyDescent="0.2">
      <c r="A48" s="109">
        <v>2864433</v>
      </c>
      <c r="B48" s="144"/>
      <c r="C48" s="145"/>
      <c r="D48" s="305"/>
      <c r="E48" s="305"/>
      <c r="F48" s="110"/>
      <c r="G48" s="111">
        <f>IF($B$2&gt;0,prix!K40,prix!E40)</f>
        <v>0</v>
      </c>
      <c r="H48" s="301">
        <f>IF($B$4&gt;0,prix!R40,IF($B$2&gt;0,prix!T40,IF($C$1=1,prix!X40,IF($C$2=1,prix!I40,IF($C$3&gt;0,prix!V40,IF(OR($F$2=TRUE,L48=TRUE),prix!I40,prix!G40))))))</f>
        <v>0</v>
      </c>
      <c r="I48" s="311"/>
      <c r="J48" s="119">
        <f t="shared" si="8"/>
        <v>17</v>
      </c>
      <c r="K48" s="112">
        <f t="shared" si="9"/>
        <v>0</v>
      </c>
      <c r="L48" s="100" t="b">
        <v>0</v>
      </c>
    </row>
    <row r="49" spans="1:20" ht="15" customHeight="1" x14ac:dyDescent="0.2">
      <c r="A49" s="109">
        <v>2864434</v>
      </c>
      <c r="B49" s="144"/>
      <c r="C49" s="145"/>
      <c r="D49" s="305"/>
      <c r="E49" s="305"/>
      <c r="F49" s="110"/>
      <c r="G49" s="111">
        <f>IF($B$2&gt;0,prix!K41,prix!E41)</f>
        <v>0</v>
      </c>
      <c r="H49" s="301">
        <f>IF($B$4&gt;0,prix!R41,IF($B$2&gt;0,prix!T41,IF($C$1=1,prix!X41,IF($C$2=1,prix!I41,IF($C$3&gt;0,prix!V41,IF(OR($F$2=TRUE,L49=TRUE),prix!I41,prix!G41))))))</f>
        <v>0</v>
      </c>
      <c r="I49" s="311"/>
      <c r="J49" s="119">
        <f t="shared" si="8"/>
        <v>17</v>
      </c>
      <c r="K49" s="112">
        <f t="shared" si="9"/>
        <v>0</v>
      </c>
      <c r="L49" s="100" t="b">
        <v>0</v>
      </c>
    </row>
    <row r="50" spans="1:20" ht="15" customHeight="1" x14ac:dyDescent="0.2">
      <c r="A50" s="109">
        <v>2864435</v>
      </c>
      <c r="B50" s="144"/>
      <c r="C50" s="145"/>
      <c r="D50" s="305"/>
      <c r="E50" s="305"/>
      <c r="F50" s="110"/>
      <c r="G50" s="111">
        <f>IF($B$2&gt;0,prix!K42,prix!E42)</f>
        <v>0</v>
      </c>
      <c r="H50" s="301">
        <f>IF($B$4&gt;0,prix!R42,IF($B$2&gt;0,prix!T42,IF($C$1=1,prix!X42,IF($C$2=1,prix!I42,IF($C$3&gt;0,prix!V42,IF(OR($F$2=TRUE,L50=TRUE),prix!I42,prix!G42))))))</f>
        <v>0</v>
      </c>
      <c r="I50" s="311"/>
      <c r="J50" s="119">
        <f t="shared" si="8"/>
        <v>17</v>
      </c>
      <c r="K50" s="112">
        <f t="shared" si="9"/>
        <v>0</v>
      </c>
      <c r="L50" s="100" t="b">
        <v>0</v>
      </c>
    </row>
    <row r="51" spans="1:20" ht="15" customHeight="1" x14ac:dyDescent="0.2">
      <c r="A51" s="109">
        <v>2864436</v>
      </c>
      <c r="B51" s="144"/>
      <c r="C51" s="145"/>
      <c r="D51" s="305"/>
      <c r="E51" s="305"/>
      <c r="F51" s="110"/>
      <c r="G51" s="111">
        <f>IF($B$2&gt;0,prix!K43,prix!E43)</f>
        <v>0</v>
      </c>
      <c r="H51" s="301">
        <f>IF($B$4&gt;0,prix!R43,IF($B$2&gt;0,prix!T43,IF($C$1=1,prix!X43,IF($C$2=1,prix!I43,IF($C$3&gt;0,prix!V43,IF(OR($F$2=TRUE,L51=TRUE),prix!I43,prix!G43))))))</f>
        <v>0</v>
      </c>
      <c r="I51" s="311"/>
      <c r="J51" s="119">
        <f t="shared" si="8"/>
        <v>17</v>
      </c>
      <c r="K51" s="112">
        <f t="shared" si="9"/>
        <v>0</v>
      </c>
      <c r="L51" s="100" t="b">
        <v>0</v>
      </c>
    </row>
    <row r="52" spans="1:20" ht="15" customHeight="1" x14ac:dyDescent="0.2">
      <c r="A52" s="109">
        <v>2864437</v>
      </c>
      <c r="B52" s="144"/>
      <c r="C52" s="145"/>
      <c r="D52" s="305"/>
      <c r="E52" s="305"/>
      <c r="F52" s="110"/>
      <c r="G52" s="111">
        <f>IF($B$2&gt;0,prix!K44,prix!E44)</f>
        <v>0</v>
      </c>
      <c r="H52" s="301">
        <f>IF($B$4&gt;0,prix!R44,IF($B$2&gt;0,prix!T44,IF($C$1=1,prix!X44,IF($C$2=1,prix!I44,IF($C$3&gt;0,prix!V44,IF(OR($F$2=TRUE,L52=TRUE),prix!I44,prix!G44))))))</f>
        <v>0</v>
      </c>
      <c r="I52" s="311"/>
      <c r="J52" s="119">
        <f t="shared" si="8"/>
        <v>17</v>
      </c>
      <c r="K52" s="112">
        <f t="shared" si="9"/>
        <v>0</v>
      </c>
      <c r="L52" s="100" t="b">
        <v>0</v>
      </c>
    </row>
    <row r="53" spans="1:20" ht="15" customHeight="1" x14ac:dyDescent="0.2">
      <c r="A53" s="109">
        <v>2864438</v>
      </c>
      <c r="B53" s="144"/>
      <c r="C53" s="145"/>
      <c r="D53" s="305"/>
      <c r="E53" s="305"/>
      <c r="F53" s="110"/>
      <c r="G53" s="111">
        <f>IF($B$2&gt;0,prix!K45,prix!E45)</f>
        <v>0</v>
      </c>
      <c r="H53" s="301">
        <f>IF($B$4&gt;0,prix!R45,IF($B$2&gt;0,prix!T45,IF($C$1=1,prix!X45,IF($C$2=1,prix!I45,IF($C$3&gt;0,prix!V45,IF(OR($F$2=TRUE,L53=TRUE),prix!I45,prix!G45))))))</f>
        <v>0</v>
      </c>
      <c r="I53" s="311"/>
      <c r="J53" s="119">
        <f t="shared" si="8"/>
        <v>17</v>
      </c>
      <c r="K53" s="112">
        <f t="shared" si="9"/>
        <v>0</v>
      </c>
      <c r="L53" s="100" t="b">
        <v>0</v>
      </c>
    </row>
    <row r="54" spans="1:20" ht="15" customHeight="1" x14ac:dyDescent="0.2">
      <c r="A54" s="109">
        <v>2864439</v>
      </c>
      <c r="B54" s="144"/>
      <c r="C54" s="145"/>
      <c r="D54" s="305"/>
      <c r="E54" s="305"/>
      <c r="F54" s="110"/>
      <c r="G54" s="111">
        <f>IF($B$2&gt;0,prix!K46,prix!E46)</f>
        <v>0</v>
      </c>
      <c r="H54" s="301">
        <f>IF($B$4&gt;0,prix!R46,IF($B$2&gt;0,prix!T46,IF($C$1=1,prix!X46,IF($C$2=1,prix!I46,IF($C$3&gt;0,prix!V46,IF(OR($F$2=TRUE,L54=TRUE),prix!I46,prix!G46))))))</f>
        <v>0</v>
      </c>
      <c r="I54" s="311"/>
      <c r="J54" s="119">
        <f t="shared" si="8"/>
        <v>17</v>
      </c>
      <c r="K54" s="112">
        <f t="shared" si="9"/>
        <v>0</v>
      </c>
      <c r="L54" s="100" t="b">
        <v>0</v>
      </c>
    </row>
    <row r="55" spans="1:20" ht="15" customHeight="1" x14ac:dyDescent="0.2">
      <c r="A55" s="43"/>
      <c r="B55" s="148"/>
      <c r="C55" s="148"/>
      <c r="D55" s="312" t="s">
        <v>1220</v>
      </c>
      <c r="E55" s="312"/>
      <c r="F55" s="108"/>
      <c r="G55" s="108"/>
      <c r="H55" s="108"/>
      <c r="I55" s="108"/>
      <c r="J55" s="108"/>
      <c r="K55" s="112"/>
      <c r="L55" s="101"/>
      <c r="N55" s="134"/>
      <c r="O55" s="134"/>
      <c r="P55" s="134"/>
      <c r="Q55" s="134"/>
      <c r="R55" s="134"/>
    </row>
    <row r="56" spans="1:20" ht="15" customHeight="1" x14ac:dyDescent="0.2">
      <c r="A56" s="109">
        <v>2564473</v>
      </c>
      <c r="B56" s="144"/>
      <c r="C56" s="145"/>
      <c r="D56" s="305" t="s">
        <v>999</v>
      </c>
      <c r="E56" s="346"/>
      <c r="F56" s="110"/>
      <c r="G56" s="112">
        <f>prix!E47</f>
        <v>0</v>
      </c>
      <c r="H56" s="301">
        <f>prix!E47</f>
        <v>0</v>
      </c>
      <c r="I56" s="302"/>
      <c r="J56" s="118" t="s">
        <v>1338</v>
      </c>
      <c r="K56" s="112">
        <f t="shared" ref="K56:K61" si="10">IF($O$2=TRUE,(H56*F56),IF($O$5=TRUE,(H56*F56),F56*H56))</f>
        <v>0</v>
      </c>
      <c r="L56" s="112">
        <f>prix!J47</f>
        <v>0</v>
      </c>
      <c r="M56" s="1"/>
      <c r="N56" s="1"/>
      <c r="O56" s="295"/>
      <c r="P56" s="1"/>
      <c r="Q56" s="1"/>
      <c r="R56" s="1"/>
      <c r="S56" s="1"/>
      <c r="T56" s="1"/>
    </row>
    <row r="57" spans="1:20" ht="15" customHeight="1" x14ac:dyDescent="0.2">
      <c r="A57" s="109">
        <v>2564476</v>
      </c>
      <c r="B57" s="144"/>
      <c r="C57" s="145"/>
      <c r="D57" s="305" t="s">
        <v>167</v>
      </c>
      <c r="E57" s="305"/>
      <c r="F57" s="110"/>
      <c r="G57" s="112">
        <f>prix!E48</f>
        <v>0</v>
      </c>
      <c r="H57" s="301">
        <f>prix!E48</f>
        <v>0</v>
      </c>
      <c r="I57" s="302"/>
      <c r="J57" s="118" t="s">
        <v>1338</v>
      </c>
      <c r="K57" s="112">
        <f t="shared" si="10"/>
        <v>0</v>
      </c>
      <c r="L57" s="112">
        <f>prix!J48</f>
        <v>0</v>
      </c>
      <c r="M57" s="1"/>
      <c r="N57" s="1"/>
      <c r="O57" s="295"/>
      <c r="P57" s="1"/>
      <c r="Q57" s="1"/>
      <c r="R57" s="1"/>
      <c r="S57" s="1"/>
      <c r="T57" s="1"/>
    </row>
    <row r="58" spans="1:20" ht="15" customHeight="1" x14ac:dyDescent="0.2">
      <c r="A58" s="109">
        <v>2564470</v>
      </c>
      <c r="B58" s="144"/>
      <c r="C58" s="145"/>
      <c r="D58" s="303" t="s">
        <v>168</v>
      </c>
      <c r="E58" s="317"/>
      <c r="F58" s="110"/>
      <c r="G58" s="112">
        <f>prix!E49</f>
        <v>0</v>
      </c>
      <c r="H58" s="301">
        <f>prix!E49</f>
        <v>0</v>
      </c>
      <c r="I58" s="302"/>
      <c r="J58" s="118" t="s">
        <v>1338</v>
      </c>
      <c r="K58" s="112">
        <f t="shared" si="10"/>
        <v>0</v>
      </c>
      <c r="L58" s="112">
        <f>prix!J49</f>
        <v>0</v>
      </c>
      <c r="M58" s="1"/>
      <c r="N58" s="1"/>
      <c r="O58" s="295"/>
      <c r="P58" s="1"/>
      <c r="Q58" s="1"/>
      <c r="R58" s="1"/>
      <c r="S58" s="1"/>
      <c r="T58" s="1"/>
    </row>
    <row r="59" spans="1:20" ht="15" customHeight="1" x14ac:dyDescent="0.2">
      <c r="A59" s="109">
        <v>2564472</v>
      </c>
      <c r="B59" s="144"/>
      <c r="C59" s="145"/>
      <c r="D59" s="305" t="s">
        <v>39</v>
      </c>
      <c r="E59" s="346"/>
      <c r="F59" s="110"/>
      <c r="G59" s="112">
        <f>prix!E50</f>
        <v>0</v>
      </c>
      <c r="H59" s="301">
        <f>IF(O5=TRUE,prix!R50,IF(Q5=TRUE,prix!#REF!,prix!E50))</f>
        <v>0</v>
      </c>
      <c r="I59" s="302"/>
      <c r="J59" s="118" t="s">
        <v>1338</v>
      </c>
      <c r="K59" s="112">
        <f t="shared" si="10"/>
        <v>0</v>
      </c>
      <c r="L59" s="112">
        <f>prix!J50</f>
        <v>0</v>
      </c>
      <c r="M59" s="1"/>
      <c r="N59" s="1"/>
      <c r="O59" s="295"/>
      <c r="P59" s="1"/>
      <c r="Q59" s="1"/>
      <c r="R59" s="1"/>
      <c r="S59" s="1"/>
      <c r="T59" s="1"/>
    </row>
    <row r="60" spans="1:20" ht="15" customHeight="1" x14ac:dyDescent="0.2">
      <c r="A60" s="287"/>
      <c r="B60" s="144"/>
      <c r="C60" s="145"/>
      <c r="D60" s="303" t="s">
        <v>1663</v>
      </c>
      <c r="E60" s="304"/>
      <c r="F60" s="110"/>
      <c r="G60" s="112">
        <f>prix!E51</f>
        <v>0</v>
      </c>
      <c r="H60" s="301">
        <f>prix!E51</f>
        <v>0</v>
      </c>
      <c r="I60" s="302"/>
      <c r="J60" s="118" t="s">
        <v>1338</v>
      </c>
      <c r="K60" s="112">
        <f t="shared" si="10"/>
        <v>0</v>
      </c>
      <c r="L60" s="100"/>
      <c r="N60" s="134"/>
      <c r="O60" s="134"/>
      <c r="P60" s="134"/>
      <c r="Q60" s="134"/>
      <c r="R60" s="134"/>
    </row>
    <row r="61" spans="1:20" ht="15" customHeight="1" x14ac:dyDescent="0.2">
      <c r="A61" s="109">
        <v>2564445</v>
      </c>
      <c r="B61" s="144"/>
      <c r="C61" s="145"/>
      <c r="D61" s="305" t="s">
        <v>169</v>
      </c>
      <c r="E61" s="305"/>
      <c r="F61" s="110"/>
      <c r="G61" s="112">
        <f>prix!E52</f>
        <v>0</v>
      </c>
      <c r="H61" s="301">
        <f>IF(O6=TRUE,prix!R52,IF(Q6=TRUE,prix!#REF!,prix!E52))</f>
        <v>0</v>
      </c>
      <c r="I61" s="302"/>
      <c r="J61" s="118" t="s">
        <v>1338</v>
      </c>
      <c r="K61" s="112">
        <f t="shared" si="10"/>
        <v>0</v>
      </c>
      <c r="L61" s="100"/>
      <c r="N61" s="134"/>
      <c r="O61" s="134"/>
      <c r="P61" s="134"/>
      <c r="Q61" s="134"/>
      <c r="R61" s="134"/>
    </row>
    <row r="62" spans="1:20" ht="3.95" customHeight="1" x14ac:dyDescent="0.2">
      <c r="A62" s="44"/>
      <c r="B62" s="149"/>
      <c r="C62" s="149"/>
      <c r="D62" s="45"/>
      <c r="E62" s="45"/>
      <c r="F62" s="45"/>
      <c r="G62" s="45"/>
      <c r="H62" s="45"/>
      <c r="I62" s="45"/>
      <c r="J62" s="45"/>
      <c r="K62" s="46"/>
      <c r="L62" s="102"/>
      <c r="N62" s="134"/>
      <c r="O62" s="134"/>
      <c r="P62" s="134"/>
      <c r="Q62" s="134"/>
      <c r="R62" s="134"/>
    </row>
    <row r="63" spans="1:20" ht="15" customHeight="1" x14ac:dyDescent="0.2">
      <c r="A63" s="113">
        <v>3760172600015</v>
      </c>
      <c r="B63" s="143"/>
      <c r="C63" s="150"/>
      <c r="D63" s="305" t="s">
        <v>1142</v>
      </c>
      <c r="E63" s="305"/>
      <c r="F63" s="114">
        <f>B63*24</f>
        <v>0</v>
      </c>
      <c r="G63" s="112">
        <f>IF(B2=TRUE,prix!T54,prix!E54)</f>
        <v>0</v>
      </c>
      <c r="H63" s="301">
        <f>IF(B2&gt;0,prix!T54,prix!E54)</f>
        <v>0</v>
      </c>
      <c r="I63" s="302"/>
      <c r="J63" s="118" t="s">
        <v>1338</v>
      </c>
      <c r="K63" s="112">
        <f>ROUND(F63*H63,2)</f>
        <v>0</v>
      </c>
      <c r="L63" s="100"/>
      <c r="N63" s="134"/>
      <c r="O63" s="134"/>
      <c r="P63" s="134"/>
      <c r="Q63" s="134"/>
      <c r="R63" s="134"/>
    </row>
    <row r="64" spans="1:20" ht="15" customHeight="1" x14ac:dyDescent="0.2">
      <c r="A64" s="113">
        <v>3760172600060</v>
      </c>
      <c r="B64" s="143"/>
      <c r="C64" s="150"/>
      <c r="D64" s="303" t="s">
        <v>1176</v>
      </c>
      <c r="E64" s="317"/>
      <c r="F64" s="114">
        <f>B64*24</f>
        <v>0</v>
      </c>
      <c r="G64" s="112">
        <f>prix!E55</f>
        <v>0</v>
      </c>
      <c r="H64" s="301">
        <f>prix!E55</f>
        <v>0</v>
      </c>
      <c r="I64" s="302"/>
      <c r="J64" s="118" t="s">
        <v>1338</v>
      </c>
      <c r="K64" s="112">
        <f>ROUND(F64*H64,2)</f>
        <v>0</v>
      </c>
      <c r="L64" s="100"/>
      <c r="N64" s="134"/>
      <c r="O64" s="134"/>
      <c r="P64" s="134"/>
      <c r="Q64" s="134"/>
      <c r="R64" s="134"/>
    </row>
    <row r="65" spans="1:18" ht="15" customHeight="1" x14ac:dyDescent="0.2">
      <c r="A65" s="113">
        <v>3760172600022</v>
      </c>
      <c r="B65" s="142"/>
      <c r="C65" s="151"/>
      <c r="D65" s="305" t="s">
        <v>1143</v>
      </c>
      <c r="E65" s="305"/>
      <c r="F65" s="114">
        <f>B65*90</f>
        <v>0</v>
      </c>
      <c r="G65" s="112">
        <f>prix!E56</f>
        <v>0</v>
      </c>
      <c r="H65" s="301">
        <f>prix!E56</f>
        <v>0</v>
      </c>
      <c r="I65" s="302"/>
      <c r="J65" s="118" t="s">
        <v>1338</v>
      </c>
      <c r="K65" s="112">
        <f>ROUND(F65*H65,2)</f>
        <v>0</v>
      </c>
      <c r="L65" s="100"/>
      <c r="N65" s="134"/>
      <c r="O65" s="134"/>
      <c r="P65" s="134"/>
      <c r="Q65" s="134"/>
      <c r="R65" s="134"/>
    </row>
    <row r="66" spans="1:18" ht="15" customHeight="1" x14ac:dyDescent="0.2">
      <c r="A66" s="113">
        <v>3760172600053</v>
      </c>
      <c r="B66" s="142"/>
      <c r="C66" s="151"/>
      <c r="D66" s="305" t="s">
        <v>781</v>
      </c>
      <c r="E66" s="305"/>
      <c r="F66" s="114">
        <f>B66*1</f>
        <v>0</v>
      </c>
      <c r="G66" s="112">
        <f>prix!E57</f>
        <v>0</v>
      </c>
      <c r="H66" s="301">
        <f>prix!E57</f>
        <v>0</v>
      </c>
      <c r="I66" s="302"/>
      <c r="J66" s="118" t="s">
        <v>1338</v>
      </c>
      <c r="K66" s="112">
        <f>ROUND(F66*H66,2)</f>
        <v>0</v>
      </c>
      <c r="L66" s="100"/>
      <c r="N66" s="134"/>
      <c r="O66" s="134"/>
      <c r="P66" s="134"/>
      <c r="Q66" s="134"/>
      <c r="R66" s="134"/>
    </row>
    <row r="67" spans="1:18" ht="3.95" customHeight="1" x14ac:dyDescent="0.2">
      <c r="A67" s="47"/>
      <c r="B67" s="152"/>
      <c r="C67" s="152"/>
      <c r="D67" s="48"/>
      <c r="E67" s="48"/>
      <c r="F67" s="48"/>
      <c r="G67" s="48"/>
      <c r="H67" s="48"/>
      <c r="I67" s="48"/>
      <c r="J67" s="48"/>
      <c r="K67" s="49"/>
      <c r="L67" s="103"/>
      <c r="N67" s="134"/>
      <c r="O67" s="134"/>
      <c r="P67" s="134"/>
      <c r="Q67" s="134"/>
      <c r="R67" s="134"/>
    </row>
    <row r="68" spans="1:18" ht="15" customHeight="1" x14ac:dyDescent="0.2">
      <c r="A68" s="113"/>
      <c r="B68" s="144"/>
      <c r="C68" s="145"/>
      <c r="D68" s="313"/>
      <c r="E68" s="314"/>
      <c r="F68" s="115"/>
      <c r="G68" s="116"/>
      <c r="H68" s="116" t="str">
        <f t="shared" ref="H68:H80" si="11">IF(D68="confiture de cerises noires 100 g",B68*24,IF(D68="confiture de cerises noires 30 g",B68*90,IF(D68="confiture de cerises noires pot de 3 kg",B68*1,IF(D68="confiture de piquillos au piment d'espelette 100 g",B68*24,""))))</f>
        <v/>
      </c>
      <c r="I68" s="318" t="str">
        <f t="shared" ref="I68:I80" si="12">IF(D68="confiture de cerises noires 100 g","POTS GRATUIT",IF(D68="confiture de piquillos au piment d'espelette 100 g","POTS GRATUIT",IF(D68="confiture de cerises noires 30 g","POTS GRATUIT",IF(D68="confiture de cerises noires pot de 3 kg","POTS GRATUIT",IF(B68&gt;0,"GRATUIT","")))))</f>
        <v/>
      </c>
      <c r="J68" s="318"/>
      <c r="K68" s="311"/>
      <c r="L68" s="104"/>
      <c r="N68" s="134"/>
      <c r="O68" s="134"/>
      <c r="P68" s="134"/>
      <c r="Q68" s="134"/>
      <c r="R68" s="134"/>
    </row>
    <row r="69" spans="1:18" ht="15" customHeight="1" x14ac:dyDescent="0.2">
      <c r="A69" s="113"/>
      <c r="B69" s="144"/>
      <c r="C69" s="145"/>
      <c r="D69" s="351"/>
      <c r="E69" s="304"/>
      <c r="F69" s="115"/>
      <c r="G69" s="116"/>
      <c r="H69" s="116" t="str">
        <f t="shared" si="11"/>
        <v/>
      </c>
      <c r="I69" s="318" t="str">
        <f t="shared" ref="I69:I77" si="13">IF(D69="confiture de cerises noires 100 g","POTS GRATUIT",IF(D69="confiture de piquillos au piment d'espelette 100 g","POTS GRATUIT",IF(D69="confiture de cerises noires 30 g","POTS GRATUIT",IF(D69="confiture de cerises noires pot de 3 kg","POTS GRATUIT",IF(B69&gt;0,"GRATUIT","")))))</f>
        <v/>
      </c>
      <c r="J69" s="318"/>
      <c r="K69" s="311"/>
      <c r="L69" s="104"/>
      <c r="N69" s="134"/>
      <c r="O69" s="134"/>
      <c r="P69" s="134"/>
      <c r="Q69" s="134"/>
      <c r="R69" s="134"/>
    </row>
    <row r="70" spans="1:18" ht="15" customHeight="1" x14ac:dyDescent="0.2">
      <c r="A70" s="113"/>
      <c r="B70" s="144"/>
      <c r="C70" s="145"/>
      <c r="D70" s="351"/>
      <c r="E70" s="304"/>
      <c r="F70" s="115"/>
      <c r="G70" s="116"/>
      <c r="H70" s="116" t="str">
        <f t="shared" si="11"/>
        <v/>
      </c>
      <c r="I70" s="318" t="str">
        <f t="shared" si="13"/>
        <v/>
      </c>
      <c r="J70" s="318"/>
      <c r="K70" s="311"/>
      <c r="L70" s="104"/>
      <c r="N70" s="134"/>
      <c r="O70" s="134"/>
      <c r="P70" s="134"/>
      <c r="Q70" s="134"/>
      <c r="R70" s="134"/>
    </row>
    <row r="71" spans="1:18" ht="15" customHeight="1" x14ac:dyDescent="0.2">
      <c r="A71" s="113"/>
      <c r="B71" s="144"/>
      <c r="C71" s="145"/>
      <c r="D71" s="351"/>
      <c r="E71" s="304"/>
      <c r="F71" s="115"/>
      <c r="G71" s="116"/>
      <c r="H71" s="116" t="str">
        <f t="shared" si="11"/>
        <v/>
      </c>
      <c r="I71" s="318" t="str">
        <f t="shared" si="13"/>
        <v/>
      </c>
      <c r="J71" s="318"/>
      <c r="K71" s="311"/>
      <c r="L71" s="104"/>
      <c r="N71" s="134"/>
      <c r="O71" s="134"/>
      <c r="P71" s="134"/>
      <c r="Q71" s="134"/>
      <c r="R71" s="134"/>
    </row>
    <row r="72" spans="1:18" ht="15" customHeight="1" x14ac:dyDescent="0.2">
      <c r="A72" s="113"/>
      <c r="B72" s="144"/>
      <c r="C72" s="145"/>
      <c r="D72" s="351"/>
      <c r="E72" s="304"/>
      <c r="F72" s="115"/>
      <c r="G72" s="116"/>
      <c r="H72" s="116" t="str">
        <f t="shared" si="11"/>
        <v/>
      </c>
      <c r="I72" s="318" t="str">
        <f t="shared" si="13"/>
        <v/>
      </c>
      <c r="J72" s="318"/>
      <c r="K72" s="311"/>
      <c r="L72" s="104"/>
      <c r="N72" s="134"/>
      <c r="O72" s="134"/>
      <c r="P72" s="134"/>
      <c r="Q72" s="134"/>
      <c r="R72" s="134"/>
    </row>
    <row r="73" spans="1:18" ht="15" customHeight="1" x14ac:dyDescent="0.2">
      <c r="A73" s="113"/>
      <c r="B73" s="144"/>
      <c r="C73" s="145"/>
      <c r="D73" s="351"/>
      <c r="E73" s="304"/>
      <c r="F73" s="115"/>
      <c r="G73" s="116"/>
      <c r="H73" s="116" t="str">
        <f t="shared" si="11"/>
        <v/>
      </c>
      <c r="I73" s="318" t="str">
        <f t="shared" si="13"/>
        <v/>
      </c>
      <c r="J73" s="318"/>
      <c r="K73" s="311"/>
      <c r="L73" s="104"/>
      <c r="N73" s="134"/>
      <c r="O73" s="134"/>
      <c r="P73" s="134"/>
      <c r="Q73" s="134"/>
      <c r="R73" s="134"/>
    </row>
    <row r="74" spans="1:18" ht="15" customHeight="1" x14ac:dyDescent="0.2">
      <c r="A74" s="113"/>
      <c r="B74" s="144"/>
      <c r="C74" s="145"/>
      <c r="D74" s="351"/>
      <c r="E74" s="304"/>
      <c r="F74" s="115"/>
      <c r="G74" s="116"/>
      <c r="H74" s="116" t="str">
        <f t="shared" si="11"/>
        <v/>
      </c>
      <c r="I74" s="318" t="str">
        <f t="shared" si="13"/>
        <v/>
      </c>
      <c r="J74" s="318"/>
      <c r="K74" s="311"/>
      <c r="L74" s="104"/>
      <c r="N74" s="134"/>
      <c r="O74" s="134"/>
      <c r="P74" s="134"/>
      <c r="Q74" s="134"/>
      <c r="R74" s="134"/>
    </row>
    <row r="75" spans="1:18" ht="15" customHeight="1" x14ac:dyDescent="0.2">
      <c r="A75" s="113"/>
      <c r="B75" s="144"/>
      <c r="C75" s="145"/>
      <c r="D75" s="351"/>
      <c r="E75" s="304"/>
      <c r="F75" s="115"/>
      <c r="G75" s="116"/>
      <c r="H75" s="116" t="str">
        <f t="shared" si="11"/>
        <v/>
      </c>
      <c r="I75" s="318" t="str">
        <f t="shared" si="13"/>
        <v/>
      </c>
      <c r="J75" s="318"/>
      <c r="K75" s="311"/>
      <c r="L75" s="104"/>
      <c r="N75" s="134"/>
      <c r="O75" s="134"/>
      <c r="P75" s="134"/>
      <c r="Q75" s="134"/>
      <c r="R75" s="134"/>
    </row>
    <row r="76" spans="1:18" ht="15" customHeight="1" x14ac:dyDescent="0.2">
      <c r="A76" s="113"/>
      <c r="B76" s="144"/>
      <c r="C76" s="145"/>
      <c r="D76" s="313"/>
      <c r="E76" s="350"/>
      <c r="F76" s="115"/>
      <c r="G76" s="116"/>
      <c r="H76" s="116" t="str">
        <f t="shared" si="11"/>
        <v/>
      </c>
      <c r="I76" s="318" t="str">
        <f t="shared" si="13"/>
        <v/>
      </c>
      <c r="J76" s="318"/>
      <c r="K76" s="311"/>
      <c r="L76" s="104"/>
      <c r="N76" s="134"/>
      <c r="O76" s="134"/>
      <c r="P76" s="134"/>
      <c r="Q76" s="134"/>
      <c r="R76" s="134"/>
    </row>
    <row r="77" spans="1:18" ht="15" customHeight="1" x14ac:dyDescent="0.2">
      <c r="A77" s="113"/>
      <c r="B77" s="144"/>
      <c r="C77" s="145"/>
      <c r="D77" s="351"/>
      <c r="E77" s="304"/>
      <c r="F77" s="115"/>
      <c r="G77" s="116"/>
      <c r="H77" s="116" t="str">
        <f t="shared" si="11"/>
        <v/>
      </c>
      <c r="I77" s="318" t="str">
        <f t="shared" si="13"/>
        <v/>
      </c>
      <c r="J77" s="318"/>
      <c r="K77" s="311"/>
      <c r="L77" s="104"/>
      <c r="N77" s="134"/>
      <c r="O77" s="134"/>
      <c r="P77" s="134"/>
      <c r="Q77" s="134"/>
      <c r="R77" s="134"/>
    </row>
    <row r="78" spans="1:18" ht="15" customHeight="1" x14ac:dyDescent="0.2">
      <c r="A78" s="113"/>
      <c r="B78" s="144"/>
      <c r="C78" s="145"/>
      <c r="D78" s="313"/>
      <c r="E78" s="350"/>
      <c r="F78" s="110"/>
      <c r="G78" s="137"/>
      <c r="H78" s="117" t="str">
        <f t="shared" si="11"/>
        <v/>
      </c>
      <c r="I78" s="318" t="str">
        <f t="shared" si="12"/>
        <v/>
      </c>
      <c r="J78" s="318"/>
      <c r="K78" s="311"/>
      <c r="L78" s="104"/>
      <c r="N78" s="135"/>
      <c r="O78" s="135"/>
      <c r="P78" s="135"/>
      <c r="Q78" s="135"/>
      <c r="R78" s="135"/>
    </row>
    <row r="79" spans="1:18" ht="15" customHeight="1" x14ac:dyDescent="0.2">
      <c r="A79" s="113"/>
      <c r="B79" s="144"/>
      <c r="C79" s="145"/>
      <c r="D79" s="313"/>
      <c r="E79" s="314"/>
      <c r="F79" s="115"/>
      <c r="G79" s="116"/>
      <c r="H79" s="116" t="str">
        <f t="shared" si="11"/>
        <v/>
      </c>
      <c r="I79" s="318" t="str">
        <f t="shared" si="12"/>
        <v/>
      </c>
      <c r="J79" s="318"/>
      <c r="K79" s="311"/>
      <c r="L79" s="104"/>
      <c r="M79" s="164"/>
      <c r="N79" s="164"/>
      <c r="O79" s="136"/>
      <c r="P79" s="136"/>
      <c r="Q79" s="136"/>
      <c r="R79" s="136"/>
    </row>
    <row r="80" spans="1:18" ht="15" customHeight="1" x14ac:dyDescent="0.2">
      <c r="A80" s="109"/>
      <c r="B80" s="144"/>
      <c r="C80" s="145"/>
      <c r="D80" s="313"/>
      <c r="E80" s="314"/>
      <c r="F80" s="115"/>
      <c r="G80" s="116"/>
      <c r="H80" s="116" t="str">
        <f t="shared" si="11"/>
        <v/>
      </c>
      <c r="I80" s="318" t="str">
        <f t="shared" si="12"/>
        <v/>
      </c>
      <c r="J80" s="318"/>
      <c r="K80" s="311"/>
      <c r="L80" s="104"/>
      <c r="M80" s="164"/>
    </row>
    <row r="81" spans="1:18" ht="12" customHeight="1" x14ac:dyDescent="0.2">
      <c r="A81" s="26"/>
      <c r="B81" s="153"/>
      <c r="C81" s="153"/>
      <c r="D81" s="23"/>
      <c r="E81" s="27"/>
      <c r="F81" s="28"/>
      <c r="G81" s="22"/>
      <c r="H81" s="22"/>
      <c r="I81" s="24"/>
      <c r="J81" s="24"/>
      <c r="K81" s="25"/>
      <c r="L81" s="104"/>
      <c r="M81" s="164"/>
    </row>
    <row r="82" spans="1:18" ht="12" customHeight="1" x14ac:dyDescent="0.2">
      <c r="A82" s="18" t="s">
        <v>1000</v>
      </c>
      <c r="B82" s="154">
        <f>SUM(B15:B80)</f>
        <v>0</v>
      </c>
      <c r="C82" s="32"/>
      <c r="D82" s="16"/>
      <c r="E82" s="18" t="s">
        <v>1001</v>
      </c>
      <c r="F82" s="354">
        <f>SUM(F15:F61)+F68+F69+F70+F71+F72+F73+F74+F75+F76+F77+F78+F79+F80</f>
        <v>0</v>
      </c>
      <c r="G82" s="355"/>
      <c r="H82" s="355"/>
      <c r="I82" s="355"/>
      <c r="J82" s="356"/>
      <c r="M82" s="165"/>
    </row>
    <row r="83" spans="1:18" ht="12" customHeight="1" x14ac:dyDescent="0.2">
      <c r="A83" s="18"/>
      <c r="B83" s="32"/>
      <c r="C83" s="32"/>
      <c r="D83" s="16"/>
      <c r="E83" s="18"/>
      <c r="F83" s="19"/>
      <c r="G83" s="19"/>
      <c r="H83" s="19"/>
      <c r="I83" s="32"/>
      <c r="J83" s="32"/>
      <c r="K83" s="33"/>
      <c r="L83" s="33"/>
      <c r="M83" s="164"/>
    </row>
    <row r="84" spans="1:18" ht="12" customHeight="1" x14ac:dyDescent="0.2">
      <c r="A84" s="17"/>
      <c r="B84" s="32"/>
      <c r="C84" s="155"/>
      <c r="D84" s="37"/>
      <c r="E84" s="32"/>
      <c r="F84" s="36"/>
      <c r="M84" s="164"/>
    </row>
    <row r="85" spans="1:18" ht="12" customHeight="1" x14ac:dyDescent="0.2">
      <c r="A85" s="20"/>
      <c r="B85" s="156"/>
      <c r="C85" s="157" t="s">
        <v>31</v>
      </c>
      <c r="D85" s="38">
        <f>SUM(K15:K66)+C110</f>
        <v>0</v>
      </c>
      <c r="E85" s="286"/>
      <c r="F85" s="35"/>
    </row>
    <row r="86" spans="1:18" ht="12" customHeight="1" x14ac:dyDescent="0.2">
      <c r="A86" s="52"/>
      <c r="B86" s="158"/>
      <c r="C86" s="159" t="s">
        <v>32</v>
      </c>
      <c r="D86" s="39">
        <f>D85</f>
        <v>0</v>
      </c>
      <c r="E86" s="34"/>
      <c r="F86" s="35"/>
    </row>
    <row r="87" spans="1:18" ht="12" customHeight="1" x14ac:dyDescent="0.2">
      <c r="A87" s="52"/>
      <c r="B87" s="158"/>
      <c r="C87" s="159" t="s">
        <v>33</v>
      </c>
      <c r="D87" s="285">
        <f>IF(B8="LISSALDE Denis",0,D86*5.5%)</f>
        <v>0</v>
      </c>
      <c r="E87" s="34"/>
      <c r="F87" s="35"/>
    </row>
    <row r="88" spans="1:18" ht="12" customHeight="1" x14ac:dyDescent="0.2">
      <c r="A88" s="34"/>
      <c r="B88" s="156"/>
      <c r="C88" s="34" t="s">
        <v>1157</v>
      </c>
      <c r="D88" s="39">
        <f>D86+D87</f>
        <v>0</v>
      </c>
      <c r="E88" s="20" t="s">
        <v>1657</v>
      </c>
      <c r="F88" s="352" t="str">
        <f>IF(B8="LISSALDE Denis",D88*0.97,"")</f>
        <v/>
      </c>
      <c r="G88" s="353"/>
    </row>
    <row r="89" spans="1:18" ht="12" customHeight="1" x14ac:dyDescent="0.2">
      <c r="A89" s="217"/>
      <c r="B89" s="218"/>
      <c r="C89" s="92"/>
      <c r="D89" s="11"/>
      <c r="E89" s="217"/>
      <c r="F89" s="217"/>
      <c r="G89" s="11"/>
      <c r="H89" s="11"/>
      <c r="I89" s="11"/>
      <c r="J89" s="11"/>
      <c r="K89" s="11"/>
    </row>
    <row r="90" spans="1:18" ht="12" customHeight="1" x14ac:dyDescent="0.2">
      <c r="A90" s="217"/>
      <c r="B90" s="218"/>
      <c r="C90" s="306" t="str">
        <f>IF(M90&gt;0,"GAMME VACHE","")</f>
        <v/>
      </c>
      <c r="D90" s="307"/>
      <c r="E90" s="307"/>
      <c r="F90" s="217"/>
      <c r="G90" s="11"/>
      <c r="H90" s="11"/>
      <c r="I90" s="11"/>
      <c r="J90" s="11"/>
      <c r="K90" s="11"/>
      <c r="M90" s="216">
        <f>SUM(M91:M102)</f>
        <v>0</v>
      </c>
    </row>
    <row r="91" spans="1:18" ht="12" customHeight="1" x14ac:dyDescent="0.2">
      <c r="C91" s="214">
        <f>F16*0.18</f>
        <v>0</v>
      </c>
      <c r="D91" s="21" t="s">
        <v>224</v>
      </c>
      <c r="E91" s="21"/>
      <c r="M91" s="216">
        <f t="array" ref="M91">ROUNDUP(C91,0.1)</f>
        <v>0</v>
      </c>
    </row>
    <row r="92" spans="1:18" ht="12" customHeight="1" x14ac:dyDescent="0.2">
      <c r="C92" s="214">
        <f>F17*0.07</f>
        <v>0</v>
      </c>
      <c r="D92" s="21" t="s">
        <v>1360</v>
      </c>
      <c r="E92" s="21"/>
      <c r="M92" s="216">
        <f t="shared" ref="M92:M108" si="14">ROUNDUP(C92,0.1)</f>
        <v>0</v>
      </c>
    </row>
    <row r="93" spans="1:18" ht="12" customHeight="1" x14ac:dyDescent="0.2">
      <c r="C93" s="214">
        <f>F29*0.18</f>
        <v>0</v>
      </c>
      <c r="D93" s="21" t="s">
        <v>1139</v>
      </c>
      <c r="E93" s="21"/>
      <c r="M93" s="216">
        <f t="shared" si="14"/>
        <v>0</v>
      </c>
    </row>
    <row r="94" spans="1:18" ht="12" customHeight="1" x14ac:dyDescent="0.2">
      <c r="C94" s="214">
        <f>F30*0.18</f>
        <v>0</v>
      </c>
      <c r="D94" s="21" t="s">
        <v>260</v>
      </c>
      <c r="E94" s="21"/>
      <c r="M94" s="216">
        <f t="shared" si="14"/>
        <v>0</v>
      </c>
      <c r="N94" s="134"/>
      <c r="O94" s="134"/>
      <c r="P94" s="134"/>
      <c r="Q94" s="134"/>
      <c r="R94" s="134"/>
    </row>
    <row r="95" spans="1:18" ht="12" customHeight="1" x14ac:dyDescent="0.2">
      <c r="C95" s="289">
        <f>F31*0.18</f>
        <v>0</v>
      </c>
      <c r="D95" s="16" t="s">
        <v>1662</v>
      </c>
      <c r="E95" s="21"/>
      <c r="M95" s="216">
        <f t="shared" si="14"/>
        <v>0</v>
      </c>
      <c r="N95" s="134"/>
      <c r="O95" s="134"/>
      <c r="P95" s="134"/>
      <c r="Q95" s="134"/>
      <c r="R95" s="134"/>
    </row>
    <row r="96" spans="1:18" ht="12" customHeight="1" x14ac:dyDescent="0.2">
      <c r="C96" s="289">
        <f>F60*0.18</f>
        <v>0</v>
      </c>
      <c r="D96" s="16" t="s">
        <v>1664</v>
      </c>
      <c r="E96" s="21"/>
      <c r="M96" s="216">
        <f t="shared" si="14"/>
        <v>0</v>
      </c>
      <c r="N96" s="134"/>
      <c r="O96" s="134"/>
      <c r="P96" s="134"/>
      <c r="Q96" s="134"/>
      <c r="R96" s="134"/>
    </row>
    <row r="97" spans="1:20" ht="12" customHeight="1" x14ac:dyDescent="0.2">
      <c r="C97" s="289">
        <f>F32*0.18</f>
        <v>0</v>
      </c>
      <c r="D97" s="16" t="s">
        <v>1631</v>
      </c>
      <c r="E97" s="21"/>
      <c r="M97" s="216">
        <f t="shared" si="14"/>
        <v>0</v>
      </c>
      <c r="N97" s="134"/>
      <c r="O97" s="134"/>
      <c r="P97" s="134"/>
      <c r="Q97" s="134"/>
      <c r="R97" s="134"/>
    </row>
    <row r="98" spans="1:20" ht="12" customHeight="1" x14ac:dyDescent="0.2">
      <c r="C98" s="214">
        <f>F33*0.09</f>
        <v>0</v>
      </c>
      <c r="D98" s="21" t="s">
        <v>261</v>
      </c>
      <c r="E98" s="21"/>
      <c r="M98" s="216">
        <f t="shared" si="14"/>
        <v>0</v>
      </c>
      <c r="N98" s="166"/>
    </row>
    <row r="99" spans="1:20" ht="12" customHeight="1" x14ac:dyDescent="0.2">
      <c r="C99" s="214">
        <f>F36*0.18</f>
        <v>0</v>
      </c>
      <c r="D99" s="21" t="s">
        <v>1140</v>
      </c>
      <c r="E99" s="21"/>
      <c r="M99" s="216">
        <f t="shared" si="14"/>
        <v>0</v>
      </c>
      <c r="N99" s="166"/>
    </row>
    <row r="100" spans="1:20" ht="12" customHeight="1" x14ac:dyDescent="0.2">
      <c r="C100" s="214">
        <f>F37*0.18</f>
        <v>0</v>
      </c>
      <c r="D100" s="21" t="s">
        <v>1141</v>
      </c>
      <c r="E100" s="21"/>
      <c r="M100" s="216">
        <f t="shared" si="14"/>
        <v>0</v>
      </c>
      <c r="N100" s="133"/>
    </row>
    <row r="101" spans="1:20" x14ac:dyDescent="0.2">
      <c r="C101" s="214">
        <f>F38*0.18</f>
        <v>0</v>
      </c>
      <c r="D101" s="21" t="s">
        <v>263</v>
      </c>
      <c r="E101" s="21"/>
      <c r="M101" s="216">
        <f t="shared" si="14"/>
        <v>0</v>
      </c>
      <c r="N101" s="164"/>
    </row>
    <row r="102" spans="1:20" x14ac:dyDescent="0.2">
      <c r="C102" s="214">
        <f>F59*0.18</f>
        <v>0</v>
      </c>
      <c r="D102" s="21" t="s">
        <v>39</v>
      </c>
      <c r="E102" s="21"/>
      <c r="M102" s="216">
        <f t="shared" si="14"/>
        <v>0</v>
      </c>
      <c r="N102" s="164"/>
    </row>
    <row r="103" spans="1:20" x14ac:dyDescent="0.2">
      <c r="C103" s="308" t="str">
        <f>IF(M103&gt;0,"GAMME CHEVRE","")</f>
        <v/>
      </c>
      <c r="D103" s="309"/>
      <c r="E103" s="309"/>
      <c r="M103" s="216">
        <f>SUM(M104:M109)</f>
        <v>0</v>
      </c>
      <c r="N103" s="164"/>
    </row>
    <row r="104" spans="1:20" x14ac:dyDescent="0.2">
      <c r="C104" s="214">
        <f>F17*0.18</f>
        <v>0</v>
      </c>
      <c r="D104" s="21" t="s">
        <v>1360</v>
      </c>
      <c r="E104" s="21"/>
      <c r="M104" s="216">
        <f t="shared" si="14"/>
        <v>0</v>
      </c>
      <c r="N104" s="164"/>
    </row>
    <row r="105" spans="1:20" x14ac:dyDescent="0.2">
      <c r="C105" s="289">
        <f>F61*0.18</f>
        <v>0</v>
      </c>
      <c r="D105" s="16" t="s">
        <v>1665</v>
      </c>
      <c r="E105" s="21"/>
      <c r="M105" s="216">
        <f t="shared" si="14"/>
        <v>0</v>
      </c>
      <c r="N105" s="164"/>
    </row>
    <row r="106" spans="1:20" x14ac:dyDescent="0.2">
      <c r="C106" s="214">
        <f>F26*0.6</f>
        <v>0</v>
      </c>
      <c r="D106" s="21" t="s">
        <v>234</v>
      </c>
      <c r="E106" s="21"/>
      <c r="M106" s="216">
        <f t="shared" si="14"/>
        <v>0</v>
      </c>
      <c r="N106" s="164"/>
    </row>
    <row r="107" spans="1:20" x14ac:dyDescent="0.2">
      <c r="C107" s="214">
        <f>F27*0.6</f>
        <v>0</v>
      </c>
      <c r="D107" s="21" t="s">
        <v>235</v>
      </c>
      <c r="E107" s="21"/>
      <c r="M107" s="216">
        <f>ROUNDUP(C107,0.1)</f>
        <v>0</v>
      </c>
      <c r="N107" s="164"/>
    </row>
    <row r="108" spans="1:20" x14ac:dyDescent="0.2">
      <c r="C108" s="214">
        <f>F28*0.6</f>
        <v>0</v>
      </c>
      <c r="D108" s="21" t="s">
        <v>259</v>
      </c>
      <c r="E108" s="21"/>
      <c r="M108" s="216">
        <f t="shared" si="14"/>
        <v>0</v>
      </c>
      <c r="N108" s="164"/>
    </row>
    <row r="109" spans="1:20" x14ac:dyDescent="0.2">
      <c r="C109" s="214">
        <f>F34*0.23</f>
        <v>0</v>
      </c>
      <c r="D109" s="21" t="s">
        <v>236</v>
      </c>
      <c r="E109" s="21"/>
      <c r="M109" s="216">
        <f>ROUNDUP(C109,0.1)</f>
        <v>0</v>
      </c>
      <c r="N109" s="164"/>
    </row>
    <row r="110" spans="1:20" x14ac:dyDescent="0.2">
      <c r="C110" s="215">
        <f>SUM(C91:C102,C104:C109)</f>
        <v>0</v>
      </c>
      <c r="M110" s="216">
        <f>SUM(M90:M109)</f>
        <v>0</v>
      </c>
      <c r="N110" s="167"/>
    </row>
    <row r="111" spans="1:20" x14ac:dyDescent="0.2">
      <c r="C111" s="219"/>
      <c r="N111" s="167"/>
    </row>
    <row r="112" spans="1:20" s="224" customFormat="1" ht="21" customHeight="1" x14ac:dyDescent="0.2">
      <c r="A112" s="315" t="str">
        <f>IF(M90&gt;0,"Hausse du prix du lait de vache de 0.02€ par litre de lait","")</f>
        <v/>
      </c>
      <c r="B112" s="316"/>
      <c r="C112" s="316"/>
      <c r="D112" s="316"/>
      <c r="E112" s="316"/>
      <c r="F112" s="316"/>
      <c r="G112" s="316"/>
      <c r="H112" s="316"/>
      <c r="I112" s="316"/>
      <c r="J112" s="316"/>
      <c r="K112" s="316"/>
      <c r="L112" s="222"/>
      <c r="M112" s="223"/>
      <c r="N112" s="220"/>
      <c r="O112" s="223"/>
      <c r="P112" s="223"/>
      <c r="Q112" s="223"/>
      <c r="R112" s="223"/>
      <c r="S112" s="223"/>
      <c r="T112" s="223"/>
    </row>
    <row r="113" spans="1:20" s="224" customFormat="1" ht="21" customHeight="1" x14ac:dyDescent="0.2">
      <c r="A113" s="310" t="str">
        <f>IF(M103&gt;0,"Hausse du prix du lait de chevre de 0.06€ par litre de lait","")</f>
        <v/>
      </c>
      <c r="B113" s="310"/>
      <c r="C113" s="310"/>
      <c r="D113" s="310"/>
      <c r="E113" s="310"/>
      <c r="F113" s="310"/>
      <c r="G113" s="310"/>
      <c r="H113" s="310"/>
      <c r="I113" s="310"/>
      <c r="J113" s="310"/>
      <c r="K113" s="310"/>
      <c r="L113" s="222"/>
      <c r="M113" s="223"/>
      <c r="N113" s="220"/>
      <c r="O113" s="223"/>
      <c r="P113" s="223"/>
      <c r="Q113" s="223"/>
      <c r="R113" s="223"/>
      <c r="S113" s="223"/>
      <c r="T113" s="223"/>
    </row>
    <row r="114" spans="1:20" s="224" customFormat="1" ht="21" customHeight="1" x14ac:dyDescent="0.2">
      <c r="A114" s="310" t="str">
        <f>IF(M110&gt;0,"suite a un accord du Mediateur des relations agricoles","")</f>
        <v/>
      </c>
      <c r="B114" s="310"/>
      <c r="C114" s="310"/>
      <c r="D114" s="310"/>
      <c r="E114" s="310"/>
      <c r="F114" s="310"/>
      <c r="G114" s="310"/>
      <c r="H114" s="310"/>
      <c r="I114" s="310"/>
      <c r="J114" s="310"/>
      <c r="K114" s="310"/>
      <c r="L114" s="222"/>
      <c r="M114" s="223"/>
      <c r="N114" s="221"/>
      <c r="O114" s="223"/>
      <c r="P114" s="223"/>
      <c r="Q114" s="223"/>
      <c r="R114" s="223"/>
      <c r="S114" s="223"/>
      <c r="T114" s="223"/>
    </row>
  </sheetData>
  <mergeCells count="151">
    <mergeCell ref="H66:I66"/>
    <mergeCell ref="F88:G88"/>
    <mergeCell ref="D69:E69"/>
    <mergeCell ref="D70:E70"/>
    <mergeCell ref="D71:E71"/>
    <mergeCell ref="D72:E72"/>
    <mergeCell ref="D73:E73"/>
    <mergeCell ref="D74:E74"/>
    <mergeCell ref="D75:E75"/>
    <mergeCell ref="I69:K69"/>
    <mergeCell ref="I70:K70"/>
    <mergeCell ref="I71:K71"/>
    <mergeCell ref="I72:K72"/>
    <mergeCell ref="I73:K73"/>
    <mergeCell ref="I74:K74"/>
    <mergeCell ref="I75:K75"/>
    <mergeCell ref="F82:J82"/>
    <mergeCell ref="I79:K79"/>
    <mergeCell ref="I80:K80"/>
    <mergeCell ref="I76:K76"/>
    <mergeCell ref="I78:K78"/>
    <mergeCell ref="I77:K77"/>
    <mergeCell ref="D76:E76"/>
    <mergeCell ref="D63:E63"/>
    <mergeCell ref="D56:E56"/>
    <mergeCell ref="D64:E64"/>
    <mergeCell ref="D79:E79"/>
    <mergeCell ref="D68:E68"/>
    <mergeCell ref="D78:E78"/>
    <mergeCell ref="D77:E77"/>
    <mergeCell ref="D66:E66"/>
    <mergeCell ref="D57:E57"/>
    <mergeCell ref="D58:E58"/>
    <mergeCell ref="D61:E61"/>
    <mergeCell ref="D60:E60"/>
    <mergeCell ref="D65:E65"/>
    <mergeCell ref="H61:I61"/>
    <mergeCell ref="H52:I52"/>
    <mergeCell ref="H56:I56"/>
    <mergeCell ref="I5:K5"/>
    <mergeCell ref="A5:F5"/>
    <mergeCell ref="D44:E44"/>
    <mergeCell ref="H35:I35"/>
    <mergeCell ref="H37:I37"/>
    <mergeCell ref="H40:I40"/>
    <mergeCell ref="H27:I27"/>
    <mergeCell ref="D43:E43"/>
    <mergeCell ref="H36:I36"/>
    <mergeCell ref="H34:I34"/>
    <mergeCell ref="H44:I44"/>
    <mergeCell ref="H43:I43"/>
    <mergeCell ref="H42:I42"/>
    <mergeCell ref="H41:I41"/>
    <mergeCell ref="D38:E38"/>
    <mergeCell ref="D40:E40"/>
    <mergeCell ref="D45:E45"/>
    <mergeCell ref="D52:E52"/>
    <mergeCell ref="D50:E50"/>
    <mergeCell ref="D48:E48"/>
    <mergeCell ref="H22:I22"/>
    <mergeCell ref="H28:I28"/>
    <mergeCell ref="H26:I26"/>
    <mergeCell ref="H32:I32"/>
    <mergeCell ref="H31:I31"/>
    <mergeCell ref="D23:E23"/>
    <mergeCell ref="D19:E19"/>
    <mergeCell ref="D26:E26"/>
    <mergeCell ref="D27:E27"/>
    <mergeCell ref="D47:E47"/>
    <mergeCell ref="H60:I60"/>
    <mergeCell ref="D53:E53"/>
    <mergeCell ref="H59:I59"/>
    <mergeCell ref="H53:I53"/>
    <mergeCell ref="H58:I58"/>
    <mergeCell ref="H57:I57"/>
    <mergeCell ref="D30:E30"/>
    <mergeCell ref="D36:E36"/>
    <mergeCell ref="H29:I29"/>
    <mergeCell ref="D59:E59"/>
    <mergeCell ref="D54:E54"/>
    <mergeCell ref="D46:E46"/>
    <mergeCell ref="D49:E49"/>
    <mergeCell ref="D34:E34"/>
    <mergeCell ref="H33:I33"/>
    <mergeCell ref="G10:K10"/>
    <mergeCell ref="D2:E2"/>
    <mergeCell ref="C4:I4"/>
    <mergeCell ref="B8:E8"/>
    <mergeCell ref="A6:B6"/>
    <mergeCell ref="C6:D6"/>
    <mergeCell ref="A11:C11"/>
    <mergeCell ref="D11:K11"/>
    <mergeCell ref="H15:I15"/>
    <mergeCell ref="F12:H12"/>
    <mergeCell ref="C12:E12"/>
    <mergeCell ref="G8:K8"/>
    <mergeCell ref="D13:E13"/>
    <mergeCell ref="D15:E15"/>
    <mergeCell ref="B9:G9"/>
    <mergeCell ref="I12:K12"/>
    <mergeCell ref="H13:I13"/>
    <mergeCell ref="B10:E10"/>
    <mergeCell ref="A12:B12"/>
    <mergeCell ref="D17:E17"/>
    <mergeCell ref="D21:E21"/>
    <mergeCell ref="H19:I19"/>
    <mergeCell ref="H18:I18"/>
    <mergeCell ref="H17:I17"/>
    <mergeCell ref="A114:K114"/>
    <mergeCell ref="A112:K112"/>
    <mergeCell ref="D16:E16"/>
    <mergeCell ref="H16:I16"/>
    <mergeCell ref="H23:I23"/>
    <mergeCell ref="H21:I21"/>
    <mergeCell ref="D37:E37"/>
    <mergeCell ref="D24:E24"/>
    <mergeCell ref="I68:K68"/>
    <mergeCell ref="H24:I24"/>
    <mergeCell ref="D29:E29"/>
    <mergeCell ref="H30:I30"/>
    <mergeCell ref="D18:E18"/>
    <mergeCell ref="D22:E22"/>
    <mergeCell ref="D28:E28"/>
    <mergeCell ref="D31:E31"/>
    <mergeCell ref="D25:E25"/>
    <mergeCell ref="D32:E32"/>
    <mergeCell ref="H25:I25"/>
    <mergeCell ref="H65:I65"/>
    <mergeCell ref="H64:I64"/>
    <mergeCell ref="H63:I63"/>
    <mergeCell ref="D20:E20"/>
    <mergeCell ref="D42:E42"/>
    <mergeCell ref="D33:E33"/>
    <mergeCell ref="C90:E90"/>
    <mergeCell ref="C103:E103"/>
    <mergeCell ref="A113:K113"/>
    <mergeCell ref="H20:I20"/>
    <mergeCell ref="H51:I51"/>
    <mergeCell ref="H50:I50"/>
    <mergeCell ref="H38:I38"/>
    <mergeCell ref="H49:I49"/>
    <mergeCell ref="H48:I48"/>
    <mergeCell ref="H47:I47"/>
    <mergeCell ref="H46:I46"/>
    <mergeCell ref="H45:I45"/>
    <mergeCell ref="H39:I39"/>
    <mergeCell ref="D51:E51"/>
    <mergeCell ref="D55:E55"/>
    <mergeCell ref="D41:E41"/>
    <mergeCell ref="H54:I54"/>
    <mergeCell ref="D80:E80"/>
  </mergeCells>
  <phoneticPr fontId="5" type="noConversion"/>
  <conditionalFormatting sqref="F63:F64">
    <cfRule type="cellIs" dxfId="20" priority="77" stopIfTrue="1" operator="equal">
      <formula>0</formula>
    </cfRule>
  </conditionalFormatting>
  <conditionalFormatting sqref="F65:F66">
    <cfRule type="cellIs" dxfId="19" priority="76" stopIfTrue="1" operator="equal">
      <formula>0</formula>
    </cfRule>
  </conditionalFormatting>
  <conditionalFormatting sqref="N94:R97 N55:R55 N60:R77">
    <cfRule type="containsText" dxfId="18" priority="73" stopIfTrue="1" operator="containsText" text="bon confiture a part">
      <formula>NOT(ISERROR(SEARCH("bon confiture a part",N55)))</formula>
    </cfRule>
  </conditionalFormatting>
  <conditionalFormatting sqref="A12:B12">
    <cfRule type="containsText" dxfId="17" priority="70" operator="containsText" text="commande">
      <formula>NOT(ISERROR(SEARCH("commande",A12)))</formula>
    </cfRule>
    <cfRule type="cellIs" dxfId="16" priority="78" operator="equal">
      <formula>0</formula>
    </cfRule>
  </conditionalFormatting>
  <conditionalFormatting sqref="F12:G12">
    <cfRule type="containsText" dxfId="15" priority="34" operator="containsText" text="0">
      <formula>NOT(ISERROR(SEARCH("0",F12)))</formula>
    </cfRule>
    <cfRule type="containsText" dxfId="14" priority="35" operator="containsText" text="ifls">
      <formula>NOT(ISERROR(SEARCH("ifls",F12)))</formula>
    </cfRule>
  </conditionalFormatting>
  <conditionalFormatting sqref="F84 E85:F87">
    <cfRule type="expression" dxfId="13" priority="86">
      <formula>IF($N$55="attention bon confiture a part",FALSE,TRUE)</formula>
    </cfRule>
  </conditionalFormatting>
  <conditionalFormatting sqref="F12:G12 I12:L12">
    <cfRule type="containsErrors" dxfId="12" priority="33">
      <formula>ISERROR(F12)</formula>
    </cfRule>
  </conditionalFormatting>
  <conditionalFormatting sqref="J15:J54">
    <cfRule type="containsText" dxfId="11" priority="23" operator="containsText" text="faux">
      <formula>NOT(ISERROR(SEARCH("faux",J15)))</formula>
    </cfRule>
  </conditionalFormatting>
  <conditionalFormatting sqref="J63:J66 J15:J54 J56:J61">
    <cfRule type="cellIs" dxfId="10" priority="22" operator="equal">
      <formula>0</formula>
    </cfRule>
  </conditionalFormatting>
  <conditionalFormatting sqref="C6:E6">
    <cfRule type="containsErrors" dxfId="9" priority="16">
      <formula>ISERROR(C6)</formula>
    </cfRule>
    <cfRule type="cellIs" dxfId="8" priority="17" operator="equal">
      <formula>0</formula>
    </cfRule>
  </conditionalFormatting>
  <conditionalFormatting sqref="K13:L13">
    <cfRule type="expression" dxfId="7" priority="87">
      <formula>$B$3&gt;0</formula>
    </cfRule>
    <cfRule type="containsText" dxfId="6" priority="88" operator="containsText" text="FAUX">
      <formula>NOT(ISERROR(SEARCH("FAUX",K13)))</formula>
    </cfRule>
  </conditionalFormatting>
  <conditionalFormatting sqref="H13:J13">
    <cfRule type="expression" dxfId="5" priority="89">
      <formula>$B$3&gt;0</formula>
    </cfRule>
  </conditionalFormatting>
  <conditionalFormatting sqref="J63:J66 J15:J54">
    <cfRule type="expression" dxfId="4" priority="90">
      <formula>$B$3=1</formula>
    </cfRule>
  </conditionalFormatting>
  <conditionalFormatting sqref="Q16">
    <cfRule type="expression" dxfId="3" priority="7">
      <formula>AND(VarEclairage,M11&gt;0)</formula>
    </cfRule>
  </conditionalFormatting>
  <conditionalFormatting sqref="E88">
    <cfRule type="expression" dxfId="2" priority="1">
      <formula>$F$88=""</formula>
    </cfRule>
    <cfRule type="expression" dxfId="1" priority="2">
      <formula>$F$88=0</formula>
    </cfRule>
  </conditionalFormatting>
  <conditionalFormatting sqref="F88:G88">
    <cfRule type="expression" dxfId="0" priority="3">
      <formula>$F$88=0</formula>
    </cfRule>
  </conditionalFormatting>
  <dataValidations count="14">
    <dataValidation type="list" allowBlank="1" showInputMessage="1" showErrorMessage="1" sqref="D79:E79">
      <formula1>OFFSET(produits,MATCH($D$79&amp;"*",produits,0)-1,,COUNTIF(produits,$D$79&amp;"*"))</formula1>
    </dataValidation>
    <dataValidation type="list" allowBlank="1" showInputMessage="1" showErrorMessage="1" sqref="D68:E68">
      <formula1>OFFSET(produits,MATCH($D$68&amp;"*",produits,0)-1,,COUNTIF(produits,$D$68&amp;"*"))</formula1>
    </dataValidation>
    <dataValidation type="list" allowBlank="1" showInputMessage="1" showErrorMessage="1" sqref="D80:E81">
      <formula1>OFFSET(produits,MATCH($D$80&amp;"*",produits,0)-1,,COUNTIF(produits,$D$80&amp;"*"))</formula1>
    </dataValidation>
    <dataValidation type="list" allowBlank="1" showInputMessage="1" showErrorMessage="1" sqref="D76:E76">
      <formula1>OFFSET(produits,MATCH($D$76&amp;"*",produits,0)-1,,COUNTIF(produits,$D$76&amp;"*"))</formula1>
    </dataValidation>
    <dataValidation type="list" allowBlank="1" showInputMessage="1" showErrorMessage="1" sqref="D78:E78">
      <formula1>OFFSET(produits,MATCH($D$78&amp;"*",produits,0)-1,,COUNTIF(produits,$D$78&amp;"*"))</formula1>
    </dataValidation>
    <dataValidation type="list" showInputMessage="1" sqref="B8:E8">
      <formula1>OFFSET(magasin,MATCH($B$8&amp;"*",magasin,0)-1,,COUNTIF(magasin,$B$8&amp;"*"))</formula1>
    </dataValidation>
    <dataValidation type="list" allowBlank="1" showInputMessage="1" showErrorMessage="1" sqref="D69:E69">
      <formula1>OFFSET(produits,MATCH($D$69&amp;"*",produits,0)-1,,COUNTIF(produits,$D$69&amp;"*"))</formula1>
    </dataValidation>
    <dataValidation type="list" allowBlank="1" showInputMessage="1" showErrorMessage="1" sqref="D70:E70">
      <formula1>OFFSET(produits,MATCH($D$70&amp;"*",produits,0)-1,,COUNTIF(produits,$D$70&amp;"*"))</formula1>
    </dataValidation>
    <dataValidation type="list" allowBlank="1" showInputMessage="1" showErrorMessage="1" sqref="D71:E71">
      <formula1>OFFSET(produits,MATCH($D$71&amp;"*",produits,0)-1,,COUNTIF(produits,$D$71&amp;"*"))</formula1>
    </dataValidation>
    <dataValidation type="list" allowBlank="1" showInputMessage="1" showErrorMessage="1" sqref="D72:E72">
      <formula1>OFFSET(produits,MATCH($D$72&amp;"*",produits,0)-1,,COUNTIF(produits,$D$72&amp;"*"))</formula1>
    </dataValidation>
    <dataValidation type="list" allowBlank="1" showInputMessage="1" showErrorMessage="1" sqref="D73:E73">
      <formula1>OFFSET(produits,MATCH($D$73&amp;"*",produits,0)-1,,COUNTIF(produits,$D$73&amp;"*"))</formula1>
    </dataValidation>
    <dataValidation type="list" allowBlank="1" showInputMessage="1" showErrorMessage="1" sqref="D74:E74">
      <formula1>OFFSET(produits,MATCH($D$74&amp;"*",produits,0)-1,,COUNTIF(produits,$D$74&amp;"*"))</formula1>
    </dataValidation>
    <dataValidation type="list" allowBlank="1" showInputMessage="1" showErrorMessage="1" sqref="D75:E75">
      <formula1>OFFSET(produits,MATCH($D$75&amp;"*",produits,0)-1,,COUNTIF(produits,$D$75&amp;"*"))</formula1>
    </dataValidation>
    <dataValidation type="list" allowBlank="1" showInputMessage="1" showErrorMessage="1" sqref="D77:E77">
      <formula1>OFFSET(produits,MATCH($D$77&amp;"*",produits,0)-1,,COUNTIF(produits,$D$77&amp;"*"))</formula1>
    </dataValidation>
  </dataValidations>
  <pageMargins left="0.19685039370078741" right="0.19685039370078741" top="0" bottom="0" header="0.31496062992125984" footer="0.31496062992125984"/>
  <pageSetup paperSize="9" orientation="portrait" horizontalDpi="300" verticalDpi="120" r:id="rId1"/>
  <ignoredErrors>
    <ignoredError sqref="G10 B10 B82 K78:K80 H78:I80 I15 H68:I68 K68" emptyCellReference="1"/>
    <ignoredError sqref="F65:F66" unlockedFormula="1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865" r:id="rId4" name="Check Box 425">
              <controlPr defaultSize="0" print="0" autoFill="0" autoLine="0" autoPict="0">
                <anchor>
                  <from>
                    <xdr:col>1</xdr:col>
                    <xdr:colOff>295275</xdr:colOff>
                    <xdr:row>14</xdr:row>
                    <xdr:rowOff>0</xdr:rowOff>
                  </from>
                  <to>
                    <xdr:col>2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8" r:id="rId5" name="Check Box 468">
              <controlPr defaultSize="0" print="0" autoFill="0" autoLine="0" autoPict="0">
                <anchor>
                  <from>
                    <xdr:col>1</xdr:col>
                    <xdr:colOff>295275</xdr:colOff>
                    <xdr:row>15</xdr:row>
                    <xdr:rowOff>0</xdr:rowOff>
                  </from>
                  <to>
                    <xdr:col>2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0" r:id="rId6" name="Check Box 470">
              <controlPr defaultSize="0" print="0" autoFill="0" autoLine="0" autoPict="0">
                <anchor>
                  <from>
                    <xdr:col>1</xdr:col>
                    <xdr:colOff>295275</xdr:colOff>
                    <xdr:row>17</xdr:row>
                    <xdr:rowOff>0</xdr:rowOff>
                  </from>
                  <to>
                    <xdr:col>2</xdr:col>
                    <xdr:colOff>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2" r:id="rId7" name="Check Box 472">
              <controlPr defaultSize="0" print="0" autoFill="0" autoLine="0" autoPict="0">
                <anchor>
                  <from>
                    <xdr:col>1</xdr:col>
                    <xdr:colOff>295275</xdr:colOff>
                    <xdr:row>18</xdr:row>
                    <xdr:rowOff>180975</xdr:rowOff>
                  </from>
                  <to>
                    <xdr:col>2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3" r:id="rId8" name="Check Box 473">
              <controlPr defaultSize="0" print="0" autoFill="0" autoLine="0" autoPict="0">
                <anchor>
                  <from>
                    <xdr:col>1</xdr:col>
                    <xdr:colOff>295275</xdr:colOff>
                    <xdr:row>20</xdr:row>
                    <xdr:rowOff>0</xdr:rowOff>
                  </from>
                  <to>
                    <xdr:col>2</xdr:col>
                    <xdr:colOff>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4" r:id="rId9" name="Check Box 474">
              <controlPr defaultSize="0" print="0" autoFill="0" autoLine="0" autoPict="0">
                <anchor>
                  <from>
                    <xdr:col>1</xdr:col>
                    <xdr:colOff>295275</xdr:colOff>
                    <xdr:row>21</xdr:row>
                    <xdr:rowOff>0</xdr:rowOff>
                  </from>
                  <to>
                    <xdr:col>2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5" r:id="rId10" name="Check Box 475">
              <controlPr defaultSize="0" print="0" autoFill="0" autoLine="0" autoPict="0">
                <anchor>
                  <from>
                    <xdr:col>1</xdr:col>
                    <xdr:colOff>295275</xdr:colOff>
                    <xdr:row>22</xdr:row>
                    <xdr:rowOff>0</xdr:rowOff>
                  </from>
                  <to>
                    <xdr:col>2</xdr:col>
                    <xdr:colOff>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9" r:id="rId11" name="Check Box 479">
              <controlPr defaultSize="0" print="0" autoFill="0" autoLine="0" autoPict="0">
                <anchor>
                  <from>
                    <xdr:col>1</xdr:col>
                    <xdr:colOff>295275</xdr:colOff>
                    <xdr:row>23</xdr:row>
                    <xdr:rowOff>0</xdr:rowOff>
                  </from>
                  <to>
                    <xdr:col>2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1" r:id="rId12" name="Check Box 481">
              <controlPr defaultSize="0" print="0" autoFill="0" autoLine="0" autoPict="0">
                <anchor>
                  <from>
                    <xdr:col>1</xdr:col>
                    <xdr:colOff>295275</xdr:colOff>
                    <xdr:row>24</xdr:row>
                    <xdr:rowOff>180975</xdr:rowOff>
                  </from>
                  <to>
                    <xdr:col>2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3" r:id="rId13" name="Check Box 483">
              <controlPr defaultSize="0" print="0" autoFill="0" autoLine="0" autoPict="0">
                <anchor>
                  <from>
                    <xdr:col>1</xdr:col>
                    <xdr:colOff>295275</xdr:colOff>
                    <xdr:row>26</xdr:row>
                    <xdr:rowOff>0</xdr:rowOff>
                  </from>
                  <to>
                    <xdr:col>2</xdr:col>
                    <xdr:colOff>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4" r:id="rId14" name="Check Box 484">
              <controlPr defaultSize="0" print="0" autoFill="0" autoLine="0" autoPict="0">
                <anchor>
                  <from>
                    <xdr:col>1</xdr:col>
                    <xdr:colOff>295275</xdr:colOff>
                    <xdr:row>26</xdr:row>
                    <xdr:rowOff>180975</xdr:rowOff>
                  </from>
                  <to>
                    <xdr:col>2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5" r:id="rId15" name="Check Box 485">
              <controlPr defaultSize="0" print="0" autoFill="0" autoLine="0" autoPict="0">
                <anchor>
                  <from>
                    <xdr:col>1</xdr:col>
                    <xdr:colOff>304800</xdr:colOff>
                    <xdr:row>27</xdr:row>
                    <xdr:rowOff>180975</xdr:rowOff>
                  </from>
                  <to>
                    <xdr:col>2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6" r:id="rId16" name="Check Box 486">
              <controlPr defaultSize="0" print="0" autoFill="0" autoLine="0" autoPict="0">
                <anchor>
                  <from>
                    <xdr:col>1</xdr:col>
                    <xdr:colOff>295275</xdr:colOff>
                    <xdr:row>29</xdr:row>
                    <xdr:rowOff>0</xdr:rowOff>
                  </from>
                  <to>
                    <xdr:col>2</xdr:col>
                    <xdr:colOff>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8" r:id="rId17" name="Check Box 488">
              <controlPr defaultSize="0" print="0" autoFill="0" autoLine="0" autoPict="0">
                <anchor>
                  <from>
                    <xdr:col>1</xdr:col>
                    <xdr:colOff>295275</xdr:colOff>
                    <xdr:row>32</xdr:row>
                    <xdr:rowOff>0</xdr:rowOff>
                  </from>
                  <to>
                    <xdr:col>2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0" r:id="rId18" name="Check Box 490">
              <controlPr defaultSize="0" print="0" autoFill="0" autoLine="0" autoPict="0">
                <anchor>
                  <from>
                    <xdr:col>1</xdr:col>
                    <xdr:colOff>295275</xdr:colOff>
                    <xdr:row>32</xdr:row>
                    <xdr:rowOff>180975</xdr:rowOff>
                  </from>
                  <to>
                    <xdr:col>2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2" r:id="rId19" name="Check Box 492">
              <controlPr defaultSize="0" print="0" autoFill="0" autoLine="0" autoPict="0">
                <anchor>
                  <from>
                    <xdr:col>1</xdr:col>
                    <xdr:colOff>295275</xdr:colOff>
                    <xdr:row>35</xdr:row>
                    <xdr:rowOff>0</xdr:rowOff>
                  </from>
                  <to>
                    <xdr:col>2</xdr:col>
                    <xdr:colOff>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3" r:id="rId20" name="Check Box 493">
              <controlPr defaultSize="0" print="0" autoFill="0" autoLine="0" autoPict="0">
                <anchor>
                  <from>
                    <xdr:col>1</xdr:col>
                    <xdr:colOff>295275</xdr:colOff>
                    <xdr:row>35</xdr:row>
                    <xdr:rowOff>180975</xdr:rowOff>
                  </from>
                  <to>
                    <xdr:col>2</xdr:col>
                    <xdr:colOff>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5" r:id="rId21" name="Check Box 495">
              <controlPr defaultSize="0" print="0" autoFill="0" autoLine="0" autoPict="0">
                <anchor>
                  <from>
                    <xdr:col>1</xdr:col>
                    <xdr:colOff>295275</xdr:colOff>
                    <xdr:row>36</xdr:row>
                    <xdr:rowOff>180975</xdr:rowOff>
                  </from>
                  <to>
                    <xdr:col>2</xdr:col>
                    <xdr:colOff>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6" r:id="rId22" name="Check Box 496">
              <controlPr defaultSize="0" print="0" autoFill="0" autoLine="0" autoPict="0">
                <anchor>
                  <from>
                    <xdr:col>1</xdr:col>
                    <xdr:colOff>295275</xdr:colOff>
                    <xdr:row>39</xdr:row>
                    <xdr:rowOff>0</xdr:rowOff>
                  </from>
                  <to>
                    <xdr:col>2</xdr:col>
                    <xdr:colOff>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8" r:id="rId23" name="Check Box 498">
              <controlPr defaultSize="0" print="0" autoFill="0" autoLine="0" autoPict="0">
                <anchor>
                  <from>
                    <xdr:col>1</xdr:col>
                    <xdr:colOff>295275</xdr:colOff>
                    <xdr:row>39</xdr:row>
                    <xdr:rowOff>180975</xdr:rowOff>
                  </from>
                  <to>
                    <xdr:col>2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0" r:id="rId24" name="Check Box 500">
              <controlPr defaultSize="0" print="0" autoFill="0" autoLine="0" autoPict="0">
                <anchor>
                  <from>
                    <xdr:col>1</xdr:col>
                    <xdr:colOff>295275</xdr:colOff>
                    <xdr:row>40</xdr:row>
                    <xdr:rowOff>171450</xdr:rowOff>
                  </from>
                  <to>
                    <xdr:col>2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1" r:id="rId25" name="Check Box 501">
              <controlPr defaultSize="0" print="0" autoFill="0" autoLine="0" autoPict="0">
                <anchor>
                  <from>
                    <xdr:col>1</xdr:col>
                    <xdr:colOff>295275</xdr:colOff>
                    <xdr:row>41</xdr:row>
                    <xdr:rowOff>180975</xdr:rowOff>
                  </from>
                  <to>
                    <xdr:col>2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3" r:id="rId26" name="Check Box 503">
              <controlPr defaultSize="0" print="0" autoFill="0" autoLine="0" autoPict="0">
                <anchor>
                  <from>
                    <xdr:col>1</xdr:col>
                    <xdr:colOff>295275</xdr:colOff>
                    <xdr:row>42</xdr:row>
                    <xdr:rowOff>180975</xdr:rowOff>
                  </from>
                  <to>
                    <xdr:col>2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4" r:id="rId27" name="Check Box 504">
              <controlPr defaultSize="0" print="0" autoFill="0" autoLine="0" autoPict="0">
                <anchor>
                  <from>
                    <xdr:col>1</xdr:col>
                    <xdr:colOff>295275</xdr:colOff>
                    <xdr:row>43</xdr:row>
                    <xdr:rowOff>180975</xdr:rowOff>
                  </from>
                  <to>
                    <xdr:col>2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6" r:id="rId28" name="Check Box 506">
              <controlPr defaultSize="0" print="0" autoFill="0" autoLine="0" autoPict="0">
                <anchor>
                  <from>
                    <xdr:col>1</xdr:col>
                    <xdr:colOff>295275</xdr:colOff>
                    <xdr:row>44</xdr:row>
                    <xdr:rowOff>180975</xdr:rowOff>
                  </from>
                  <to>
                    <xdr:col>2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8" r:id="rId29" name="Check Box 508">
              <controlPr defaultSize="0" print="0" autoFill="0" autoLine="0" autoPict="0">
                <anchor>
                  <from>
                    <xdr:col>1</xdr:col>
                    <xdr:colOff>295275</xdr:colOff>
                    <xdr:row>45</xdr:row>
                    <xdr:rowOff>180975</xdr:rowOff>
                  </from>
                  <to>
                    <xdr:col>2</xdr:col>
                    <xdr:colOff>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0" r:id="rId30" name="Check Box 510">
              <controlPr defaultSize="0" print="0" autoFill="0" autoLine="0" autoPict="0">
                <anchor>
                  <from>
                    <xdr:col>1</xdr:col>
                    <xdr:colOff>295275</xdr:colOff>
                    <xdr:row>46</xdr:row>
                    <xdr:rowOff>180975</xdr:rowOff>
                  </from>
                  <to>
                    <xdr:col>2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1" r:id="rId31" name="Check Box 511">
              <controlPr defaultSize="0" print="0" autoFill="0" autoLine="0" autoPict="0">
                <anchor>
                  <from>
                    <xdr:col>1</xdr:col>
                    <xdr:colOff>295275</xdr:colOff>
                    <xdr:row>47</xdr:row>
                    <xdr:rowOff>180975</xdr:rowOff>
                  </from>
                  <to>
                    <xdr:col>2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3" r:id="rId32" name="Check Box 513">
              <controlPr defaultSize="0" print="0" autoFill="0" autoLine="0" autoPict="0">
                <anchor>
                  <from>
                    <xdr:col>1</xdr:col>
                    <xdr:colOff>295275</xdr:colOff>
                    <xdr:row>48</xdr:row>
                    <xdr:rowOff>180975</xdr:rowOff>
                  </from>
                  <to>
                    <xdr:col>2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5" r:id="rId33" name="Check Box 515">
              <controlPr defaultSize="0" print="0" autoFill="0" autoLine="0" autoPict="0">
                <anchor>
                  <from>
                    <xdr:col>1</xdr:col>
                    <xdr:colOff>304800</xdr:colOff>
                    <xdr:row>49</xdr:row>
                    <xdr:rowOff>171450</xdr:rowOff>
                  </from>
                  <to>
                    <xdr:col>2</xdr:col>
                    <xdr:colOff>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7" r:id="rId34" name="Check Box 517">
              <controlPr defaultSize="0" print="0" autoFill="0" autoLine="0" autoPict="0">
                <anchor>
                  <from>
                    <xdr:col>1</xdr:col>
                    <xdr:colOff>295275</xdr:colOff>
                    <xdr:row>50</xdr:row>
                    <xdr:rowOff>180975</xdr:rowOff>
                  </from>
                  <to>
                    <xdr:col>2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8" r:id="rId35" name="Check Box 518">
              <controlPr defaultSize="0" print="0" autoFill="0" autoLine="0" autoPict="0">
                <anchor>
                  <from>
                    <xdr:col>1</xdr:col>
                    <xdr:colOff>295275</xdr:colOff>
                    <xdr:row>51</xdr:row>
                    <xdr:rowOff>180975</xdr:rowOff>
                  </from>
                  <to>
                    <xdr:col>2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0" r:id="rId36" name="Check Box 520">
              <controlPr defaultSize="0" print="0" autoFill="0" autoLine="0" autoPict="0">
                <anchor>
                  <from>
                    <xdr:col>1</xdr:col>
                    <xdr:colOff>295275</xdr:colOff>
                    <xdr:row>52</xdr:row>
                    <xdr:rowOff>180975</xdr:rowOff>
                  </from>
                  <to>
                    <xdr:col>2</xdr:col>
                    <xdr:colOff>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5" r:id="rId37" name="Check Box 525">
              <controlPr defaultSize="0" print="0" autoFill="0" autoLine="0" autoPict="0">
                <anchor>
                  <from>
                    <xdr:col>1</xdr:col>
                    <xdr:colOff>295275</xdr:colOff>
                    <xdr:row>16</xdr:row>
                    <xdr:rowOff>0</xdr:rowOff>
                  </from>
                  <to>
                    <xdr:col>2</xdr:col>
                    <xdr:colOff>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2" r:id="rId38" name="Check Box 532">
              <controlPr defaultSize="0" autoFill="0" autoLine="0" autoPict="0">
                <anchor moveWithCells="1">
                  <from>
                    <xdr:col>12</xdr:col>
                    <xdr:colOff>76200</xdr:colOff>
                    <xdr:row>2</xdr:row>
                    <xdr:rowOff>219075</xdr:rowOff>
                  </from>
                  <to>
                    <xdr:col>14</xdr:col>
                    <xdr:colOff>666750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9" name="Check Box 535">
              <controlPr defaultSize="0" print="0" autoFill="0" autoLine="0" autoPict="0" altText="">
                <anchor moveWithCells="1">
                  <from>
                    <xdr:col>1</xdr:col>
                    <xdr:colOff>285750</xdr:colOff>
                    <xdr:row>23</xdr:row>
                    <xdr:rowOff>161925</xdr:rowOff>
                  </from>
                  <to>
                    <xdr:col>2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40" name="Check Box 536">
              <controlPr defaultSize="0" print="0" autoFill="0" autoLine="0" autoPict="0">
                <anchor>
                  <from>
                    <xdr:col>1</xdr:col>
                    <xdr:colOff>285750</xdr:colOff>
                    <xdr:row>31</xdr:row>
                    <xdr:rowOff>0</xdr:rowOff>
                  </from>
                  <to>
                    <xdr:col>2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9" r:id="rId41" name="Check Box 539">
              <controlPr defaultSize="0" print="0" autoFill="0" autoLine="0" autoPict="0">
                <anchor>
                  <from>
                    <xdr:col>1</xdr:col>
                    <xdr:colOff>295275</xdr:colOff>
                    <xdr:row>30</xdr:row>
                    <xdr:rowOff>0</xdr:rowOff>
                  </from>
                  <to>
                    <xdr:col>2</xdr:col>
                    <xdr:colOff>0</xdr:colOff>
                    <xdr:row>31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W567"/>
  <sheetViews>
    <sheetView showGridLines="0" zoomScale="125" zoomScaleNormal="125" workbookViewId="0">
      <pane xSplit="2" ySplit="1" topLeftCell="C451" activePane="bottomRight" state="frozen"/>
      <selection pane="topRight" activeCell="B1" sqref="B1"/>
      <selection pane="bottomLeft" activeCell="A2" sqref="A2"/>
      <selection pane="bottomRight" activeCell="H474" sqref="H474"/>
    </sheetView>
  </sheetViews>
  <sheetFormatPr baseColWidth="10" defaultRowHeight="11.25" x14ac:dyDescent="0.2"/>
  <cols>
    <col min="1" max="1" width="34.140625" style="4" customWidth="1"/>
    <col min="2" max="2" width="40.140625" style="5" hidden="1" customWidth="1"/>
    <col min="3" max="3" width="4.5703125" style="2" customWidth="1"/>
    <col min="4" max="9" width="4.5703125" style="53" customWidth="1"/>
    <col min="10" max="10" width="32.7109375" style="2" bestFit="1" customWidth="1"/>
    <col min="11" max="11" width="6.140625" style="3" bestFit="1" customWidth="1"/>
    <col min="12" max="12" width="25.85546875" style="2" bestFit="1" customWidth="1"/>
    <col min="13" max="13" width="17.28515625" style="2" customWidth="1"/>
    <col min="14" max="14" width="11.28515625" style="2" bestFit="1" customWidth="1"/>
    <col min="15" max="15" width="19.28515625" style="4" bestFit="1" customWidth="1"/>
    <col min="16" max="16" width="10.85546875" style="4" bestFit="1" customWidth="1"/>
    <col min="17" max="16384" width="11.42578125" style="4"/>
  </cols>
  <sheetData>
    <row r="1" spans="1:16" ht="25.5" customHeight="1" thickBot="1" x14ac:dyDescent="0.25">
      <c r="B1" s="192" t="s">
        <v>391</v>
      </c>
      <c r="C1" s="194"/>
      <c r="D1" s="193"/>
      <c r="E1" s="4"/>
      <c r="F1" s="193"/>
      <c r="G1" s="4"/>
      <c r="H1" s="193"/>
      <c r="I1" s="193"/>
      <c r="J1" s="194" t="s">
        <v>391</v>
      </c>
      <c r="K1" s="195" t="s">
        <v>391</v>
      </c>
      <c r="L1" s="194" t="s">
        <v>391</v>
      </c>
      <c r="M1" s="194"/>
      <c r="N1" s="194"/>
      <c r="O1" s="196"/>
      <c r="P1" s="197"/>
    </row>
    <row r="2" spans="1:16" s="55" customFormat="1" x14ac:dyDescent="0.2">
      <c r="A2" s="71" t="s">
        <v>1284</v>
      </c>
      <c r="B2" s="55" t="str">
        <f>UPPER(A2)</f>
        <v>A.G VILLEFANIAN</v>
      </c>
      <c r="C2" s="73"/>
      <c r="D2" s="72"/>
      <c r="E2" s="72"/>
      <c r="F2" s="72">
        <f>IF(C2&gt;1,"",1)</f>
        <v>1</v>
      </c>
      <c r="G2" s="72"/>
      <c r="H2" s="198"/>
      <c r="I2" s="72"/>
      <c r="J2" s="73" t="s">
        <v>1285</v>
      </c>
      <c r="K2" s="74">
        <v>16240</v>
      </c>
      <c r="L2" s="73" t="s">
        <v>1286</v>
      </c>
      <c r="M2" s="199" t="s">
        <v>95</v>
      </c>
      <c r="N2" s="73" t="s">
        <v>96</v>
      </c>
      <c r="O2" s="75"/>
      <c r="P2" s="76"/>
    </row>
    <row r="3" spans="1:16" s="55" customFormat="1" x14ac:dyDescent="0.2">
      <c r="A3" s="77" t="s">
        <v>1619</v>
      </c>
      <c r="B3" s="55" t="str">
        <f t="shared" ref="B3:B66" si="0">UPPER(A3)</f>
        <v>ARMOR FRAIS</v>
      </c>
      <c r="C3" s="293"/>
      <c r="D3" s="63"/>
      <c r="E3" s="63"/>
      <c r="F3" s="56"/>
      <c r="G3" s="63"/>
      <c r="H3" s="63"/>
      <c r="I3" s="56"/>
      <c r="J3" s="60" t="s">
        <v>1620</v>
      </c>
      <c r="K3" s="61">
        <v>44260</v>
      </c>
      <c r="L3" s="60" t="s">
        <v>65</v>
      </c>
      <c r="M3" s="57" t="s">
        <v>86</v>
      </c>
      <c r="N3" s="57" t="s">
        <v>87</v>
      </c>
      <c r="O3" s="62"/>
      <c r="P3" s="200"/>
    </row>
    <row r="4" spans="1:16" s="55" customFormat="1" x14ac:dyDescent="0.2">
      <c r="A4" s="77" t="s">
        <v>1221</v>
      </c>
      <c r="B4" s="55" t="str">
        <f t="shared" si="0"/>
        <v>AUCHAN ANGOULEME (N° 044)</v>
      </c>
      <c r="C4" s="60">
        <v>17</v>
      </c>
      <c r="D4" s="63"/>
      <c r="E4" s="63"/>
      <c r="F4" s="56" t="str">
        <f t="shared" ref="F4:F9" si="1">IF(C4&gt;1,"",1)</f>
        <v/>
      </c>
      <c r="G4" s="63"/>
      <c r="H4" s="63"/>
      <c r="I4" s="56"/>
      <c r="J4" s="60" t="s">
        <v>1166</v>
      </c>
      <c r="K4" s="61">
        <v>16400</v>
      </c>
      <c r="L4" s="60" t="s">
        <v>1167</v>
      </c>
      <c r="M4" s="62" t="s">
        <v>95</v>
      </c>
      <c r="N4" s="57" t="s">
        <v>96</v>
      </c>
      <c r="O4" s="62" t="s">
        <v>1164</v>
      </c>
      <c r="P4" s="200" t="s">
        <v>1165</v>
      </c>
    </row>
    <row r="5" spans="1:16" s="55" customFormat="1" x14ac:dyDescent="0.2">
      <c r="A5" s="77" t="s">
        <v>94</v>
      </c>
      <c r="B5" s="55" t="str">
        <f t="shared" si="0"/>
        <v>AUCHAN AVRILLE</v>
      </c>
      <c r="C5" s="57">
        <v>17</v>
      </c>
      <c r="D5" s="63"/>
      <c r="E5" s="63"/>
      <c r="F5" s="56" t="str">
        <f t="shared" si="1"/>
        <v/>
      </c>
      <c r="G5" s="63"/>
      <c r="H5" s="63"/>
      <c r="I5" s="56"/>
      <c r="J5" s="60" t="s">
        <v>1460</v>
      </c>
      <c r="K5" s="58">
        <v>49240</v>
      </c>
      <c r="L5" s="57" t="s">
        <v>1461</v>
      </c>
      <c r="M5" s="57" t="s">
        <v>86</v>
      </c>
      <c r="N5" s="57" t="s">
        <v>87</v>
      </c>
      <c r="O5" s="62" t="s">
        <v>1164</v>
      </c>
      <c r="P5" s="200" t="s">
        <v>1165</v>
      </c>
    </row>
    <row r="6" spans="1:16" s="55" customFormat="1" x14ac:dyDescent="0.2">
      <c r="A6" s="77" t="s">
        <v>1357</v>
      </c>
      <c r="B6" s="55" t="str">
        <f t="shared" si="0"/>
        <v>AUCHAN BEZIERS (N°015)</v>
      </c>
      <c r="C6" s="60">
        <v>17</v>
      </c>
      <c r="D6" s="63"/>
      <c r="E6" s="63"/>
      <c r="F6" s="56" t="str">
        <f t="shared" si="1"/>
        <v/>
      </c>
      <c r="G6" s="63"/>
      <c r="H6" s="63"/>
      <c r="I6" s="56"/>
      <c r="J6" s="60" t="s">
        <v>1355</v>
      </c>
      <c r="K6" s="61">
        <v>34500</v>
      </c>
      <c r="L6" s="60" t="s">
        <v>1356</v>
      </c>
      <c r="M6" s="60" t="s">
        <v>80</v>
      </c>
      <c r="N6" s="60" t="s">
        <v>81</v>
      </c>
      <c r="O6" s="62" t="s">
        <v>1164</v>
      </c>
      <c r="P6" s="200" t="s">
        <v>1165</v>
      </c>
    </row>
    <row r="7" spans="1:16" s="55" customFormat="1" x14ac:dyDescent="0.2">
      <c r="A7" s="77" t="s">
        <v>1222</v>
      </c>
      <c r="B7" s="55" t="str">
        <f t="shared" si="0"/>
        <v>AUCHAN BIGANOS (N° 139)</v>
      </c>
      <c r="C7" s="60">
        <v>17</v>
      </c>
      <c r="D7" s="63"/>
      <c r="E7" s="63"/>
      <c r="F7" s="56" t="str">
        <f t="shared" si="1"/>
        <v/>
      </c>
      <c r="G7" s="63"/>
      <c r="H7" s="63"/>
      <c r="I7" s="56"/>
      <c r="J7" s="60" t="s">
        <v>1223</v>
      </c>
      <c r="K7" s="61">
        <v>33380</v>
      </c>
      <c r="L7" s="60" t="s">
        <v>1224</v>
      </c>
      <c r="M7" s="184" t="s">
        <v>97</v>
      </c>
      <c r="N7" s="60" t="s">
        <v>98</v>
      </c>
      <c r="O7" s="62" t="s">
        <v>1164</v>
      </c>
      <c r="P7" s="200" t="s">
        <v>1165</v>
      </c>
    </row>
    <row r="8" spans="1:16" x14ac:dyDescent="0.2">
      <c r="A8" s="80" t="s">
        <v>190</v>
      </c>
      <c r="B8" s="55" t="str">
        <f t="shared" si="0"/>
        <v>AUCHAN BLOIS (N°111)</v>
      </c>
      <c r="C8" s="57">
        <v>17</v>
      </c>
      <c r="D8" s="56"/>
      <c r="E8" s="56"/>
      <c r="F8" s="56" t="str">
        <f t="shared" si="1"/>
        <v/>
      </c>
      <c r="G8" s="56"/>
      <c r="H8" s="63"/>
      <c r="I8" s="56"/>
      <c r="J8" s="57" t="s">
        <v>189</v>
      </c>
      <c r="K8" s="58">
        <v>41350</v>
      </c>
      <c r="L8" s="57" t="s">
        <v>191</v>
      </c>
      <c r="M8" s="62" t="s">
        <v>95</v>
      </c>
      <c r="N8" s="57" t="s">
        <v>96</v>
      </c>
      <c r="O8" s="62" t="s">
        <v>1164</v>
      </c>
      <c r="P8" s="200" t="s">
        <v>1165</v>
      </c>
    </row>
    <row r="9" spans="1:16" x14ac:dyDescent="0.2">
      <c r="A9" s="77" t="s">
        <v>1573</v>
      </c>
      <c r="B9" s="55" t="str">
        <f t="shared" si="0"/>
        <v>AUCHAN CASTRES (N° 156 )</v>
      </c>
      <c r="C9" s="60">
        <v>17</v>
      </c>
      <c r="D9" s="63">
        <v>1</v>
      </c>
      <c r="E9" s="63"/>
      <c r="F9" s="56" t="str">
        <f t="shared" si="1"/>
        <v/>
      </c>
      <c r="G9" s="63"/>
      <c r="H9" s="63"/>
      <c r="I9" s="56"/>
      <c r="J9" s="60" t="s">
        <v>1569</v>
      </c>
      <c r="K9" s="61">
        <v>81115</v>
      </c>
      <c r="L9" s="60" t="s">
        <v>663</v>
      </c>
      <c r="M9" s="60" t="s">
        <v>80</v>
      </c>
      <c r="N9" s="60" t="s">
        <v>81</v>
      </c>
      <c r="O9" s="62" t="s">
        <v>1164</v>
      </c>
      <c r="P9" s="200" t="s">
        <v>1165</v>
      </c>
    </row>
    <row r="10" spans="1:16" x14ac:dyDescent="0.2">
      <c r="A10" s="77" t="s">
        <v>225</v>
      </c>
      <c r="B10" s="55" t="str">
        <f t="shared" si="0"/>
        <v>AUCHAN CHATEAUROUX</v>
      </c>
      <c r="C10" s="60">
        <v>17</v>
      </c>
      <c r="D10" s="63"/>
      <c r="E10" s="63"/>
      <c r="F10" s="56"/>
      <c r="G10" s="63"/>
      <c r="H10" s="63"/>
      <c r="I10" s="56"/>
      <c r="J10" s="60" t="s">
        <v>226</v>
      </c>
      <c r="K10" s="61">
        <v>36330</v>
      </c>
      <c r="L10" s="60" t="s">
        <v>227</v>
      </c>
      <c r="M10" s="62" t="s">
        <v>95</v>
      </c>
      <c r="N10" s="57" t="s">
        <v>96</v>
      </c>
      <c r="O10" s="62" t="s">
        <v>1164</v>
      </c>
      <c r="P10" s="200" t="s">
        <v>1165</v>
      </c>
    </row>
    <row r="11" spans="1:16" x14ac:dyDescent="0.2">
      <c r="A11" s="80" t="s">
        <v>1287</v>
      </c>
      <c r="B11" s="55" t="str">
        <f t="shared" si="0"/>
        <v>AUCHAN COGNAC (N° 142)</v>
      </c>
      <c r="C11" s="57">
        <v>17</v>
      </c>
      <c r="D11" s="56"/>
      <c r="E11" s="56"/>
      <c r="F11" s="56" t="str">
        <f t="shared" ref="F11:F21" si="2">IF(C11&gt;1,"",1)</f>
        <v/>
      </c>
      <c r="G11" s="56"/>
      <c r="H11" s="56"/>
      <c r="I11" s="56"/>
      <c r="J11" s="57" t="s">
        <v>1279</v>
      </c>
      <c r="K11" s="58">
        <v>16100</v>
      </c>
      <c r="L11" s="57" t="s">
        <v>1280</v>
      </c>
      <c r="M11" s="189" t="s">
        <v>95</v>
      </c>
      <c r="N11" s="57" t="s">
        <v>96</v>
      </c>
      <c r="O11" s="62" t="s">
        <v>1164</v>
      </c>
      <c r="P11" s="200" t="s">
        <v>1165</v>
      </c>
    </row>
    <row r="12" spans="1:16" x14ac:dyDescent="0.2">
      <c r="A12" s="80" t="s">
        <v>1380</v>
      </c>
      <c r="B12" s="55" t="str">
        <f t="shared" si="0"/>
        <v>AUCHAN LE LAC (N°030)</v>
      </c>
      <c r="C12" s="57">
        <v>17</v>
      </c>
      <c r="D12" s="56"/>
      <c r="E12" s="56"/>
      <c r="F12" s="56" t="str">
        <f t="shared" si="2"/>
        <v/>
      </c>
      <c r="G12" s="56"/>
      <c r="H12" s="63"/>
      <c r="I12" s="56"/>
      <c r="J12" s="57" t="s">
        <v>1379</v>
      </c>
      <c r="K12" s="58">
        <v>33300</v>
      </c>
      <c r="L12" s="57" t="s">
        <v>605</v>
      </c>
      <c r="M12" s="127" t="s">
        <v>97</v>
      </c>
      <c r="N12" s="60" t="s">
        <v>98</v>
      </c>
      <c r="O12" s="62" t="s">
        <v>1164</v>
      </c>
      <c r="P12" s="200" t="s">
        <v>1165</v>
      </c>
    </row>
    <row r="13" spans="1:16" x14ac:dyDescent="0.2">
      <c r="A13" s="77" t="s">
        <v>137</v>
      </c>
      <c r="B13" s="55" t="str">
        <f t="shared" si="0"/>
        <v>AUCHAN MARSAC</v>
      </c>
      <c r="C13" s="60">
        <v>17</v>
      </c>
      <c r="D13" s="63"/>
      <c r="E13" s="63"/>
      <c r="F13" s="56" t="str">
        <f t="shared" si="2"/>
        <v/>
      </c>
      <c r="G13" s="63"/>
      <c r="H13" s="63"/>
      <c r="I13" s="56"/>
      <c r="J13" s="60" t="s">
        <v>138</v>
      </c>
      <c r="K13" s="61">
        <v>24430</v>
      </c>
      <c r="L13" s="60" t="s">
        <v>139</v>
      </c>
      <c r="M13" s="62" t="s">
        <v>95</v>
      </c>
      <c r="N13" s="57" t="s">
        <v>96</v>
      </c>
      <c r="O13" s="62" t="s">
        <v>1164</v>
      </c>
      <c r="P13" s="200" t="s">
        <v>1165</v>
      </c>
    </row>
    <row r="14" spans="1:16" x14ac:dyDescent="0.2">
      <c r="A14" s="77" t="s">
        <v>1225</v>
      </c>
      <c r="B14" s="55" t="str">
        <f t="shared" si="0"/>
        <v>AUCHAN MERIADECK (N°029)</v>
      </c>
      <c r="C14" s="60">
        <v>17</v>
      </c>
      <c r="D14" s="63"/>
      <c r="E14" s="63"/>
      <c r="F14" s="56" t="str">
        <f t="shared" si="2"/>
        <v/>
      </c>
      <c r="G14" s="63"/>
      <c r="H14" s="63"/>
      <c r="I14" s="56"/>
      <c r="J14" s="60" t="s">
        <v>1226</v>
      </c>
      <c r="K14" s="61">
        <v>33000</v>
      </c>
      <c r="L14" s="60" t="s">
        <v>605</v>
      </c>
      <c r="M14" s="60" t="s">
        <v>97</v>
      </c>
      <c r="N14" s="60" t="s">
        <v>98</v>
      </c>
      <c r="O14" s="62" t="s">
        <v>1164</v>
      </c>
      <c r="P14" s="200" t="s">
        <v>1165</v>
      </c>
    </row>
    <row r="15" spans="1:16" x14ac:dyDescent="0.2">
      <c r="A15" s="77" t="s">
        <v>1227</v>
      </c>
      <c r="B15" s="55" t="str">
        <f t="shared" si="0"/>
        <v>AUCHAN PERPIGNAN (N° 020)</v>
      </c>
      <c r="C15" s="60">
        <v>17</v>
      </c>
      <c r="D15" s="63"/>
      <c r="E15" s="63"/>
      <c r="F15" s="56" t="str">
        <f t="shared" si="2"/>
        <v/>
      </c>
      <c r="G15" s="63"/>
      <c r="H15" s="63"/>
      <c r="I15" s="56"/>
      <c r="J15" s="60" t="s">
        <v>1172</v>
      </c>
      <c r="K15" s="61">
        <v>66028</v>
      </c>
      <c r="L15" s="60" t="s">
        <v>570</v>
      </c>
      <c r="M15" s="127" t="s">
        <v>80</v>
      </c>
      <c r="N15" s="60" t="s">
        <v>81</v>
      </c>
      <c r="O15" s="62" t="s">
        <v>1164</v>
      </c>
      <c r="P15" s="200" t="s">
        <v>1165</v>
      </c>
    </row>
    <row r="16" spans="1:16" x14ac:dyDescent="0.2">
      <c r="A16" s="77" t="s">
        <v>1228</v>
      </c>
      <c r="B16" s="55" t="str">
        <f t="shared" si="0"/>
        <v>AUCHAN POITIER SUD (N° 143)</v>
      </c>
      <c r="C16" s="60">
        <v>17</v>
      </c>
      <c r="D16" s="63"/>
      <c r="E16" s="63"/>
      <c r="F16" s="56" t="str">
        <f t="shared" si="2"/>
        <v/>
      </c>
      <c r="G16" s="63"/>
      <c r="H16" s="63"/>
      <c r="I16" s="56"/>
      <c r="J16" s="60" t="s">
        <v>1212</v>
      </c>
      <c r="K16" s="61">
        <v>86240</v>
      </c>
      <c r="L16" s="60" t="s">
        <v>1213</v>
      </c>
      <c r="M16" s="62" t="s">
        <v>95</v>
      </c>
      <c r="N16" s="57" t="s">
        <v>96</v>
      </c>
      <c r="O16" s="62" t="s">
        <v>1164</v>
      </c>
      <c r="P16" s="200" t="s">
        <v>1165</v>
      </c>
    </row>
    <row r="17" spans="1:16" x14ac:dyDescent="0.2">
      <c r="A17" s="80" t="s">
        <v>1474</v>
      </c>
      <c r="B17" s="55" t="str">
        <f t="shared" si="0"/>
        <v>AUCHAN SAINT SEBASTIEN SUR LOIRE (N° 053)</v>
      </c>
      <c r="C17" s="57">
        <v>17</v>
      </c>
      <c r="D17" s="56"/>
      <c r="E17" s="56"/>
      <c r="F17" s="56" t="str">
        <f t="shared" si="2"/>
        <v/>
      </c>
      <c r="G17" s="56"/>
      <c r="H17" s="63"/>
      <c r="I17" s="56"/>
      <c r="J17" s="57" t="s">
        <v>1469</v>
      </c>
      <c r="K17" s="58">
        <v>44230</v>
      </c>
      <c r="L17" s="57" t="s">
        <v>1470</v>
      </c>
      <c r="M17" s="57" t="s">
        <v>86</v>
      </c>
      <c r="N17" s="57" t="s">
        <v>87</v>
      </c>
      <c r="O17" s="62" t="s">
        <v>1164</v>
      </c>
      <c r="P17" s="200" t="s">
        <v>1165</v>
      </c>
    </row>
    <row r="18" spans="1:16" x14ac:dyDescent="0.2">
      <c r="A18" s="77" t="s">
        <v>1229</v>
      </c>
      <c r="B18" s="55" t="str">
        <f t="shared" si="0"/>
        <v>AUCHAN TOULOUSE (N° 070)</v>
      </c>
      <c r="C18" s="60">
        <v>17</v>
      </c>
      <c r="D18" s="63"/>
      <c r="E18" s="63"/>
      <c r="F18" s="56" t="str">
        <f t="shared" si="2"/>
        <v/>
      </c>
      <c r="G18" s="63"/>
      <c r="H18" s="63"/>
      <c r="I18" s="56"/>
      <c r="J18" s="60" t="s">
        <v>1230</v>
      </c>
      <c r="K18" s="61">
        <v>31075</v>
      </c>
      <c r="L18" s="60" t="s">
        <v>490</v>
      </c>
      <c r="M18" s="60" t="s">
        <v>80</v>
      </c>
      <c r="N18" s="60" t="s">
        <v>81</v>
      </c>
      <c r="O18" s="62" t="s">
        <v>1164</v>
      </c>
      <c r="P18" s="200" t="s">
        <v>1165</v>
      </c>
    </row>
    <row r="19" spans="1:16" x14ac:dyDescent="0.2">
      <c r="A19" s="80" t="s">
        <v>1604</v>
      </c>
      <c r="B19" s="55" t="str">
        <f t="shared" si="0"/>
        <v>BAUJARD</v>
      </c>
      <c r="C19" s="57"/>
      <c r="D19" s="56"/>
      <c r="E19" s="56"/>
      <c r="F19" s="56">
        <f t="shared" si="2"/>
        <v>1</v>
      </c>
      <c r="G19" s="56">
        <v>1</v>
      </c>
      <c r="H19" s="63"/>
      <c r="I19" s="56"/>
      <c r="J19" s="57" t="s">
        <v>0</v>
      </c>
      <c r="K19" s="58">
        <v>64190</v>
      </c>
      <c r="L19" s="57" t="s">
        <v>0</v>
      </c>
      <c r="M19" s="57" t="s">
        <v>101</v>
      </c>
      <c r="N19" s="57"/>
      <c r="O19" s="59"/>
      <c r="P19" s="201"/>
    </row>
    <row r="20" spans="1:16" x14ac:dyDescent="0.2">
      <c r="A20" s="80" t="s">
        <v>1352</v>
      </c>
      <c r="B20" s="55" t="str">
        <f t="shared" si="0"/>
        <v>BEC LAURENT</v>
      </c>
      <c r="C20" s="57"/>
      <c r="D20" s="56"/>
      <c r="E20" s="56"/>
      <c r="F20" s="56">
        <f t="shared" si="2"/>
        <v>1</v>
      </c>
      <c r="G20" s="56">
        <v>1</v>
      </c>
      <c r="H20" s="63"/>
      <c r="I20" s="56"/>
      <c r="J20" s="57" t="s">
        <v>1353</v>
      </c>
      <c r="K20" s="58">
        <v>83136</v>
      </c>
      <c r="L20" s="57" t="s">
        <v>1354</v>
      </c>
      <c r="M20" s="57" t="s">
        <v>101</v>
      </c>
      <c r="N20" s="57"/>
      <c r="O20" s="59"/>
      <c r="P20" s="201"/>
    </row>
    <row r="21" spans="1:16" x14ac:dyDescent="0.2">
      <c r="A21" s="80" t="s">
        <v>1372</v>
      </c>
      <c r="B21" s="55" t="str">
        <f t="shared" si="0"/>
        <v>BLATY CHRISTOPHE</v>
      </c>
      <c r="C21" s="57"/>
      <c r="D21" s="56"/>
      <c r="E21" s="56"/>
      <c r="F21" s="56">
        <f t="shared" si="2"/>
        <v>1</v>
      </c>
      <c r="G21" s="56">
        <v>1</v>
      </c>
      <c r="H21" s="63"/>
      <c r="I21" s="56"/>
      <c r="J21" s="57" t="s">
        <v>1373</v>
      </c>
      <c r="K21" s="58">
        <v>47140</v>
      </c>
      <c r="L21" s="57" t="s">
        <v>1374</v>
      </c>
      <c r="M21" s="57" t="s">
        <v>101</v>
      </c>
      <c r="N21" s="57" t="s">
        <v>102</v>
      </c>
      <c r="O21" s="59"/>
      <c r="P21" s="201"/>
    </row>
    <row r="22" spans="1:16" x14ac:dyDescent="0.2">
      <c r="A22" s="80" t="s">
        <v>1627</v>
      </c>
      <c r="B22" s="55" t="str">
        <f t="shared" si="0"/>
        <v>BLESSON VERONIQUE</v>
      </c>
      <c r="C22" s="57"/>
      <c r="D22" s="56">
        <v>1</v>
      </c>
      <c r="E22" s="56"/>
      <c r="F22" s="56"/>
      <c r="G22" s="56">
        <v>1</v>
      </c>
      <c r="H22" s="63"/>
      <c r="I22" s="56"/>
      <c r="J22" s="57" t="s">
        <v>1628</v>
      </c>
      <c r="K22" s="58">
        <v>83260</v>
      </c>
      <c r="L22" s="57" t="s">
        <v>1629</v>
      </c>
      <c r="M22" s="57"/>
      <c r="N22" s="57"/>
      <c r="O22" s="59"/>
      <c r="P22" s="201"/>
    </row>
    <row r="23" spans="1:16" x14ac:dyDescent="0.2">
      <c r="A23" s="80" t="s">
        <v>1358</v>
      </c>
      <c r="B23" s="55" t="str">
        <f t="shared" si="0"/>
        <v>BOURRAN FRAIS</v>
      </c>
      <c r="C23" s="57">
        <v>17</v>
      </c>
      <c r="D23" s="56">
        <v>1</v>
      </c>
      <c r="E23" s="56"/>
      <c r="F23" s="56" t="str">
        <f>IF(C23&gt;1,"",1)</f>
        <v/>
      </c>
      <c r="G23" s="56"/>
      <c r="H23" s="63"/>
      <c r="I23" s="56"/>
      <c r="J23" s="57" t="s">
        <v>1359</v>
      </c>
      <c r="K23" s="58">
        <v>12000</v>
      </c>
      <c r="L23" s="57" t="s">
        <v>1043</v>
      </c>
      <c r="M23" s="60" t="s">
        <v>80</v>
      </c>
      <c r="N23" s="60" t="s">
        <v>81</v>
      </c>
      <c r="O23" s="213"/>
      <c r="P23" s="201"/>
    </row>
    <row r="24" spans="1:16" x14ac:dyDescent="0.2">
      <c r="A24" s="80" t="s">
        <v>187</v>
      </c>
      <c r="B24" s="55" t="str">
        <f t="shared" si="0"/>
        <v xml:space="preserve">BUSCH MARC </v>
      </c>
      <c r="C24" s="57"/>
      <c r="D24" s="56"/>
      <c r="E24" s="56"/>
      <c r="F24" s="56">
        <f>IF(C24&gt;1,"",1)</f>
        <v>1</v>
      </c>
      <c r="G24" s="56"/>
      <c r="H24" s="63"/>
      <c r="I24" s="56"/>
      <c r="J24" s="57"/>
      <c r="K24" s="58"/>
      <c r="L24" s="57" t="s">
        <v>188</v>
      </c>
      <c r="M24" s="124"/>
      <c r="N24" s="57"/>
      <c r="P24" s="201"/>
    </row>
    <row r="25" spans="1:16" x14ac:dyDescent="0.2">
      <c r="A25" s="78" t="s">
        <v>1002</v>
      </c>
      <c r="B25" s="55" t="str">
        <f t="shared" si="0"/>
        <v>CARREFOUR CAHORS GUYENNE &amp; GASCOGNE</v>
      </c>
      <c r="C25" s="57">
        <v>17</v>
      </c>
      <c r="D25" s="64"/>
      <c r="E25" s="64"/>
      <c r="F25" s="56" t="str">
        <f>IF(C25&gt;1,"",1)</f>
        <v/>
      </c>
      <c r="G25" s="64"/>
      <c r="H25" s="63"/>
      <c r="I25" s="56"/>
      <c r="J25" s="60" t="s">
        <v>402</v>
      </c>
      <c r="K25" s="58">
        <v>46000</v>
      </c>
      <c r="L25" s="57" t="s">
        <v>380</v>
      </c>
      <c r="M25" s="127" t="s">
        <v>80</v>
      </c>
      <c r="N25" s="60" t="s">
        <v>81</v>
      </c>
      <c r="O25" s="59" t="s">
        <v>1164</v>
      </c>
      <c r="P25" s="201"/>
    </row>
    <row r="26" spans="1:16" x14ac:dyDescent="0.2">
      <c r="A26" s="79" t="s">
        <v>1003</v>
      </c>
      <c r="B26" s="55" t="str">
        <f t="shared" si="0"/>
        <v>CARREFOUR DAX GUYENNE &amp; GASCOGNE</v>
      </c>
      <c r="C26" s="57">
        <v>17</v>
      </c>
      <c r="D26" s="65"/>
      <c r="E26" s="65"/>
      <c r="F26" s="56" t="str">
        <f>IF(C26&gt;1,"",1)</f>
        <v/>
      </c>
      <c r="G26" s="65"/>
      <c r="H26" s="63"/>
      <c r="I26" s="56"/>
      <c r="J26" s="60" t="s">
        <v>378</v>
      </c>
      <c r="K26" s="58">
        <v>40100</v>
      </c>
      <c r="L26" s="57" t="s">
        <v>379</v>
      </c>
      <c r="M26" s="60" t="s">
        <v>97</v>
      </c>
      <c r="N26" s="60" t="s">
        <v>98</v>
      </c>
      <c r="O26" s="59"/>
      <c r="P26" s="201"/>
    </row>
    <row r="27" spans="1:16" x14ac:dyDescent="0.2">
      <c r="A27" s="78" t="s">
        <v>1182</v>
      </c>
      <c r="B27" s="55" t="str">
        <f t="shared" si="0"/>
        <v>CARREFOUR MARKET AUSSONNE</v>
      </c>
      <c r="C27" s="57">
        <v>10</v>
      </c>
      <c r="D27" s="64"/>
      <c r="E27" s="64"/>
      <c r="F27" s="56" t="str">
        <f>IF(C27&gt;1,"",1)</f>
        <v/>
      </c>
      <c r="G27" s="64"/>
      <c r="H27" s="63"/>
      <c r="I27" s="56"/>
      <c r="J27" s="57" t="s">
        <v>666</v>
      </c>
      <c r="K27" s="58">
        <v>31840</v>
      </c>
      <c r="L27" s="57" t="s">
        <v>667</v>
      </c>
      <c r="M27" s="60" t="s">
        <v>80</v>
      </c>
      <c r="N27" s="60" t="s">
        <v>81</v>
      </c>
      <c r="O27" s="59"/>
      <c r="P27" s="201"/>
    </row>
    <row r="28" spans="1:16" x14ac:dyDescent="0.2">
      <c r="A28" s="77" t="s">
        <v>1621</v>
      </c>
      <c r="B28" s="55" t="str">
        <f t="shared" si="0"/>
        <v>CARREFOUR MARKET AUTERIVE</v>
      </c>
      <c r="C28" s="60"/>
      <c r="D28" s="63"/>
      <c r="E28" s="63">
        <v>1</v>
      </c>
      <c r="F28" s="56"/>
      <c r="G28" s="63"/>
      <c r="H28" s="63"/>
      <c r="I28" s="56"/>
      <c r="J28" s="60" t="s">
        <v>1622</v>
      </c>
      <c r="K28" s="61">
        <v>31190</v>
      </c>
      <c r="L28" s="60" t="s">
        <v>1623</v>
      </c>
      <c r="M28" s="60" t="s">
        <v>80</v>
      </c>
      <c r="N28" s="60" t="s">
        <v>243</v>
      </c>
      <c r="O28" s="213" t="s">
        <v>1164</v>
      </c>
      <c r="P28" s="201"/>
    </row>
    <row r="29" spans="1:16" x14ac:dyDescent="0.2">
      <c r="A29" s="80" t="s">
        <v>1183</v>
      </c>
      <c r="B29" s="55" t="str">
        <f t="shared" si="0"/>
        <v>CARREFOUR MARKET AYTRÉ</v>
      </c>
      <c r="C29" s="57"/>
      <c r="D29" s="56"/>
      <c r="E29" s="56">
        <v>1</v>
      </c>
      <c r="F29" s="56">
        <f t="shared" ref="F29:F54" si="3">IF(C29&gt;1,"",1)</f>
        <v>1</v>
      </c>
      <c r="G29" s="56"/>
      <c r="H29" s="63"/>
      <c r="I29" s="56"/>
      <c r="J29" s="57" t="s">
        <v>1010</v>
      </c>
      <c r="K29" s="58">
        <v>17440</v>
      </c>
      <c r="L29" s="57" t="s">
        <v>1011</v>
      </c>
      <c r="M29" s="57" t="s">
        <v>86</v>
      </c>
      <c r="N29" s="57" t="s">
        <v>87</v>
      </c>
      <c r="O29" s="59" t="s">
        <v>1164</v>
      </c>
      <c r="P29" s="201"/>
    </row>
    <row r="30" spans="1:16" x14ac:dyDescent="0.2">
      <c r="A30" s="80" t="s">
        <v>1184</v>
      </c>
      <c r="B30" s="55" t="str">
        <f t="shared" si="0"/>
        <v>CARREFOUR MARKET BAGNERE DE BIGORRE</v>
      </c>
      <c r="C30" s="57">
        <v>17</v>
      </c>
      <c r="D30" s="56">
        <v>1</v>
      </c>
      <c r="E30" s="56">
        <v>1</v>
      </c>
      <c r="F30" s="56" t="str">
        <f t="shared" si="3"/>
        <v/>
      </c>
      <c r="G30" s="56"/>
      <c r="H30" s="63"/>
      <c r="I30" s="56"/>
      <c r="J30" s="57" t="s">
        <v>813</v>
      </c>
      <c r="K30" s="58">
        <v>65200</v>
      </c>
      <c r="L30" s="57" t="s">
        <v>814</v>
      </c>
      <c r="M30" s="60" t="s">
        <v>97</v>
      </c>
      <c r="N30" s="60" t="s">
        <v>98</v>
      </c>
      <c r="O30" s="59" t="s">
        <v>1164</v>
      </c>
      <c r="P30" s="201"/>
    </row>
    <row r="31" spans="1:16" ht="12.75" x14ac:dyDescent="0.2">
      <c r="A31" s="77" t="s">
        <v>1185</v>
      </c>
      <c r="B31" s="55" t="str">
        <f t="shared" si="0"/>
        <v>CARREFOUR MARKET BAYONNE MARRACQ</v>
      </c>
      <c r="C31" s="57"/>
      <c r="D31" s="63"/>
      <c r="E31" s="63"/>
      <c r="F31" s="56">
        <f t="shared" si="3"/>
        <v>1</v>
      </c>
      <c r="G31" s="63"/>
      <c r="H31" s="63"/>
      <c r="I31" s="56"/>
      <c r="J31" s="60" t="s">
        <v>403</v>
      </c>
      <c r="K31" s="58">
        <v>64100</v>
      </c>
      <c r="L31" s="57" t="s">
        <v>404</v>
      </c>
      <c r="M31" s="60" t="s">
        <v>97</v>
      </c>
      <c r="N31" s="60" t="s">
        <v>98</v>
      </c>
      <c r="O31" s="213"/>
      <c r="P31" s="202"/>
    </row>
    <row r="32" spans="1:16" x14ac:dyDescent="0.2">
      <c r="A32" s="77" t="s">
        <v>1666</v>
      </c>
      <c r="B32" s="55" t="str">
        <f t="shared" si="0"/>
        <v>CARREFOUR MARKET BEAUTIRAN</v>
      </c>
      <c r="C32" s="57">
        <v>8</v>
      </c>
      <c r="D32" s="63"/>
      <c r="E32" s="63"/>
      <c r="F32" s="56" t="str">
        <f t="shared" si="3"/>
        <v/>
      </c>
      <c r="G32" s="63"/>
      <c r="H32" s="63"/>
      <c r="I32" s="56"/>
      <c r="J32" s="60" t="s">
        <v>464</v>
      </c>
      <c r="K32" s="58">
        <v>33640</v>
      </c>
      <c r="L32" s="57" t="s">
        <v>465</v>
      </c>
      <c r="M32" s="60" t="s">
        <v>97</v>
      </c>
      <c r="N32" s="60" t="s">
        <v>98</v>
      </c>
      <c r="O32" s="59"/>
      <c r="P32" s="201"/>
    </row>
    <row r="33" spans="1:16" x14ac:dyDescent="0.2">
      <c r="A33" s="80" t="s">
        <v>202</v>
      </c>
      <c r="B33" s="55" t="str">
        <f t="shared" si="0"/>
        <v>CARREFOUR MARKET BEAUZELLE</v>
      </c>
      <c r="C33" s="57"/>
      <c r="D33" s="56">
        <v>1</v>
      </c>
      <c r="E33" s="56">
        <v>1</v>
      </c>
      <c r="F33" s="56">
        <f t="shared" si="3"/>
        <v>1</v>
      </c>
      <c r="G33" s="56"/>
      <c r="H33" s="63"/>
      <c r="I33" s="56"/>
      <c r="J33" s="57" t="s">
        <v>203</v>
      </c>
      <c r="K33" s="58">
        <v>31700</v>
      </c>
      <c r="L33" s="57" t="s">
        <v>204</v>
      </c>
      <c r="M33" s="60" t="s">
        <v>80</v>
      </c>
      <c r="N33" s="60" t="s">
        <v>81</v>
      </c>
      <c r="O33" s="59" t="s">
        <v>1164</v>
      </c>
      <c r="P33" s="201"/>
    </row>
    <row r="34" spans="1:16" x14ac:dyDescent="0.2">
      <c r="A34" s="77" t="s">
        <v>1186</v>
      </c>
      <c r="B34" s="55" t="str">
        <f t="shared" si="0"/>
        <v>CARREFOUR MARKET BERGERAC GUYENNE &amp; GASCOGNE</v>
      </c>
      <c r="C34" s="57">
        <v>17</v>
      </c>
      <c r="D34" s="63"/>
      <c r="E34" s="63"/>
      <c r="F34" s="56" t="str">
        <f t="shared" si="3"/>
        <v/>
      </c>
      <c r="G34" s="63"/>
      <c r="H34" s="63"/>
      <c r="I34" s="56"/>
      <c r="J34" s="60" t="s">
        <v>443</v>
      </c>
      <c r="K34" s="58">
        <v>24100</v>
      </c>
      <c r="L34" s="57" t="s">
        <v>444</v>
      </c>
      <c r="M34" s="57" t="s">
        <v>82</v>
      </c>
      <c r="N34" s="57" t="s">
        <v>96</v>
      </c>
      <c r="O34" s="59" t="s">
        <v>1164</v>
      </c>
      <c r="P34" s="201"/>
    </row>
    <row r="35" spans="1:16" ht="12.75" x14ac:dyDescent="0.2">
      <c r="A35" s="77" t="s">
        <v>149</v>
      </c>
      <c r="B35" s="55" t="str">
        <f t="shared" si="0"/>
        <v>CARREFOUR MARKET BERGERAC SAINT ALVERE</v>
      </c>
      <c r="C35" s="57">
        <v>17</v>
      </c>
      <c r="D35" s="63"/>
      <c r="E35" s="63"/>
      <c r="F35" s="56" t="str">
        <f t="shared" si="3"/>
        <v/>
      </c>
      <c r="G35" s="63"/>
      <c r="H35" s="63"/>
      <c r="I35" s="56"/>
      <c r="J35" s="57" t="s">
        <v>1149</v>
      </c>
      <c r="K35" s="58">
        <v>24100</v>
      </c>
      <c r="L35" s="57" t="s">
        <v>444</v>
      </c>
      <c r="M35" s="62" t="s">
        <v>95</v>
      </c>
      <c r="N35" s="57" t="s">
        <v>96</v>
      </c>
      <c r="O35" s="66"/>
      <c r="P35" s="202"/>
    </row>
    <row r="36" spans="1:16" x14ac:dyDescent="0.2">
      <c r="A36" s="80" t="s">
        <v>1187</v>
      </c>
      <c r="B36" s="55" t="str">
        <f t="shared" si="0"/>
        <v>CARREFOUR MARKET BRANNE</v>
      </c>
      <c r="C36" s="57">
        <v>17</v>
      </c>
      <c r="D36" s="56"/>
      <c r="E36" s="56"/>
      <c r="F36" s="56" t="str">
        <f t="shared" si="3"/>
        <v/>
      </c>
      <c r="G36" s="56"/>
      <c r="H36" s="63"/>
      <c r="I36" s="56"/>
      <c r="J36" s="57" t="s">
        <v>868</v>
      </c>
      <c r="K36" s="58">
        <v>33420</v>
      </c>
      <c r="L36" s="57" t="s">
        <v>869</v>
      </c>
      <c r="M36" s="60" t="s">
        <v>97</v>
      </c>
      <c r="N36" s="60" t="s">
        <v>98</v>
      </c>
      <c r="O36" s="59"/>
      <c r="P36" s="201"/>
    </row>
    <row r="37" spans="1:16" ht="12.75" x14ac:dyDescent="0.2">
      <c r="A37" s="79" t="s">
        <v>1188</v>
      </c>
      <c r="B37" s="55" t="str">
        <f t="shared" si="0"/>
        <v>CARREFOUR MARKET BX CAUDERANS</v>
      </c>
      <c r="C37" s="57">
        <v>17</v>
      </c>
      <c r="D37" s="65"/>
      <c r="E37" s="65"/>
      <c r="F37" s="56" t="str">
        <f t="shared" si="3"/>
        <v/>
      </c>
      <c r="G37" s="65"/>
      <c r="H37" s="63"/>
      <c r="I37" s="56"/>
      <c r="J37" s="60" t="s">
        <v>407</v>
      </c>
      <c r="K37" s="58">
        <v>33021</v>
      </c>
      <c r="L37" s="57" t="s">
        <v>408</v>
      </c>
      <c r="M37" s="127" t="s">
        <v>97</v>
      </c>
      <c r="N37" s="60" t="s">
        <v>98</v>
      </c>
      <c r="O37" s="67"/>
      <c r="P37" s="203"/>
    </row>
    <row r="38" spans="1:16" x14ac:dyDescent="0.2">
      <c r="A38" s="77" t="s">
        <v>1231</v>
      </c>
      <c r="B38" s="55" t="str">
        <f t="shared" si="0"/>
        <v>CARREFOUR MARKET BX GRAND HOMMES</v>
      </c>
      <c r="C38" s="60">
        <v>17</v>
      </c>
      <c r="D38" s="63"/>
      <c r="E38" s="63"/>
      <c r="F38" s="56" t="str">
        <f t="shared" si="3"/>
        <v/>
      </c>
      <c r="G38" s="63"/>
      <c r="H38" s="63"/>
      <c r="I38" s="56"/>
      <c r="J38" s="60" t="s">
        <v>859</v>
      </c>
      <c r="K38" s="61">
        <v>33000</v>
      </c>
      <c r="L38" s="60" t="s">
        <v>605</v>
      </c>
      <c r="M38" s="60" t="s">
        <v>97</v>
      </c>
      <c r="N38" s="60" t="s">
        <v>98</v>
      </c>
      <c r="O38" s="59"/>
      <c r="P38" s="201"/>
    </row>
    <row r="39" spans="1:16" x14ac:dyDescent="0.2">
      <c r="A39" s="78" t="s">
        <v>1189</v>
      </c>
      <c r="B39" s="55" t="str">
        <f t="shared" si="0"/>
        <v>CARREFOUR MARKET CERET</v>
      </c>
      <c r="C39" s="57">
        <v>17</v>
      </c>
      <c r="D39" s="64"/>
      <c r="E39" s="64"/>
      <c r="F39" s="56" t="str">
        <f t="shared" si="3"/>
        <v/>
      </c>
      <c r="G39" s="64"/>
      <c r="H39" s="63"/>
      <c r="I39" s="56"/>
      <c r="J39" s="60" t="s">
        <v>409</v>
      </c>
      <c r="K39" s="58">
        <v>66400</v>
      </c>
      <c r="L39" s="57" t="s">
        <v>410</v>
      </c>
      <c r="M39" s="60" t="s">
        <v>80</v>
      </c>
      <c r="N39" s="60" t="s">
        <v>81</v>
      </c>
      <c r="O39" s="59"/>
      <c r="P39" s="201"/>
    </row>
    <row r="40" spans="1:16" x14ac:dyDescent="0.2">
      <c r="A40" s="80" t="s">
        <v>986</v>
      </c>
      <c r="B40" s="55" t="str">
        <f t="shared" si="0"/>
        <v>CARREFOUR MARKET COLOMIERS</v>
      </c>
      <c r="C40" s="57">
        <v>17</v>
      </c>
      <c r="D40" s="56">
        <v>1</v>
      </c>
      <c r="E40" s="56">
        <v>1</v>
      </c>
      <c r="F40" s="56" t="str">
        <f t="shared" si="3"/>
        <v/>
      </c>
      <c r="G40" s="56"/>
      <c r="H40" s="63"/>
      <c r="I40" s="56"/>
      <c r="J40" s="57" t="s">
        <v>881</v>
      </c>
      <c r="K40" s="58">
        <v>31770</v>
      </c>
      <c r="L40" s="57" t="s">
        <v>882</v>
      </c>
      <c r="M40" s="60" t="s">
        <v>80</v>
      </c>
      <c r="N40" s="60" t="s">
        <v>81</v>
      </c>
      <c r="O40" s="59" t="s">
        <v>1164</v>
      </c>
      <c r="P40" s="201"/>
    </row>
    <row r="41" spans="1:16" x14ac:dyDescent="0.2">
      <c r="A41" s="77" t="s">
        <v>1190</v>
      </c>
      <c r="B41" s="55" t="str">
        <f t="shared" si="0"/>
        <v>CARREFOUR MARKET CREON</v>
      </c>
      <c r="C41" s="57">
        <v>17</v>
      </c>
      <c r="D41" s="63"/>
      <c r="E41" s="63"/>
      <c r="F41" s="56" t="str">
        <f t="shared" si="3"/>
        <v/>
      </c>
      <c r="G41" s="63"/>
      <c r="H41" s="63"/>
      <c r="I41" s="56"/>
      <c r="J41" s="60" t="s">
        <v>411</v>
      </c>
      <c r="K41" s="58">
        <v>33670</v>
      </c>
      <c r="L41" s="57" t="s">
        <v>412</v>
      </c>
      <c r="M41" s="60" t="s">
        <v>97</v>
      </c>
      <c r="N41" s="60" t="s">
        <v>98</v>
      </c>
      <c r="O41" s="59"/>
      <c r="P41" s="201"/>
    </row>
    <row r="42" spans="1:16" x14ac:dyDescent="0.2">
      <c r="A42" s="77" t="s">
        <v>1004</v>
      </c>
      <c r="B42" s="55" t="str">
        <f t="shared" si="0"/>
        <v>CARREFOUR MARKET DAX GUYENNE &amp; GASCOGNE</v>
      </c>
      <c r="C42" s="57">
        <v>17</v>
      </c>
      <c r="D42" s="63"/>
      <c r="E42" s="63"/>
      <c r="F42" s="56" t="str">
        <f t="shared" si="3"/>
        <v/>
      </c>
      <c r="G42" s="63"/>
      <c r="H42" s="63"/>
      <c r="I42" s="56"/>
      <c r="J42" s="60" t="s">
        <v>413</v>
      </c>
      <c r="K42" s="58">
        <v>40100</v>
      </c>
      <c r="L42" s="57" t="s">
        <v>379</v>
      </c>
      <c r="M42" s="60" t="s">
        <v>97</v>
      </c>
      <c r="N42" s="60" t="s">
        <v>98</v>
      </c>
      <c r="O42" s="59" t="s">
        <v>1164</v>
      </c>
      <c r="P42" s="201"/>
    </row>
    <row r="43" spans="1:16" x14ac:dyDescent="0.2">
      <c r="A43" s="78" t="s">
        <v>1191</v>
      </c>
      <c r="B43" s="55" t="str">
        <f t="shared" si="0"/>
        <v>CARREFOUR MARKET ELNE</v>
      </c>
      <c r="C43" s="57">
        <v>17</v>
      </c>
      <c r="D43" s="64"/>
      <c r="E43" s="64"/>
      <c r="F43" s="56" t="str">
        <f t="shared" si="3"/>
        <v/>
      </c>
      <c r="G43" s="64"/>
      <c r="H43" s="63"/>
      <c r="I43" s="56"/>
      <c r="J43" s="57" t="s">
        <v>668</v>
      </c>
      <c r="K43" s="58">
        <v>66200</v>
      </c>
      <c r="L43" s="57" t="s">
        <v>669</v>
      </c>
      <c r="M43" s="60" t="s">
        <v>80</v>
      </c>
      <c r="N43" s="60" t="s">
        <v>81</v>
      </c>
      <c r="O43" s="59"/>
      <c r="P43" s="201"/>
    </row>
    <row r="44" spans="1:16" x14ac:dyDescent="0.2">
      <c r="A44" s="80" t="s">
        <v>1381</v>
      </c>
      <c r="B44" s="55" t="str">
        <f t="shared" si="0"/>
        <v>CARREFOUR MARKET FERRIERES D'AUNIS</v>
      </c>
      <c r="C44" s="57">
        <v>17</v>
      </c>
      <c r="D44" s="56"/>
      <c r="E44" s="56"/>
      <c r="F44" s="56" t="str">
        <f t="shared" si="3"/>
        <v/>
      </c>
      <c r="G44" s="56"/>
      <c r="H44" s="63"/>
      <c r="I44" s="56"/>
      <c r="J44" s="57" t="s">
        <v>1382</v>
      </c>
      <c r="K44" s="58">
        <v>17170</v>
      </c>
      <c r="L44" s="57" t="s">
        <v>1383</v>
      </c>
      <c r="M44" s="57" t="s">
        <v>86</v>
      </c>
      <c r="N44" s="57" t="s">
        <v>87</v>
      </c>
      <c r="O44" s="213"/>
      <c r="P44" s="201"/>
    </row>
    <row r="45" spans="1:16" x14ac:dyDescent="0.2">
      <c r="A45" s="77" t="s">
        <v>1192</v>
      </c>
      <c r="B45" s="55" t="str">
        <f t="shared" si="0"/>
        <v>CARREFOUR MARKET FLEURANCE</v>
      </c>
      <c r="C45" s="57">
        <v>17</v>
      </c>
      <c r="D45" s="63"/>
      <c r="E45" s="63"/>
      <c r="F45" s="56" t="str">
        <f t="shared" si="3"/>
        <v/>
      </c>
      <c r="G45" s="63"/>
      <c r="H45" s="63"/>
      <c r="I45" s="56"/>
      <c r="J45" s="60" t="s">
        <v>414</v>
      </c>
      <c r="K45" s="58">
        <v>32500</v>
      </c>
      <c r="L45" s="57" t="s">
        <v>415</v>
      </c>
      <c r="M45" s="60" t="s">
        <v>97</v>
      </c>
      <c r="N45" s="60" t="s">
        <v>98</v>
      </c>
      <c r="O45" s="59"/>
      <c r="P45" s="201"/>
    </row>
    <row r="46" spans="1:16" x14ac:dyDescent="0.2">
      <c r="A46" s="77" t="s">
        <v>239</v>
      </c>
      <c r="B46" s="55" t="str">
        <f t="shared" si="0"/>
        <v>CARREFOUR MARKET FROUZINS</v>
      </c>
      <c r="C46" s="60">
        <v>17</v>
      </c>
      <c r="D46" s="63">
        <v>1</v>
      </c>
      <c r="E46" s="63"/>
      <c r="F46" s="56" t="str">
        <f t="shared" si="3"/>
        <v/>
      </c>
      <c r="G46" s="63"/>
      <c r="H46" s="63"/>
      <c r="I46" s="56"/>
      <c r="J46" s="60" t="s">
        <v>237</v>
      </c>
      <c r="K46" s="61">
        <v>31270</v>
      </c>
      <c r="L46" s="60" t="s">
        <v>238</v>
      </c>
      <c r="M46" s="60" t="s">
        <v>80</v>
      </c>
      <c r="N46" s="60" t="s">
        <v>81</v>
      </c>
      <c r="O46" s="59"/>
      <c r="P46" s="201"/>
    </row>
    <row r="47" spans="1:16" x14ac:dyDescent="0.2">
      <c r="A47" s="80" t="s">
        <v>939</v>
      </c>
      <c r="B47" s="55" t="str">
        <f t="shared" si="0"/>
        <v>CARREFOUR MARKET GUJAN MESTRAS</v>
      </c>
      <c r="C47" s="57">
        <v>17</v>
      </c>
      <c r="D47" s="56"/>
      <c r="E47" s="56"/>
      <c r="F47" s="56" t="str">
        <f t="shared" si="3"/>
        <v/>
      </c>
      <c r="G47" s="56"/>
      <c r="H47" s="63"/>
      <c r="I47" s="56"/>
      <c r="J47" s="57" t="s">
        <v>940</v>
      </c>
      <c r="K47" s="58">
        <v>33470</v>
      </c>
      <c r="L47" s="57" t="s">
        <v>450</v>
      </c>
      <c r="M47" s="184" t="s">
        <v>97</v>
      </c>
      <c r="N47" s="60" t="s">
        <v>98</v>
      </c>
      <c r="O47" s="59"/>
      <c r="P47" s="201"/>
    </row>
    <row r="48" spans="1:16" x14ac:dyDescent="0.2">
      <c r="A48" s="77" t="s">
        <v>1193</v>
      </c>
      <c r="B48" s="55" t="str">
        <f t="shared" si="0"/>
        <v>CARREFOUR MARKET HENDAYE GUYENNE ET GASCOGNE</v>
      </c>
      <c r="C48" s="57">
        <v>17</v>
      </c>
      <c r="D48" s="63"/>
      <c r="E48" s="63"/>
      <c r="F48" s="56" t="str">
        <f t="shared" si="3"/>
        <v/>
      </c>
      <c r="G48" s="63"/>
      <c r="H48" s="63"/>
      <c r="I48" s="56"/>
      <c r="J48" s="60" t="s">
        <v>418</v>
      </c>
      <c r="K48" s="58">
        <v>64700</v>
      </c>
      <c r="L48" s="57" t="s">
        <v>417</v>
      </c>
      <c r="M48" s="60" t="s">
        <v>97</v>
      </c>
      <c r="N48" s="60" t="s">
        <v>98</v>
      </c>
      <c r="O48" s="59" t="s">
        <v>1164</v>
      </c>
      <c r="P48" s="201"/>
    </row>
    <row r="49" spans="1:23" x14ac:dyDescent="0.2">
      <c r="A49" s="80" t="s">
        <v>1146</v>
      </c>
      <c r="B49" s="55" t="str">
        <f t="shared" si="0"/>
        <v>CARREFOUR MARKET ILLE SUR TÊT</v>
      </c>
      <c r="C49" s="57">
        <v>17</v>
      </c>
      <c r="D49" s="56"/>
      <c r="E49" s="56"/>
      <c r="F49" s="56" t="str">
        <f t="shared" si="3"/>
        <v/>
      </c>
      <c r="G49" s="56"/>
      <c r="H49" s="63"/>
      <c r="I49" s="56"/>
      <c r="J49" s="57" t="s">
        <v>1147</v>
      </c>
      <c r="K49" s="58">
        <v>66130</v>
      </c>
      <c r="L49" s="57" t="s">
        <v>1148</v>
      </c>
      <c r="M49" s="60" t="s">
        <v>80</v>
      </c>
      <c r="N49" s="60" t="s">
        <v>81</v>
      </c>
      <c r="O49" s="59"/>
      <c r="P49" s="201"/>
    </row>
    <row r="50" spans="1:23" s="55" customFormat="1" x14ac:dyDescent="0.2">
      <c r="A50" s="80" t="s">
        <v>1347</v>
      </c>
      <c r="B50" s="55" t="str">
        <f t="shared" si="0"/>
        <v>CARREFOUR MARKET LE TAILLAN</v>
      </c>
      <c r="C50" s="57">
        <v>17</v>
      </c>
      <c r="D50" s="56"/>
      <c r="E50" s="56"/>
      <c r="F50" s="56" t="str">
        <f t="shared" si="3"/>
        <v/>
      </c>
      <c r="G50" s="56"/>
      <c r="H50" s="63"/>
      <c r="I50" s="56"/>
      <c r="J50" s="57" t="s">
        <v>1348</v>
      </c>
      <c r="K50" s="58">
        <v>33320</v>
      </c>
      <c r="L50" s="57" t="s">
        <v>91</v>
      </c>
      <c r="M50" s="60" t="s">
        <v>97</v>
      </c>
      <c r="N50" s="60" t="s">
        <v>98</v>
      </c>
      <c r="O50" s="59"/>
      <c r="P50" s="201"/>
    </row>
    <row r="51" spans="1:23" x14ac:dyDescent="0.2">
      <c r="A51" s="77" t="s">
        <v>1194</v>
      </c>
      <c r="B51" s="55" t="str">
        <f t="shared" si="0"/>
        <v>CARREFOUR MARKET LEON</v>
      </c>
      <c r="C51" s="57"/>
      <c r="D51" s="63"/>
      <c r="E51" s="63"/>
      <c r="F51" s="56">
        <f t="shared" si="3"/>
        <v>1</v>
      </c>
      <c r="G51" s="63"/>
      <c r="H51" s="63"/>
      <c r="I51" s="56"/>
      <c r="J51" s="60" t="s">
        <v>421</v>
      </c>
      <c r="K51" s="58">
        <v>40550</v>
      </c>
      <c r="L51" s="57" t="s">
        <v>422</v>
      </c>
      <c r="M51" s="60" t="s">
        <v>97</v>
      </c>
      <c r="N51" s="60" t="s">
        <v>98</v>
      </c>
      <c r="O51" s="213"/>
      <c r="P51" s="201"/>
    </row>
    <row r="52" spans="1:23" x14ac:dyDescent="0.2">
      <c r="A52" s="80" t="s">
        <v>900</v>
      </c>
      <c r="B52" s="55" t="str">
        <f t="shared" si="0"/>
        <v>CARREFOUR MARKET LOURDES</v>
      </c>
      <c r="C52" s="57">
        <v>17</v>
      </c>
      <c r="D52" s="56"/>
      <c r="E52" s="56"/>
      <c r="F52" s="56" t="str">
        <f t="shared" si="3"/>
        <v/>
      </c>
      <c r="G52" s="56"/>
      <c r="H52" s="63"/>
      <c r="I52" s="56"/>
      <c r="J52" s="57" t="s">
        <v>901</v>
      </c>
      <c r="K52" s="58">
        <v>65100</v>
      </c>
      <c r="L52" s="57" t="s">
        <v>902</v>
      </c>
      <c r="M52" s="127" t="s">
        <v>97</v>
      </c>
      <c r="N52" s="60" t="s">
        <v>98</v>
      </c>
      <c r="O52" s="59"/>
      <c r="P52" s="201"/>
    </row>
    <row r="53" spans="1:23" x14ac:dyDescent="0.2">
      <c r="A53" s="81" t="s">
        <v>987</v>
      </c>
      <c r="B53" s="55" t="str">
        <f t="shared" si="0"/>
        <v>CARREFOUR MARKET MARMANDE</v>
      </c>
      <c r="C53" s="57">
        <v>17</v>
      </c>
      <c r="D53" s="68"/>
      <c r="E53" s="68"/>
      <c r="F53" s="56" t="str">
        <f t="shared" si="3"/>
        <v/>
      </c>
      <c r="G53" s="68"/>
      <c r="H53" s="63"/>
      <c r="I53" s="56"/>
      <c r="J53" s="60" t="s">
        <v>719</v>
      </c>
      <c r="K53" s="61">
        <v>47200</v>
      </c>
      <c r="L53" s="60" t="s">
        <v>720</v>
      </c>
      <c r="M53" s="62" t="s">
        <v>95</v>
      </c>
      <c r="N53" s="57" t="s">
        <v>96</v>
      </c>
      <c r="O53" s="59"/>
      <c r="P53" s="201"/>
    </row>
    <row r="54" spans="1:23" x14ac:dyDescent="0.2">
      <c r="A54" s="77" t="s">
        <v>1195</v>
      </c>
      <c r="B54" s="55" t="str">
        <f t="shared" si="0"/>
        <v>CARREFOUR MARKET MAULEON SOULE</v>
      </c>
      <c r="C54" s="57"/>
      <c r="D54" s="63"/>
      <c r="E54" s="63"/>
      <c r="F54" s="56">
        <f t="shared" si="3"/>
        <v>1</v>
      </c>
      <c r="G54" s="63"/>
      <c r="H54" s="63"/>
      <c r="I54" s="56"/>
      <c r="J54" s="60" t="s">
        <v>423</v>
      </c>
      <c r="K54" s="58">
        <v>64130</v>
      </c>
      <c r="L54" s="57" t="s">
        <v>424</v>
      </c>
      <c r="M54" s="60" t="s">
        <v>97</v>
      </c>
      <c r="N54" s="60" t="s">
        <v>98</v>
      </c>
      <c r="O54" s="213"/>
      <c r="P54" s="201"/>
    </row>
    <row r="55" spans="1:23" x14ac:dyDescent="0.2">
      <c r="A55" s="77" t="s">
        <v>140</v>
      </c>
      <c r="B55" s="55" t="str">
        <f t="shared" si="0"/>
        <v>CARREFOUR MARKET MERIGNAC MONTESQUIEU</v>
      </c>
      <c r="C55" s="57"/>
      <c r="D55" s="63">
        <v>1</v>
      </c>
      <c r="E55" s="63">
        <v>1</v>
      </c>
      <c r="F55" s="56"/>
      <c r="G55" s="63"/>
      <c r="H55" s="63"/>
      <c r="I55" s="56"/>
      <c r="J55" s="60" t="s">
        <v>141</v>
      </c>
      <c r="K55" s="58">
        <v>33700</v>
      </c>
      <c r="L55" s="57" t="s">
        <v>142</v>
      </c>
      <c r="M55" s="184" t="s">
        <v>97</v>
      </c>
      <c r="N55" s="60" t="s">
        <v>143</v>
      </c>
      <c r="O55" s="59" t="s">
        <v>1164</v>
      </c>
      <c r="P55" s="201"/>
    </row>
    <row r="56" spans="1:23" x14ac:dyDescent="0.2">
      <c r="A56" s="80" t="s">
        <v>985</v>
      </c>
      <c r="B56" s="55" t="str">
        <f t="shared" si="0"/>
        <v>CARREFOUR MARKET MIMIZAN</v>
      </c>
      <c r="C56" s="57">
        <v>17</v>
      </c>
      <c r="D56" s="56"/>
      <c r="E56" s="56"/>
      <c r="F56" s="56" t="str">
        <f>IF(C56&gt;1,"",1)</f>
        <v/>
      </c>
      <c r="G56" s="56"/>
      <c r="H56" s="63"/>
      <c r="I56" s="56"/>
      <c r="J56" s="57" t="s">
        <v>885</v>
      </c>
      <c r="K56" s="58">
        <v>40200</v>
      </c>
      <c r="L56" s="57" t="s">
        <v>886</v>
      </c>
      <c r="M56" s="60" t="s">
        <v>97</v>
      </c>
      <c r="N56" s="60" t="s">
        <v>98</v>
      </c>
      <c r="O56" s="213"/>
      <c r="P56" s="201"/>
    </row>
    <row r="57" spans="1:23" x14ac:dyDescent="0.2">
      <c r="A57" s="78" t="s">
        <v>1196</v>
      </c>
      <c r="B57" s="55" t="str">
        <f t="shared" si="0"/>
        <v>CARREFOUR MARKET MOISSAC</v>
      </c>
      <c r="C57" s="57"/>
      <c r="D57" s="64"/>
      <c r="E57" s="64"/>
      <c r="F57" s="56">
        <f>IF(C57&gt;1,"",1)</f>
        <v>1</v>
      </c>
      <c r="G57" s="64"/>
      <c r="H57" s="63"/>
      <c r="I57" s="56"/>
      <c r="J57" s="57" t="s">
        <v>670</v>
      </c>
      <c r="K57" s="58">
        <v>82200</v>
      </c>
      <c r="L57" s="57" t="s">
        <v>671</v>
      </c>
      <c r="M57" s="60" t="s">
        <v>80</v>
      </c>
      <c r="N57" s="60" t="s">
        <v>81</v>
      </c>
      <c r="O57" s="59"/>
      <c r="P57" s="201"/>
    </row>
    <row r="58" spans="1:23" s="55" customFormat="1" x14ac:dyDescent="0.2">
      <c r="A58" s="78" t="s">
        <v>1005</v>
      </c>
      <c r="B58" s="55" t="str">
        <f t="shared" si="0"/>
        <v>CARREFOUR MARKET MONTREJEAU GUYENNE &amp; GASCOGNE</v>
      </c>
      <c r="C58" s="57">
        <v>17</v>
      </c>
      <c r="D58" s="64"/>
      <c r="E58" s="64"/>
      <c r="F58" s="56" t="str">
        <f>IF(C58&gt;1,"",1)</f>
        <v/>
      </c>
      <c r="G58" s="64"/>
      <c r="H58" s="63"/>
      <c r="I58" s="56"/>
      <c r="J58" s="60" t="s">
        <v>425</v>
      </c>
      <c r="K58" s="58">
        <v>31210</v>
      </c>
      <c r="L58" s="57" t="s">
        <v>426</v>
      </c>
      <c r="M58" s="60" t="s">
        <v>80</v>
      </c>
      <c r="N58" s="60" t="s">
        <v>81</v>
      </c>
      <c r="O58" s="213" t="s">
        <v>1164</v>
      </c>
      <c r="P58" s="201"/>
    </row>
    <row r="59" spans="1:23" x14ac:dyDescent="0.2">
      <c r="A59" s="80" t="s">
        <v>897</v>
      </c>
      <c r="B59" s="55" t="str">
        <f t="shared" si="0"/>
        <v>CARREFOUR MARKET MUZILLAC</v>
      </c>
      <c r="C59" s="57">
        <v>15</v>
      </c>
      <c r="D59" s="56"/>
      <c r="E59" s="56"/>
      <c r="F59" s="56" t="str">
        <f>IF(C59&gt;1,"",1)</f>
        <v/>
      </c>
      <c r="G59" s="56"/>
      <c r="H59" s="63"/>
      <c r="I59" s="56"/>
      <c r="J59" s="57" t="s">
        <v>898</v>
      </c>
      <c r="K59" s="58">
        <v>56190</v>
      </c>
      <c r="L59" s="57" t="s">
        <v>899</v>
      </c>
      <c r="M59" s="57" t="s">
        <v>86</v>
      </c>
      <c r="N59" s="57" t="s">
        <v>87</v>
      </c>
      <c r="O59" s="59"/>
      <c r="P59" s="201"/>
    </row>
    <row r="60" spans="1:23" x14ac:dyDescent="0.2">
      <c r="A60" s="77" t="s">
        <v>1644</v>
      </c>
      <c r="B60" s="55" t="str">
        <f t="shared" si="0"/>
        <v>CARREFOUR MARKET OBJAT</v>
      </c>
      <c r="C60" s="60"/>
      <c r="D60" s="63"/>
      <c r="E60" s="63"/>
      <c r="F60" s="56">
        <v>1</v>
      </c>
      <c r="G60" s="63"/>
      <c r="H60" s="63"/>
      <c r="I60" s="56"/>
      <c r="J60" s="60" t="s">
        <v>1645</v>
      </c>
      <c r="K60" s="61">
        <v>19130</v>
      </c>
      <c r="L60" s="60" t="s">
        <v>1646</v>
      </c>
      <c r="M60" s="189" t="s">
        <v>95</v>
      </c>
      <c r="N60" s="57" t="s">
        <v>96</v>
      </c>
      <c r="O60" s="59" t="s">
        <v>1164</v>
      </c>
      <c r="P60" s="201"/>
    </row>
    <row r="61" spans="1:23" x14ac:dyDescent="0.2">
      <c r="A61" s="77" t="s">
        <v>192</v>
      </c>
      <c r="B61" s="55" t="str">
        <f t="shared" si="0"/>
        <v>CARREFOUR MARKET PAUILLAC</v>
      </c>
      <c r="C61" s="60"/>
      <c r="D61" s="63"/>
      <c r="E61" s="63">
        <v>1</v>
      </c>
      <c r="F61" s="56"/>
      <c r="G61" s="63"/>
      <c r="H61" s="63"/>
      <c r="I61" s="56"/>
      <c r="J61" s="60" t="s">
        <v>193</v>
      </c>
      <c r="K61" s="61">
        <v>33250</v>
      </c>
      <c r="L61" s="60" t="s">
        <v>194</v>
      </c>
      <c r="M61" s="60" t="s">
        <v>97</v>
      </c>
      <c r="N61" s="60" t="s">
        <v>98</v>
      </c>
      <c r="O61" s="59" t="s">
        <v>1164</v>
      </c>
      <c r="P61" s="201"/>
      <c r="W61" s="59" t="s">
        <v>1164</v>
      </c>
    </row>
    <row r="62" spans="1:23" x14ac:dyDescent="0.2">
      <c r="A62" s="77" t="s">
        <v>1197</v>
      </c>
      <c r="B62" s="55" t="str">
        <f t="shared" si="0"/>
        <v>CARREFOUR MARKET PEYREHORADE GUYENNE &amp; GASCOGNE</v>
      </c>
      <c r="C62" s="57">
        <v>17</v>
      </c>
      <c r="D62" s="63"/>
      <c r="E62" s="63"/>
      <c r="F62" s="56" t="str">
        <f>IF(C62&gt;1,"",1)</f>
        <v/>
      </c>
      <c r="G62" s="63"/>
      <c r="H62" s="63"/>
      <c r="I62" s="56"/>
      <c r="J62" s="60" t="s">
        <v>427</v>
      </c>
      <c r="K62" s="58">
        <v>40300</v>
      </c>
      <c r="L62" s="57" t="s">
        <v>428</v>
      </c>
      <c r="M62" s="60" t="s">
        <v>97</v>
      </c>
      <c r="N62" s="60" t="s">
        <v>98</v>
      </c>
      <c r="O62" s="62"/>
      <c r="P62" s="201"/>
    </row>
    <row r="63" spans="1:23" x14ac:dyDescent="0.2">
      <c r="A63" s="77" t="s">
        <v>240</v>
      </c>
      <c r="B63" s="55" t="str">
        <f t="shared" si="0"/>
        <v>CARREFOUR MARKET PEZENAS</v>
      </c>
      <c r="C63" s="60">
        <v>17</v>
      </c>
      <c r="D63" s="63">
        <v>1</v>
      </c>
      <c r="E63" s="63"/>
      <c r="F63" s="56" t="str">
        <f>IF(C63&gt;1,"",1)</f>
        <v/>
      </c>
      <c r="G63" s="63"/>
      <c r="H63" s="63"/>
      <c r="I63" s="56"/>
      <c r="J63" s="60" t="s">
        <v>241</v>
      </c>
      <c r="K63" s="61">
        <v>34120</v>
      </c>
      <c r="L63" s="60" t="s">
        <v>242</v>
      </c>
      <c r="M63" s="60" t="s">
        <v>80</v>
      </c>
      <c r="N63" s="60" t="s">
        <v>243</v>
      </c>
      <c r="O63" s="59"/>
      <c r="P63" s="201"/>
    </row>
    <row r="64" spans="1:23" x14ac:dyDescent="0.2">
      <c r="A64" s="80" t="s">
        <v>43</v>
      </c>
      <c r="B64" s="55" t="str">
        <f t="shared" si="0"/>
        <v>CARREFOUR MARKET PIBRAC</v>
      </c>
      <c r="C64" s="57"/>
      <c r="D64" s="56">
        <v>1</v>
      </c>
      <c r="E64" s="56">
        <v>1</v>
      </c>
      <c r="F64" s="56"/>
      <c r="G64" s="56"/>
      <c r="H64" s="63"/>
      <c r="I64" s="56"/>
      <c r="J64" s="57" t="s">
        <v>44</v>
      </c>
      <c r="K64" s="58">
        <v>31820</v>
      </c>
      <c r="L64" s="57" t="s">
        <v>45</v>
      </c>
      <c r="M64" s="60" t="s">
        <v>80</v>
      </c>
      <c r="N64" s="60" t="s">
        <v>81</v>
      </c>
      <c r="O64" s="59" t="s">
        <v>1164</v>
      </c>
      <c r="P64" s="201"/>
    </row>
    <row r="65" spans="1:16" x14ac:dyDescent="0.2">
      <c r="A65" s="77" t="s">
        <v>1198</v>
      </c>
      <c r="B65" s="55" t="str">
        <f t="shared" si="0"/>
        <v>CARREFOUR MARKET PRIGONRIEUX</v>
      </c>
      <c r="C65" s="57"/>
      <c r="D65" s="63"/>
      <c r="E65" s="63"/>
      <c r="F65" s="56">
        <f t="shared" ref="F65:F75" si="4">IF(C65&gt;1,"",1)</f>
        <v>1</v>
      </c>
      <c r="G65" s="63"/>
      <c r="H65" s="63"/>
      <c r="I65" s="56"/>
      <c r="J65" s="60" t="s">
        <v>429</v>
      </c>
      <c r="K65" s="58">
        <v>24130</v>
      </c>
      <c r="L65" s="57" t="s">
        <v>430</v>
      </c>
      <c r="M65" s="62" t="s">
        <v>95</v>
      </c>
      <c r="N65" s="57" t="s">
        <v>96</v>
      </c>
      <c r="O65" s="213"/>
      <c r="P65" s="201"/>
    </row>
    <row r="66" spans="1:16" x14ac:dyDescent="0.2">
      <c r="A66" s="80" t="s">
        <v>1324</v>
      </c>
      <c r="B66" s="55" t="str">
        <f t="shared" si="0"/>
        <v>CARREFOUR MARKET SALIES DE BEARN GUYENNE ET GASCOGNE</v>
      </c>
      <c r="C66" s="57">
        <v>17</v>
      </c>
      <c r="D66" s="56"/>
      <c r="E66" s="56"/>
      <c r="F66" s="56" t="str">
        <f t="shared" si="4"/>
        <v/>
      </c>
      <c r="G66" s="56"/>
      <c r="H66" s="63"/>
      <c r="I66" s="56"/>
      <c r="J66" s="57" t="s">
        <v>980</v>
      </c>
      <c r="K66" s="58">
        <v>64270</v>
      </c>
      <c r="L66" s="57" t="s">
        <v>981</v>
      </c>
      <c r="M66" s="60" t="s">
        <v>97</v>
      </c>
      <c r="N66" s="60" t="s">
        <v>98</v>
      </c>
      <c r="O66" s="213" t="s">
        <v>1164</v>
      </c>
      <c r="P66" s="201"/>
    </row>
    <row r="67" spans="1:16" x14ac:dyDescent="0.2">
      <c r="A67" s="78" t="s">
        <v>1199</v>
      </c>
      <c r="B67" s="55" t="str">
        <f t="shared" ref="B67:B130" si="5">UPPER(A67)</f>
        <v>CARREFOUR MARKET SAVIGNAC LES ORMEAUX</v>
      </c>
      <c r="C67" s="57"/>
      <c r="D67" s="64"/>
      <c r="E67" s="64"/>
      <c r="F67" s="56">
        <f t="shared" si="4"/>
        <v>1</v>
      </c>
      <c r="G67" s="64"/>
      <c r="H67" s="63"/>
      <c r="I67" s="56"/>
      <c r="J67" s="60" t="s">
        <v>431</v>
      </c>
      <c r="K67" s="58">
        <v>9110</v>
      </c>
      <c r="L67" s="57" t="s">
        <v>432</v>
      </c>
      <c r="M67" s="60" t="s">
        <v>80</v>
      </c>
      <c r="N67" s="60" t="s">
        <v>81</v>
      </c>
      <c r="O67" s="59"/>
      <c r="P67" s="201"/>
    </row>
    <row r="68" spans="1:16" x14ac:dyDescent="0.2">
      <c r="A68" s="82" t="s">
        <v>1200</v>
      </c>
      <c r="B68" s="55" t="str">
        <f t="shared" si="5"/>
        <v>CARREFOUR MARKET ST ESTEVE</v>
      </c>
      <c r="C68" s="57">
        <v>17</v>
      </c>
      <c r="D68" s="69"/>
      <c r="E68" s="69"/>
      <c r="F68" s="56" t="str">
        <f t="shared" si="4"/>
        <v/>
      </c>
      <c r="G68" s="69"/>
      <c r="H68" s="63"/>
      <c r="I68" s="56"/>
      <c r="J68" s="60" t="s">
        <v>433</v>
      </c>
      <c r="K68" s="58">
        <v>66240</v>
      </c>
      <c r="L68" s="57" t="s">
        <v>434</v>
      </c>
      <c r="M68" s="60" t="s">
        <v>80</v>
      </c>
      <c r="N68" s="60" t="s">
        <v>81</v>
      </c>
      <c r="O68" s="59"/>
      <c r="P68" s="201"/>
    </row>
    <row r="69" spans="1:16" x14ac:dyDescent="0.2">
      <c r="A69" s="78" t="s">
        <v>1201</v>
      </c>
      <c r="B69" s="55" t="str">
        <f t="shared" si="5"/>
        <v>CARREFOUR MARKET ST LAURENT LA SALANQUE</v>
      </c>
      <c r="C69" s="57">
        <v>17</v>
      </c>
      <c r="D69" s="64"/>
      <c r="E69" s="64"/>
      <c r="F69" s="56" t="str">
        <f t="shared" si="4"/>
        <v/>
      </c>
      <c r="G69" s="64"/>
      <c r="H69" s="63"/>
      <c r="I69" s="56"/>
      <c r="J69" s="60" t="s">
        <v>435</v>
      </c>
      <c r="K69" s="58">
        <v>66250</v>
      </c>
      <c r="L69" s="57" t="s">
        <v>436</v>
      </c>
      <c r="M69" s="60" t="s">
        <v>80</v>
      </c>
      <c r="N69" s="60" t="s">
        <v>81</v>
      </c>
      <c r="O69" s="189"/>
      <c r="P69" s="200"/>
    </row>
    <row r="70" spans="1:16" x14ac:dyDescent="0.2">
      <c r="A70" s="77" t="s">
        <v>1232</v>
      </c>
      <c r="B70" s="55" t="str">
        <f t="shared" si="5"/>
        <v>CARREFOUR MARKET ST LEONARD DE NOBLAT</v>
      </c>
      <c r="C70" s="60"/>
      <c r="D70" s="63"/>
      <c r="E70" s="63"/>
      <c r="F70" s="56">
        <f t="shared" si="4"/>
        <v>1</v>
      </c>
      <c r="G70" s="63"/>
      <c r="H70" s="63"/>
      <c r="I70" s="56"/>
      <c r="J70" s="60" t="s">
        <v>1233</v>
      </c>
      <c r="K70" s="61">
        <v>87400</v>
      </c>
      <c r="L70" s="60" t="s">
        <v>1234</v>
      </c>
      <c r="M70" s="62" t="s">
        <v>95</v>
      </c>
      <c r="N70" s="57" t="s">
        <v>96</v>
      </c>
      <c r="O70" s="59"/>
      <c r="P70" s="201"/>
    </row>
    <row r="71" spans="1:16" x14ac:dyDescent="0.2">
      <c r="A71" s="79" t="s">
        <v>1202</v>
      </c>
      <c r="B71" s="55" t="str">
        <f t="shared" si="5"/>
        <v>CARREFOUR MARKET ST PIERRE D'IRUBE  GUYENNE &amp; GASCONGNE</v>
      </c>
      <c r="C71" s="57">
        <v>17</v>
      </c>
      <c r="D71" s="65"/>
      <c r="E71" s="65"/>
      <c r="F71" s="56" t="str">
        <f t="shared" si="4"/>
        <v/>
      </c>
      <c r="G71" s="65"/>
      <c r="H71" s="63"/>
      <c r="I71" s="56"/>
      <c r="J71" s="60" t="s">
        <v>437</v>
      </c>
      <c r="K71" s="58">
        <v>64990</v>
      </c>
      <c r="L71" s="57" t="s">
        <v>438</v>
      </c>
      <c r="M71" s="60" t="s">
        <v>97</v>
      </c>
      <c r="N71" s="60" t="s">
        <v>98</v>
      </c>
      <c r="O71" s="59"/>
      <c r="P71" s="201"/>
    </row>
    <row r="72" spans="1:16" x14ac:dyDescent="0.2">
      <c r="A72" s="80" t="s">
        <v>1006</v>
      </c>
      <c r="B72" s="55" t="str">
        <f t="shared" si="5"/>
        <v>CARREFOUR MARKET ST SEVER</v>
      </c>
      <c r="C72" s="57">
        <v>17</v>
      </c>
      <c r="D72" s="56">
        <v>1</v>
      </c>
      <c r="E72" s="56">
        <v>1</v>
      </c>
      <c r="F72" s="56" t="str">
        <f t="shared" si="4"/>
        <v/>
      </c>
      <c r="G72" s="56"/>
      <c r="H72" s="63"/>
      <c r="I72" s="56"/>
      <c r="J72" s="57" t="s">
        <v>759</v>
      </c>
      <c r="K72" s="58">
        <v>40500</v>
      </c>
      <c r="L72" s="57" t="s">
        <v>760</v>
      </c>
      <c r="M72" s="60" t="s">
        <v>97</v>
      </c>
      <c r="N72" s="60" t="s">
        <v>98</v>
      </c>
      <c r="O72" s="213" t="s">
        <v>1164</v>
      </c>
      <c r="P72" s="201"/>
    </row>
    <row r="73" spans="1:16" x14ac:dyDescent="0.2">
      <c r="A73" s="78" t="s">
        <v>1203</v>
      </c>
      <c r="B73" s="55" t="str">
        <f t="shared" si="5"/>
        <v>CARREFOUR MARKET THUIR</v>
      </c>
      <c r="C73" s="57"/>
      <c r="D73" s="64"/>
      <c r="E73" s="64"/>
      <c r="F73" s="56">
        <f t="shared" si="4"/>
        <v>1</v>
      </c>
      <c r="G73" s="64"/>
      <c r="H73" s="63"/>
      <c r="I73" s="56"/>
      <c r="J73" s="60" t="s">
        <v>439</v>
      </c>
      <c r="K73" s="58">
        <v>66300</v>
      </c>
      <c r="L73" s="57" t="s">
        <v>440</v>
      </c>
      <c r="M73" s="60" t="s">
        <v>80</v>
      </c>
      <c r="N73" s="60" t="s">
        <v>81</v>
      </c>
      <c r="O73" s="59" t="s">
        <v>1164</v>
      </c>
      <c r="P73" s="201"/>
    </row>
    <row r="74" spans="1:16" x14ac:dyDescent="0.2">
      <c r="A74" s="78" t="s">
        <v>988</v>
      </c>
      <c r="B74" s="55" t="str">
        <f t="shared" si="5"/>
        <v>CARREFOUR MARKET TOULOUSE CITE DE L'HERS</v>
      </c>
      <c r="C74" s="57">
        <v>17</v>
      </c>
      <c r="D74" s="64">
        <v>1</v>
      </c>
      <c r="E74" s="64"/>
      <c r="F74" s="56" t="str">
        <f t="shared" si="4"/>
        <v/>
      </c>
      <c r="G74" s="64"/>
      <c r="H74" s="63"/>
      <c r="I74" s="56"/>
      <c r="J74" s="57" t="s">
        <v>672</v>
      </c>
      <c r="K74" s="58">
        <v>31500</v>
      </c>
      <c r="L74" s="57" t="s">
        <v>490</v>
      </c>
      <c r="M74" s="60" t="s">
        <v>80</v>
      </c>
      <c r="N74" s="60" t="s">
        <v>81</v>
      </c>
      <c r="O74" s="213"/>
      <c r="P74" s="201"/>
    </row>
    <row r="75" spans="1:16" x14ac:dyDescent="0.2">
      <c r="A75" s="80" t="s">
        <v>1204</v>
      </c>
      <c r="B75" s="55" t="str">
        <f t="shared" si="5"/>
        <v>CARREFOUR MARKET TOULOUSE MIRAIL</v>
      </c>
      <c r="C75" s="57">
        <v>17</v>
      </c>
      <c r="D75" s="56">
        <v>1</v>
      </c>
      <c r="E75" s="56">
        <v>1</v>
      </c>
      <c r="F75" s="56" t="str">
        <f t="shared" si="4"/>
        <v/>
      </c>
      <c r="G75" s="56"/>
      <c r="H75" s="63"/>
      <c r="I75" s="56"/>
      <c r="J75" s="57" t="s">
        <v>727</v>
      </c>
      <c r="K75" s="58">
        <v>31300</v>
      </c>
      <c r="L75" s="57" t="s">
        <v>490</v>
      </c>
      <c r="M75" s="60" t="s">
        <v>80</v>
      </c>
      <c r="N75" s="60" t="s">
        <v>81</v>
      </c>
      <c r="O75" s="59" t="s">
        <v>1164</v>
      </c>
      <c r="P75" s="201"/>
    </row>
    <row r="76" spans="1:16" x14ac:dyDescent="0.2">
      <c r="A76" s="80" t="s">
        <v>69</v>
      </c>
      <c r="B76" s="55" t="str">
        <f t="shared" si="5"/>
        <v>CARREFOUR MARKET TOURNEFEUILLE</v>
      </c>
      <c r="C76" s="57"/>
      <c r="D76" s="56">
        <v>1</v>
      </c>
      <c r="E76" s="56">
        <v>1</v>
      </c>
      <c r="F76" s="56"/>
      <c r="G76" s="56"/>
      <c r="H76" s="63"/>
      <c r="I76" s="56"/>
      <c r="J76" s="57" t="s">
        <v>70</v>
      </c>
      <c r="K76" s="58">
        <v>31170</v>
      </c>
      <c r="L76" s="57" t="s">
        <v>1302</v>
      </c>
      <c r="M76" s="60" t="s">
        <v>80</v>
      </c>
      <c r="N76" s="60" t="s">
        <v>81</v>
      </c>
      <c r="O76" s="213" t="s">
        <v>1164</v>
      </c>
      <c r="P76" s="201"/>
    </row>
    <row r="77" spans="1:16" x14ac:dyDescent="0.2">
      <c r="A77" s="77" t="s">
        <v>1205</v>
      </c>
      <c r="B77" s="55" t="str">
        <f t="shared" si="5"/>
        <v>CARREFOUR MARKET VIC FEZENSAC</v>
      </c>
      <c r="C77" s="57"/>
      <c r="D77" s="63"/>
      <c r="E77" s="63"/>
      <c r="F77" s="56">
        <f t="shared" ref="F77:F91" si="6">IF(C77&gt;1,"",1)</f>
        <v>1</v>
      </c>
      <c r="G77" s="63"/>
      <c r="H77" s="63"/>
      <c r="I77" s="56"/>
      <c r="J77" s="60" t="s">
        <v>441</v>
      </c>
      <c r="K77" s="58">
        <v>32190</v>
      </c>
      <c r="L77" s="57" t="s">
        <v>442</v>
      </c>
      <c r="M77" s="60" t="s">
        <v>97</v>
      </c>
      <c r="N77" s="60" t="s">
        <v>98</v>
      </c>
      <c r="O77" s="213"/>
      <c r="P77" s="201"/>
    </row>
    <row r="78" spans="1:16" x14ac:dyDescent="0.2">
      <c r="A78" s="80" t="s">
        <v>1007</v>
      </c>
      <c r="B78" s="55" t="str">
        <f t="shared" si="5"/>
        <v>CARREFOUR MARKET VILLENEUVE DE MARSAN GUYENNE &amp; GASCOGNE</v>
      </c>
      <c r="C78" s="57">
        <v>17</v>
      </c>
      <c r="D78" s="56"/>
      <c r="E78" s="56"/>
      <c r="F78" s="56" t="str">
        <f t="shared" si="6"/>
        <v/>
      </c>
      <c r="G78" s="56"/>
      <c r="H78" s="63"/>
      <c r="I78" s="56"/>
      <c r="J78" s="57" t="s">
        <v>842</v>
      </c>
      <c r="K78" s="58">
        <v>40190</v>
      </c>
      <c r="L78" s="57" t="s">
        <v>843</v>
      </c>
      <c r="M78" s="60" t="s">
        <v>97</v>
      </c>
      <c r="N78" s="60" t="s">
        <v>98</v>
      </c>
      <c r="O78" s="213" t="s">
        <v>1164</v>
      </c>
      <c r="P78" s="200"/>
    </row>
    <row r="79" spans="1:16" x14ac:dyDescent="0.2">
      <c r="A79" s="77" t="s">
        <v>1235</v>
      </c>
      <c r="B79" s="55" t="str">
        <f t="shared" si="5"/>
        <v>CARREFOUR MARKET VILLENEUVE LES BEZIERS</v>
      </c>
      <c r="C79" s="60">
        <v>17</v>
      </c>
      <c r="D79" s="63"/>
      <c r="E79" s="63"/>
      <c r="F79" s="56" t="str">
        <f t="shared" si="6"/>
        <v/>
      </c>
      <c r="G79" s="63"/>
      <c r="H79" s="63"/>
      <c r="I79" s="56"/>
      <c r="J79" s="60" t="s">
        <v>1236</v>
      </c>
      <c r="K79" s="61">
        <v>34420</v>
      </c>
      <c r="L79" s="60" t="s">
        <v>1237</v>
      </c>
      <c r="M79" s="60" t="s">
        <v>80</v>
      </c>
      <c r="N79" s="60" t="s">
        <v>81</v>
      </c>
      <c r="O79" s="213"/>
      <c r="P79" s="201"/>
    </row>
    <row r="80" spans="1:16" x14ac:dyDescent="0.2">
      <c r="A80" s="83" t="s">
        <v>1008</v>
      </c>
      <c r="B80" s="55" t="str">
        <f t="shared" si="5"/>
        <v>CARREFOUR MT DE MARSAN GUYENNE &amp; GASCOGNE</v>
      </c>
      <c r="C80" s="57">
        <v>17</v>
      </c>
      <c r="D80" s="70"/>
      <c r="E80" s="70"/>
      <c r="F80" s="56" t="str">
        <f t="shared" si="6"/>
        <v/>
      </c>
      <c r="G80" s="70"/>
      <c r="H80" s="63"/>
      <c r="I80" s="56"/>
      <c r="J80" s="60" t="s">
        <v>383</v>
      </c>
      <c r="K80" s="58">
        <v>40000</v>
      </c>
      <c r="L80" s="57" t="s">
        <v>384</v>
      </c>
      <c r="M80" s="60" t="s">
        <v>97</v>
      </c>
      <c r="N80" s="60" t="s">
        <v>98</v>
      </c>
      <c r="O80" s="213" t="s">
        <v>1164</v>
      </c>
      <c r="P80" s="201"/>
    </row>
    <row r="81" spans="1:16" x14ac:dyDescent="0.2">
      <c r="A81" s="78" t="s">
        <v>295</v>
      </c>
      <c r="B81" s="55" t="str">
        <f t="shared" si="5"/>
        <v>CARREFOUR NARBONNE</v>
      </c>
      <c r="C81" s="57">
        <v>15</v>
      </c>
      <c r="D81" s="64"/>
      <c r="E81" s="64"/>
      <c r="F81" s="56" t="str">
        <f t="shared" si="6"/>
        <v/>
      </c>
      <c r="G81" s="64"/>
      <c r="H81" s="63"/>
      <c r="I81" s="56"/>
      <c r="J81" s="60" t="s">
        <v>385</v>
      </c>
      <c r="K81" s="58">
        <v>11100</v>
      </c>
      <c r="L81" s="57" t="s">
        <v>386</v>
      </c>
      <c r="M81" s="60" t="s">
        <v>80</v>
      </c>
      <c r="N81" s="60" t="s">
        <v>81</v>
      </c>
      <c r="O81" s="59"/>
      <c r="P81" s="201"/>
    </row>
    <row r="82" spans="1:16" x14ac:dyDescent="0.2">
      <c r="A82" s="80" t="s">
        <v>61</v>
      </c>
      <c r="B82" s="55" t="str">
        <f t="shared" si="5"/>
        <v>CARREFOUR PAU LESCAR</v>
      </c>
      <c r="C82" s="57"/>
      <c r="D82" s="56"/>
      <c r="E82" s="56"/>
      <c r="F82" s="56">
        <f t="shared" si="6"/>
        <v>1</v>
      </c>
      <c r="G82" s="56"/>
      <c r="H82" s="63"/>
      <c r="I82" s="56"/>
      <c r="J82" s="57" t="s">
        <v>62</v>
      </c>
      <c r="K82" s="58">
        <v>64130</v>
      </c>
      <c r="L82" s="57" t="s">
        <v>568</v>
      </c>
      <c r="M82" s="60" t="s">
        <v>97</v>
      </c>
      <c r="N82" s="60" t="s">
        <v>98</v>
      </c>
      <c r="O82" s="59" t="s">
        <v>1164</v>
      </c>
      <c r="P82" s="201"/>
    </row>
    <row r="83" spans="1:16" x14ac:dyDescent="0.2">
      <c r="A83" s="77" t="s">
        <v>1009</v>
      </c>
      <c r="B83" s="55" t="str">
        <f t="shared" si="5"/>
        <v>CARREFOUR ST JEAN DE LUZ GUYENNE &amp; GASCOGNE</v>
      </c>
      <c r="C83" s="57">
        <v>17</v>
      </c>
      <c r="D83" s="63"/>
      <c r="E83" s="63"/>
      <c r="F83" s="56" t="str">
        <f t="shared" si="6"/>
        <v/>
      </c>
      <c r="G83" s="63"/>
      <c r="H83" s="63"/>
      <c r="I83" s="56"/>
      <c r="J83" s="60" t="s">
        <v>388</v>
      </c>
      <c r="K83" s="58">
        <v>64500</v>
      </c>
      <c r="L83" s="57" t="s">
        <v>389</v>
      </c>
      <c r="M83" s="60" t="s">
        <v>97</v>
      </c>
      <c r="N83" s="60" t="s">
        <v>98</v>
      </c>
      <c r="O83" s="59" t="s">
        <v>1164</v>
      </c>
      <c r="P83" s="201"/>
    </row>
    <row r="84" spans="1:16" x14ac:dyDescent="0.2">
      <c r="A84" s="77" t="s">
        <v>697</v>
      </c>
      <c r="B84" s="55" t="str">
        <f t="shared" si="5"/>
        <v>CENTRALE SYSTEM U CARQUEFOU</v>
      </c>
      <c r="C84" s="57"/>
      <c r="D84" s="63">
        <v>1</v>
      </c>
      <c r="E84" s="63"/>
      <c r="F84" s="56">
        <f t="shared" si="6"/>
        <v>1</v>
      </c>
      <c r="G84" s="63"/>
      <c r="H84" s="63"/>
      <c r="I84" s="56"/>
      <c r="J84" s="60" t="s">
        <v>700</v>
      </c>
      <c r="K84" s="57">
        <v>44470</v>
      </c>
      <c r="L84" s="57" t="s">
        <v>701</v>
      </c>
      <c r="M84" s="57" t="s">
        <v>86</v>
      </c>
      <c r="N84" s="57" t="s">
        <v>87</v>
      </c>
      <c r="O84" s="59" t="s">
        <v>1164</v>
      </c>
      <c r="P84" s="201"/>
    </row>
    <row r="85" spans="1:16" x14ac:dyDescent="0.2">
      <c r="A85" s="77" t="s">
        <v>698</v>
      </c>
      <c r="B85" s="55" t="str">
        <f t="shared" si="5"/>
        <v>CENTRALE SYSTEM U RAUSSAN PLAINTEL</v>
      </c>
      <c r="C85" s="57"/>
      <c r="D85" s="63">
        <v>1</v>
      </c>
      <c r="E85" s="63"/>
      <c r="F85" s="56">
        <f t="shared" si="6"/>
        <v>1</v>
      </c>
      <c r="G85" s="63"/>
      <c r="H85" s="63"/>
      <c r="I85" s="56"/>
      <c r="J85" s="60" t="s">
        <v>702</v>
      </c>
      <c r="K85" s="58">
        <v>22940</v>
      </c>
      <c r="L85" s="57" t="s">
        <v>703</v>
      </c>
      <c r="M85" s="57" t="s">
        <v>86</v>
      </c>
      <c r="N85" s="57" t="s">
        <v>87</v>
      </c>
      <c r="O85" s="59" t="s">
        <v>1164</v>
      </c>
      <c r="P85" s="201"/>
    </row>
    <row r="86" spans="1:16" x14ac:dyDescent="0.2">
      <c r="A86" s="77" t="s">
        <v>699</v>
      </c>
      <c r="B86" s="55" t="str">
        <f t="shared" si="5"/>
        <v>CENTRALE SYSTEM U SAVIGNY EN VERON</v>
      </c>
      <c r="C86" s="57"/>
      <c r="D86" s="63">
        <v>1</v>
      </c>
      <c r="E86" s="63"/>
      <c r="F86" s="56">
        <f t="shared" si="6"/>
        <v>1</v>
      </c>
      <c r="G86" s="63"/>
      <c r="H86" s="63"/>
      <c r="I86" s="56"/>
      <c r="J86" s="60" t="s">
        <v>1153</v>
      </c>
      <c r="K86" s="57">
        <v>37420</v>
      </c>
      <c r="L86" s="57" t="s">
        <v>704</v>
      </c>
      <c r="M86" s="57" t="s">
        <v>86</v>
      </c>
      <c r="N86" s="57" t="s">
        <v>87</v>
      </c>
      <c r="O86" s="59" t="s">
        <v>1164</v>
      </c>
      <c r="P86" s="201"/>
    </row>
    <row r="87" spans="1:16" x14ac:dyDescent="0.2">
      <c r="A87" s="80" t="s">
        <v>1012</v>
      </c>
      <c r="B87" s="55" t="str">
        <f t="shared" si="5"/>
        <v>CLOSQUINET DAMIEN</v>
      </c>
      <c r="C87" s="57"/>
      <c r="D87" s="56">
        <v>1</v>
      </c>
      <c r="E87" s="56"/>
      <c r="F87" s="56">
        <f t="shared" si="6"/>
        <v>1</v>
      </c>
      <c r="G87" s="56">
        <v>1</v>
      </c>
      <c r="H87" s="63"/>
      <c r="I87" s="56"/>
      <c r="J87" s="57" t="s">
        <v>1013</v>
      </c>
      <c r="K87" s="58">
        <v>85270</v>
      </c>
      <c r="L87" s="57" t="s">
        <v>1014</v>
      </c>
      <c r="M87" s="57" t="s">
        <v>101</v>
      </c>
      <c r="N87" s="57" t="s">
        <v>102</v>
      </c>
      <c r="O87" s="59"/>
      <c r="P87" s="201"/>
    </row>
    <row r="88" spans="1:16" x14ac:dyDescent="0.2">
      <c r="A88" s="80" t="s">
        <v>1015</v>
      </c>
      <c r="B88" s="55" t="str">
        <f t="shared" si="5"/>
        <v>COLLEGE CASSIGNOL</v>
      </c>
      <c r="C88" s="57"/>
      <c r="D88" s="56"/>
      <c r="E88" s="56"/>
      <c r="F88" s="56">
        <f t="shared" si="6"/>
        <v>1</v>
      </c>
      <c r="G88" s="56"/>
      <c r="H88" s="63"/>
      <c r="I88" s="56"/>
      <c r="J88" s="57" t="s">
        <v>1016</v>
      </c>
      <c r="K88" s="58">
        <v>33000</v>
      </c>
      <c r="L88" s="57" t="s">
        <v>1017</v>
      </c>
      <c r="M88" s="184" t="s">
        <v>97</v>
      </c>
      <c r="N88" s="60" t="s">
        <v>98</v>
      </c>
      <c r="O88" s="59"/>
      <c r="P88" s="201"/>
    </row>
    <row r="89" spans="1:16" x14ac:dyDescent="0.2">
      <c r="A89" s="80" t="s">
        <v>210</v>
      </c>
      <c r="B89" s="55" t="str">
        <f t="shared" si="5"/>
        <v>COMPAGNIE DES FROMAGES</v>
      </c>
      <c r="C89" s="57"/>
      <c r="D89" s="56"/>
      <c r="E89" s="56"/>
      <c r="F89" s="56">
        <f t="shared" si="6"/>
        <v>1</v>
      </c>
      <c r="G89" s="56"/>
      <c r="H89" s="63"/>
      <c r="I89" s="56"/>
      <c r="J89" s="57" t="s">
        <v>211</v>
      </c>
      <c r="K89" s="58">
        <v>34310</v>
      </c>
      <c r="L89" s="57" t="s">
        <v>212</v>
      </c>
      <c r="M89" s="60" t="s">
        <v>80</v>
      </c>
      <c r="N89" s="60" t="s">
        <v>81</v>
      </c>
      <c r="O89" s="59"/>
      <c r="P89" s="201"/>
    </row>
    <row r="90" spans="1:16" x14ac:dyDescent="0.2">
      <c r="A90" s="77" t="s">
        <v>705</v>
      </c>
      <c r="B90" s="55" t="str">
        <f t="shared" si="5"/>
        <v>COUTURIER J LUC</v>
      </c>
      <c r="C90" s="57"/>
      <c r="D90" s="63"/>
      <c r="E90" s="63"/>
      <c r="F90" s="56">
        <f t="shared" si="6"/>
        <v>1</v>
      </c>
      <c r="G90" s="63">
        <v>1</v>
      </c>
      <c r="H90" s="63"/>
      <c r="I90" s="56"/>
      <c r="J90" s="60" t="s">
        <v>1363</v>
      </c>
      <c r="K90" s="57">
        <v>64250</v>
      </c>
      <c r="L90" s="57" t="s">
        <v>1364</v>
      </c>
      <c r="M90" s="57" t="s">
        <v>101</v>
      </c>
      <c r="N90" s="57" t="s">
        <v>102</v>
      </c>
      <c r="O90" s="59"/>
      <c r="P90" s="201"/>
    </row>
    <row r="91" spans="1:16" x14ac:dyDescent="0.2">
      <c r="A91" s="77" t="s">
        <v>1288</v>
      </c>
      <c r="B91" s="55" t="str">
        <f t="shared" si="5"/>
        <v>CREMERIE LAURENT</v>
      </c>
      <c r="C91" s="57"/>
      <c r="D91" s="63"/>
      <c r="E91" s="63"/>
      <c r="F91" s="56">
        <f t="shared" si="6"/>
        <v>1</v>
      </c>
      <c r="G91" s="63"/>
      <c r="H91" s="63"/>
      <c r="I91" s="56"/>
      <c r="J91" s="60" t="s">
        <v>1289</v>
      </c>
      <c r="K91" s="57">
        <v>64000</v>
      </c>
      <c r="L91" s="57" t="s">
        <v>568</v>
      </c>
      <c r="M91" s="60" t="s">
        <v>97</v>
      </c>
      <c r="N91" s="60" t="s">
        <v>98</v>
      </c>
      <c r="O91" s="59"/>
      <c r="P91" s="201"/>
    </row>
    <row r="92" spans="1:16" x14ac:dyDescent="0.2">
      <c r="A92" s="77" t="s">
        <v>173</v>
      </c>
      <c r="B92" s="55" t="str">
        <f t="shared" si="5"/>
        <v>CUART PRIMEUR</v>
      </c>
      <c r="C92" s="57">
        <v>17</v>
      </c>
      <c r="D92" s="63"/>
      <c r="E92" s="63"/>
      <c r="F92" s="56"/>
      <c r="G92" s="63"/>
      <c r="H92" s="63"/>
      <c r="I92" s="56"/>
      <c r="J92" s="60" t="s">
        <v>174</v>
      </c>
      <c r="K92" s="57">
        <v>54300</v>
      </c>
      <c r="L92" s="57" t="s">
        <v>175</v>
      </c>
      <c r="M92" s="57" t="s">
        <v>99</v>
      </c>
      <c r="N92" s="57" t="s">
        <v>100</v>
      </c>
      <c r="O92" s="59"/>
      <c r="P92" s="201"/>
    </row>
    <row r="93" spans="1:16" x14ac:dyDescent="0.2">
      <c r="A93" s="80" t="s">
        <v>1557</v>
      </c>
      <c r="B93" s="55" t="str">
        <f t="shared" si="5"/>
        <v>DDE ST SELVE</v>
      </c>
      <c r="C93" s="57"/>
      <c r="D93" s="56"/>
      <c r="E93" s="56"/>
      <c r="F93" s="56">
        <f>IF(C93&gt;1,"",1)</f>
        <v>1</v>
      </c>
      <c r="G93" s="56"/>
      <c r="H93" s="63"/>
      <c r="I93" s="56"/>
      <c r="J93" s="57" t="s">
        <v>1558</v>
      </c>
      <c r="K93" s="58">
        <v>33130</v>
      </c>
      <c r="L93" s="57" t="s">
        <v>1559</v>
      </c>
      <c r="M93" s="57" t="s">
        <v>86</v>
      </c>
      <c r="N93" s="57" t="s">
        <v>87</v>
      </c>
      <c r="O93" s="59"/>
      <c r="P93" s="201"/>
    </row>
    <row r="94" spans="1:16" x14ac:dyDescent="0.2">
      <c r="A94" s="80" t="s">
        <v>1145</v>
      </c>
      <c r="B94" s="55" t="str">
        <f t="shared" si="5"/>
        <v>DEMONTIER DAMIEN</v>
      </c>
      <c r="C94" s="57"/>
      <c r="D94" s="56">
        <v>1</v>
      </c>
      <c r="E94" s="56"/>
      <c r="F94" s="56"/>
      <c r="G94" s="56">
        <v>1</v>
      </c>
      <c r="H94" s="63"/>
      <c r="I94" s="56"/>
      <c r="J94" s="57" t="s">
        <v>1670</v>
      </c>
      <c r="K94" s="58">
        <v>33130</v>
      </c>
      <c r="L94" s="57" t="s">
        <v>1671</v>
      </c>
      <c r="M94" s="57" t="s">
        <v>101</v>
      </c>
      <c r="N94" s="57" t="s">
        <v>102</v>
      </c>
      <c r="O94" s="59"/>
      <c r="P94" s="201"/>
    </row>
    <row r="95" spans="1:16" x14ac:dyDescent="0.2">
      <c r="A95" s="80" t="s">
        <v>170</v>
      </c>
      <c r="B95" s="55" t="str">
        <f t="shared" si="5"/>
        <v>DESSAILLY</v>
      </c>
      <c r="C95" s="57"/>
      <c r="D95" s="56">
        <v>1</v>
      </c>
      <c r="E95" s="56"/>
      <c r="F95" s="56">
        <f>IF(C95&gt;1,"",1)</f>
        <v>1</v>
      </c>
      <c r="G95" s="56"/>
      <c r="H95" s="63"/>
      <c r="I95" s="56"/>
      <c r="J95" s="57" t="s">
        <v>171</v>
      </c>
      <c r="K95" s="58">
        <v>94154</v>
      </c>
      <c r="L95" s="57" t="s">
        <v>172</v>
      </c>
      <c r="M95" s="57" t="s">
        <v>86</v>
      </c>
      <c r="N95" s="57" t="s">
        <v>87</v>
      </c>
      <c r="O95" s="213"/>
      <c r="P95" s="201"/>
    </row>
    <row r="96" spans="1:16" x14ac:dyDescent="0.2">
      <c r="A96" s="80" t="s">
        <v>1658</v>
      </c>
      <c r="B96" s="55" t="str">
        <f t="shared" si="5"/>
        <v>DIJON</v>
      </c>
      <c r="C96" s="57"/>
      <c r="D96" s="56">
        <v>1</v>
      </c>
      <c r="E96" s="56"/>
      <c r="F96" s="56">
        <v>1</v>
      </c>
      <c r="G96" s="56"/>
      <c r="H96" s="63"/>
      <c r="I96" s="56"/>
      <c r="J96" s="57" t="s">
        <v>1659</v>
      </c>
      <c r="K96" s="58">
        <v>33260</v>
      </c>
      <c r="L96" s="57" t="s">
        <v>1660</v>
      </c>
      <c r="M96" s="57" t="s">
        <v>86</v>
      </c>
      <c r="N96" s="57" t="s">
        <v>87</v>
      </c>
      <c r="O96" s="59"/>
      <c r="P96" s="201"/>
    </row>
    <row r="97" spans="1:16" x14ac:dyDescent="0.2">
      <c r="A97" s="80" t="s">
        <v>128</v>
      </c>
      <c r="B97" s="55" t="str">
        <f t="shared" si="5"/>
        <v>DISFRAIS</v>
      </c>
      <c r="C97" s="57">
        <v>27.54</v>
      </c>
      <c r="D97" s="56">
        <v>1</v>
      </c>
      <c r="E97" s="56"/>
      <c r="F97" s="56" t="str">
        <f>IF(C97&gt;1,"",1)</f>
        <v/>
      </c>
      <c r="G97" s="56"/>
      <c r="H97" s="63"/>
      <c r="I97" s="56"/>
      <c r="J97" s="57" t="s">
        <v>129</v>
      </c>
      <c r="K97" s="58">
        <v>84035</v>
      </c>
      <c r="L97" s="57" t="s">
        <v>130</v>
      </c>
      <c r="M97" s="60" t="s">
        <v>80</v>
      </c>
      <c r="N97" s="60" t="s">
        <v>81</v>
      </c>
      <c r="O97" s="59"/>
      <c r="P97" s="201"/>
    </row>
    <row r="98" spans="1:16" x14ac:dyDescent="0.2">
      <c r="A98" s="80" t="s">
        <v>1311</v>
      </c>
      <c r="B98" s="55" t="str">
        <f t="shared" si="5"/>
        <v xml:space="preserve">ECHANTILLONS </v>
      </c>
      <c r="C98" s="57"/>
      <c r="D98" s="56">
        <v>1</v>
      </c>
      <c r="E98" s="56"/>
      <c r="F98" s="56">
        <f>IF(C98&gt;1,"",1)</f>
        <v>1</v>
      </c>
      <c r="G98" s="56"/>
      <c r="H98" s="63"/>
      <c r="I98" s="56"/>
      <c r="J98" s="57"/>
      <c r="K98" s="58"/>
      <c r="L98" s="57"/>
      <c r="M98" s="57"/>
      <c r="N98" s="57"/>
      <c r="O98" s="59"/>
      <c r="P98" s="201"/>
    </row>
    <row r="99" spans="1:16" x14ac:dyDescent="0.2">
      <c r="A99" s="80" t="s">
        <v>1310</v>
      </c>
      <c r="B99" s="55" t="str">
        <f t="shared" si="5"/>
        <v>ENTREPÔT COOP ATLANTIQUE INGRANDES</v>
      </c>
      <c r="C99" s="57"/>
      <c r="D99" s="56">
        <v>1</v>
      </c>
      <c r="E99" s="56"/>
      <c r="F99" s="56">
        <f>IF(C99&gt;1,"",1)</f>
        <v>1</v>
      </c>
      <c r="G99" s="56"/>
      <c r="H99" s="63">
        <v>1</v>
      </c>
      <c r="I99" s="56"/>
      <c r="J99" s="57" t="s">
        <v>923</v>
      </c>
      <c r="K99" s="58">
        <v>86220</v>
      </c>
      <c r="L99" s="57" t="s">
        <v>924</v>
      </c>
      <c r="M99" s="57" t="s">
        <v>86</v>
      </c>
      <c r="N99" s="57" t="s">
        <v>87</v>
      </c>
      <c r="O99" s="59" t="s">
        <v>1164</v>
      </c>
      <c r="P99" s="201"/>
    </row>
    <row r="100" spans="1:16" x14ac:dyDescent="0.2">
      <c r="A100" s="80" t="s">
        <v>1018</v>
      </c>
      <c r="B100" s="55" t="str">
        <f t="shared" si="5"/>
        <v>ENTREPÔT COOP ATLANTIQUE SAINTES</v>
      </c>
      <c r="C100" s="57"/>
      <c r="D100" s="56">
        <v>1</v>
      </c>
      <c r="E100" s="56"/>
      <c r="F100" s="56">
        <f>IF(C100&gt;1,"",1)</f>
        <v>1</v>
      </c>
      <c r="G100" s="56"/>
      <c r="H100" s="63">
        <v>1</v>
      </c>
      <c r="I100" s="56"/>
      <c r="J100" s="57" t="s">
        <v>920</v>
      </c>
      <c r="K100" s="58">
        <v>17100</v>
      </c>
      <c r="L100" s="57" t="s">
        <v>387</v>
      </c>
      <c r="M100" s="57" t="s">
        <v>86</v>
      </c>
      <c r="N100" s="57" t="s">
        <v>87</v>
      </c>
      <c r="O100" s="59" t="s">
        <v>1164</v>
      </c>
      <c r="P100" s="201"/>
    </row>
    <row r="101" spans="1:16" x14ac:dyDescent="0.2">
      <c r="A101" s="80" t="s">
        <v>1309</v>
      </c>
      <c r="B101" s="55" t="str">
        <f t="shared" si="5"/>
        <v>ENTREPÔT COOP ATLANTIQUEE CONDAT SUR VIENNE</v>
      </c>
      <c r="C101" s="57"/>
      <c r="D101" s="56">
        <v>1</v>
      </c>
      <c r="E101" s="56"/>
      <c r="F101" s="56">
        <f>IF(C101&gt;1,"",1)</f>
        <v>1</v>
      </c>
      <c r="G101" s="56"/>
      <c r="H101" s="63">
        <v>1</v>
      </c>
      <c r="I101" s="56"/>
      <c r="J101" s="57" t="s">
        <v>921</v>
      </c>
      <c r="K101" s="58">
        <v>87920</v>
      </c>
      <c r="L101" s="57" t="s">
        <v>922</v>
      </c>
      <c r="M101" s="124" t="s">
        <v>86</v>
      </c>
      <c r="N101" s="57" t="s">
        <v>87</v>
      </c>
      <c r="O101" s="59" t="s">
        <v>1164</v>
      </c>
      <c r="P101" s="201"/>
    </row>
    <row r="102" spans="1:16" x14ac:dyDescent="0.2">
      <c r="A102" s="80" t="s">
        <v>222</v>
      </c>
      <c r="B102" s="55" t="str">
        <f t="shared" si="5"/>
        <v>EPICERIE LE COMPTOIR SALISIEN</v>
      </c>
      <c r="C102" s="57"/>
      <c r="D102" s="56">
        <v>1</v>
      </c>
      <c r="E102" s="56"/>
      <c r="F102" s="56">
        <v>1</v>
      </c>
      <c r="G102" s="56"/>
      <c r="H102" s="63"/>
      <c r="I102" s="56"/>
      <c r="J102" s="57" t="s">
        <v>223</v>
      </c>
      <c r="K102" s="58">
        <v>64270</v>
      </c>
      <c r="L102" s="57" t="s">
        <v>981</v>
      </c>
      <c r="M102" s="60" t="s">
        <v>97</v>
      </c>
      <c r="N102" s="60" t="s">
        <v>98</v>
      </c>
      <c r="O102" s="59"/>
      <c r="P102" s="201"/>
    </row>
    <row r="103" spans="1:16" x14ac:dyDescent="0.2">
      <c r="A103" s="81" t="s">
        <v>390</v>
      </c>
      <c r="B103" s="55" t="str">
        <f t="shared" si="5"/>
        <v>FMCD</v>
      </c>
      <c r="C103" s="57"/>
      <c r="D103" s="68"/>
      <c r="E103" s="68"/>
      <c r="F103" s="56">
        <f t="shared" ref="F103:F108" si="7">IF(C103&gt;1,"",1)</f>
        <v>1</v>
      </c>
      <c r="G103" s="68">
        <v>1</v>
      </c>
      <c r="H103" s="63"/>
      <c r="I103" s="56"/>
      <c r="J103" s="60" t="s">
        <v>660</v>
      </c>
      <c r="K103" s="58">
        <v>24750</v>
      </c>
      <c r="L103" s="57" t="s">
        <v>377</v>
      </c>
      <c r="M103" s="57"/>
      <c r="N103" s="57"/>
      <c r="O103" s="59"/>
      <c r="P103" s="201"/>
    </row>
    <row r="104" spans="1:16" x14ac:dyDescent="0.2">
      <c r="A104" s="80" t="s">
        <v>78</v>
      </c>
      <c r="B104" s="55" t="str">
        <f t="shared" si="5"/>
        <v>FOUGERE ANNICK</v>
      </c>
      <c r="C104" s="57"/>
      <c r="D104" s="56"/>
      <c r="E104" s="56"/>
      <c r="F104" s="56">
        <f t="shared" si="7"/>
        <v>1</v>
      </c>
      <c r="G104" s="56">
        <v>1</v>
      </c>
      <c r="H104" s="63"/>
      <c r="I104" s="56"/>
      <c r="J104" s="57" t="s">
        <v>79</v>
      </c>
      <c r="K104" s="58"/>
      <c r="L104" s="57"/>
      <c r="M104" s="57"/>
      <c r="N104" s="57"/>
      <c r="O104" s="213"/>
      <c r="P104" s="201"/>
    </row>
    <row r="105" spans="1:16" x14ac:dyDescent="0.2">
      <c r="A105" s="80" t="s">
        <v>1328</v>
      </c>
      <c r="B105" s="55" t="str">
        <f t="shared" si="5"/>
        <v>FOURES GREG</v>
      </c>
      <c r="C105" s="57"/>
      <c r="D105" s="56"/>
      <c r="E105" s="56"/>
      <c r="F105" s="56">
        <f t="shared" si="7"/>
        <v>1</v>
      </c>
      <c r="G105" s="56">
        <v>1</v>
      </c>
      <c r="H105" s="63"/>
      <c r="I105" s="56"/>
      <c r="J105" s="57" t="s">
        <v>1329</v>
      </c>
      <c r="K105" s="58">
        <v>33000</v>
      </c>
      <c r="L105" s="57" t="s">
        <v>605</v>
      </c>
      <c r="M105" s="57"/>
      <c r="N105" s="57"/>
      <c r="O105" s="59"/>
      <c r="P105" s="201"/>
    </row>
    <row r="106" spans="1:16" x14ac:dyDescent="0.2">
      <c r="A106" s="80" t="s">
        <v>1019</v>
      </c>
      <c r="B106" s="55" t="str">
        <f t="shared" si="5"/>
        <v>GAUDRY</v>
      </c>
      <c r="C106" s="57"/>
      <c r="D106" s="56">
        <v>1</v>
      </c>
      <c r="E106" s="56"/>
      <c r="F106" s="56">
        <f t="shared" si="7"/>
        <v>1</v>
      </c>
      <c r="G106" s="56">
        <v>1</v>
      </c>
      <c r="H106" s="63"/>
      <c r="I106" s="56"/>
      <c r="J106" s="57" t="s">
        <v>1020</v>
      </c>
      <c r="K106" s="58">
        <v>58300</v>
      </c>
      <c r="L106" s="57" t="s">
        <v>1021</v>
      </c>
      <c r="M106" s="124" t="s">
        <v>101</v>
      </c>
      <c r="N106" s="57" t="s">
        <v>105</v>
      </c>
      <c r="O106" s="59"/>
      <c r="P106" s="201"/>
    </row>
    <row r="107" spans="1:16" x14ac:dyDescent="0.2">
      <c r="A107" s="80" t="s">
        <v>1296</v>
      </c>
      <c r="B107" s="55" t="str">
        <f t="shared" si="5"/>
        <v>GOEHNER EDY</v>
      </c>
      <c r="C107" s="57"/>
      <c r="D107" s="56"/>
      <c r="E107" s="56"/>
      <c r="F107" s="56">
        <f t="shared" si="7"/>
        <v>1</v>
      </c>
      <c r="G107" s="56">
        <v>1</v>
      </c>
      <c r="H107" s="63"/>
      <c r="I107" s="56"/>
      <c r="J107" s="57" t="s">
        <v>20</v>
      </c>
      <c r="K107" s="58">
        <v>34110</v>
      </c>
      <c r="L107" s="57" t="s">
        <v>21</v>
      </c>
      <c r="M107" s="124" t="s">
        <v>101</v>
      </c>
      <c r="N107" s="57" t="s">
        <v>102</v>
      </c>
      <c r="O107" s="59"/>
      <c r="P107" s="201"/>
    </row>
    <row r="108" spans="1:16" x14ac:dyDescent="0.2">
      <c r="A108" s="77" t="s">
        <v>267</v>
      </c>
      <c r="B108" s="55" t="str">
        <f t="shared" si="5"/>
        <v>GUYENNE ET GASCOGNE</v>
      </c>
      <c r="C108" s="57">
        <v>17</v>
      </c>
      <c r="D108" s="63"/>
      <c r="E108" s="63"/>
      <c r="F108" s="56" t="str">
        <f t="shared" si="7"/>
        <v/>
      </c>
      <c r="G108" s="63"/>
      <c r="H108" s="63"/>
      <c r="I108" s="56"/>
      <c r="J108" s="60" t="s">
        <v>445</v>
      </c>
      <c r="K108" s="58">
        <v>40530</v>
      </c>
      <c r="L108" s="57" t="s">
        <v>446</v>
      </c>
      <c r="M108" s="127" t="s">
        <v>97</v>
      </c>
      <c r="N108" s="60" t="s">
        <v>98</v>
      </c>
      <c r="O108" s="59" t="s">
        <v>1164</v>
      </c>
      <c r="P108" s="201"/>
    </row>
    <row r="109" spans="1:16" x14ac:dyDescent="0.2">
      <c r="A109" s="80" t="s">
        <v>7</v>
      </c>
      <c r="B109" s="55" t="str">
        <f t="shared" si="5"/>
        <v>HACHIN YANN</v>
      </c>
      <c r="C109" s="57"/>
      <c r="D109" s="56"/>
      <c r="E109" s="56"/>
      <c r="F109" s="56"/>
      <c r="G109" s="56">
        <v>1</v>
      </c>
      <c r="H109" s="63"/>
      <c r="I109" s="56"/>
      <c r="J109" s="57" t="s">
        <v>8</v>
      </c>
      <c r="K109" s="58">
        <v>17420</v>
      </c>
      <c r="L109" s="57" t="s">
        <v>9</v>
      </c>
      <c r="M109" s="57" t="s">
        <v>86</v>
      </c>
      <c r="N109" s="57" t="s">
        <v>87</v>
      </c>
      <c r="O109" s="59"/>
      <c r="P109" s="201"/>
    </row>
    <row r="110" spans="1:16" x14ac:dyDescent="0.2">
      <c r="A110" s="80" t="s">
        <v>1661</v>
      </c>
      <c r="B110" s="55" t="str">
        <f t="shared" si="5"/>
        <v>HARDAS / BEC DELPHINE</v>
      </c>
      <c r="C110" s="57"/>
      <c r="D110" s="56"/>
      <c r="E110" s="56"/>
      <c r="F110" s="56">
        <f t="shared" ref="F110:F118" si="8">IF(C110&gt;1,"",1)</f>
        <v>1</v>
      </c>
      <c r="G110" s="56">
        <v>1</v>
      </c>
      <c r="H110" s="63"/>
      <c r="I110" s="56"/>
      <c r="J110" s="57" t="s">
        <v>26</v>
      </c>
      <c r="K110" s="58">
        <v>83136</v>
      </c>
      <c r="L110" s="57" t="s">
        <v>1354</v>
      </c>
      <c r="M110" s="57"/>
      <c r="N110" s="57"/>
      <c r="O110" s="59"/>
      <c r="P110" s="201"/>
    </row>
    <row r="111" spans="1:16" x14ac:dyDescent="0.2">
      <c r="A111" s="80" t="s">
        <v>1583</v>
      </c>
      <c r="B111" s="55" t="str">
        <f t="shared" si="5"/>
        <v>HURTEAU YANNICK</v>
      </c>
      <c r="C111" s="57"/>
      <c r="D111" s="56">
        <v>1</v>
      </c>
      <c r="E111" s="56"/>
      <c r="F111" s="56">
        <f t="shared" si="8"/>
        <v>1</v>
      </c>
      <c r="G111" s="56">
        <v>1</v>
      </c>
      <c r="H111" s="63"/>
      <c r="I111" s="56"/>
      <c r="J111" s="57" t="s">
        <v>1017</v>
      </c>
      <c r="K111" s="58"/>
      <c r="L111" s="57" t="s">
        <v>1017</v>
      </c>
      <c r="M111" s="57"/>
      <c r="N111" s="57"/>
      <c r="O111" s="59"/>
      <c r="P111" s="201"/>
    </row>
    <row r="112" spans="1:16" x14ac:dyDescent="0.2">
      <c r="A112" s="78" t="s">
        <v>665</v>
      </c>
      <c r="B112" s="55" t="str">
        <f t="shared" si="5"/>
        <v>HYPER FRAIS 12 SAS SOVIA</v>
      </c>
      <c r="C112" s="57">
        <v>20</v>
      </c>
      <c r="D112" s="64">
        <v>1</v>
      </c>
      <c r="E112" s="64"/>
      <c r="F112" s="56" t="str">
        <f t="shared" si="8"/>
        <v/>
      </c>
      <c r="G112" s="64"/>
      <c r="H112" s="63"/>
      <c r="I112" s="56"/>
      <c r="J112" s="60" t="s">
        <v>664</v>
      </c>
      <c r="K112" s="58">
        <v>12850</v>
      </c>
      <c r="L112" s="57" t="s">
        <v>606</v>
      </c>
      <c r="M112" s="127" t="s">
        <v>80</v>
      </c>
      <c r="N112" s="60" t="s">
        <v>81</v>
      </c>
      <c r="O112" s="59"/>
      <c r="P112" s="201"/>
    </row>
    <row r="113" spans="1:16" x14ac:dyDescent="0.2">
      <c r="A113" s="78" t="s">
        <v>296</v>
      </c>
      <c r="B113" s="55" t="str">
        <f t="shared" si="5"/>
        <v>HYPER U ALES</v>
      </c>
      <c r="C113" s="57"/>
      <c r="D113" s="64"/>
      <c r="E113" s="64"/>
      <c r="F113" s="56">
        <f t="shared" si="8"/>
        <v>1</v>
      </c>
      <c r="G113" s="64"/>
      <c r="H113" s="63"/>
      <c r="I113" s="56"/>
      <c r="J113" s="60" t="s">
        <v>447</v>
      </c>
      <c r="K113" s="58">
        <v>30100</v>
      </c>
      <c r="L113" s="57" t="s">
        <v>448</v>
      </c>
      <c r="M113" s="127" t="s">
        <v>80</v>
      </c>
      <c r="N113" s="60" t="s">
        <v>81</v>
      </c>
      <c r="O113" s="59"/>
      <c r="P113" s="201"/>
    </row>
    <row r="114" spans="1:16" x14ac:dyDescent="0.2">
      <c r="A114" s="80" t="s">
        <v>1396</v>
      </c>
      <c r="B114" s="55" t="str">
        <f t="shared" si="5"/>
        <v>HYPER U CHALLANS</v>
      </c>
      <c r="C114" s="57">
        <v>17</v>
      </c>
      <c r="D114" s="56"/>
      <c r="E114" s="56"/>
      <c r="F114" s="56" t="str">
        <f t="shared" si="8"/>
        <v/>
      </c>
      <c r="G114" s="56"/>
      <c r="H114" s="63"/>
      <c r="I114" s="56"/>
      <c r="J114" s="57" t="s">
        <v>1397</v>
      </c>
      <c r="K114" s="58">
        <v>85300</v>
      </c>
      <c r="L114" s="57" t="s">
        <v>1398</v>
      </c>
      <c r="M114" s="57" t="s">
        <v>86</v>
      </c>
      <c r="N114" s="57" t="s">
        <v>87</v>
      </c>
      <c r="O114" s="59"/>
      <c r="P114" s="201"/>
    </row>
    <row r="115" spans="1:16" x14ac:dyDescent="0.2">
      <c r="A115" s="80" t="s">
        <v>933</v>
      </c>
      <c r="B115" s="55" t="str">
        <f t="shared" si="5"/>
        <v>HYPER U CHANTONNAY</v>
      </c>
      <c r="C115" s="57">
        <v>17</v>
      </c>
      <c r="D115" s="56"/>
      <c r="E115" s="56"/>
      <c r="F115" s="56" t="str">
        <f t="shared" si="8"/>
        <v/>
      </c>
      <c r="G115" s="56"/>
      <c r="H115" s="63"/>
      <c r="I115" s="56"/>
      <c r="J115" s="57" t="s">
        <v>934</v>
      </c>
      <c r="K115" s="58">
        <v>85110</v>
      </c>
      <c r="L115" s="57" t="s">
        <v>935</v>
      </c>
      <c r="M115" s="57" t="s">
        <v>86</v>
      </c>
      <c r="N115" s="57" t="s">
        <v>87</v>
      </c>
      <c r="O115" s="59"/>
      <c r="P115" s="201"/>
    </row>
    <row r="116" spans="1:16" x14ac:dyDescent="0.2">
      <c r="A116" s="80" t="s">
        <v>1481</v>
      </c>
      <c r="B116" s="55" t="str">
        <f t="shared" si="5"/>
        <v>HYPER U CHATEAUBRIANT</v>
      </c>
      <c r="C116" s="57">
        <v>17</v>
      </c>
      <c r="D116" s="56"/>
      <c r="E116" s="56"/>
      <c r="F116" s="56" t="str">
        <f t="shared" si="8"/>
        <v/>
      </c>
      <c r="G116" s="56"/>
      <c r="H116" s="63"/>
      <c r="I116" s="56"/>
      <c r="J116" s="57" t="s">
        <v>1482</v>
      </c>
      <c r="K116" s="58">
        <v>44110</v>
      </c>
      <c r="L116" s="57" t="s">
        <v>1483</v>
      </c>
      <c r="M116" s="57" t="s">
        <v>86</v>
      </c>
      <c r="N116" s="57" t="s">
        <v>87</v>
      </c>
      <c r="O116" s="59"/>
      <c r="P116" s="201"/>
    </row>
    <row r="117" spans="1:16" x14ac:dyDescent="0.2">
      <c r="A117" s="80" t="s">
        <v>856</v>
      </c>
      <c r="B117" s="55" t="str">
        <f t="shared" si="5"/>
        <v>HYPER U CHATEAUGIRON</v>
      </c>
      <c r="C117" s="57">
        <v>12</v>
      </c>
      <c r="D117" s="56"/>
      <c r="E117" s="56"/>
      <c r="F117" s="56" t="str">
        <f t="shared" si="8"/>
        <v/>
      </c>
      <c r="G117" s="56"/>
      <c r="H117" s="63"/>
      <c r="I117" s="56"/>
      <c r="J117" s="57" t="s">
        <v>857</v>
      </c>
      <c r="K117" s="58">
        <v>35410</v>
      </c>
      <c r="L117" s="57" t="s">
        <v>858</v>
      </c>
      <c r="M117" s="57" t="s">
        <v>86</v>
      </c>
      <c r="N117" s="57" t="s">
        <v>87</v>
      </c>
      <c r="O117" s="59"/>
      <c r="P117" s="201"/>
    </row>
    <row r="118" spans="1:16" x14ac:dyDescent="0.2">
      <c r="A118" s="77" t="s">
        <v>268</v>
      </c>
      <c r="B118" s="55" t="str">
        <f t="shared" si="5"/>
        <v>HYPER U GUJAN MESTRAS</v>
      </c>
      <c r="C118" s="57">
        <v>17</v>
      </c>
      <c r="D118" s="63"/>
      <c r="E118" s="63"/>
      <c r="F118" s="56" t="str">
        <f t="shared" si="8"/>
        <v/>
      </c>
      <c r="G118" s="63"/>
      <c r="H118" s="63"/>
      <c r="I118" s="56"/>
      <c r="J118" s="60" t="s">
        <v>449</v>
      </c>
      <c r="K118" s="58">
        <v>33470</v>
      </c>
      <c r="L118" s="57" t="s">
        <v>450</v>
      </c>
      <c r="M118" s="127" t="s">
        <v>97</v>
      </c>
      <c r="N118" s="60" t="s">
        <v>98</v>
      </c>
      <c r="O118" s="59"/>
      <c r="P118" s="201"/>
    </row>
    <row r="119" spans="1:16" x14ac:dyDescent="0.2">
      <c r="A119" s="80" t="s">
        <v>1636</v>
      </c>
      <c r="B119" s="55" t="str">
        <f t="shared" si="5"/>
        <v>HYPER U HANCHES</v>
      </c>
      <c r="C119" s="57">
        <v>20</v>
      </c>
      <c r="D119" s="56"/>
      <c r="E119" s="56"/>
      <c r="F119" s="56"/>
      <c r="G119" s="56"/>
      <c r="H119" s="63"/>
      <c r="I119" s="56"/>
      <c r="J119" s="57" t="s">
        <v>1637</v>
      </c>
      <c r="K119" s="58">
        <v>28130</v>
      </c>
      <c r="L119" s="57" t="s">
        <v>1638</v>
      </c>
      <c r="M119" s="124" t="s">
        <v>86</v>
      </c>
      <c r="N119" s="57" t="s">
        <v>1639</v>
      </c>
      <c r="O119" s="59"/>
      <c r="P119" s="201"/>
    </row>
    <row r="120" spans="1:16" x14ac:dyDescent="0.2">
      <c r="A120" s="78" t="s">
        <v>297</v>
      </c>
      <c r="B120" s="55" t="str">
        <f t="shared" si="5"/>
        <v>HYPER U LE CRES</v>
      </c>
      <c r="C120" s="57">
        <v>17</v>
      </c>
      <c r="D120" s="64">
        <v>1</v>
      </c>
      <c r="E120" s="64"/>
      <c r="F120" s="56" t="str">
        <f t="shared" ref="F120:F165" si="9">IF(C120&gt;1,"",1)</f>
        <v/>
      </c>
      <c r="G120" s="64"/>
      <c r="H120" s="63"/>
      <c r="I120" s="56"/>
      <c r="J120" s="57" t="s">
        <v>673</v>
      </c>
      <c r="K120" s="58">
        <v>34920</v>
      </c>
      <c r="L120" s="57" t="s">
        <v>674</v>
      </c>
      <c r="M120" s="60" t="s">
        <v>80</v>
      </c>
      <c r="N120" s="60" t="s">
        <v>81</v>
      </c>
      <c r="O120" s="59"/>
      <c r="P120" s="201"/>
    </row>
    <row r="121" spans="1:16" x14ac:dyDescent="0.2">
      <c r="A121" s="80" t="s">
        <v>1429</v>
      </c>
      <c r="B121" s="55" t="str">
        <f t="shared" si="5"/>
        <v>HYPER U LES HERBIERS</v>
      </c>
      <c r="C121" s="57">
        <v>17</v>
      </c>
      <c r="D121" s="56"/>
      <c r="E121" s="56"/>
      <c r="F121" s="56" t="str">
        <f t="shared" si="9"/>
        <v/>
      </c>
      <c r="G121" s="56"/>
      <c r="H121" s="63"/>
      <c r="I121" s="56"/>
      <c r="J121" s="57" t="s">
        <v>1430</v>
      </c>
      <c r="K121" s="58">
        <v>85500</v>
      </c>
      <c r="L121" s="57" t="s">
        <v>1431</v>
      </c>
      <c r="M121" s="57" t="s">
        <v>86</v>
      </c>
      <c r="N121" s="57" t="s">
        <v>87</v>
      </c>
      <c r="O121" s="59"/>
      <c r="P121" s="201"/>
    </row>
    <row r="122" spans="1:16" x14ac:dyDescent="0.2">
      <c r="A122" s="80" t="s">
        <v>1366</v>
      </c>
      <c r="B122" s="55" t="str">
        <f t="shared" si="5"/>
        <v>HYPER U LUCON</v>
      </c>
      <c r="C122" s="57">
        <v>17</v>
      </c>
      <c r="D122" s="56"/>
      <c r="E122" s="56"/>
      <c r="F122" s="56" t="str">
        <f t="shared" si="9"/>
        <v/>
      </c>
      <c r="G122" s="56"/>
      <c r="H122" s="63"/>
      <c r="I122" s="56"/>
      <c r="J122" s="57" t="s">
        <v>1371</v>
      </c>
      <c r="K122" s="58">
        <v>85400</v>
      </c>
      <c r="L122" s="57" t="s">
        <v>1367</v>
      </c>
      <c r="M122" s="124" t="s">
        <v>86</v>
      </c>
      <c r="N122" s="57" t="s">
        <v>87</v>
      </c>
      <c r="O122" s="59"/>
      <c r="P122" s="201"/>
    </row>
    <row r="123" spans="1:16" x14ac:dyDescent="0.2">
      <c r="A123" s="79" t="s">
        <v>328</v>
      </c>
      <c r="B123" s="55" t="str">
        <f t="shared" si="5"/>
        <v>HYPER U MONTMORILLON</v>
      </c>
      <c r="C123" s="57"/>
      <c r="D123" s="65"/>
      <c r="E123" s="65"/>
      <c r="F123" s="56">
        <f t="shared" si="9"/>
        <v>1</v>
      </c>
      <c r="G123" s="65"/>
      <c r="H123" s="63"/>
      <c r="I123" s="56"/>
      <c r="J123" s="60" t="s">
        <v>451</v>
      </c>
      <c r="K123" s="58">
        <v>86500</v>
      </c>
      <c r="L123" s="57" t="s">
        <v>452</v>
      </c>
      <c r="M123" s="62" t="s">
        <v>95</v>
      </c>
      <c r="N123" s="57" t="s">
        <v>96</v>
      </c>
      <c r="O123" s="59"/>
      <c r="P123" s="201"/>
    </row>
    <row r="124" spans="1:16" x14ac:dyDescent="0.2">
      <c r="A124" s="80" t="s">
        <v>1022</v>
      </c>
      <c r="B124" s="55" t="str">
        <f t="shared" si="5"/>
        <v>HYPER U MURS ERIGNE</v>
      </c>
      <c r="C124" s="57">
        <v>16</v>
      </c>
      <c r="D124" s="56"/>
      <c r="E124" s="56"/>
      <c r="F124" s="56" t="str">
        <f t="shared" si="9"/>
        <v/>
      </c>
      <c r="G124" s="56"/>
      <c r="H124" s="63"/>
      <c r="I124" s="56"/>
      <c r="J124" s="57" t="s">
        <v>1023</v>
      </c>
      <c r="K124" s="58">
        <v>49610</v>
      </c>
      <c r="L124" s="57" t="s">
        <v>1024</v>
      </c>
      <c r="M124" s="57" t="s">
        <v>86</v>
      </c>
      <c r="N124" s="57" t="s">
        <v>87</v>
      </c>
      <c r="O124" s="59"/>
      <c r="P124" s="201"/>
    </row>
    <row r="125" spans="1:16" x14ac:dyDescent="0.2">
      <c r="A125" s="80" t="s">
        <v>1438</v>
      </c>
      <c r="B125" s="55" t="str">
        <f t="shared" si="5"/>
        <v>HYPER U PARTENAY</v>
      </c>
      <c r="C125" s="57">
        <v>17</v>
      </c>
      <c r="D125" s="56"/>
      <c r="E125" s="56"/>
      <c r="F125" s="56" t="str">
        <f t="shared" si="9"/>
        <v/>
      </c>
      <c r="G125" s="56"/>
      <c r="H125" s="63"/>
      <c r="I125" s="56"/>
      <c r="J125" s="57" t="s">
        <v>1439</v>
      </c>
      <c r="K125" s="58">
        <v>79200</v>
      </c>
      <c r="L125" s="57" t="s">
        <v>1440</v>
      </c>
      <c r="M125" s="124" t="s">
        <v>86</v>
      </c>
      <c r="N125" s="57" t="s">
        <v>87</v>
      </c>
      <c r="O125" s="59"/>
      <c r="P125" s="201"/>
    </row>
    <row r="126" spans="1:16" x14ac:dyDescent="0.2">
      <c r="A126" s="78" t="s">
        <v>298</v>
      </c>
      <c r="B126" s="55" t="str">
        <f t="shared" si="5"/>
        <v>HYPER U PERTUIS</v>
      </c>
      <c r="C126" s="57">
        <v>15</v>
      </c>
      <c r="D126" s="64"/>
      <c r="E126" s="64"/>
      <c r="F126" s="56" t="str">
        <f t="shared" si="9"/>
        <v/>
      </c>
      <c r="G126" s="64"/>
      <c r="H126" s="63"/>
      <c r="I126" s="56"/>
      <c r="J126" s="60" t="s">
        <v>1331</v>
      </c>
      <c r="K126" s="58">
        <v>84120</v>
      </c>
      <c r="L126" s="57" t="s">
        <v>453</v>
      </c>
      <c r="M126" s="60" t="s">
        <v>80</v>
      </c>
      <c r="N126" s="60" t="s">
        <v>81</v>
      </c>
      <c r="O126" s="59"/>
      <c r="P126" s="201"/>
    </row>
    <row r="127" spans="1:16" x14ac:dyDescent="0.2">
      <c r="A127" s="80" t="s">
        <v>63</v>
      </c>
      <c r="B127" s="55" t="str">
        <f t="shared" si="5"/>
        <v>HYPER U SAVENAY</v>
      </c>
      <c r="C127" s="57"/>
      <c r="D127" s="56"/>
      <c r="E127" s="56"/>
      <c r="F127" s="56">
        <f t="shared" si="9"/>
        <v>1</v>
      </c>
      <c r="G127" s="56"/>
      <c r="H127" s="63"/>
      <c r="I127" s="56"/>
      <c r="J127" s="57" t="s">
        <v>64</v>
      </c>
      <c r="K127" s="58">
        <v>44260</v>
      </c>
      <c r="L127" s="57" t="s">
        <v>65</v>
      </c>
      <c r="M127" s="57" t="s">
        <v>86</v>
      </c>
      <c r="N127" s="57" t="s">
        <v>87</v>
      </c>
      <c r="O127" s="59"/>
      <c r="P127" s="201"/>
    </row>
    <row r="128" spans="1:16" x14ac:dyDescent="0.2">
      <c r="A128" s="80" t="s">
        <v>1635</v>
      </c>
      <c r="B128" s="55" t="str">
        <f t="shared" si="5"/>
        <v>HYPER U ST GILLES CROIX DE VIE</v>
      </c>
      <c r="C128" s="57">
        <v>17</v>
      </c>
      <c r="D128" s="56"/>
      <c r="E128" s="56"/>
      <c r="F128" s="56" t="str">
        <f t="shared" si="9"/>
        <v/>
      </c>
      <c r="G128" s="56"/>
      <c r="H128" s="63"/>
      <c r="I128" s="56"/>
      <c r="J128" s="57" t="s">
        <v>1420</v>
      </c>
      <c r="K128" s="58">
        <v>85804</v>
      </c>
      <c r="L128" s="57" t="s">
        <v>1421</v>
      </c>
      <c r="M128" s="57" t="s">
        <v>86</v>
      </c>
      <c r="N128" s="57" t="s">
        <v>87</v>
      </c>
      <c r="O128" s="59"/>
      <c r="P128" s="201"/>
    </row>
    <row r="129" spans="1:16" x14ac:dyDescent="0.2">
      <c r="A129" s="80" t="s">
        <v>1630</v>
      </c>
      <c r="B129" s="55" t="str">
        <f t="shared" si="5"/>
        <v>HYPER U ST PHILIBERT DE GRAND LIEU</v>
      </c>
      <c r="C129" s="57">
        <v>17</v>
      </c>
      <c r="D129" s="56"/>
      <c r="E129" s="56"/>
      <c r="F129" s="56" t="str">
        <f t="shared" si="9"/>
        <v/>
      </c>
      <c r="G129" s="56"/>
      <c r="H129" s="63"/>
      <c r="I129" s="56"/>
      <c r="J129" s="57" t="s">
        <v>1523</v>
      </c>
      <c r="K129" s="58">
        <v>44310</v>
      </c>
      <c r="L129" s="57" t="s">
        <v>1524</v>
      </c>
      <c r="M129" s="124" t="s">
        <v>86</v>
      </c>
      <c r="N129" s="57" t="s">
        <v>87</v>
      </c>
      <c r="O129" s="59"/>
      <c r="P129" s="201"/>
    </row>
    <row r="130" spans="1:16" x14ac:dyDescent="0.2">
      <c r="A130" s="80" t="s">
        <v>1393</v>
      </c>
      <c r="B130" s="55" t="str">
        <f t="shared" si="5"/>
        <v>HYPER U VALLET</v>
      </c>
      <c r="C130" s="57">
        <v>17</v>
      </c>
      <c r="D130" s="56"/>
      <c r="E130" s="56"/>
      <c r="F130" s="56" t="str">
        <f t="shared" si="9"/>
        <v/>
      </c>
      <c r="G130" s="56"/>
      <c r="H130" s="63"/>
      <c r="I130" s="56"/>
      <c r="J130" s="57" t="s">
        <v>1394</v>
      </c>
      <c r="K130" s="58">
        <v>44330</v>
      </c>
      <c r="L130" s="57" t="s">
        <v>1395</v>
      </c>
      <c r="M130" s="57" t="s">
        <v>86</v>
      </c>
      <c r="N130" s="57" t="s">
        <v>87</v>
      </c>
      <c r="O130" s="59"/>
      <c r="P130" s="201"/>
    </row>
    <row r="131" spans="1:16" x14ac:dyDescent="0.2">
      <c r="A131" s="78" t="s">
        <v>392</v>
      </c>
      <c r="B131" s="55" t="str">
        <f t="shared" ref="B131:B194" si="10">UPPER(A131)</f>
        <v>HYPER U VILLEFRANCHE DE ROUERGUE</v>
      </c>
      <c r="C131" s="57">
        <v>17</v>
      </c>
      <c r="D131" s="64">
        <v>1</v>
      </c>
      <c r="E131" s="64"/>
      <c r="F131" s="56" t="str">
        <f t="shared" si="9"/>
        <v/>
      </c>
      <c r="G131" s="64"/>
      <c r="H131" s="63"/>
      <c r="I131" s="56"/>
      <c r="J131" s="60" t="s">
        <v>454</v>
      </c>
      <c r="K131" s="58">
        <v>12200</v>
      </c>
      <c r="L131" s="57" t="s">
        <v>455</v>
      </c>
      <c r="M131" s="60" t="s">
        <v>80</v>
      </c>
      <c r="N131" s="60" t="s">
        <v>81</v>
      </c>
      <c r="O131" s="59"/>
      <c r="P131" s="201"/>
    </row>
    <row r="132" spans="1:16" x14ac:dyDescent="0.2">
      <c r="A132" s="80" t="s">
        <v>818</v>
      </c>
      <c r="B132" s="55" t="str">
        <f t="shared" si="10"/>
        <v>HYPER U VITRÉ</v>
      </c>
      <c r="C132" s="57">
        <v>14</v>
      </c>
      <c r="D132" s="56"/>
      <c r="E132" s="56"/>
      <c r="F132" s="56" t="str">
        <f t="shared" si="9"/>
        <v/>
      </c>
      <c r="G132" s="56"/>
      <c r="H132" s="63"/>
      <c r="I132" s="56"/>
      <c r="J132" s="57" t="s">
        <v>819</v>
      </c>
      <c r="K132" s="58">
        <v>35500</v>
      </c>
      <c r="L132" s="57" t="s">
        <v>820</v>
      </c>
      <c r="M132" s="57" t="s">
        <v>86</v>
      </c>
      <c r="N132" s="57" t="s">
        <v>87</v>
      </c>
      <c r="O132" s="59"/>
      <c r="P132" s="201"/>
    </row>
    <row r="133" spans="1:16" x14ac:dyDescent="0.2">
      <c r="A133" s="80" t="s">
        <v>950</v>
      </c>
      <c r="B133" s="55" t="str">
        <f t="shared" si="10"/>
        <v>HYPER U YFFINIAC</v>
      </c>
      <c r="C133" s="57"/>
      <c r="D133" s="56"/>
      <c r="E133" s="56"/>
      <c r="F133" s="56">
        <f t="shared" si="9"/>
        <v>1</v>
      </c>
      <c r="G133" s="56"/>
      <c r="H133" s="63"/>
      <c r="I133" s="56"/>
      <c r="J133" s="57" t="s">
        <v>951</v>
      </c>
      <c r="K133" s="58">
        <v>22120</v>
      </c>
      <c r="L133" s="57" t="s">
        <v>952</v>
      </c>
      <c r="M133" s="57" t="s">
        <v>86</v>
      </c>
      <c r="N133" s="57" t="s">
        <v>87</v>
      </c>
      <c r="O133" s="59"/>
      <c r="P133" s="201"/>
    </row>
    <row r="134" spans="1:16" x14ac:dyDescent="0.2">
      <c r="A134" s="80" t="s">
        <v>909</v>
      </c>
      <c r="B134" s="55" t="str">
        <f t="shared" si="10"/>
        <v>INTERMARCHE AIXE SUR VIENNE</v>
      </c>
      <c r="C134" s="57"/>
      <c r="D134" s="56"/>
      <c r="E134" s="56"/>
      <c r="F134" s="56">
        <f t="shared" si="9"/>
        <v>1</v>
      </c>
      <c r="G134" s="56"/>
      <c r="H134" s="63"/>
      <c r="I134" s="56"/>
      <c r="J134" s="57" t="s">
        <v>910</v>
      </c>
      <c r="K134" s="58">
        <v>87700</v>
      </c>
      <c r="L134" s="57" t="s">
        <v>911</v>
      </c>
      <c r="M134" s="189" t="s">
        <v>95</v>
      </c>
      <c r="N134" s="57" t="s">
        <v>96</v>
      </c>
      <c r="O134" s="59"/>
      <c r="P134" s="201"/>
    </row>
    <row r="135" spans="1:16" x14ac:dyDescent="0.2">
      <c r="A135" s="78" t="s">
        <v>393</v>
      </c>
      <c r="B135" s="55" t="str">
        <f t="shared" si="10"/>
        <v>INTERMARCHE ALES LES ALLEMANDES</v>
      </c>
      <c r="C135" s="57">
        <v>15</v>
      </c>
      <c r="D135" s="64"/>
      <c r="E135" s="64"/>
      <c r="F135" s="56" t="str">
        <f t="shared" si="9"/>
        <v/>
      </c>
      <c r="G135" s="64"/>
      <c r="H135" s="63"/>
      <c r="I135" s="56"/>
      <c r="J135" s="60" t="s">
        <v>714</v>
      </c>
      <c r="K135" s="58">
        <v>30100</v>
      </c>
      <c r="L135" s="57" t="s">
        <v>448</v>
      </c>
      <c r="M135" s="60" t="s">
        <v>80</v>
      </c>
      <c r="N135" s="60" t="s">
        <v>81</v>
      </c>
      <c r="O135" s="59"/>
      <c r="P135" s="201"/>
    </row>
    <row r="136" spans="1:16" x14ac:dyDescent="0.2">
      <c r="A136" s="80" t="s">
        <v>815</v>
      </c>
      <c r="B136" s="55" t="str">
        <f t="shared" si="10"/>
        <v>INTERMARCHE ANCENINS</v>
      </c>
      <c r="C136" s="57">
        <v>15</v>
      </c>
      <c r="D136" s="56"/>
      <c r="E136" s="56"/>
      <c r="F136" s="56" t="str">
        <f t="shared" si="9"/>
        <v/>
      </c>
      <c r="G136" s="56"/>
      <c r="H136" s="63"/>
      <c r="I136" s="56"/>
      <c r="J136" s="57" t="s">
        <v>816</v>
      </c>
      <c r="K136" s="58">
        <v>44150</v>
      </c>
      <c r="L136" s="57" t="s">
        <v>817</v>
      </c>
      <c r="M136" s="57" t="s">
        <v>86</v>
      </c>
      <c r="N136" s="57" t="s">
        <v>87</v>
      </c>
      <c r="O136" s="59"/>
      <c r="P136" s="201"/>
    </row>
    <row r="137" spans="1:16" x14ac:dyDescent="0.2">
      <c r="A137" s="77" t="s">
        <v>269</v>
      </c>
      <c r="B137" s="55" t="str">
        <f t="shared" si="10"/>
        <v>INTERMARCHE ANDERNOS</v>
      </c>
      <c r="C137" s="57">
        <v>17</v>
      </c>
      <c r="D137" s="63"/>
      <c r="E137" s="63"/>
      <c r="F137" s="56" t="str">
        <f t="shared" si="9"/>
        <v/>
      </c>
      <c r="G137" s="63"/>
      <c r="H137" s="63"/>
      <c r="I137" s="56"/>
      <c r="J137" s="60" t="s">
        <v>456</v>
      </c>
      <c r="K137" s="58">
        <v>33510</v>
      </c>
      <c r="L137" s="57" t="s">
        <v>457</v>
      </c>
      <c r="M137" s="127" t="s">
        <v>97</v>
      </c>
      <c r="N137" s="60" t="s">
        <v>98</v>
      </c>
      <c r="O137" s="59"/>
      <c r="P137" s="201"/>
    </row>
    <row r="138" spans="1:16" x14ac:dyDescent="0.2">
      <c r="A138" s="80" t="s">
        <v>875</v>
      </c>
      <c r="B138" s="55" t="str">
        <f t="shared" si="10"/>
        <v>INTERMARCHE ANGOULEME</v>
      </c>
      <c r="C138" s="57">
        <v>17</v>
      </c>
      <c r="D138" s="56"/>
      <c r="E138" s="56"/>
      <c r="F138" s="56" t="str">
        <f t="shared" si="9"/>
        <v/>
      </c>
      <c r="G138" s="56"/>
      <c r="H138" s="63"/>
      <c r="I138" s="56"/>
      <c r="J138" s="57" t="s">
        <v>876</v>
      </c>
      <c r="K138" s="58">
        <v>16000</v>
      </c>
      <c r="L138" s="57" t="s">
        <v>536</v>
      </c>
      <c r="M138" s="189" t="s">
        <v>95</v>
      </c>
      <c r="N138" s="57" t="s">
        <v>96</v>
      </c>
      <c r="O138" s="59"/>
      <c r="P138" s="201"/>
    </row>
    <row r="139" spans="1:16" x14ac:dyDescent="0.2">
      <c r="A139" s="78" t="s">
        <v>299</v>
      </c>
      <c r="B139" s="55" t="str">
        <f t="shared" si="10"/>
        <v>INTERMARCHE APT</v>
      </c>
      <c r="C139" s="57">
        <v>15</v>
      </c>
      <c r="D139" s="64"/>
      <c r="E139" s="64"/>
      <c r="F139" s="56" t="str">
        <f t="shared" si="9"/>
        <v/>
      </c>
      <c r="G139" s="64"/>
      <c r="H139" s="63"/>
      <c r="I139" s="56"/>
      <c r="J139" s="60" t="s">
        <v>458</v>
      </c>
      <c r="K139" s="58">
        <v>84400</v>
      </c>
      <c r="L139" s="57" t="s">
        <v>459</v>
      </c>
      <c r="M139" s="60" t="s">
        <v>80</v>
      </c>
      <c r="N139" s="60" t="s">
        <v>81</v>
      </c>
      <c r="O139" s="59"/>
      <c r="P139" s="201"/>
    </row>
    <row r="140" spans="1:16" x14ac:dyDescent="0.2">
      <c r="A140" s="80" t="s">
        <v>1025</v>
      </c>
      <c r="B140" s="55" t="str">
        <f t="shared" si="10"/>
        <v>INTERMARCHE ARGENTRE DU PLESSIS</v>
      </c>
      <c r="C140" s="57">
        <v>17</v>
      </c>
      <c r="D140" s="56"/>
      <c r="E140" s="56"/>
      <c r="F140" s="56" t="str">
        <f t="shared" si="9"/>
        <v/>
      </c>
      <c r="G140" s="56"/>
      <c r="H140" s="63"/>
      <c r="I140" s="56"/>
      <c r="J140" s="57" t="s">
        <v>1026</v>
      </c>
      <c r="K140" s="58">
        <v>35370</v>
      </c>
      <c r="L140" s="57" t="s">
        <v>1027</v>
      </c>
      <c r="M140" s="57" t="s">
        <v>86</v>
      </c>
      <c r="N140" s="57" t="s">
        <v>87</v>
      </c>
      <c r="O140" s="59"/>
      <c r="P140" s="201"/>
    </row>
    <row r="141" spans="1:16" x14ac:dyDescent="0.2">
      <c r="A141" s="77" t="s">
        <v>270</v>
      </c>
      <c r="B141" s="55" t="str">
        <f t="shared" si="10"/>
        <v>INTERMARCHE ARTIGUES</v>
      </c>
      <c r="C141" s="57"/>
      <c r="D141" s="63"/>
      <c r="E141" s="63"/>
      <c r="F141" s="56">
        <f t="shared" si="9"/>
        <v>1</v>
      </c>
      <c r="G141" s="63"/>
      <c r="H141" s="63"/>
      <c r="I141" s="56"/>
      <c r="J141" s="60" t="s">
        <v>460</v>
      </c>
      <c r="K141" s="58">
        <v>33370</v>
      </c>
      <c r="L141" s="57" t="s">
        <v>461</v>
      </c>
      <c r="M141" s="60" t="s">
        <v>97</v>
      </c>
      <c r="N141" s="60" t="s">
        <v>98</v>
      </c>
      <c r="O141" s="59"/>
      <c r="P141" s="201"/>
    </row>
    <row r="142" spans="1:16" x14ac:dyDescent="0.2">
      <c r="A142" s="78" t="s">
        <v>300</v>
      </c>
      <c r="B142" s="55" t="str">
        <f t="shared" si="10"/>
        <v>INTERMARCHE BALMA</v>
      </c>
      <c r="C142" s="57">
        <v>15</v>
      </c>
      <c r="D142" s="64"/>
      <c r="E142" s="64"/>
      <c r="F142" s="56" t="str">
        <f t="shared" si="9"/>
        <v/>
      </c>
      <c r="G142" s="64"/>
      <c r="H142" s="63"/>
      <c r="I142" s="56"/>
      <c r="J142" s="60" t="s">
        <v>462</v>
      </c>
      <c r="K142" s="58">
        <v>31130</v>
      </c>
      <c r="L142" s="57" t="s">
        <v>463</v>
      </c>
      <c r="M142" s="184" t="s">
        <v>80</v>
      </c>
      <c r="N142" s="60" t="s">
        <v>81</v>
      </c>
      <c r="O142" s="59"/>
      <c r="P142" s="201"/>
    </row>
    <row r="143" spans="1:16" x14ac:dyDescent="0.2">
      <c r="A143" s="77" t="s">
        <v>329</v>
      </c>
      <c r="B143" s="55" t="str">
        <f t="shared" si="10"/>
        <v>INTERMARCHE BARBEZIEUX</v>
      </c>
      <c r="C143" s="57"/>
      <c r="D143" s="63"/>
      <c r="E143" s="63"/>
      <c r="F143" s="56">
        <f t="shared" si="9"/>
        <v>1</v>
      </c>
      <c r="G143" s="63"/>
      <c r="H143" s="63"/>
      <c r="I143" s="56"/>
      <c r="J143" s="57" t="s">
        <v>675</v>
      </c>
      <c r="K143" s="58">
        <v>16300</v>
      </c>
      <c r="L143" s="57" t="s">
        <v>676</v>
      </c>
      <c r="M143" s="189" t="s">
        <v>95</v>
      </c>
      <c r="N143" s="57" t="s">
        <v>96</v>
      </c>
      <c r="O143" s="59"/>
      <c r="P143" s="201"/>
    </row>
    <row r="144" spans="1:16" x14ac:dyDescent="0.2">
      <c r="A144" s="77" t="s">
        <v>394</v>
      </c>
      <c r="B144" s="55" t="str">
        <f t="shared" si="10"/>
        <v xml:space="preserve">INTERMARCHE BEGUEY </v>
      </c>
      <c r="C144" s="57">
        <v>12</v>
      </c>
      <c r="D144" s="63"/>
      <c r="E144" s="63"/>
      <c r="F144" s="56" t="str">
        <f t="shared" si="9"/>
        <v/>
      </c>
      <c r="G144" s="63"/>
      <c r="H144" s="63"/>
      <c r="I144" s="56"/>
      <c r="J144" s="60" t="s">
        <v>466</v>
      </c>
      <c r="K144" s="58">
        <v>33410</v>
      </c>
      <c r="L144" s="57" t="s">
        <v>467</v>
      </c>
      <c r="M144" s="127" t="s">
        <v>97</v>
      </c>
      <c r="N144" s="60" t="s">
        <v>98</v>
      </c>
      <c r="O144" s="59"/>
      <c r="P144" s="201"/>
    </row>
    <row r="145" spans="1:16" x14ac:dyDescent="0.2">
      <c r="A145" s="80" t="s">
        <v>15</v>
      </c>
      <c r="B145" s="55" t="str">
        <f t="shared" si="10"/>
        <v>INTERMARCHE BENDFELD</v>
      </c>
      <c r="C145" s="57">
        <v>17</v>
      </c>
      <c r="D145" s="56"/>
      <c r="E145" s="56"/>
      <c r="F145" s="56" t="str">
        <f t="shared" si="9"/>
        <v/>
      </c>
      <c r="G145" s="56"/>
      <c r="H145" s="63"/>
      <c r="I145" s="56"/>
      <c r="J145" s="57" t="s">
        <v>16</v>
      </c>
      <c r="K145" s="58">
        <v>67230</v>
      </c>
      <c r="L145" s="57" t="s">
        <v>17</v>
      </c>
      <c r="M145" s="57" t="s">
        <v>99</v>
      </c>
      <c r="N145" s="57" t="s">
        <v>100</v>
      </c>
      <c r="O145" s="59"/>
      <c r="P145" s="201"/>
    </row>
    <row r="146" spans="1:16" x14ac:dyDescent="0.2">
      <c r="A146" s="77" t="s">
        <v>1150</v>
      </c>
      <c r="B146" s="55" t="str">
        <f t="shared" si="10"/>
        <v>INTERMARCHE BERGERAC EYMET</v>
      </c>
      <c r="C146" s="57">
        <v>17</v>
      </c>
      <c r="D146" s="63"/>
      <c r="E146" s="63"/>
      <c r="F146" s="56" t="str">
        <f t="shared" si="9"/>
        <v/>
      </c>
      <c r="G146" s="63"/>
      <c r="H146" s="63"/>
      <c r="I146" s="56"/>
      <c r="J146" s="57" t="s">
        <v>677</v>
      </c>
      <c r="K146" s="58">
        <v>24100</v>
      </c>
      <c r="L146" s="57" t="s">
        <v>444</v>
      </c>
      <c r="M146" s="62" t="s">
        <v>95</v>
      </c>
      <c r="N146" s="57" t="s">
        <v>96</v>
      </c>
      <c r="O146" s="59"/>
      <c r="P146" s="201"/>
    </row>
    <row r="147" spans="1:16" x14ac:dyDescent="0.2">
      <c r="A147" s="77" t="s">
        <v>1447</v>
      </c>
      <c r="B147" s="55" t="str">
        <f t="shared" si="10"/>
        <v>INTERMARCHE BIDART</v>
      </c>
      <c r="C147" s="57">
        <v>17</v>
      </c>
      <c r="D147" s="63"/>
      <c r="E147" s="63"/>
      <c r="F147" s="56" t="str">
        <f t="shared" si="9"/>
        <v/>
      </c>
      <c r="G147" s="63"/>
      <c r="H147" s="63"/>
      <c r="I147" s="56"/>
      <c r="J147" s="60" t="s">
        <v>1448</v>
      </c>
      <c r="K147" s="58">
        <v>64210</v>
      </c>
      <c r="L147" s="57" t="s">
        <v>1449</v>
      </c>
      <c r="M147" s="60" t="s">
        <v>97</v>
      </c>
      <c r="N147" s="60" t="s">
        <v>98</v>
      </c>
      <c r="O147" s="59"/>
      <c r="P147" s="201"/>
    </row>
    <row r="148" spans="1:16" x14ac:dyDescent="0.2">
      <c r="A148" s="80" t="s">
        <v>1028</v>
      </c>
      <c r="B148" s="55" t="str">
        <f t="shared" si="10"/>
        <v>INTERMARCHE BILLIERE</v>
      </c>
      <c r="C148" s="57">
        <v>17</v>
      </c>
      <c r="D148" s="56"/>
      <c r="E148" s="56"/>
      <c r="F148" s="56" t="str">
        <f t="shared" si="9"/>
        <v/>
      </c>
      <c r="G148" s="56"/>
      <c r="H148" s="63"/>
      <c r="I148" s="56"/>
      <c r="J148" s="57" t="s">
        <v>1029</v>
      </c>
      <c r="K148" s="58">
        <v>64140</v>
      </c>
      <c r="L148" s="57" t="s">
        <v>1030</v>
      </c>
      <c r="M148" s="60" t="s">
        <v>97</v>
      </c>
      <c r="N148" s="60" t="s">
        <v>98</v>
      </c>
      <c r="O148" s="59"/>
      <c r="P148" s="201"/>
    </row>
    <row r="149" spans="1:16" x14ac:dyDescent="0.2">
      <c r="A149" s="80" t="s">
        <v>991</v>
      </c>
      <c r="B149" s="55" t="str">
        <f t="shared" si="10"/>
        <v>INTERMARCHE BOEN</v>
      </c>
      <c r="C149" s="57"/>
      <c r="D149" s="56"/>
      <c r="E149" s="56"/>
      <c r="F149" s="56">
        <f t="shared" si="9"/>
        <v>1</v>
      </c>
      <c r="G149" s="56"/>
      <c r="H149" s="63"/>
      <c r="I149" s="56"/>
      <c r="J149" s="57" t="s">
        <v>992</v>
      </c>
      <c r="K149" s="58">
        <v>42130</v>
      </c>
      <c r="L149" s="57" t="s">
        <v>993</v>
      </c>
      <c r="M149" s="62" t="s">
        <v>95</v>
      </c>
      <c r="N149" s="57" t="s">
        <v>96</v>
      </c>
      <c r="O149" s="59"/>
      <c r="P149" s="201"/>
    </row>
    <row r="150" spans="1:16" x14ac:dyDescent="0.2">
      <c r="A150" s="77" t="s">
        <v>709</v>
      </c>
      <c r="B150" s="55" t="str">
        <f t="shared" si="10"/>
        <v>INTERMARCHE BRIVE</v>
      </c>
      <c r="C150" s="57"/>
      <c r="D150" s="63"/>
      <c r="E150" s="63"/>
      <c r="F150" s="56">
        <v>1</v>
      </c>
      <c r="G150" s="63"/>
      <c r="H150" s="63"/>
      <c r="I150" s="56"/>
      <c r="J150" s="57" t="s">
        <v>710</v>
      </c>
      <c r="K150" s="58">
        <v>19000</v>
      </c>
      <c r="L150" s="57" t="s">
        <v>711</v>
      </c>
      <c r="M150" s="62" t="s">
        <v>95</v>
      </c>
      <c r="N150" s="57" t="s">
        <v>96</v>
      </c>
      <c r="O150" s="59"/>
      <c r="P150" s="201"/>
    </row>
    <row r="151" spans="1:16" x14ac:dyDescent="0.2">
      <c r="A151" s="77" t="s">
        <v>1655</v>
      </c>
      <c r="B151" s="55" t="str">
        <f t="shared" si="10"/>
        <v>INTERMARCHE BRIVE "SA LOXULU"</v>
      </c>
      <c r="C151" s="57">
        <v>20</v>
      </c>
      <c r="D151" s="63"/>
      <c r="E151" s="63"/>
      <c r="F151" s="56" t="str">
        <f t="shared" si="9"/>
        <v/>
      </c>
      <c r="G151" s="63"/>
      <c r="H151" s="63"/>
      <c r="I151" s="56"/>
      <c r="J151" s="57" t="s">
        <v>1656</v>
      </c>
      <c r="K151" s="58">
        <v>19100</v>
      </c>
      <c r="L151" s="57" t="s">
        <v>711</v>
      </c>
      <c r="M151" s="62" t="s">
        <v>95</v>
      </c>
      <c r="N151" s="57" t="s">
        <v>115</v>
      </c>
      <c r="O151" s="59"/>
      <c r="P151" s="201"/>
    </row>
    <row r="152" spans="1:16" x14ac:dyDescent="0.2">
      <c r="A152" s="77" t="s">
        <v>395</v>
      </c>
      <c r="B152" s="55" t="str">
        <f t="shared" si="10"/>
        <v>INTERMARCHE BRUZ</v>
      </c>
      <c r="C152" s="57">
        <v>17</v>
      </c>
      <c r="D152" s="63"/>
      <c r="E152" s="63"/>
      <c r="F152" s="56" t="str">
        <f t="shared" si="9"/>
        <v/>
      </c>
      <c r="G152" s="63"/>
      <c r="H152" s="63"/>
      <c r="I152" s="56"/>
      <c r="J152" s="60" t="s">
        <v>468</v>
      </c>
      <c r="K152" s="58">
        <v>35170</v>
      </c>
      <c r="L152" s="57" t="s">
        <v>469</v>
      </c>
      <c r="M152" s="183" t="s">
        <v>86</v>
      </c>
      <c r="N152" s="57" t="s">
        <v>87</v>
      </c>
      <c r="O152" s="59"/>
      <c r="P152" s="201"/>
    </row>
    <row r="153" spans="1:16" x14ac:dyDescent="0.2">
      <c r="A153" s="80" t="s">
        <v>1031</v>
      </c>
      <c r="B153" s="55" t="str">
        <f t="shared" si="10"/>
        <v>INTERMARCHE CABESTANY</v>
      </c>
      <c r="C153" s="57">
        <v>17</v>
      </c>
      <c r="D153" s="56"/>
      <c r="E153" s="56"/>
      <c r="F153" s="56" t="str">
        <f t="shared" si="9"/>
        <v/>
      </c>
      <c r="G153" s="56"/>
      <c r="H153" s="63"/>
      <c r="I153" s="56"/>
      <c r="J153" s="57" t="s">
        <v>890</v>
      </c>
      <c r="K153" s="58">
        <v>66330</v>
      </c>
      <c r="L153" s="57" t="s">
        <v>891</v>
      </c>
      <c r="M153" s="184" t="s">
        <v>80</v>
      </c>
      <c r="N153" s="60" t="s">
        <v>81</v>
      </c>
      <c r="O153" s="59"/>
      <c r="P153" s="201"/>
    </row>
    <row r="154" spans="1:16" x14ac:dyDescent="0.2">
      <c r="A154" s="80" t="s">
        <v>1154</v>
      </c>
      <c r="B154" s="55" t="str">
        <f t="shared" si="10"/>
        <v>INTERMARCHE CANNES LA BOCCA</v>
      </c>
      <c r="C154" s="57">
        <v>15</v>
      </c>
      <c r="D154" s="56"/>
      <c r="E154" s="56"/>
      <c r="F154" s="56" t="str">
        <f t="shared" si="9"/>
        <v/>
      </c>
      <c r="G154" s="56"/>
      <c r="H154" s="63"/>
      <c r="I154" s="56"/>
      <c r="J154" s="57" t="s">
        <v>895</v>
      </c>
      <c r="K154" s="58">
        <v>6150</v>
      </c>
      <c r="L154" s="57" t="s">
        <v>896</v>
      </c>
      <c r="M154" s="184" t="s">
        <v>80</v>
      </c>
      <c r="N154" s="60" t="s">
        <v>81</v>
      </c>
      <c r="O154" s="59"/>
      <c r="P154" s="201"/>
    </row>
    <row r="155" spans="1:16" x14ac:dyDescent="0.2">
      <c r="A155" s="78" t="s">
        <v>301</v>
      </c>
      <c r="B155" s="55" t="str">
        <f t="shared" si="10"/>
        <v>INTERMARCHE CASTANET</v>
      </c>
      <c r="C155" s="57"/>
      <c r="D155" s="64"/>
      <c r="E155" s="64"/>
      <c r="F155" s="56">
        <f t="shared" si="9"/>
        <v>1</v>
      </c>
      <c r="G155" s="64"/>
      <c r="H155" s="63"/>
      <c r="I155" s="56"/>
      <c r="J155" s="60" t="s">
        <v>470</v>
      </c>
      <c r="K155" s="58">
        <v>31320</v>
      </c>
      <c r="L155" s="57" t="s">
        <v>471</v>
      </c>
      <c r="M155" s="127" t="s">
        <v>80</v>
      </c>
      <c r="N155" s="60" t="s">
        <v>81</v>
      </c>
      <c r="O155" s="59"/>
      <c r="P155" s="201"/>
    </row>
    <row r="156" spans="1:16" x14ac:dyDescent="0.2">
      <c r="A156" s="78" t="s">
        <v>302</v>
      </c>
      <c r="B156" s="55" t="str">
        <f t="shared" si="10"/>
        <v>INTERMARCHE CASTELNAU LE LEZ</v>
      </c>
      <c r="C156" s="57">
        <v>15</v>
      </c>
      <c r="D156" s="64"/>
      <c r="E156" s="64"/>
      <c r="F156" s="56" t="str">
        <f t="shared" si="9"/>
        <v/>
      </c>
      <c r="G156" s="64"/>
      <c r="H156" s="63"/>
      <c r="I156" s="56"/>
      <c r="J156" s="57" t="s">
        <v>678</v>
      </c>
      <c r="K156" s="58">
        <v>34170</v>
      </c>
      <c r="L156" s="57" t="s">
        <v>611</v>
      </c>
      <c r="M156" s="60" t="s">
        <v>80</v>
      </c>
      <c r="N156" s="60" t="s">
        <v>81</v>
      </c>
      <c r="O156" s="59"/>
      <c r="P156" s="201"/>
    </row>
    <row r="157" spans="1:16" x14ac:dyDescent="0.2">
      <c r="A157" s="77" t="s">
        <v>271</v>
      </c>
      <c r="B157" s="55" t="str">
        <f t="shared" si="10"/>
        <v>INTERMARCHE CAUNEILLE</v>
      </c>
      <c r="C157" s="57">
        <v>17</v>
      </c>
      <c r="D157" s="63"/>
      <c r="E157" s="63"/>
      <c r="F157" s="56" t="str">
        <f t="shared" si="9"/>
        <v/>
      </c>
      <c r="G157" s="63"/>
      <c r="H157" s="63"/>
      <c r="I157" s="56"/>
      <c r="J157" s="57" t="s">
        <v>682</v>
      </c>
      <c r="K157" s="58">
        <v>40300</v>
      </c>
      <c r="L157" s="57" t="s">
        <v>683</v>
      </c>
      <c r="M157" s="60" t="s">
        <v>97</v>
      </c>
      <c r="N157" s="60" t="s">
        <v>98</v>
      </c>
      <c r="O157" s="59"/>
      <c r="P157" s="201"/>
    </row>
    <row r="158" spans="1:16" x14ac:dyDescent="0.2">
      <c r="A158" s="77" t="s">
        <v>330</v>
      </c>
      <c r="B158" s="55" t="str">
        <f t="shared" si="10"/>
        <v>INTERMARCHE CHALAIS</v>
      </c>
      <c r="C158" s="57">
        <v>17</v>
      </c>
      <c r="D158" s="63"/>
      <c r="E158" s="63"/>
      <c r="F158" s="56" t="str">
        <f t="shared" si="9"/>
        <v/>
      </c>
      <c r="G158" s="63"/>
      <c r="H158" s="63"/>
      <c r="I158" s="56"/>
      <c r="J158" s="60" t="s">
        <v>472</v>
      </c>
      <c r="K158" s="58">
        <v>16210</v>
      </c>
      <c r="L158" s="57" t="s">
        <v>473</v>
      </c>
      <c r="M158" s="182" t="s">
        <v>95</v>
      </c>
      <c r="N158" s="57" t="s">
        <v>96</v>
      </c>
      <c r="O158" s="59"/>
      <c r="P158" s="201"/>
    </row>
    <row r="159" spans="1:16" x14ac:dyDescent="0.2">
      <c r="A159" s="80" t="s">
        <v>887</v>
      </c>
      <c r="B159" s="55" t="str">
        <f t="shared" si="10"/>
        <v>INTERMARCHE CHAMPNIERS</v>
      </c>
      <c r="C159" s="57">
        <v>12</v>
      </c>
      <c r="D159" s="56"/>
      <c r="E159" s="56"/>
      <c r="F159" s="56" t="str">
        <f t="shared" si="9"/>
        <v/>
      </c>
      <c r="G159" s="56"/>
      <c r="H159" s="63"/>
      <c r="I159" s="56"/>
      <c r="J159" s="57" t="s">
        <v>888</v>
      </c>
      <c r="K159" s="58">
        <v>16430</v>
      </c>
      <c r="L159" s="57" t="s">
        <v>889</v>
      </c>
      <c r="M159" s="62" t="s">
        <v>95</v>
      </c>
      <c r="N159" s="57" t="s">
        <v>96</v>
      </c>
      <c r="O159" s="59"/>
      <c r="P159" s="201"/>
    </row>
    <row r="160" spans="1:16" x14ac:dyDescent="0.2">
      <c r="A160" s="77" t="s">
        <v>331</v>
      </c>
      <c r="B160" s="55" t="str">
        <f t="shared" si="10"/>
        <v>INTERMARCHE CHANCELADE</v>
      </c>
      <c r="C160" s="57"/>
      <c r="D160" s="63"/>
      <c r="E160" s="63"/>
      <c r="F160" s="56">
        <f t="shared" si="9"/>
        <v>1</v>
      </c>
      <c r="G160" s="63"/>
      <c r="H160" s="63"/>
      <c r="I160" s="56"/>
      <c r="J160" s="57"/>
      <c r="K160" s="58"/>
      <c r="L160" s="57"/>
      <c r="M160" s="182" t="s">
        <v>95</v>
      </c>
      <c r="N160" s="57" t="s">
        <v>96</v>
      </c>
      <c r="O160" s="59"/>
      <c r="P160" s="201"/>
    </row>
    <row r="161" spans="1:16" x14ac:dyDescent="0.2">
      <c r="A161" s="77" t="s">
        <v>332</v>
      </c>
      <c r="B161" s="55" t="str">
        <f t="shared" si="10"/>
        <v>INTERMARCHE COGNAC</v>
      </c>
      <c r="C161" s="57">
        <v>17</v>
      </c>
      <c r="D161" s="63"/>
      <c r="E161" s="63"/>
      <c r="F161" s="56" t="str">
        <f t="shared" si="9"/>
        <v/>
      </c>
      <c r="G161" s="63"/>
      <c r="H161" s="63"/>
      <c r="I161" s="56"/>
      <c r="J161" s="60" t="s">
        <v>474</v>
      </c>
      <c r="K161" s="58">
        <v>16100</v>
      </c>
      <c r="L161" s="57" t="s">
        <v>475</v>
      </c>
      <c r="M161" s="62" t="s">
        <v>95</v>
      </c>
      <c r="N161" s="57" t="s">
        <v>96</v>
      </c>
      <c r="O161" s="59"/>
      <c r="P161" s="201"/>
    </row>
    <row r="162" spans="1:16" x14ac:dyDescent="0.2">
      <c r="A162" s="80" t="s">
        <v>1490</v>
      </c>
      <c r="B162" s="55" t="str">
        <f t="shared" si="10"/>
        <v>INTERMARCHE COMMERCY</v>
      </c>
      <c r="C162" s="57">
        <v>12</v>
      </c>
      <c r="D162" s="56"/>
      <c r="E162" s="56"/>
      <c r="F162" s="56" t="str">
        <f t="shared" si="9"/>
        <v/>
      </c>
      <c r="G162" s="56"/>
      <c r="H162" s="63"/>
      <c r="I162" s="56"/>
      <c r="J162" s="57" t="s">
        <v>1491</v>
      </c>
      <c r="K162" s="58">
        <v>55200</v>
      </c>
      <c r="L162" s="57" t="s">
        <v>1492</v>
      </c>
      <c r="M162" s="57" t="s">
        <v>99</v>
      </c>
      <c r="N162" s="57" t="s">
        <v>100</v>
      </c>
      <c r="O162" s="59"/>
      <c r="P162" s="201"/>
    </row>
    <row r="163" spans="1:16" x14ac:dyDescent="0.2">
      <c r="A163" s="77" t="s">
        <v>272</v>
      </c>
      <c r="B163" s="55" t="str">
        <f t="shared" si="10"/>
        <v>INTERMARCHE CONDOM</v>
      </c>
      <c r="C163" s="57">
        <v>17</v>
      </c>
      <c r="D163" s="63"/>
      <c r="E163" s="63"/>
      <c r="F163" s="56" t="str">
        <f t="shared" si="9"/>
        <v/>
      </c>
      <c r="G163" s="63"/>
      <c r="H163" s="63"/>
      <c r="I163" s="56"/>
      <c r="J163" s="57" t="s">
        <v>684</v>
      </c>
      <c r="K163" s="58">
        <v>32100</v>
      </c>
      <c r="L163" s="57" t="s">
        <v>685</v>
      </c>
      <c r="M163" s="60" t="s">
        <v>97</v>
      </c>
      <c r="N163" s="60" t="s">
        <v>98</v>
      </c>
      <c r="O163" s="59"/>
      <c r="P163" s="201"/>
    </row>
    <row r="164" spans="1:16" x14ac:dyDescent="0.2">
      <c r="A164" s="77" t="s">
        <v>273</v>
      </c>
      <c r="B164" s="55" t="str">
        <f t="shared" si="10"/>
        <v>INTERMARCHE COUTRAS</v>
      </c>
      <c r="C164" s="57"/>
      <c r="D164" s="63"/>
      <c r="E164" s="63"/>
      <c r="F164" s="56">
        <f t="shared" si="9"/>
        <v>1</v>
      </c>
      <c r="G164" s="63"/>
      <c r="H164" s="63"/>
      <c r="I164" s="56"/>
      <c r="J164" s="60" t="s">
        <v>476</v>
      </c>
      <c r="K164" s="58">
        <v>33230</v>
      </c>
      <c r="L164" s="57" t="s">
        <v>477</v>
      </c>
      <c r="M164" s="60" t="s">
        <v>97</v>
      </c>
      <c r="N164" s="60" t="s">
        <v>98</v>
      </c>
      <c r="O164" s="59"/>
      <c r="P164" s="201"/>
    </row>
    <row r="165" spans="1:16" x14ac:dyDescent="0.2">
      <c r="A165" s="80" t="s">
        <v>1435</v>
      </c>
      <c r="B165" s="55" t="str">
        <f t="shared" si="10"/>
        <v>INTERMARCHE CRENEY</v>
      </c>
      <c r="C165" s="57">
        <v>12</v>
      </c>
      <c r="D165" s="56"/>
      <c r="E165" s="56"/>
      <c r="F165" s="56" t="str">
        <f t="shared" si="9"/>
        <v/>
      </c>
      <c r="G165" s="56"/>
      <c r="H165" s="63"/>
      <c r="I165" s="56"/>
      <c r="J165" s="57" t="s">
        <v>1436</v>
      </c>
      <c r="K165" s="58">
        <v>10150</v>
      </c>
      <c r="L165" s="57" t="s">
        <v>1437</v>
      </c>
      <c r="M165" s="57" t="s">
        <v>99</v>
      </c>
      <c r="N165" s="57" t="s">
        <v>100</v>
      </c>
      <c r="O165" s="59"/>
      <c r="P165" s="201"/>
    </row>
    <row r="166" spans="1:16" x14ac:dyDescent="0.2">
      <c r="A166" s="77" t="s">
        <v>136</v>
      </c>
      <c r="B166" s="55" t="str">
        <f t="shared" si="10"/>
        <v>INTERMARCHE CREYSSE</v>
      </c>
      <c r="C166" s="57">
        <v>17</v>
      </c>
      <c r="D166" s="63"/>
      <c r="E166" s="63"/>
      <c r="F166" s="56"/>
      <c r="G166" s="63"/>
      <c r="H166" s="63"/>
      <c r="I166" s="56"/>
      <c r="J166" s="60" t="s">
        <v>134</v>
      </c>
      <c r="K166" s="58">
        <v>24100</v>
      </c>
      <c r="L166" s="57" t="s">
        <v>135</v>
      </c>
      <c r="M166" s="182" t="s">
        <v>95</v>
      </c>
      <c r="N166" s="57" t="s">
        <v>115</v>
      </c>
      <c r="O166" s="59"/>
      <c r="P166" s="201"/>
    </row>
    <row r="167" spans="1:16" x14ac:dyDescent="0.2">
      <c r="A167" s="78" t="s">
        <v>303</v>
      </c>
      <c r="B167" s="55" t="str">
        <f t="shared" si="10"/>
        <v>INTERMARCHE CUGNAUX</v>
      </c>
      <c r="C167" s="57"/>
      <c r="D167" s="64"/>
      <c r="E167" s="64"/>
      <c r="F167" s="56">
        <f>IF(C167&gt;1,"",1)</f>
        <v>1</v>
      </c>
      <c r="G167" s="64"/>
      <c r="H167" s="63"/>
      <c r="I167" s="56"/>
      <c r="J167" s="60" t="s">
        <v>478</v>
      </c>
      <c r="K167" s="58">
        <v>31270</v>
      </c>
      <c r="L167" s="57" t="s">
        <v>479</v>
      </c>
      <c r="M167" s="60" t="s">
        <v>80</v>
      </c>
      <c r="N167" s="60" t="s">
        <v>81</v>
      </c>
      <c r="O167" s="59"/>
      <c r="P167" s="201"/>
    </row>
    <row r="168" spans="1:16" s="55" customFormat="1" x14ac:dyDescent="0.2">
      <c r="A168" s="80" t="s">
        <v>1505</v>
      </c>
      <c r="B168" s="55" t="str">
        <f t="shared" si="10"/>
        <v>INTERMARCHE DENEUVRE</v>
      </c>
      <c r="C168" s="57">
        <v>17</v>
      </c>
      <c r="D168" s="56"/>
      <c r="E168" s="56"/>
      <c r="F168" s="56" t="str">
        <f>IF(C168&gt;1,"",1)</f>
        <v/>
      </c>
      <c r="G168" s="56"/>
      <c r="H168" s="56"/>
      <c r="I168" s="56"/>
      <c r="J168" s="57" t="s">
        <v>1506</v>
      </c>
      <c r="K168" s="58">
        <v>54120</v>
      </c>
      <c r="L168" s="57" t="s">
        <v>1507</v>
      </c>
      <c r="M168" s="124" t="s">
        <v>99</v>
      </c>
      <c r="N168" s="57" t="s">
        <v>100</v>
      </c>
      <c r="O168" s="59"/>
      <c r="P168" s="201"/>
    </row>
    <row r="169" spans="1:16" x14ac:dyDescent="0.2">
      <c r="A169" s="77" t="s">
        <v>368</v>
      </c>
      <c r="B169" s="55" t="str">
        <f t="shared" si="10"/>
        <v>INTERMARCHE DIGNE LES BAINS</v>
      </c>
      <c r="C169" s="57"/>
      <c r="D169" s="63"/>
      <c r="E169" s="63"/>
      <c r="F169" s="56">
        <f>IF(C169&gt;1,"",1)</f>
        <v>1</v>
      </c>
      <c r="G169" s="63"/>
      <c r="H169" s="63"/>
      <c r="I169" s="56"/>
      <c r="J169" s="60" t="s">
        <v>480</v>
      </c>
      <c r="K169" s="58">
        <v>4000</v>
      </c>
      <c r="L169" s="57" t="s">
        <v>481</v>
      </c>
      <c r="M169" s="60" t="s">
        <v>80</v>
      </c>
      <c r="N169" s="60" t="s">
        <v>81</v>
      </c>
      <c r="O169" s="59"/>
      <c r="P169" s="201"/>
    </row>
    <row r="170" spans="1:16" x14ac:dyDescent="0.2">
      <c r="A170" s="77" t="s">
        <v>364</v>
      </c>
      <c r="B170" s="55" t="str">
        <f t="shared" si="10"/>
        <v>INTERMARCHE DRAGUIGNAN</v>
      </c>
      <c r="C170" s="57"/>
      <c r="D170" s="63"/>
      <c r="E170" s="63"/>
      <c r="F170" s="56">
        <f>IF(C170&gt;1,"",1)</f>
        <v>1</v>
      </c>
      <c r="G170" s="63"/>
      <c r="H170" s="63"/>
      <c r="I170" s="56"/>
      <c r="J170" s="57"/>
      <c r="K170" s="58"/>
      <c r="L170" s="57"/>
      <c r="M170" s="184" t="s">
        <v>80</v>
      </c>
      <c r="N170" s="60" t="s">
        <v>81</v>
      </c>
      <c r="O170" s="59"/>
      <c r="P170" s="201"/>
    </row>
    <row r="171" spans="1:16" x14ac:dyDescent="0.2">
      <c r="A171" s="77" t="s">
        <v>131</v>
      </c>
      <c r="B171" s="55" t="str">
        <f t="shared" si="10"/>
        <v>INTERMARCHE ECROUVES</v>
      </c>
      <c r="C171" s="57">
        <v>17</v>
      </c>
      <c r="D171" s="63"/>
      <c r="E171" s="63"/>
      <c r="F171" s="56"/>
      <c r="G171" s="63"/>
      <c r="H171" s="63"/>
      <c r="I171" s="56"/>
      <c r="J171" s="60" t="s">
        <v>132</v>
      </c>
      <c r="K171" s="58">
        <v>54200</v>
      </c>
      <c r="L171" s="57" t="s">
        <v>133</v>
      </c>
      <c r="M171" s="124" t="s">
        <v>99</v>
      </c>
      <c r="N171" s="57" t="s">
        <v>100</v>
      </c>
      <c r="O171" s="59"/>
      <c r="P171" s="201"/>
    </row>
    <row r="172" spans="1:16" x14ac:dyDescent="0.2">
      <c r="A172" s="80" t="s">
        <v>724</v>
      </c>
      <c r="B172" s="55" t="str">
        <f t="shared" si="10"/>
        <v>INTERMARCHE ESTANCARBON</v>
      </c>
      <c r="C172" s="57"/>
      <c r="D172" s="56"/>
      <c r="E172" s="56"/>
      <c r="F172" s="56">
        <f t="shared" ref="F172:F182" si="11">IF(C172&gt;1,"",1)</f>
        <v>1</v>
      </c>
      <c r="G172" s="56"/>
      <c r="H172" s="63"/>
      <c r="I172" s="56"/>
      <c r="J172" s="57" t="s">
        <v>725</v>
      </c>
      <c r="K172" s="58">
        <v>31800</v>
      </c>
      <c r="L172" s="57" t="s">
        <v>726</v>
      </c>
      <c r="M172" s="127" t="s">
        <v>80</v>
      </c>
      <c r="N172" s="60" t="s">
        <v>81</v>
      </c>
      <c r="O172" s="59"/>
      <c r="P172" s="201"/>
    </row>
    <row r="173" spans="1:16" x14ac:dyDescent="0.2">
      <c r="A173" s="78" t="s">
        <v>304</v>
      </c>
      <c r="B173" s="55" t="str">
        <f t="shared" si="10"/>
        <v>INTERMARCHE FOIX</v>
      </c>
      <c r="C173" s="57"/>
      <c r="D173" s="64"/>
      <c r="E173" s="64"/>
      <c r="F173" s="56">
        <f t="shared" si="11"/>
        <v>1</v>
      </c>
      <c r="G173" s="64"/>
      <c r="H173" s="63"/>
      <c r="I173" s="56"/>
      <c r="J173" s="57"/>
      <c r="K173" s="58"/>
      <c r="L173" s="57"/>
      <c r="M173" s="60" t="s">
        <v>80</v>
      </c>
      <c r="N173" s="60" t="s">
        <v>81</v>
      </c>
      <c r="O173" s="59"/>
      <c r="P173" s="201"/>
    </row>
    <row r="174" spans="1:16" x14ac:dyDescent="0.2">
      <c r="A174" s="79" t="s">
        <v>274</v>
      </c>
      <c r="B174" s="55" t="str">
        <f t="shared" si="10"/>
        <v>INTERMARCHE GARLIN</v>
      </c>
      <c r="C174" s="57">
        <v>17</v>
      </c>
      <c r="D174" s="65"/>
      <c r="E174" s="65"/>
      <c r="F174" s="56" t="str">
        <f t="shared" si="11"/>
        <v/>
      </c>
      <c r="G174" s="65"/>
      <c r="H174" s="63"/>
      <c r="I174" s="56"/>
      <c r="J174" s="57" t="s">
        <v>686</v>
      </c>
      <c r="K174" s="58">
        <v>64330</v>
      </c>
      <c r="L174" s="57" t="s">
        <v>687</v>
      </c>
      <c r="M174" s="60" t="s">
        <v>97</v>
      </c>
      <c r="N174" s="60" t="s">
        <v>98</v>
      </c>
      <c r="O174" s="59"/>
      <c r="P174" s="201"/>
    </row>
    <row r="175" spans="1:16" x14ac:dyDescent="0.2">
      <c r="A175" s="77" t="s">
        <v>396</v>
      </c>
      <c r="B175" s="55" t="str">
        <f t="shared" si="10"/>
        <v>INTERMARCHE GAUCHY</v>
      </c>
      <c r="C175" s="57"/>
      <c r="D175" s="63"/>
      <c r="E175" s="63"/>
      <c r="F175" s="56">
        <f t="shared" si="11"/>
        <v>1</v>
      </c>
      <c r="G175" s="63"/>
      <c r="H175" s="63"/>
      <c r="I175" s="56"/>
      <c r="J175" s="60" t="s">
        <v>482</v>
      </c>
      <c r="K175" s="58">
        <v>2430</v>
      </c>
      <c r="L175" s="57" t="s">
        <v>483</v>
      </c>
      <c r="M175" s="183" t="s">
        <v>99</v>
      </c>
      <c r="N175" s="57" t="s">
        <v>100</v>
      </c>
      <c r="O175" s="59"/>
      <c r="P175" s="201"/>
    </row>
    <row r="176" spans="1:16" x14ac:dyDescent="0.2">
      <c r="A176" s="78" t="s">
        <v>305</v>
      </c>
      <c r="B176" s="55" t="str">
        <f t="shared" si="10"/>
        <v>INTERMARCHE GIGNAC</v>
      </c>
      <c r="C176" s="57">
        <v>15</v>
      </c>
      <c r="D176" s="64"/>
      <c r="E176" s="64"/>
      <c r="F176" s="56" t="str">
        <f t="shared" si="11"/>
        <v/>
      </c>
      <c r="G176" s="64"/>
      <c r="H176" s="63"/>
      <c r="I176" s="56"/>
      <c r="J176" s="60" t="s">
        <v>785</v>
      </c>
      <c r="K176" s="58">
        <v>34150</v>
      </c>
      <c r="L176" s="57" t="s">
        <v>484</v>
      </c>
      <c r="M176" s="127" t="s">
        <v>80</v>
      </c>
      <c r="N176" s="60" t="s">
        <v>81</v>
      </c>
      <c r="O176" s="59"/>
      <c r="P176" s="201"/>
    </row>
    <row r="177" spans="1:16" x14ac:dyDescent="0.2">
      <c r="A177" s="80" t="s">
        <v>1563</v>
      </c>
      <c r="B177" s="55" t="str">
        <f t="shared" si="10"/>
        <v>INTERMARCHE GIROMANY</v>
      </c>
      <c r="C177" s="57">
        <v>17</v>
      </c>
      <c r="D177" s="56"/>
      <c r="E177" s="56"/>
      <c r="F177" s="56" t="str">
        <f t="shared" si="11"/>
        <v/>
      </c>
      <c r="G177" s="56"/>
      <c r="H177" s="63"/>
      <c r="I177" s="56"/>
      <c r="J177" s="57" t="s">
        <v>1564</v>
      </c>
      <c r="K177" s="58">
        <v>90200</v>
      </c>
      <c r="L177" s="57" t="s">
        <v>1565</v>
      </c>
      <c r="M177" s="57" t="s">
        <v>99</v>
      </c>
      <c r="N177" s="57" t="s">
        <v>100</v>
      </c>
      <c r="O177" s="59"/>
      <c r="P177" s="201"/>
    </row>
    <row r="178" spans="1:16" x14ac:dyDescent="0.2">
      <c r="A178" s="80" t="s">
        <v>1531</v>
      </c>
      <c r="B178" s="55" t="str">
        <f t="shared" si="10"/>
        <v>INTERMARCHE HASPARREN</v>
      </c>
      <c r="C178" s="57">
        <v>17</v>
      </c>
      <c r="D178" s="56"/>
      <c r="E178" s="56"/>
      <c r="F178" s="56" t="str">
        <f t="shared" si="11"/>
        <v/>
      </c>
      <c r="G178" s="56"/>
      <c r="H178" s="63"/>
      <c r="I178" s="56"/>
      <c r="J178" s="57" t="s">
        <v>1532</v>
      </c>
      <c r="K178" s="58">
        <v>64240</v>
      </c>
      <c r="L178" s="57" t="s">
        <v>1533</v>
      </c>
      <c r="M178" s="60" t="s">
        <v>97</v>
      </c>
      <c r="N178" s="60" t="s">
        <v>98</v>
      </c>
      <c r="O178" s="59"/>
      <c r="P178" s="201"/>
    </row>
    <row r="179" spans="1:16" s="55" customFormat="1" x14ac:dyDescent="0.2">
      <c r="A179" s="77" t="s">
        <v>89</v>
      </c>
      <c r="B179" s="55" t="str">
        <f t="shared" si="10"/>
        <v>INTERMARCHÉ HENDAYE</v>
      </c>
      <c r="C179" s="57">
        <v>17</v>
      </c>
      <c r="D179" s="63"/>
      <c r="E179" s="63"/>
      <c r="F179" s="56" t="str">
        <f t="shared" si="11"/>
        <v/>
      </c>
      <c r="G179" s="63"/>
      <c r="H179" s="63"/>
      <c r="I179" s="56"/>
      <c r="J179" s="60" t="s">
        <v>416</v>
      </c>
      <c r="K179" s="58">
        <v>64700</v>
      </c>
      <c r="L179" s="57" t="s">
        <v>417</v>
      </c>
      <c r="M179" s="184" t="s">
        <v>97</v>
      </c>
      <c r="N179" s="60" t="s">
        <v>98</v>
      </c>
      <c r="O179" s="59"/>
      <c r="P179" s="201"/>
    </row>
    <row r="180" spans="1:16" x14ac:dyDescent="0.2">
      <c r="A180" s="83" t="s">
        <v>333</v>
      </c>
      <c r="B180" s="55" t="str">
        <f t="shared" si="10"/>
        <v>INTERMARCHE JARNAC</v>
      </c>
      <c r="C180" s="57">
        <v>17</v>
      </c>
      <c r="D180" s="70"/>
      <c r="E180" s="70"/>
      <c r="F180" s="56" t="str">
        <f t="shared" si="11"/>
        <v/>
      </c>
      <c r="G180" s="70"/>
      <c r="H180" s="63"/>
      <c r="I180" s="56"/>
      <c r="J180" s="60" t="s">
        <v>485</v>
      </c>
      <c r="K180" s="58">
        <v>16200</v>
      </c>
      <c r="L180" s="57" t="s">
        <v>486</v>
      </c>
      <c r="M180" s="182" t="s">
        <v>95</v>
      </c>
      <c r="N180" s="57" t="s">
        <v>96</v>
      </c>
      <c r="O180" s="59"/>
      <c r="P180" s="201"/>
    </row>
    <row r="181" spans="1:16" x14ac:dyDescent="0.2">
      <c r="A181" s="80" t="s">
        <v>1499</v>
      </c>
      <c r="B181" s="55" t="str">
        <f t="shared" si="10"/>
        <v>INTERMARCHE JARVILLE</v>
      </c>
      <c r="C181" s="57">
        <v>15</v>
      </c>
      <c r="D181" s="56"/>
      <c r="E181" s="56"/>
      <c r="F181" s="56" t="str">
        <f t="shared" si="11"/>
        <v/>
      </c>
      <c r="G181" s="56"/>
      <c r="H181" s="63"/>
      <c r="I181" s="56"/>
      <c r="J181" s="57" t="s">
        <v>1500</v>
      </c>
      <c r="K181" s="58">
        <v>54140</v>
      </c>
      <c r="L181" s="57" t="s">
        <v>1501</v>
      </c>
      <c r="M181" s="57" t="s">
        <v>99</v>
      </c>
      <c r="N181" s="57" t="s">
        <v>100</v>
      </c>
      <c r="O181" s="59"/>
      <c r="P181" s="201"/>
    </row>
    <row r="182" spans="1:16" x14ac:dyDescent="0.2">
      <c r="A182" s="80" t="s">
        <v>1466</v>
      </c>
      <c r="B182" s="55" t="str">
        <f t="shared" si="10"/>
        <v>INTERMARCHE JOINVILLE</v>
      </c>
      <c r="C182" s="57">
        <v>12</v>
      </c>
      <c r="D182" s="56"/>
      <c r="E182" s="56"/>
      <c r="F182" s="56" t="str">
        <f t="shared" si="11"/>
        <v/>
      </c>
      <c r="G182" s="56"/>
      <c r="H182" s="63"/>
      <c r="I182" s="56"/>
      <c r="J182" s="57" t="s">
        <v>1467</v>
      </c>
      <c r="K182" s="58">
        <v>52300</v>
      </c>
      <c r="L182" s="57" t="s">
        <v>1468</v>
      </c>
      <c r="M182" s="57" t="s">
        <v>99</v>
      </c>
      <c r="N182" s="57" t="s">
        <v>100</v>
      </c>
      <c r="O182" s="59"/>
      <c r="P182" s="201"/>
    </row>
    <row r="183" spans="1:16" x14ac:dyDescent="0.2">
      <c r="A183" s="79" t="s">
        <v>1624</v>
      </c>
      <c r="B183" s="55" t="str">
        <f t="shared" si="10"/>
        <v>INTERMARCHE JONZAC</v>
      </c>
      <c r="C183" s="57">
        <v>17</v>
      </c>
      <c r="D183" s="65"/>
      <c r="E183" s="65"/>
      <c r="F183" s="56"/>
      <c r="G183" s="65"/>
      <c r="H183" s="63"/>
      <c r="I183" s="56"/>
      <c r="J183" s="60" t="s">
        <v>1625</v>
      </c>
      <c r="K183" s="58">
        <v>17500</v>
      </c>
      <c r="L183" s="57" t="s">
        <v>1626</v>
      </c>
      <c r="M183" s="62" t="s">
        <v>95</v>
      </c>
      <c r="N183" s="57" t="s">
        <v>96</v>
      </c>
      <c r="O183" s="59"/>
      <c r="P183" s="201"/>
    </row>
    <row r="184" spans="1:16" x14ac:dyDescent="0.2">
      <c r="A184" s="79" t="s">
        <v>90</v>
      </c>
      <c r="B184" s="55" t="str">
        <f t="shared" si="10"/>
        <v>INTERMARCHÉ JURANCON</v>
      </c>
      <c r="C184" s="57"/>
      <c r="D184" s="65"/>
      <c r="E184" s="65"/>
      <c r="F184" s="56">
        <f t="shared" ref="F184:F195" si="12">IF(C184&gt;1,"",1)</f>
        <v>1</v>
      </c>
      <c r="G184" s="65"/>
      <c r="H184" s="63"/>
      <c r="I184" s="56"/>
      <c r="J184" s="60" t="s">
        <v>419</v>
      </c>
      <c r="K184" s="58">
        <v>64110</v>
      </c>
      <c r="L184" s="57" t="s">
        <v>420</v>
      </c>
      <c r="M184" s="127" t="s">
        <v>97</v>
      </c>
      <c r="N184" s="60" t="s">
        <v>98</v>
      </c>
      <c r="O184" s="59"/>
      <c r="P184" s="201"/>
    </row>
    <row r="185" spans="1:16" x14ac:dyDescent="0.2">
      <c r="A185" s="80" t="s">
        <v>983</v>
      </c>
      <c r="B185" s="55" t="str">
        <f t="shared" si="10"/>
        <v>INTERMARCHE LA DESTROUSSE</v>
      </c>
      <c r="C185" s="57">
        <v>17</v>
      </c>
      <c r="D185" s="56"/>
      <c r="E185" s="56"/>
      <c r="F185" s="56" t="str">
        <f t="shared" si="12"/>
        <v/>
      </c>
      <c r="G185" s="56"/>
      <c r="H185" s="63"/>
      <c r="I185" s="56"/>
      <c r="J185" s="57" t="s">
        <v>982</v>
      </c>
      <c r="K185" s="58">
        <v>13112</v>
      </c>
      <c r="L185" s="57" t="s">
        <v>984</v>
      </c>
      <c r="M185" s="184" t="s">
        <v>80</v>
      </c>
      <c r="N185" s="60" t="s">
        <v>81</v>
      </c>
      <c r="O185" s="59"/>
      <c r="P185" s="201"/>
    </row>
    <row r="186" spans="1:16" x14ac:dyDescent="0.2">
      <c r="A186" s="80" t="s">
        <v>721</v>
      </c>
      <c r="B186" s="55" t="str">
        <f t="shared" si="10"/>
        <v>INTERMARCHE LA REOLE</v>
      </c>
      <c r="C186" s="57">
        <v>17</v>
      </c>
      <c r="D186" s="56"/>
      <c r="E186" s="56"/>
      <c r="F186" s="56" t="str">
        <f t="shared" si="12"/>
        <v/>
      </c>
      <c r="G186" s="56"/>
      <c r="H186" s="63"/>
      <c r="I186" s="56"/>
      <c r="J186" s="57" t="s">
        <v>722</v>
      </c>
      <c r="K186" s="58">
        <v>33190</v>
      </c>
      <c r="L186" s="57" t="s">
        <v>723</v>
      </c>
      <c r="M186" s="60" t="s">
        <v>97</v>
      </c>
      <c r="N186" s="60" t="s">
        <v>98</v>
      </c>
      <c r="O186" s="59"/>
      <c r="P186" s="201"/>
    </row>
    <row r="187" spans="1:16" x14ac:dyDescent="0.2">
      <c r="A187" s="80" t="s">
        <v>1032</v>
      </c>
      <c r="B187" s="55" t="str">
        <f t="shared" si="10"/>
        <v>INTERMARCHE LA ROCHE CHALAIS</v>
      </c>
      <c r="C187" s="57">
        <v>17</v>
      </c>
      <c r="D187" s="56"/>
      <c r="E187" s="56"/>
      <c r="F187" s="56" t="str">
        <f t="shared" si="12"/>
        <v/>
      </c>
      <c r="G187" s="56"/>
      <c r="H187" s="63"/>
      <c r="I187" s="56"/>
      <c r="J187" s="57" t="s">
        <v>1033</v>
      </c>
      <c r="K187" s="58">
        <v>24490</v>
      </c>
      <c r="L187" s="57" t="s">
        <v>1034</v>
      </c>
      <c r="M187" s="62" t="s">
        <v>95</v>
      </c>
      <c r="N187" s="57" t="s">
        <v>96</v>
      </c>
      <c r="O187" s="59"/>
      <c r="P187" s="201"/>
    </row>
    <row r="188" spans="1:16" x14ac:dyDescent="0.2">
      <c r="A188" s="80" t="s">
        <v>1035</v>
      </c>
      <c r="B188" s="55" t="str">
        <f t="shared" si="10"/>
        <v>INTERMARCHE LA ROCHELLE</v>
      </c>
      <c r="C188" s="57">
        <v>17</v>
      </c>
      <c r="D188" s="56"/>
      <c r="E188" s="56"/>
      <c r="F188" s="56" t="str">
        <f t="shared" si="12"/>
        <v/>
      </c>
      <c r="G188" s="56"/>
      <c r="H188" s="63"/>
      <c r="I188" s="56"/>
      <c r="J188" s="57" t="s">
        <v>883</v>
      </c>
      <c r="K188" s="58">
        <v>17000</v>
      </c>
      <c r="L188" s="57" t="s">
        <v>884</v>
      </c>
      <c r="M188" s="183" t="s">
        <v>86</v>
      </c>
      <c r="N188" s="57" t="s">
        <v>87</v>
      </c>
      <c r="O188" s="59"/>
      <c r="P188" s="201"/>
    </row>
    <row r="189" spans="1:16" x14ac:dyDescent="0.2">
      <c r="A189" s="80" t="s">
        <v>58</v>
      </c>
      <c r="B189" s="55" t="str">
        <f t="shared" si="10"/>
        <v>INTERMARCHE LA TESTE</v>
      </c>
      <c r="C189" s="57">
        <v>17</v>
      </c>
      <c r="D189" s="56"/>
      <c r="E189" s="56"/>
      <c r="F189" s="56" t="str">
        <f t="shared" si="12"/>
        <v/>
      </c>
      <c r="G189" s="56"/>
      <c r="H189" s="63"/>
      <c r="I189" s="56"/>
      <c r="J189" s="57" t="s">
        <v>59</v>
      </c>
      <c r="K189" s="58">
        <v>33260</v>
      </c>
      <c r="L189" s="57" t="s">
        <v>60</v>
      </c>
      <c r="M189" s="127" t="s">
        <v>97</v>
      </c>
      <c r="N189" s="60" t="s">
        <v>98</v>
      </c>
      <c r="O189" s="59"/>
      <c r="P189" s="201"/>
    </row>
    <row r="190" spans="1:16" x14ac:dyDescent="0.2">
      <c r="A190" s="80" t="s">
        <v>1511</v>
      </c>
      <c r="B190" s="55" t="str">
        <f t="shared" si="10"/>
        <v>INTERMARCHE LABARTHE SUR LEZE</v>
      </c>
      <c r="C190" s="57">
        <v>17</v>
      </c>
      <c r="D190" s="56"/>
      <c r="E190" s="56"/>
      <c r="F190" s="56" t="str">
        <f t="shared" si="12"/>
        <v/>
      </c>
      <c r="G190" s="56"/>
      <c r="H190" s="63"/>
      <c r="I190" s="56"/>
      <c r="J190" s="57" t="s">
        <v>1512</v>
      </c>
      <c r="K190" s="58">
        <v>31860</v>
      </c>
      <c r="L190" s="57" t="s">
        <v>1513</v>
      </c>
      <c r="M190" s="60" t="s">
        <v>80</v>
      </c>
      <c r="N190" s="60" t="s">
        <v>81</v>
      </c>
      <c r="O190" s="59"/>
      <c r="P190" s="201"/>
    </row>
    <row r="191" spans="1:16" x14ac:dyDescent="0.2">
      <c r="A191" s="77" t="s">
        <v>334</v>
      </c>
      <c r="B191" s="55" t="str">
        <f t="shared" si="10"/>
        <v>INTERMARCHE LALINDE</v>
      </c>
      <c r="C191" s="57"/>
      <c r="D191" s="63"/>
      <c r="E191" s="63"/>
      <c r="F191" s="56">
        <f t="shared" si="12"/>
        <v>1</v>
      </c>
      <c r="G191" s="63"/>
      <c r="H191" s="63"/>
      <c r="I191" s="56"/>
      <c r="J191" s="60" t="s">
        <v>487</v>
      </c>
      <c r="K191" s="58">
        <v>24150</v>
      </c>
      <c r="L191" s="57" t="s">
        <v>488</v>
      </c>
      <c r="M191" s="62" t="s">
        <v>95</v>
      </c>
      <c r="N191" s="57" t="s">
        <v>96</v>
      </c>
      <c r="O191" s="59"/>
      <c r="P191" s="201"/>
    </row>
    <row r="192" spans="1:16" x14ac:dyDescent="0.2">
      <c r="A192" s="80" t="s">
        <v>903</v>
      </c>
      <c r="B192" s="55" t="str">
        <f t="shared" si="10"/>
        <v>INTERMARCHE LAMBALLE</v>
      </c>
      <c r="C192" s="57">
        <v>12</v>
      </c>
      <c r="D192" s="56"/>
      <c r="E192" s="56"/>
      <c r="F192" s="56" t="str">
        <f t="shared" si="12"/>
        <v/>
      </c>
      <c r="G192" s="56"/>
      <c r="H192" s="63"/>
      <c r="I192" s="56"/>
      <c r="J192" s="57" t="s">
        <v>904</v>
      </c>
      <c r="K192" s="58">
        <v>22400</v>
      </c>
      <c r="L192" s="57" t="s">
        <v>905</v>
      </c>
      <c r="M192" s="124" t="s">
        <v>86</v>
      </c>
      <c r="N192" s="57" t="s">
        <v>87</v>
      </c>
      <c r="O192" s="59"/>
      <c r="P192" s="201"/>
    </row>
    <row r="193" spans="1:16" x14ac:dyDescent="0.2">
      <c r="A193" s="80" t="s">
        <v>1384</v>
      </c>
      <c r="B193" s="55" t="str">
        <f t="shared" si="10"/>
        <v>INTERMARCHE LANGON</v>
      </c>
      <c r="C193" s="57">
        <v>17</v>
      </c>
      <c r="D193" s="56"/>
      <c r="E193" s="56"/>
      <c r="F193" s="56" t="str">
        <f t="shared" si="12"/>
        <v/>
      </c>
      <c r="G193" s="56"/>
      <c r="H193" s="63"/>
      <c r="I193" s="56"/>
      <c r="J193" s="57" t="s">
        <v>1385</v>
      </c>
      <c r="K193" s="58">
        <v>33210</v>
      </c>
      <c r="L193" s="57" t="s">
        <v>554</v>
      </c>
      <c r="M193" s="127" t="s">
        <v>97</v>
      </c>
      <c r="N193" s="60" t="s">
        <v>98</v>
      </c>
      <c r="O193" s="59"/>
      <c r="P193" s="201"/>
    </row>
    <row r="194" spans="1:16" x14ac:dyDescent="0.2">
      <c r="A194" s="77" t="s">
        <v>1471</v>
      </c>
      <c r="B194" s="55" t="str">
        <f t="shared" si="10"/>
        <v>INTERMARCHE LANTON</v>
      </c>
      <c r="C194" s="57">
        <v>17</v>
      </c>
      <c r="D194" s="63"/>
      <c r="E194" s="63"/>
      <c r="F194" s="56" t="str">
        <f t="shared" si="12"/>
        <v/>
      </c>
      <c r="G194" s="63"/>
      <c r="H194" s="63"/>
      <c r="I194" s="56"/>
      <c r="J194" s="60" t="s">
        <v>1472</v>
      </c>
      <c r="K194" s="58">
        <v>33138</v>
      </c>
      <c r="L194" s="57" t="s">
        <v>1473</v>
      </c>
      <c r="M194" s="60" t="s">
        <v>97</v>
      </c>
      <c r="N194" s="60" t="s">
        <v>98</v>
      </c>
      <c r="O194" s="59"/>
      <c r="P194" s="201"/>
    </row>
    <row r="195" spans="1:16" x14ac:dyDescent="0.2">
      <c r="A195" s="80" t="s">
        <v>1155</v>
      </c>
      <c r="B195" s="55" t="str">
        <f t="shared" ref="B195:B219" si="13">UPPER(A195)</f>
        <v>INTERMARCHE LE MANS BOLLÉ</v>
      </c>
      <c r="C195" s="57">
        <v>17</v>
      </c>
      <c r="D195" s="56"/>
      <c r="E195" s="56"/>
      <c r="F195" s="56" t="str">
        <f t="shared" si="12"/>
        <v/>
      </c>
      <c r="G195" s="56"/>
      <c r="H195" s="63"/>
      <c r="I195" s="56"/>
      <c r="J195" s="57" t="s">
        <v>979</v>
      </c>
      <c r="K195" s="58">
        <v>72000</v>
      </c>
      <c r="L195" s="57" t="s">
        <v>729</v>
      </c>
      <c r="M195" s="124" t="s">
        <v>86</v>
      </c>
      <c r="N195" s="57" t="s">
        <v>87</v>
      </c>
      <c r="O195" s="59"/>
      <c r="P195" s="201"/>
    </row>
    <row r="196" spans="1:16" s="55" customFormat="1" x14ac:dyDescent="0.2">
      <c r="A196" s="77" t="s">
        <v>112</v>
      </c>
      <c r="B196" s="55" t="str">
        <f t="shared" si="13"/>
        <v>INTERMARCHE LE PALAIS SUR VIENNE</v>
      </c>
      <c r="C196" s="57">
        <v>15</v>
      </c>
      <c r="D196" s="63"/>
      <c r="E196" s="63"/>
      <c r="F196" s="56"/>
      <c r="G196" s="63"/>
      <c r="H196" s="63"/>
      <c r="I196" s="56"/>
      <c r="J196" s="60" t="s">
        <v>113</v>
      </c>
      <c r="K196" s="58">
        <v>87410</v>
      </c>
      <c r="L196" s="57" t="s">
        <v>114</v>
      </c>
      <c r="M196" s="62" t="s">
        <v>95</v>
      </c>
      <c r="N196" s="57" t="s">
        <v>115</v>
      </c>
      <c r="O196" s="59"/>
      <c r="P196" s="201"/>
    </row>
    <row r="197" spans="1:16" x14ac:dyDescent="0.2">
      <c r="A197" s="77" t="s">
        <v>275</v>
      </c>
      <c r="B197" s="55" t="str">
        <f t="shared" si="13"/>
        <v>INTERMARCHE LE PASSAGE</v>
      </c>
      <c r="C197" s="57"/>
      <c r="D197" s="63"/>
      <c r="E197" s="63"/>
      <c r="F197" s="56">
        <f>IF(C197&gt;1,"",1)</f>
        <v>1</v>
      </c>
      <c r="G197" s="63"/>
      <c r="H197" s="63"/>
      <c r="I197" s="56"/>
      <c r="J197" s="60" t="s">
        <v>491</v>
      </c>
      <c r="K197" s="58">
        <v>47520</v>
      </c>
      <c r="L197" s="57" t="s">
        <v>492</v>
      </c>
      <c r="M197" s="62" t="s">
        <v>95</v>
      </c>
      <c r="N197" s="57" t="s">
        <v>96</v>
      </c>
      <c r="O197" s="59"/>
      <c r="P197" s="201"/>
    </row>
    <row r="198" spans="1:16" s="55" customFormat="1" x14ac:dyDescent="0.2">
      <c r="A198" s="77" t="s">
        <v>92</v>
      </c>
      <c r="B198" s="55" t="str">
        <f t="shared" si="13"/>
        <v>INTERMARCHE LECTOURE</v>
      </c>
      <c r="C198" s="57"/>
      <c r="D198" s="63"/>
      <c r="E198" s="63"/>
      <c r="F198" s="56">
        <f>IF(C198&gt;1,"",1)</f>
        <v>1</v>
      </c>
      <c r="G198" s="63"/>
      <c r="H198" s="63"/>
      <c r="I198" s="56"/>
      <c r="J198" s="60" t="s">
        <v>493</v>
      </c>
      <c r="K198" s="58">
        <v>32700</v>
      </c>
      <c r="L198" s="57" t="s">
        <v>494</v>
      </c>
      <c r="M198" s="60" t="s">
        <v>97</v>
      </c>
      <c r="N198" s="60" t="s">
        <v>98</v>
      </c>
      <c r="O198" s="59"/>
      <c r="P198" s="201"/>
    </row>
    <row r="199" spans="1:16" x14ac:dyDescent="0.2">
      <c r="A199" s="77" t="s">
        <v>106</v>
      </c>
      <c r="B199" s="55" t="str">
        <f t="shared" si="13"/>
        <v>INTERMARCHE LES PONTS DE CÉ</v>
      </c>
      <c r="C199" s="57">
        <v>17</v>
      </c>
      <c r="D199" s="63"/>
      <c r="E199" s="63"/>
      <c r="F199" s="56"/>
      <c r="G199" s="63"/>
      <c r="H199" s="63"/>
      <c r="I199" s="56"/>
      <c r="J199" s="60" t="s">
        <v>107</v>
      </c>
      <c r="K199" s="58">
        <v>49130</v>
      </c>
      <c r="L199" s="57" t="s">
        <v>108</v>
      </c>
      <c r="M199" s="183" t="s">
        <v>86</v>
      </c>
      <c r="N199" s="57" t="s">
        <v>87</v>
      </c>
      <c r="O199" s="59"/>
      <c r="P199" s="201"/>
    </row>
    <row r="200" spans="1:16" x14ac:dyDescent="0.2">
      <c r="A200" s="82" t="s">
        <v>306</v>
      </c>
      <c r="B200" s="55" t="str">
        <f t="shared" si="13"/>
        <v>INTERMARCHE LIGNAN SUR ORB</v>
      </c>
      <c r="C200" s="57">
        <v>12</v>
      </c>
      <c r="D200" s="69"/>
      <c r="E200" s="69"/>
      <c r="F200" s="56" t="str">
        <f>IF(C200&gt;1,"",1)</f>
        <v/>
      </c>
      <c r="G200" s="69"/>
      <c r="H200" s="63"/>
      <c r="I200" s="56"/>
      <c r="J200" s="57" t="s">
        <v>679</v>
      </c>
      <c r="K200" s="58">
        <v>34190</v>
      </c>
      <c r="L200" s="57" t="s">
        <v>680</v>
      </c>
      <c r="M200" s="60" t="s">
        <v>80</v>
      </c>
      <c r="N200" s="60" t="s">
        <v>81</v>
      </c>
      <c r="O200" s="59"/>
      <c r="P200" s="201"/>
    </row>
    <row r="201" spans="1:16" x14ac:dyDescent="0.2">
      <c r="A201" s="80" t="s">
        <v>1156</v>
      </c>
      <c r="B201" s="55" t="str">
        <f t="shared" si="13"/>
        <v>INTERMARCHE LIMOGES</v>
      </c>
      <c r="C201" s="57">
        <v>17</v>
      </c>
      <c r="D201" s="56"/>
      <c r="E201" s="56"/>
      <c r="F201" s="56" t="str">
        <f>IF(C201&gt;1,"",1)</f>
        <v/>
      </c>
      <c r="G201" s="56"/>
      <c r="H201" s="63"/>
      <c r="I201" s="56"/>
      <c r="J201" s="57" t="s">
        <v>1036</v>
      </c>
      <c r="K201" s="58">
        <v>87100</v>
      </c>
      <c r="L201" s="57" t="s">
        <v>382</v>
      </c>
      <c r="M201" s="189" t="s">
        <v>95</v>
      </c>
      <c r="N201" s="57" t="s">
        <v>96</v>
      </c>
      <c r="O201" s="59"/>
      <c r="P201" s="201"/>
    </row>
    <row r="202" spans="1:16" x14ac:dyDescent="0.2">
      <c r="A202" s="80" t="s">
        <v>1496</v>
      </c>
      <c r="B202" s="55" t="str">
        <f t="shared" si="13"/>
        <v>INTERMARCHE LUDRES</v>
      </c>
      <c r="C202" s="57">
        <v>15</v>
      </c>
      <c r="D202" s="56"/>
      <c r="E202" s="56"/>
      <c r="F202" s="56" t="str">
        <f>IF(C202&gt;1,"",1)</f>
        <v/>
      </c>
      <c r="G202" s="56"/>
      <c r="H202" s="63"/>
      <c r="I202" s="56"/>
      <c r="J202" s="57" t="s">
        <v>1497</v>
      </c>
      <c r="K202" s="58">
        <v>54170</v>
      </c>
      <c r="L202" s="57" t="s">
        <v>1498</v>
      </c>
      <c r="M202" s="183" t="s">
        <v>99</v>
      </c>
      <c r="N202" s="57" t="s">
        <v>100</v>
      </c>
      <c r="O202" s="59"/>
      <c r="P202" s="201"/>
    </row>
    <row r="203" spans="1:16" x14ac:dyDescent="0.2">
      <c r="A203" s="78" t="s">
        <v>156</v>
      </c>
      <c r="B203" s="55" t="str">
        <f t="shared" si="13"/>
        <v>INTERMARCHE MALICORNE</v>
      </c>
      <c r="C203" s="57">
        <v>20</v>
      </c>
      <c r="D203" s="64"/>
      <c r="E203" s="64"/>
      <c r="F203" s="56"/>
      <c r="G203" s="64"/>
      <c r="H203" s="63"/>
      <c r="I203" s="56"/>
      <c r="J203" s="60" t="s">
        <v>157</v>
      </c>
      <c r="K203" s="58">
        <v>3600</v>
      </c>
      <c r="L203" s="57" t="s">
        <v>158</v>
      </c>
      <c r="M203" s="183" t="s">
        <v>86</v>
      </c>
      <c r="N203" s="57" t="s">
        <v>87</v>
      </c>
      <c r="O203" s="59"/>
      <c r="P203" s="201"/>
    </row>
    <row r="204" spans="1:16" x14ac:dyDescent="0.2">
      <c r="A204" s="78" t="s">
        <v>307</v>
      </c>
      <c r="B204" s="55" t="str">
        <f t="shared" si="13"/>
        <v>INTERMARCHE MALLEMORT</v>
      </c>
      <c r="C204" s="57">
        <v>15</v>
      </c>
      <c r="D204" s="64"/>
      <c r="E204" s="64"/>
      <c r="F204" s="56" t="str">
        <f t="shared" ref="F204:F213" si="14">IF(C204&gt;1,"",1)</f>
        <v/>
      </c>
      <c r="G204" s="64"/>
      <c r="H204" s="63"/>
      <c r="I204" s="56"/>
      <c r="J204" s="60" t="s">
        <v>495</v>
      </c>
      <c r="K204" s="58">
        <v>13370</v>
      </c>
      <c r="L204" s="57" t="s">
        <v>496</v>
      </c>
      <c r="M204" s="127" t="s">
        <v>80</v>
      </c>
      <c r="N204" s="60" t="s">
        <v>81</v>
      </c>
      <c r="O204" s="59"/>
      <c r="P204" s="201"/>
    </row>
    <row r="205" spans="1:16" x14ac:dyDescent="0.2">
      <c r="A205" s="77" t="s">
        <v>276</v>
      </c>
      <c r="B205" s="55" t="str">
        <f t="shared" si="13"/>
        <v>INTERMARCHE MARAMBAT</v>
      </c>
      <c r="C205" s="57"/>
      <c r="D205" s="63"/>
      <c r="E205" s="63"/>
      <c r="F205" s="56">
        <f t="shared" si="14"/>
        <v>1</v>
      </c>
      <c r="G205" s="63"/>
      <c r="H205" s="63"/>
      <c r="I205" s="56"/>
      <c r="J205" s="60" t="s">
        <v>497</v>
      </c>
      <c r="K205" s="58">
        <v>32190</v>
      </c>
      <c r="L205" s="57" t="s">
        <v>498</v>
      </c>
      <c r="M205" s="60" t="s">
        <v>97</v>
      </c>
      <c r="N205" s="60" t="s">
        <v>98</v>
      </c>
      <c r="O205" s="59"/>
      <c r="P205" s="201"/>
    </row>
    <row r="206" spans="1:16" x14ac:dyDescent="0.2">
      <c r="A206" s="77" t="s">
        <v>335</v>
      </c>
      <c r="B206" s="55" t="str">
        <f t="shared" si="13"/>
        <v>INTERMARCHE MARENNES</v>
      </c>
      <c r="C206" s="57">
        <v>17</v>
      </c>
      <c r="D206" s="63"/>
      <c r="E206" s="63"/>
      <c r="F206" s="56" t="str">
        <f t="shared" si="14"/>
        <v/>
      </c>
      <c r="G206" s="63"/>
      <c r="H206" s="63"/>
      <c r="I206" s="56"/>
      <c r="J206" s="60" t="s">
        <v>499</v>
      </c>
      <c r="K206" s="58">
        <v>17320</v>
      </c>
      <c r="L206" s="57" t="s">
        <v>500</v>
      </c>
      <c r="M206" s="57" t="s">
        <v>86</v>
      </c>
      <c r="N206" s="57" t="s">
        <v>87</v>
      </c>
      <c r="O206" s="59"/>
      <c r="P206" s="201"/>
    </row>
    <row r="207" spans="1:16" x14ac:dyDescent="0.2">
      <c r="A207" s="80" t="s">
        <v>847</v>
      </c>
      <c r="B207" s="55" t="str">
        <f t="shared" si="13"/>
        <v>INTERMARCHE MATHA</v>
      </c>
      <c r="C207" s="57"/>
      <c r="D207" s="56"/>
      <c r="E207" s="56"/>
      <c r="F207" s="56">
        <f t="shared" si="14"/>
        <v>1</v>
      </c>
      <c r="G207" s="56"/>
      <c r="H207" s="63"/>
      <c r="I207" s="56"/>
      <c r="J207" s="57" t="s">
        <v>848</v>
      </c>
      <c r="K207" s="58">
        <v>17160</v>
      </c>
      <c r="L207" s="57" t="s">
        <v>849</v>
      </c>
      <c r="M207" s="57" t="s">
        <v>86</v>
      </c>
      <c r="N207" s="57" t="s">
        <v>87</v>
      </c>
      <c r="O207" s="59"/>
      <c r="P207" s="201"/>
    </row>
    <row r="208" spans="1:16" s="55" customFormat="1" x14ac:dyDescent="0.2">
      <c r="A208" s="80" t="s">
        <v>844</v>
      </c>
      <c r="B208" s="55" t="str">
        <f t="shared" si="13"/>
        <v>INTERMARCHE MENTON</v>
      </c>
      <c r="C208" s="57"/>
      <c r="D208" s="56"/>
      <c r="E208" s="56"/>
      <c r="F208" s="56">
        <f t="shared" si="14"/>
        <v>1</v>
      </c>
      <c r="G208" s="56"/>
      <c r="H208" s="63"/>
      <c r="I208" s="56"/>
      <c r="J208" s="57" t="s">
        <v>845</v>
      </c>
      <c r="K208" s="58">
        <v>6500</v>
      </c>
      <c r="L208" s="57" t="s">
        <v>846</v>
      </c>
      <c r="M208" s="60" t="s">
        <v>80</v>
      </c>
      <c r="N208" s="60" t="s">
        <v>81</v>
      </c>
      <c r="O208" s="59"/>
      <c r="P208" s="201"/>
    </row>
    <row r="209" spans="1:16" x14ac:dyDescent="0.2">
      <c r="A209" s="80" t="s">
        <v>40</v>
      </c>
      <c r="B209" s="55" t="str">
        <f t="shared" si="13"/>
        <v>INTERMARCHE METZ VALLIERES</v>
      </c>
      <c r="C209" s="57">
        <v>17</v>
      </c>
      <c r="D209" s="56"/>
      <c r="E209" s="56"/>
      <c r="F209" s="56" t="str">
        <f t="shared" si="14"/>
        <v/>
      </c>
      <c r="G209" s="56"/>
      <c r="H209" s="63"/>
      <c r="I209" s="56"/>
      <c r="J209" s="57" t="s">
        <v>41</v>
      </c>
      <c r="K209" s="58">
        <v>57070</v>
      </c>
      <c r="L209" s="57" t="s">
        <v>42</v>
      </c>
      <c r="M209" s="124" t="s">
        <v>99</v>
      </c>
      <c r="N209" s="57" t="s">
        <v>100</v>
      </c>
      <c r="O209" s="59"/>
      <c r="P209" s="201"/>
    </row>
    <row r="210" spans="1:16" x14ac:dyDescent="0.2">
      <c r="A210" s="78" t="s">
        <v>308</v>
      </c>
      <c r="B210" s="55" t="str">
        <f t="shared" si="13"/>
        <v>INTERMARCHE MEZE</v>
      </c>
      <c r="C210" s="57">
        <v>17</v>
      </c>
      <c r="D210" s="64"/>
      <c r="E210" s="64"/>
      <c r="F210" s="56" t="str">
        <f t="shared" si="14"/>
        <v/>
      </c>
      <c r="G210" s="64"/>
      <c r="H210" s="63"/>
      <c r="I210" s="56"/>
      <c r="J210" s="60" t="s">
        <v>501</v>
      </c>
      <c r="K210" s="58">
        <v>34140</v>
      </c>
      <c r="L210" s="57" t="s">
        <v>502</v>
      </c>
      <c r="M210" s="60" t="s">
        <v>80</v>
      </c>
      <c r="N210" s="60" t="s">
        <v>81</v>
      </c>
      <c r="O210" s="59"/>
      <c r="P210" s="201"/>
    </row>
    <row r="211" spans="1:16" x14ac:dyDescent="0.2">
      <c r="A211" s="80" t="s">
        <v>1554</v>
      </c>
      <c r="B211" s="55" t="str">
        <f t="shared" si="13"/>
        <v>INTERMARCHE MIRANDE</v>
      </c>
      <c r="C211" s="57">
        <v>17</v>
      </c>
      <c r="D211" s="56"/>
      <c r="E211" s="56"/>
      <c r="F211" s="56" t="str">
        <f t="shared" si="14"/>
        <v/>
      </c>
      <c r="G211" s="56"/>
      <c r="H211" s="63"/>
      <c r="I211" s="56"/>
      <c r="J211" s="57" t="s">
        <v>1555</v>
      </c>
      <c r="K211" s="58">
        <v>32300</v>
      </c>
      <c r="L211" s="57" t="s">
        <v>1556</v>
      </c>
      <c r="M211" s="127" t="s">
        <v>97</v>
      </c>
      <c r="N211" s="60" t="s">
        <v>98</v>
      </c>
      <c r="O211" s="59"/>
      <c r="P211" s="201"/>
    </row>
    <row r="212" spans="1:16" x14ac:dyDescent="0.2">
      <c r="A212" s="80" t="s">
        <v>799</v>
      </c>
      <c r="B212" s="55" t="str">
        <f t="shared" si="13"/>
        <v>INTERMARCHE MONTEILS</v>
      </c>
      <c r="C212" s="57">
        <v>15</v>
      </c>
      <c r="D212" s="56"/>
      <c r="E212" s="56"/>
      <c r="F212" s="56" t="str">
        <f t="shared" si="14"/>
        <v/>
      </c>
      <c r="G212" s="56"/>
      <c r="H212" s="63"/>
      <c r="I212" s="56"/>
      <c r="J212" s="57" t="s">
        <v>798</v>
      </c>
      <c r="K212" s="58">
        <v>82300</v>
      </c>
      <c r="L212" s="57" t="s">
        <v>800</v>
      </c>
      <c r="M212" s="127" t="s">
        <v>80</v>
      </c>
      <c r="N212" s="60" t="s">
        <v>81</v>
      </c>
      <c r="O212" s="59"/>
      <c r="P212" s="201"/>
    </row>
    <row r="213" spans="1:16" x14ac:dyDescent="0.2">
      <c r="A213" s="77" t="s">
        <v>336</v>
      </c>
      <c r="B213" s="55" t="str">
        <f t="shared" si="13"/>
        <v>INTERMARCHE MONTENDRE</v>
      </c>
      <c r="C213" s="57">
        <v>17</v>
      </c>
      <c r="D213" s="63"/>
      <c r="E213" s="63"/>
      <c r="F213" s="56" t="str">
        <f t="shared" si="14"/>
        <v/>
      </c>
      <c r="G213" s="63"/>
      <c r="H213" s="63"/>
      <c r="I213" s="56"/>
      <c r="J213" s="60" t="s">
        <v>503</v>
      </c>
      <c r="K213" s="58">
        <v>17130</v>
      </c>
      <c r="L213" s="57" t="s">
        <v>504</v>
      </c>
      <c r="M213" s="182" t="s">
        <v>95</v>
      </c>
      <c r="N213" s="57" t="s">
        <v>96</v>
      </c>
      <c r="O213" s="59"/>
      <c r="P213" s="201"/>
    </row>
    <row r="214" spans="1:16" x14ac:dyDescent="0.2">
      <c r="A214" s="80" t="s">
        <v>207</v>
      </c>
      <c r="B214" s="55" t="str">
        <f t="shared" si="13"/>
        <v>INTERMARCHE MONTGUYON</v>
      </c>
      <c r="C214" s="57">
        <v>20</v>
      </c>
      <c r="D214" s="56"/>
      <c r="E214" s="56"/>
      <c r="F214" s="56"/>
      <c r="G214" s="56"/>
      <c r="H214" s="63"/>
      <c r="I214" s="56"/>
      <c r="J214" s="57" t="s">
        <v>208</v>
      </c>
      <c r="K214" s="58">
        <v>17270</v>
      </c>
      <c r="L214" s="57" t="s">
        <v>209</v>
      </c>
      <c r="M214" s="62" t="s">
        <v>95</v>
      </c>
      <c r="N214" s="57" t="s">
        <v>96</v>
      </c>
      <c r="O214" s="59"/>
      <c r="P214" s="201"/>
    </row>
    <row r="215" spans="1:16" x14ac:dyDescent="0.2">
      <c r="A215" s="78" t="s">
        <v>309</v>
      </c>
      <c r="B215" s="55" t="str">
        <f t="shared" si="13"/>
        <v>INTERMARCHE MOUSTAJON</v>
      </c>
      <c r="C215" s="57"/>
      <c r="D215" s="64"/>
      <c r="E215" s="64"/>
      <c r="F215" s="56">
        <f>IF(C215&gt;1,"",1)</f>
        <v>1</v>
      </c>
      <c r="G215" s="64"/>
      <c r="H215" s="63"/>
      <c r="I215" s="56"/>
      <c r="J215" s="60" t="s">
        <v>505</v>
      </c>
      <c r="K215" s="58">
        <v>31110</v>
      </c>
      <c r="L215" s="57" t="s">
        <v>506</v>
      </c>
      <c r="M215" s="127" t="s">
        <v>80</v>
      </c>
      <c r="N215" s="60" t="s">
        <v>81</v>
      </c>
      <c r="O215" s="59"/>
      <c r="P215" s="201"/>
    </row>
    <row r="216" spans="1:16" x14ac:dyDescent="0.2">
      <c r="A216" s="80" t="s">
        <v>824</v>
      </c>
      <c r="B216" s="55" t="str">
        <f t="shared" si="13"/>
        <v>INTERMARCHE NERAC</v>
      </c>
      <c r="C216" s="57">
        <v>15</v>
      </c>
      <c r="D216" s="56"/>
      <c r="E216" s="56"/>
      <c r="F216" s="56" t="str">
        <f>IF(C216&gt;1,"",1)</f>
        <v/>
      </c>
      <c r="G216" s="56"/>
      <c r="H216" s="63"/>
      <c r="I216" s="56"/>
      <c r="J216" s="57" t="s">
        <v>825</v>
      </c>
      <c r="K216" s="58">
        <v>47600</v>
      </c>
      <c r="L216" s="57" t="s">
        <v>826</v>
      </c>
      <c r="M216" s="182" t="s">
        <v>95</v>
      </c>
      <c r="N216" s="57" t="s">
        <v>96</v>
      </c>
      <c r="O216" s="59"/>
      <c r="P216" s="201"/>
    </row>
    <row r="217" spans="1:16" x14ac:dyDescent="0.2">
      <c r="A217" s="77" t="s">
        <v>1612</v>
      </c>
      <c r="B217" s="55" t="str">
        <f t="shared" si="13"/>
        <v>INTERMARCHE NEUVIC SUR L'ISLE</v>
      </c>
      <c r="C217" s="57">
        <v>17</v>
      </c>
      <c r="D217" s="63"/>
      <c r="E217" s="63"/>
      <c r="F217" s="56"/>
      <c r="G217" s="63"/>
      <c r="H217" s="63"/>
      <c r="I217" s="56"/>
      <c r="J217" s="60" t="s">
        <v>1166</v>
      </c>
      <c r="K217" s="58">
        <v>24190</v>
      </c>
      <c r="L217" s="57" t="s">
        <v>1613</v>
      </c>
      <c r="M217" s="62" t="s">
        <v>95</v>
      </c>
      <c r="N217" s="57" t="s">
        <v>115</v>
      </c>
      <c r="O217" s="59"/>
      <c r="P217" s="201"/>
    </row>
    <row r="218" spans="1:16" x14ac:dyDescent="0.2">
      <c r="A218" s="80" t="s">
        <v>1325</v>
      </c>
      <c r="B218" s="55" t="str">
        <f t="shared" si="13"/>
        <v>INTERMARCHE NIEUL SUR MER</v>
      </c>
      <c r="C218" s="57">
        <v>17</v>
      </c>
      <c r="D218" s="56"/>
      <c r="E218" s="56"/>
      <c r="F218" s="56" t="str">
        <f>IF(C218&gt;1,"",1)</f>
        <v/>
      </c>
      <c r="G218" s="56"/>
      <c r="H218" s="63"/>
      <c r="I218" s="56"/>
      <c r="J218" s="57" t="s">
        <v>1326</v>
      </c>
      <c r="K218" s="58">
        <v>17137</v>
      </c>
      <c r="L218" s="57" t="s">
        <v>1327</v>
      </c>
      <c r="M218" s="124" t="s">
        <v>86</v>
      </c>
      <c r="N218" s="57" t="s">
        <v>87</v>
      </c>
      <c r="O218" s="59"/>
      <c r="P218" s="201"/>
    </row>
    <row r="219" spans="1:16" x14ac:dyDescent="0.2">
      <c r="A219" s="77" t="s">
        <v>337</v>
      </c>
      <c r="B219" s="55" t="str">
        <f t="shared" si="13"/>
        <v>INTERMARCHE NIORT</v>
      </c>
      <c r="C219" s="57"/>
      <c r="D219" s="63"/>
      <c r="E219" s="63"/>
      <c r="F219" s="56">
        <f>IF(C219&gt;1,"",1)</f>
        <v>1</v>
      </c>
      <c r="G219" s="63"/>
      <c r="H219" s="63"/>
      <c r="I219" s="56"/>
      <c r="J219" s="60" t="s">
        <v>507</v>
      </c>
      <c r="K219" s="58">
        <v>79000</v>
      </c>
      <c r="L219" s="57" t="s">
        <v>508</v>
      </c>
      <c r="M219" s="189" t="s">
        <v>95</v>
      </c>
      <c r="N219" s="57" t="s">
        <v>96</v>
      </c>
      <c r="O219" s="59"/>
      <c r="P219" s="201"/>
    </row>
    <row r="220" spans="1:16" x14ac:dyDescent="0.2">
      <c r="A220" s="77" t="s">
        <v>147</v>
      </c>
      <c r="B220" s="55" t="str">
        <f t="shared" ref="B220:B251" si="15">UPPER(A220)</f>
        <v>INTERMARCHE NONTRON</v>
      </c>
      <c r="C220" s="57"/>
      <c r="D220" s="63"/>
      <c r="E220" s="63"/>
      <c r="F220" s="56">
        <v>1</v>
      </c>
      <c r="G220" s="63"/>
      <c r="H220" s="63"/>
      <c r="I220" s="56"/>
      <c r="J220" s="60" t="s">
        <v>148</v>
      </c>
      <c r="K220" s="58">
        <v>24300</v>
      </c>
      <c r="L220" s="57" t="s">
        <v>894</v>
      </c>
      <c r="M220" s="182" t="s">
        <v>95</v>
      </c>
      <c r="N220" s="57" t="s">
        <v>115</v>
      </c>
      <c r="O220" s="59"/>
      <c r="P220" s="201"/>
    </row>
    <row r="221" spans="1:16" x14ac:dyDescent="0.2">
      <c r="A221" s="80" t="s">
        <v>1553</v>
      </c>
      <c r="B221" s="55" t="str">
        <f t="shared" si="15"/>
        <v>INTERMARCHE OUXAL</v>
      </c>
      <c r="C221" s="57">
        <v>15</v>
      </c>
      <c r="D221" s="56"/>
      <c r="E221" s="56"/>
      <c r="F221" s="56" t="str">
        <f t="shared" ref="F221:F239" si="16">IF(C221&gt;1,"",1)</f>
        <v/>
      </c>
      <c r="G221" s="56"/>
      <c r="H221" s="63"/>
      <c r="I221" s="56"/>
      <c r="J221" s="57" t="s">
        <v>1386</v>
      </c>
      <c r="K221" s="58">
        <v>54520</v>
      </c>
      <c r="L221" s="57" t="s">
        <v>1387</v>
      </c>
      <c r="M221" s="57" t="s">
        <v>99</v>
      </c>
      <c r="N221" s="57" t="s">
        <v>100</v>
      </c>
      <c r="O221" s="59"/>
      <c r="P221" s="201"/>
    </row>
    <row r="222" spans="1:16" x14ac:dyDescent="0.2">
      <c r="A222" s="80" t="s">
        <v>1037</v>
      </c>
      <c r="B222" s="55" t="str">
        <f t="shared" si="15"/>
        <v>INTERMARCHE PEIPIN</v>
      </c>
      <c r="C222" s="57">
        <v>17</v>
      </c>
      <c r="D222" s="56"/>
      <c r="E222" s="56"/>
      <c r="F222" s="56" t="str">
        <f t="shared" si="16"/>
        <v/>
      </c>
      <c r="G222" s="56"/>
      <c r="H222" s="63"/>
      <c r="I222" s="56"/>
      <c r="J222" s="57" t="s">
        <v>1038</v>
      </c>
      <c r="K222" s="58">
        <v>4200</v>
      </c>
      <c r="L222" s="57" t="s">
        <v>1039</v>
      </c>
      <c r="M222" s="60" t="s">
        <v>80</v>
      </c>
      <c r="N222" s="60" t="s">
        <v>81</v>
      </c>
      <c r="O222" s="59"/>
      <c r="P222" s="201"/>
    </row>
    <row r="223" spans="1:16" x14ac:dyDescent="0.2">
      <c r="A223" s="78" t="s">
        <v>397</v>
      </c>
      <c r="B223" s="55" t="str">
        <f t="shared" si="15"/>
        <v>INTERMARCHE PLAISANCE DU TOUCH</v>
      </c>
      <c r="C223" s="57">
        <v>17</v>
      </c>
      <c r="D223" s="64"/>
      <c r="E223" s="64"/>
      <c r="F223" s="56" t="str">
        <f t="shared" si="16"/>
        <v/>
      </c>
      <c r="G223" s="64"/>
      <c r="H223" s="63"/>
      <c r="I223" s="56"/>
      <c r="J223" s="60" t="s">
        <v>510</v>
      </c>
      <c r="K223" s="58">
        <v>31830</v>
      </c>
      <c r="L223" s="57" t="s">
        <v>511</v>
      </c>
      <c r="M223" s="60" t="s">
        <v>80</v>
      </c>
      <c r="N223" s="60" t="s">
        <v>81</v>
      </c>
      <c r="O223" s="59"/>
      <c r="P223" s="201"/>
    </row>
    <row r="224" spans="1:16" x14ac:dyDescent="0.2">
      <c r="A224" s="78" t="s">
        <v>310</v>
      </c>
      <c r="B224" s="55" t="str">
        <f t="shared" si="15"/>
        <v>INTERMARCHE POLLESTRE</v>
      </c>
      <c r="C224" s="57">
        <v>12</v>
      </c>
      <c r="D224" s="64"/>
      <c r="E224" s="64"/>
      <c r="F224" s="56" t="str">
        <f t="shared" si="16"/>
        <v/>
      </c>
      <c r="G224" s="64"/>
      <c r="H224" s="63"/>
      <c r="I224" s="56"/>
      <c r="J224" s="60" t="s">
        <v>512</v>
      </c>
      <c r="K224" s="58">
        <v>66450</v>
      </c>
      <c r="L224" s="57" t="s">
        <v>513</v>
      </c>
      <c r="M224" s="127" t="s">
        <v>80</v>
      </c>
      <c r="N224" s="60" t="s">
        <v>81</v>
      </c>
      <c r="O224" s="59"/>
      <c r="P224" s="201"/>
    </row>
    <row r="225" spans="1:16" x14ac:dyDescent="0.2">
      <c r="A225" s="77" t="s">
        <v>398</v>
      </c>
      <c r="B225" s="55" t="str">
        <f t="shared" si="15"/>
        <v>INTERMARCHE PONT A MOUSSON</v>
      </c>
      <c r="C225" s="57"/>
      <c r="D225" s="63"/>
      <c r="E225" s="63"/>
      <c r="F225" s="56">
        <f t="shared" si="16"/>
        <v>1</v>
      </c>
      <c r="G225" s="63"/>
      <c r="H225" s="63"/>
      <c r="I225" s="56"/>
      <c r="J225" s="60" t="s">
        <v>514</v>
      </c>
      <c r="K225" s="58">
        <v>54700</v>
      </c>
      <c r="L225" s="57" t="s">
        <v>515</v>
      </c>
      <c r="M225" s="57" t="s">
        <v>99</v>
      </c>
      <c r="N225" s="57" t="s">
        <v>100</v>
      </c>
      <c r="O225" s="59"/>
      <c r="P225" s="201"/>
    </row>
    <row r="226" spans="1:16" x14ac:dyDescent="0.2">
      <c r="A226" s="78" t="s">
        <v>1040</v>
      </c>
      <c r="B226" s="55" t="str">
        <f t="shared" si="15"/>
        <v>INTERMARCHE RAMONVILLE</v>
      </c>
      <c r="C226" s="57"/>
      <c r="D226" s="64"/>
      <c r="E226" s="64"/>
      <c r="F226" s="56">
        <f t="shared" si="16"/>
        <v>1</v>
      </c>
      <c r="G226" s="64"/>
      <c r="H226" s="63"/>
      <c r="I226" s="56"/>
      <c r="J226" s="60" t="s">
        <v>516</v>
      </c>
      <c r="K226" s="58">
        <v>31520</v>
      </c>
      <c r="L226" s="57" t="s">
        <v>517</v>
      </c>
      <c r="M226" s="60" t="s">
        <v>80</v>
      </c>
      <c r="N226" s="60" t="s">
        <v>81</v>
      </c>
      <c r="O226" s="59"/>
      <c r="P226" s="201"/>
    </row>
    <row r="227" spans="1:16" x14ac:dyDescent="0.2">
      <c r="A227" s="80" t="s">
        <v>796</v>
      </c>
      <c r="B227" s="55" t="str">
        <f t="shared" si="15"/>
        <v>INTERMARCHE REDON</v>
      </c>
      <c r="C227" s="57">
        <v>15</v>
      </c>
      <c r="D227" s="56"/>
      <c r="E227" s="56"/>
      <c r="F227" s="56" t="str">
        <f t="shared" si="16"/>
        <v/>
      </c>
      <c r="G227" s="56"/>
      <c r="H227" s="63"/>
      <c r="I227" s="56"/>
      <c r="J227" s="57" t="s">
        <v>838</v>
      </c>
      <c r="K227" s="58">
        <v>35600</v>
      </c>
      <c r="L227" s="57" t="s">
        <v>797</v>
      </c>
      <c r="M227" s="57" t="s">
        <v>86</v>
      </c>
      <c r="N227" s="57" t="s">
        <v>87</v>
      </c>
      <c r="O227" s="59"/>
      <c r="P227" s="201"/>
    </row>
    <row r="228" spans="1:16" x14ac:dyDescent="0.2">
      <c r="A228" s="80" t="s">
        <v>827</v>
      </c>
      <c r="B228" s="55" t="str">
        <f t="shared" si="15"/>
        <v>INTERMARCHE RENNES LONGCHAMPS</v>
      </c>
      <c r="C228" s="57">
        <v>15</v>
      </c>
      <c r="D228" s="56"/>
      <c r="E228" s="56"/>
      <c r="F228" s="56" t="str">
        <f t="shared" si="16"/>
        <v/>
      </c>
      <c r="G228" s="56"/>
      <c r="H228" s="63"/>
      <c r="I228" s="56"/>
      <c r="J228" s="57" t="s">
        <v>828</v>
      </c>
      <c r="K228" s="58">
        <v>35700</v>
      </c>
      <c r="L228" s="57" t="s">
        <v>731</v>
      </c>
      <c r="M228" s="57" t="s">
        <v>86</v>
      </c>
      <c r="N228" s="57" t="s">
        <v>87</v>
      </c>
      <c r="O228" s="59"/>
      <c r="P228" s="201"/>
    </row>
    <row r="229" spans="1:16" x14ac:dyDescent="0.2">
      <c r="A229" s="77" t="s">
        <v>197</v>
      </c>
      <c r="B229" s="55" t="str">
        <f t="shared" si="15"/>
        <v>INTERMARCHE RIBERAC</v>
      </c>
      <c r="C229" s="57">
        <v>20</v>
      </c>
      <c r="D229" s="63"/>
      <c r="E229" s="63"/>
      <c r="F229" s="56" t="str">
        <f t="shared" si="16"/>
        <v/>
      </c>
      <c r="G229" s="63"/>
      <c r="H229" s="63"/>
      <c r="I229" s="56"/>
      <c r="J229" s="60" t="s">
        <v>198</v>
      </c>
      <c r="K229" s="58">
        <v>24600</v>
      </c>
      <c r="L229" s="57" t="s">
        <v>578</v>
      </c>
      <c r="M229" s="62" t="s">
        <v>95</v>
      </c>
      <c r="N229" s="57" t="s">
        <v>96</v>
      </c>
      <c r="O229" s="59"/>
      <c r="P229" s="201"/>
    </row>
    <row r="230" spans="1:16" s="55" customFormat="1" x14ac:dyDescent="0.2">
      <c r="A230" s="77" t="s">
        <v>1455</v>
      </c>
      <c r="B230" s="55" t="str">
        <f t="shared" si="15"/>
        <v>INTERMARCHE ROCHEFORT</v>
      </c>
      <c r="C230" s="57">
        <v>17</v>
      </c>
      <c r="D230" s="63"/>
      <c r="E230" s="63"/>
      <c r="F230" s="56" t="str">
        <f t="shared" si="16"/>
        <v/>
      </c>
      <c r="G230" s="63"/>
      <c r="H230" s="63"/>
      <c r="I230" s="56"/>
      <c r="J230" s="60" t="s">
        <v>1456</v>
      </c>
      <c r="K230" s="58">
        <v>17300</v>
      </c>
      <c r="L230" s="57" t="s">
        <v>1457</v>
      </c>
      <c r="M230" s="57" t="s">
        <v>86</v>
      </c>
      <c r="N230" s="57" t="s">
        <v>87</v>
      </c>
      <c r="O230" s="59"/>
      <c r="P230" s="201"/>
    </row>
    <row r="231" spans="1:16" x14ac:dyDescent="0.2">
      <c r="A231" s="80" t="s">
        <v>1041</v>
      </c>
      <c r="B231" s="55" t="str">
        <f t="shared" si="15"/>
        <v>INTERMARCHE RODEZ</v>
      </c>
      <c r="C231" s="57">
        <v>15</v>
      </c>
      <c r="D231" s="56"/>
      <c r="E231" s="56"/>
      <c r="F231" s="56" t="str">
        <f t="shared" si="16"/>
        <v/>
      </c>
      <c r="G231" s="56"/>
      <c r="H231" s="63"/>
      <c r="I231" s="56"/>
      <c r="J231" s="57" t="s">
        <v>1042</v>
      </c>
      <c r="K231" s="58">
        <v>12000</v>
      </c>
      <c r="L231" s="57" t="s">
        <v>1043</v>
      </c>
      <c r="M231" s="127" t="s">
        <v>80</v>
      </c>
      <c r="N231" s="60" t="s">
        <v>81</v>
      </c>
      <c r="O231" s="59"/>
      <c r="P231" s="201"/>
    </row>
    <row r="232" spans="1:16" x14ac:dyDescent="0.2">
      <c r="A232" s="77" t="s">
        <v>338</v>
      </c>
      <c r="B232" s="55" t="str">
        <f t="shared" si="15"/>
        <v>INTERMARCHE ROUMAZIERE</v>
      </c>
      <c r="C232" s="57"/>
      <c r="D232" s="63"/>
      <c r="E232" s="63"/>
      <c r="F232" s="56">
        <f t="shared" si="16"/>
        <v>1</v>
      </c>
      <c r="G232" s="63"/>
      <c r="H232" s="63"/>
      <c r="I232" s="56"/>
      <c r="J232" s="60" t="s">
        <v>518</v>
      </c>
      <c r="K232" s="58">
        <v>16270</v>
      </c>
      <c r="L232" s="57" t="s">
        <v>519</v>
      </c>
      <c r="M232" s="62" t="s">
        <v>95</v>
      </c>
      <c r="N232" s="57" t="s">
        <v>96</v>
      </c>
      <c r="O232" s="59"/>
      <c r="P232" s="201"/>
    </row>
    <row r="233" spans="1:16" x14ac:dyDescent="0.2">
      <c r="A233" s="77" t="s">
        <v>339</v>
      </c>
      <c r="B233" s="55" t="str">
        <f t="shared" si="15"/>
        <v>INTERMARCHE ROYAN</v>
      </c>
      <c r="C233" s="57">
        <v>17</v>
      </c>
      <c r="D233" s="63"/>
      <c r="E233" s="63"/>
      <c r="F233" s="56" t="str">
        <f t="shared" si="16"/>
        <v/>
      </c>
      <c r="G233" s="63"/>
      <c r="H233" s="63"/>
      <c r="I233" s="56"/>
      <c r="J233" s="60" t="s">
        <v>1262</v>
      </c>
      <c r="K233" s="58">
        <v>17640</v>
      </c>
      <c r="L233" s="57" t="s">
        <v>1263</v>
      </c>
      <c r="M233" s="57" t="s">
        <v>86</v>
      </c>
      <c r="N233" s="57" t="s">
        <v>87</v>
      </c>
      <c r="O233" s="59"/>
      <c r="P233" s="201"/>
    </row>
    <row r="234" spans="1:16" x14ac:dyDescent="0.2">
      <c r="A234" s="80" t="s">
        <v>46</v>
      </c>
      <c r="B234" s="55" t="str">
        <f t="shared" si="15"/>
        <v>INTERMARCHE SAS THEDY</v>
      </c>
      <c r="C234" s="57">
        <v>17</v>
      </c>
      <c r="D234" s="56"/>
      <c r="E234" s="56"/>
      <c r="F234" s="56" t="str">
        <f t="shared" si="16"/>
        <v/>
      </c>
      <c r="G234" s="56"/>
      <c r="H234" s="63"/>
      <c r="I234" s="56"/>
      <c r="J234" s="57" t="s">
        <v>47</v>
      </c>
      <c r="K234" s="58">
        <v>57450</v>
      </c>
      <c r="L234" s="57" t="s">
        <v>48</v>
      </c>
      <c r="M234" s="57" t="s">
        <v>99</v>
      </c>
      <c r="N234" s="57" t="s">
        <v>100</v>
      </c>
      <c r="O234" s="59"/>
      <c r="P234" s="201"/>
    </row>
    <row r="235" spans="1:16" x14ac:dyDescent="0.2">
      <c r="A235" s="80" t="s">
        <v>1417</v>
      </c>
      <c r="B235" s="55" t="str">
        <f t="shared" si="15"/>
        <v>INTERMARCHE SAVIGNE</v>
      </c>
      <c r="C235" s="57">
        <v>17</v>
      </c>
      <c r="D235" s="56"/>
      <c r="E235" s="56"/>
      <c r="F235" s="56" t="str">
        <f t="shared" si="16"/>
        <v/>
      </c>
      <c r="G235" s="56"/>
      <c r="H235" s="63"/>
      <c r="I235" s="56"/>
      <c r="J235" s="57" t="s">
        <v>1418</v>
      </c>
      <c r="K235" s="58">
        <v>86400</v>
      </c>
      <c r="L235" s="57" t="s">
        <v>1419</v>
      </c>
      <c r="M235" s="62" t="s">
        <v>95</v>
      </c>
      <c r="N235" s="57" t="s">
        <v>96</v>
      </c>
      <c r="O235" s="59"/>
      <c r="P235" s="201"/>
    </row>
    <row r="236" spans="1:16" s="55" customFormat="1" x14ac:dyDescent="0.2">
      <c r="A236" s="80" t="s">
        <v>18</v>
      </c>
      <c r="B236" s="55" t="str">
        <f t="shared" si="15"/>
        <v>INTERMARCHE SELESTAT</v>
      </c>
      <c r="C236" s="57">
        <v>17</v>
      </c>
      <c r="D236" s="56"/>
      <c r="E236" s="56"/>
      <c r="F236" s="56" t="str">
        <f t="shared" si="16"/>
        <v/>
      </c>
      <c r="G236" s="56"/>
      <c r="H236" s="63"/>
      <c r="I236" s="56"/>
      <c r="J236" s="57" t="s">
        <v>19</v>
      </c>
      <c r="K236" s="58">
        <v>67600</v>
      </c>
      <c r="L236" s="57" t="s">
        <v>1576</v>
      </c>
      <c r="M236" s="57" t="s">
        <v>99</v>
      </c>
      <c r="N236" s="57" t="s">
        <v>100</v>
      </c>
      <c r="O236" s="59"/>
      <c r="P236" s="201"/>
    </row>
    <row r="237" spans="1:16" x14ac:dyDescent="0.2">
      <c r="A237" s="80" t="s">
        <v>1408</v>
      </c>
      <c r="B237" s="55" t="str">
        <f t="shared" si="15"/>
        <v>INTERMARCHE SEMEAC</v>
      </c>
      <c r="C237" s="57">
        <v>17</v>
      </c>
      <c r="D237" s="56"/>
      <c r="E237" s="56"/>
      <c r="F237" s="56" t="str">
        <f t="shared" si="16"/>
        <v/>
      </c>
      <c r="G237" s="56"/>
      <c r="H237" s="63"/>
      <c r="I237" s="56"/>
      <c r="J237" s="57" t="s">
        <v>1409</v>
      </c>
      <c r="K237" s="58">
        <v>65600</v>
      </c>
      <c r="L237" s="57" t="s">
        <v>1410</v>
      </c>
      <c r="M237" s="184" t="s">
        <v>97</v>
      </c>
      <c r="N237" s="60" t="s">
        <v>98</v>
      </c>
      <c r="O237" s="59"/>
      <c r="P237" s="201"/>
    </row>
    <row r="238" spans="1:16" x14ac:dyDescent="0.2">
      <c r="A238" s="78" t="s">
        <v>311</v>
      </c>
      <c r="B238" s="55" t="str">
        <f t="shared" si="15"/>
        <v>INTERMARCHE SIGEAN</v>
      </c>
      <c r="C238" s="57">
        <v>15</v>
      </c>
      <c r="D238" s="64"/>
      <c r="E238" s="64"/>
      <c r="F238" s="56" t="str">
        <f t="shared" si="16"/>
        <v/>
      </c>
      <c r="G238" s="64"/>
      <c r="H238" s="63"/>
      <c r="I238" s="56"/>
      <c r="J238" s="60" t="s">
        <v>525</v>
      </c>
      <c r="K238" s="58">
        <v>11310</v>
      </c>
      <c r="L238" s="57" t="s">
        <v>526</v>
      </c>
      <c r="M238" s="60" t="s">
        <v>80</v>
      </c>
      <c r="N238" s="60" t="s">
        <v>81</v>
      </c>
      <c r="O238" s="59"/>
      <c r="P238" s="201"/>
    </row>
    <row r="239" spans="1:16" x14ac:dyDescent="0.2">
      <c r="A239" s="80" t="s">
        <v>1390</v>
      </c>
      <c r="B239" s="55" t="str">
        <f t="shared" si="15"/>
        <v>INTERMARCHE ST DENIS DE PILE</v>
      </c>
      <c r="C239" s="57">
        <v>17</v>
      </c>
      <c r="D239" s="56"/>
      <c r="E239" s="56"/>
      <c r="F239" s="56" t="str">
        <f t="shared" si="16"/>
        <v/>
      </c>
      <c r="G239" s="56"/>
      <c r="H239" s="63"/>
      <c r="I239" s="56"/>
      <c r="J239" s="57" t="s">
        <v>1391</v>
      </c>
      <c r="K239" s="58">
        <v>33910</v>
      </c>
      <c r="L239" s="57" t="s">
        <v>1392</v>
      </c>
      <c r="M239" s="127" t="s">
        <v>97</v>
      </c>
      <c r="N239" s="60" t="s">
        <v>98</v>
      </c>
      <c r="O239" s="59"/>
      <c r="P239" s="201"/>
    </row>
    <row r="240" spans="1:16" x14ac:dyDescent="0.2">
      <c r="A240" s="77" t="s">
        <v>1675</v>
      </c>
      <c r="B240" s="55" t="str">
        <f t="shared" si="15"/>
        <v>INTERMARCHE ST FEYRE</v>
      </c>
      <c r="C240" s="57"/>
      <c r="D240" s="63"/>
      <c r="E240" s="63"/>
      <c r="F240" s="56">
        <v>1</v>
      </c>
      <c r="G240" s="63"/>
      <c r="H240" s="63"/>
      <c r="I240" s="56"/>
      <c r="J240" s="60" t="s">
        <v>1450</v>
      </c>
      <c r="K240" s="58">
        <v>23000</v>
      </c>
      <c r="L240" s="57" t="s">
        <v>1451</v>
      </c>
      <c r="M240" s="62" t="s">
        <v>95</v>
      </c>
      <c r="N240" s="57" t="s">
        <v>96</v>
      </c>
      <c r="O240" s="59"/>
      <c r="P240" s="201"/>
    </row>
    <row r="241" spans="1:16" x14ac:dyDescent="0.2">
      <c r="A241" s="80" t="s">
        <v>1510</v>
      </c>
      <c r="B241" s="55" t="str">
        <f t="shared" si="15"/>
        <v>INTERMARCHE ST HILAIRE DE LOULAY</v>
      </c>
      <c r="C241" s="57">
        <v>17</v>
      </c>
      <c r="D241" s="56"/>
      <c r="E241" s="56"/>
      <c r="F241" s="56" t="str">
        <f t="shared" ref="F241:F253" si="17">IF(C241&gt;1,"",1)</f>
        <v/>
      </c>
      <c r="G241" s="56"/>
      <c r="H241" s="63"/>
      <c r="I241" s="56"/>
      <c r="J241" s="57" t="s">
        <v>1508</v>
      </c>
      <c r="K241" s="58">
        <v>85600</v>
      </c>
      <c r="L241" s="57" t="s">
        <v>1509</v>
      </c>
      <c r="M241" s="124" t="s">
        <v>86</v>
      </c>
      <c r="N241" s="57" t="s">
        <v>87</v>
      </c>
      <c r="O241" s="59"/>
      <c r="P241" s="201"/>
    </row>
    <row r="242" spans="1:16" x14ac:dyDescent="0.2">
      <c r="A242" s="78" t="s">
        <v>312</v>
      </c>
      <c r="B242" s="55" t="str">
        <f t="shared" si="15"/>
        <v>INTERMARCHE ST LIZIER TLSE</v>
      </c>
      <c r="C242" s="57"/>
      <c r="D242" s="64"/>
      <c r="E242" s="64"/>
      <c r="F242" s="56">
        <f t="shared" si="17"/>
        <v>1</v>
      </c>
      <c r="G242" s="64"/>
      <c r="H242" s="63"/>
      <c r="I242" s="56"/>
      <c r="J242" s="60" t="s">
        <v>527</v>
      </c>
      <c r="K242" s="58">
        <v>9190</v>
      </c>
      <c r="L242" s="57" t="s">
        <v>528</v>
      </c>
      <c r="M242" s="60" t="s">
        <v>80</v>
      </c>
      <c r="N242" s="60" t="s">
        <v>81</v>
      </c>
      <c r="O242" s="59"/>
      <c r="P242" s="201"/>
    </row>
    <row r="243" spans="1:16" x14ac:dyDescent="0.2">
      <c r="A243" s="80" t="s">
        <v>1044</v>
      </c>
      <c r="B243" s="55" t="str">
        <f t="shared" si="15"/>
        <v xml:space="preserve">INTERMARCHE ST MALO </v>
      </c>
      <c r="C243" s="57">
        <v>10</v>
      </c>
      <c r="D243" s="56"/>
      <c r="E243" s="56"/>
      <c r="F243" s="56" t="str">
        <f t="shared" si="17"/>
        <v/>
      </c>
      <c r="G243" s="56"/>
      <c r="H243" s="63"/>
      <c r="I243" s="56"/>
      <c r="J243" s="57" t="s">
        <v>754</v>
      </c>
      <c r="K243" s="58">
        <v>35400</v>
      </c>
      <c r="L243" s="57" t="s">
        <v>755</v>
      </c>
      <c r="M243" s="57" t="s">
        <v>86</v>
      </c>
      <c r="N243" s="57" t="s">
        <v>87</v>
      </c>
      <c r="O243" s="59"/>
      <c r="P243" s="201"/>
    </row>
    <row r="244" spans="1:16" x14ac:dyDescent="0.2">
      <c r="A244" s="80" t="s">
        <v>1151</v>
      </c>
      <c r="B244" s="55" t="str">
        <f t="shared" si="15"/>
        <v>INTERMARCHE ST MEDARD</v>
      </c>
      <c r="C244" s="57">
        <v>17</v>
      </c>
      <c r="D244" s="56"/>
      <c r="E244" s="56"/>
      <c r="F244" s="56" t="str">
        <f t="shared" si="17"/>
        <v/>
      </c>
      <c r="G244" s="56"/>
      <c r="H244" s="63"/>
      <c r="I244" s="56"/>
      <c r="J244" s="57" t="s">
        <v>1152</v>
      </c>
      <c r="K244" s="58">
        <v>33160</v>
      </c>
      <c r="L244" s="57" t="s">
        <v>589</v>
      </c>
      <c r="M244" s="60" t="s">
        <v>97</v>
      </c>
      <c r="N244" s="60" t="s">
        <v>98</v>
      </c>
      <c r="O244" s="62"/>
      <c r="P244" s="200"/>
    </row>
    <row r="245" spans="1:16" x14ac:dyDescent="0.2">
      <c r="A245" s="77" t="s">
        <v>1238</v>
      </c>
      <c r="B245" s="55" t="str">
        <f t="shared" si="15"/>
        <v>INTERMARCHE ST NIZIER</v>
      </c>
      <c r="C245" s="60"/>
      <c r="D245" s="63"/>
      <c r="E245" s="63"/>
      <c r="F245" s="56">
        <f t="shared" si="17"/>
        <v>1</v>
      </c>
      <c r="G245" s="63"/>
      <c r="H245" s="63"/>
      <c r="I245" s="56"/>
      <c r="J245" s="60" t="s">
        <v>1239</v>
      </c>
      <c r="K245" s="61">
        <v>42190</v>
      </c>
      <c r="L245" s="60" t="s">
        <v>1240</v>
      </c>
      <c r="M245" s="62" t="s">
        <v>95</v>
      </c>
      <c r="N245" s="57" t="s">
        <v>96</v>
      </c>
      <c r="O245" s="59"/>
      <c r="P245" s="201"/>
    </row>
    <row r="246" spans="1:16" x14ac:dyDescent="0.2">
      <c r="A246" s="80" t="s">
        <v>1045</v>
      </c>
      <c r="B246" s="55" t="str">
        <f t="shared" si="15"/>
        <v>INTERMARCHE ST PEE SUR NIVELLE</v>
      </c>
      <c r="C246" s="57">
        <v>17</v>
      </c>
      <c r="D246" s="56"/>
      <c r="E246" s="56"/>
      <c r="F246" s="56" t="str">
        <f t="shared" si="17"/>
        <v/>
      </c>
      <c r="G246" s="56"/>
      <c r="H246" s="63"/>
      <c r="I246" s="56"/>
      <c r="J246" s="57" t="s">
        <v>1046</v>
      </c>
      <c r="K246" s="58">
        <v>64310</v>
      </c>
      <c r="L246" s="57" t="s">
        <v>1047</v>
      </c>
      <c r="M246" s="60" t="s">
        <v>97</v>
      </c>
      <c r="N246" s="60" t="s">
        <v>98</v>
      </c>
      <c r="O246" s="59"/>
      <c r="P246" s="201"/>
    </row>
    <row r="247" spans="1:16" x14ac:dyDescent="0.2">
      <c r="A247" s="77" t="s">
        <v>1048</v>
      </c>
      <c r="B247" s="55" t="str">
        <f t="shared" si="15"/>
        <v>INTERMARCHE ST QUENTIN FRADIC</v>
      </c>
      <c r="C247" s="57"/>
      <c r="D247" s="63"/>
      <c r="E247" s="63"/>
      <c r="F247" s="56">
        <f t="shared" si="17"/>
        <v>1</v>
      </c>
      <c r="G247" s="63"/>
      <c r="H247" s="63"/>
      <c r="I247" s="56"/>
      <c r="J247" s="60" t="s">
        <v>521</v>
      </c>
      <c r="K247" s="58">
        <v>2100</v>
      </c>
      <c r="L247" s="57" t="s">
        <v>522</v>
      </c>
      <c r="M247" s="124" t="s">
        <v>99</v>
      </c>
      <c r="N247" s="57" t="s">
        <v>100</v>
      </c>
      <c r="O247" s="59"/>
      <c r="P247" s="201"/>
    </row>
    <row r="248" spans="1:16" x14ac:dyDescent="0.2">
      <c r="A248" s="77" t="s">
        <v>1049</v>
      </c>
      <c r="B248" s="55" t="str">
        <f t="shared" si="15"/>
        <v>INTERMARCHE ST QUENTIN SODIVAL</v>
      </c>
      <c r="C248" s="57"/>
      <c r="D248" s="63"/>
      <c r="E248" s="63"/>
      <c r="F248" s="56">
        <f t="shared" si="17"/>
        <v>1</v>
      </c>
      <c r="G248" s="63"/>
      <c r="H248" s="63"/>
      <c r="I248" s="56"/>
      <c r="J248" s="60" t="s">
        <v>523</v>
      </c>
      <c r="K248" s="58">
        <v>2100</v>
      </c>
      <c r="L248" s="57" t="s">
        <v>524</v>
      </c>
      <c r="M248" s="57" t="s">
        <v>99</v>
      </c>
      <c r="N248" s="57" t="s">
        <v>100</v>
      </c>
      <c r="O248" s="59"/>
      <c r="P248" s="201"/>
    </row>
    <row r="249" spans="1:16" x14ac:dyDescent="0.2">
      <c r="A249" s="80" t="s">
        <v>1050</v>
      </c>
      <c r="B249" s="55" t="str">
        <f t="shared" si="15"/>
        <v>INTERMARCHE ST SYMPHORIEN</v>
      </c>
      <c r="C249" s="57">
        <v>17</v>
      </c>
      <c r="D249" s="56"/>
      <c r="E249" s="56"/>
      <c r="F249" s="56" t="str">
        <f t="shared" si="17"/>
        <v/>
      </c>
      <c r="G249" s="56"/>
      <c r="H249" s="63"/>
      <c r="I249" s="56"/>
      <c r="J249" s="57" t="s">
        <v>776</v>
      </c>
      <c r="K249" s="58">
        <v>33113</v>
      </c>
      <c r="L249" s="57" t="s">
        <v>777</v>
      </c>
      <c r="M249" s="60" t="s">
        <v>97</v>
      </c>
      <c r="N249" s="60" t="s">
        <v>98</v>
      </c>
      <c r="O249" s="59"/>
      <c r="P249" s="201"/>
    </row>
    <row r="250" spans="1:16" x14ac:dyDescent="0.2">
      <c r="A250" s="77" t="s">
        <v>277</v>
      </c>
      <c r="B250" s="55" t="str">
        <f t="shared" si="15"/>
        <v>INTERMARCHE TARTAS</v>
      </c>
      <c r="C250" s="57"/>
      <c r="D250" s="63"/>
      <c r="E250" s="63"/>
      <c r="F250" s="56">
        <f t="shared" si="17"/>
        <v>1</v>
      </c>
      <c r="G250" s="63"/>
      <c r="H250" s="63"/>
      <c r="I250" s="56"/>
      <c r="J250" s="60" t="s">
        <v>529</v>
      </c>
      <c r="K250" s="58">
        <v>40400</v>
      </c>
      <c r="L250" s="57" t="s">
        <v>530</v>
      </c>
      <c r="M250" s="127" t="s">
        <v>97</v>
      </c>
      <c r="N250" s="60" t="s">
        <v>98</v>
      </c>
      <c r="O250" s="59"/>
      <c r="P250" s="201"/>
    </row>
    <row r="251" spans="1:16" x14ac:dyDescent="0.2">
      <c r="A251" s="77" t="s">
        <v>399</v>
      </c>
      <c r="B251" s="55" t="str">
        <f t="shared" si="15"/>
        <v>INTERMARCHE TOULOUSE FRONTON</v>
      </c>
      <c r="C251" s="57">
        <v>17</v>
      </c>
      <c r="D251" s="63"/>
      <c r="E251" s="63"/>
      <c r="F251" s="56" t="str">
        <f t="shared" si="17"/>
        <v/>
      </c>
      <c r="G251" s="63"/>
      <c r="H251" s="63"/>
      <c r="I251" s="56"/>
      <c r="J251" s="60" t="s">
        <v>531</v>
      </c>
      <c r="K251" s="58">
        <v>31200</v>
      </c>
      <c r="L251" s="57" t="s">
        <v>490</v>
      </c>
      <c r="M251" s="184" t="s">
        <v>80</v>
      </c>
      <c r="N251" s="60" t="s">
        <v>81</v>
      </c>
      <c r="O251" s="59"/>
      <c r="P251" s="201"/>
    </row>
    <row r="252" spans="1:16" x14ac:dyDescent="0.2">
      <c r="A252" s="78" t="s">
        <v>792</v>
      </c>
      <c r="B252" s="55" t="str">
        <f t="shared" ref="B252:B283" si="18">UPPER(A252)</f>
        <v>INTERMARCHE TOULOUSE LARDENNE</v>
      </c>
      <c r="C252" s="57">
        <v>15</v>
      </c>
      <c r="D252" s="64"/>
      <c r="E252" s="64"/>
      <c r="F252" s="56" t="str">
        <f t="shared" si="17"/>
        <v/>
      </c>
      <c r="G252" s="64"/>
      <c r="H252" s="63"/>
      <c r="I252" s="56"/>
      <c r="J252" s="60" t="s">
        <v>489</v>
      </c>
      <c r="K252" s="58">
        <v>31100</v>
      </c>
      <c r="L252" s="57" t="s">
        <v>490</v>
      </c>
      <c r="M252" s="127" t="s">
        <v>80</v>
      </c>
      <c r="N252" s="60" t="s">
        <v>81</v>
      </c>
      <c r="O252" s="59"/>
      <c r="P252" s="201"/>
    </row>
    <row r="253" spans="1:16" x14ac:dyDescent="0.2">
      <c r="A253" s="80" t="s">
        <v>917</v>
      </c>
      <c r="B253" s="55" t="str">
        <f t="shared" si="18"/>
        <v>INTERMARCHE TULLE</v>
      </c>
      <c r="C253" s="57">
        <v>17</v>
      </c>
      <c r="D253" s="56"/>
      <c r="E253" s="56"/>
      <c r="F253" s="56" t="str">
        <f t="shared" si="17"/>
        <v/>
      </c>
      <c r="G253" s="56"/>
      <c r="H253" s="63"/>
      <c r="I253" s="56"/>
      <c r="J253" s="57" t="s">
        <v>918</v>
      </c>
      <c r="K253" s="58">
        <v>19000</v>
      </c>
      <c r="L253" s="57" t="s">
        <v>919</v>
      </c>
      <c r="M253" s="62" t="s">
        <v>95</v>
      </c>
      <c r="N253" s="57" t="s">
        <v>96</v>
      </c>
      <c r="O253" s="59"/>
      <c r="P253" s="201"/>
    </row>
    <row r="254" spans="1:16" x14ac:dyDescent="0.2">
      <c r="A254" s="77" t="s">
        <v>1608</v>
      </c>
      <c r="B254" s="55" t="str">
        <f t="shared" si="18"/>
        <v>INTERMARCHE UZERCHE</v>
      </c>
      <c r="C254" s="57">
        <v>20</v>
      </c>
      <c r="D254" s="63"/>
      <c r="E254" s="63"/>
      <c r="F254" s="56"/>
      <c r="G254" s="63"/>
      <c r="H254" s="63"/>
      <c r="I254" s="56"/>
      <c r="J254" s="60" t="s">
        <v>1609</v>
      </c>
      <c r="K254" s="58">
        <v>19140</v>
      </c>
      <c r="L254" s="57" t="s">
        <v>874</v>
      </c>
      <c r="M254" s="62" t="s">
        <v>95</v>
      </c>
      <c r="N254" s="57" t="s">
        <v>115</v>
      </c>
      <c r="O254" s="59"/>
      <c r="P254" s="201"/>
    </row>
    <row r="255" spans="1:16" x14ac:dyDescent="0.2">
      <c r="A255" s="80" t="s">
        <v>1411</v>
      </c>
      <c r="B255" s="55" t="str">
        <f t="shared" si="18"/>
        <v>INTERMARCHE VIC EN BIGORRE</v>
      </c>
      <c r="C255" s="57">
        <v>17</v>
      </c>
      <c r="D255" s="56"/>
      <c r="E255" s="56"/>
      <c r="F255" s="56" t="str">
        <f>IF(C255&gt;1,"",1)</f>
        <v/>
      </c>
      <c r="G255" s="56"/>
      <c r="H255" s="63"/>
      <c r="I255" s="56"/>
      <c r="J255" s="57" t="s">
        <v>1412</v>
      </c>
      <c r="K255" s="58">
        <v>65500</v>
      </c>
      <c r="L255" s="57" t="s">
        <v>1413</v>
      </c>
      <c r="M255" s="60" t="s">
        <v>97</v>
      </c>
      <c r="N255" s="60" t="s">
        <v>98</v>
      </c>
      <c r="O255" s="59"/>
      <c r="P255" s="201"/>
    </row>
    <row r="256" spans="1:16" x14ac:dyDescent="0.2">
      <c r="A256" s="80" t="s">
        <v>1</v>
      </c>
      <c r="B256" s="55" t="str">
        <f t="shared" si="18"/>
        <v>INTERMARCHE VIEUX THANN</v>
      </c>
      <c r="C256" s="57">
        <v>17</v>
      </c>
      <c r="D256" s="56"/>
      <c r="E256" s="56"/>
      <c r="F256" s="56"/>
      <c r="G256" s="56"/>
      <c r="H256" s="63"/>
      <c r="I256" s="56"/>
      <c r="J256" s="57" t="s">
        <v>2</v>
      </c>
      <c r="K256" s="58">
        <v>68800</v>
      </c>
      <c r="L256" s="57" t="s">
        <v>3</v>
      </c>
      <c r="M256" s="183" t="s">
        <v>99</v>
      </c>
      <c r="N256" s="57" t="s">
        <v>100</v>
      </c>
      <c r="O256" s="59"/>
      <c r="P256" s="201"/>
    </row>
    <row r="257" spans="1:16" x14ac:dyDescent="0.2">
      <c r="A257" s="77" t="s">
        <v>340</v>
      </c>
      <c r="B257" s="55" t="str">
        <f t="shared" si="18"/>
        <v>INTERMARCHE VILLEREAL</v>
      </c>
      <c r="C257" s="57"/>
      <c r="D257" s="63"/>
      <c r="E257" s="63"/>
      <c r="F257" s="56">
        <f>IF(C257&gt;1,"",1)</f>
        <v>1</v>
      </c>
      <c r="G257" s="63"/>
      <c r="H257" s="63"/>
      <c r="I257" s="56"/>
      <c r="J257" s="60" t="s">
        <v>532</v>
      </c>
      <c r="K257" s="58">
        <v>47210</v>
      </c>
      <c r="L257" s="57" t="s">
        <v>533</v>
      </c>
      <c r="M257" s="62" t="s">
        <v>95</v>
      </c>
      <c r="N257" s="57" t="s">
        <v>96</v>
      </c>
      <c r="O257" s="59"/>
      <c r="P257" s="201"/>
    </row>
    <row r="258" spans="1:16" x14ac:dyDescent="0.2">
      <c r="A258" s="80" t="s">
        <v>1267</v>
      </c>
      <c r="B258" s="55" t="str">
        <f t="shared" si="18"/>
        <v>KNAUSS JEAN PAUL</v>
      </c>
      <c r="C258" s="57"/>
      <c r="D258" s="56">
        <v>1</v>
      </c>
      <c r="E258" s="56"/>
      <c r="F258" s="56">
        <f>IF(C258&gt;1,"",1)</f>
        <v>1</v>
      </c>
      <c r="G258" s="56">
        <v>1</v>
      </c>
      <c r="H258" s="56"/>
      <c r="I258" s="56"/>
      <c r="J258" s="57" t="s">
        <v>1268</v>
      </c>
      <c r="K258" s="58">
        <v>85270</v>
      </c>
      <c r="L258" s="57" t="s">
        <v>1269</v>
      </c>
      <c r="M258" s="57" t="s">
        <v>101</v>
      </c>
      <c r="N258" s="57" t="s">
        <v>102</v>
      </c>
      <c r="O258" s="59"/>
      <c r="P258" s="201"/>
    </row>
    <row r="259" spans="1:16" x14ac:dyDescent="0.2">
      <c r="A259" s="80" t="s">
        <v>1679</v>
      </c>
      <c r="B259" s="55" t="str">
        <f t="shared" si="18"/>
        <v>LA FERME DE TROSSY</v>
      </c>
      <c r="C259" s="57"/>
      <c r="D259" s="56"/>
      <c r="E259" s="56"/>
      <c r="F259" s="56"/>
      <c r="G259" s="56">
        <v>1</v>
      </c>
      <c r="H259" s="63"/>
      <c r="I259" s="56"/>
      <c r="J259" s="57" t="s">
        <v>1339</v>
      </c>
      <c r="K259" s="58">
        <v>74200</v>
      </c>
      <c r="L259" s="57" t="s">
        <v>1340</v>
      </c>
      <c r="M259" s="124" t="s">
        <v>101</v>
      </c>
      <c r="N259" s="57" t="s">
        <v>102</v>
      </c>
      <c r="O259" s="59"/>
      <c r="P259" s="201"/>
    </row>
    <row r="260" spans="1:16" x14ac:dyDescent="0.2">
      <c r="A260" s="80" t="s">
        <v>1051</v>
      </c>
      <c r="B260" s="55" t="str">
        <f t="shared" si="18"/>
        <v>LA TABLE BASQUE</v>
      </c>
      <c r="C260" s="57"/>
      <c r="D260" s="56"/>
      <c r="E260" s="56"/>
      <c r="F260" s="56">
        <f t="shared" ref="F260:F289" si="19">IF(C260&gt;1,"",1)</f>
        <v>1</v>
      </c>
      <c r="G260" s="56"/>
      <c r="H260" s="63"/>
      <c r="I260" s="56"/>
      <c r="J260" s="57" t="s">
        <v>1052</v>
      </c>
      <c r="K260" s="58">
        <v>17000</v>
      </c>
      <c r="L260" s="57" t="s">
        <v>884</v>
      </c>
      <c r="M260" s="183" t="s">
        <v>86</v>
      </c>
      <c r="N260" s="57" t="s">
        <v>87</v>
      </c>
      <c r="O260" s="62"/>
      <c r="P260" s="200"/>
    </row>
    <row r="261" spans="1:16" x14ac:dyDescent="0.2">
      <c r="A261" s="77" t="s">
        <v>1241</v>
      </c>
      <c r="B261" s="55" t="str">
        <f t="shared" si="18"/>
        <v>LALLIARD CHRISTOPHE</v>
      </c>
      <c r="C261" s="60"/>
      <c r="D261" s="63">
        <v>1</v>
      </c>
      <c r="E261" s="63"/>
      <c r="F261" s="56">
        <f t="shared" si="19"/>
        <v>1</v>
      </c>
      <c r="G261" s="63">
        <v>1</v>
      </c>
      <c r="H261" s="63"/>
      <c r="I261" s="56"/>
      <c r="J261" s="60" t="s">
        <v>1242</v>
      </c>
      <c r="K261" s="61">
        <v>74800</v>
      </c>
      <c r="L261" s="60" t="s">
        <v>1243</v>
      </c>
      <c r="M261" s="57" t="s">
        <v>101</v>
      </c>
      <c r="N261" s="57" t="s">
        <v>102</v>
      </c>
      <c r="O261" s="59"/>
      <c r="P261" s="201"/>
    </row>
    <row r="262" spans="1:16" x14ac:dyDescent="0.2">
      <c r="A262" s="78" t="s">
        <v>313</v>
      </c>
      <c r="B262" s="55" t="str">
        <f t="shared" si="18"/>
        <v>LECLERC ALES</v>
      </c>
      <c r="C262" s="57">
        <v>17</v>
      </c>
      <c r="D262" s="64"/>
      <c r="E262" s="64"/>
      <c r="F262" s="56" t="str">
        <f t="shared" si="19"/>
        <v/>
      </c>
      <c r="G262" s="64"/>
      <c r="H262" s="63"/>
      <c r="I262" s="56"/>
      <c r="J262" s="60" t="s">
        <v>534</v>
      </c>
      <c r="K262" s="58">
        <v>30100</v>
      </c>
      <c r="L262" s="57" t="s">
        <v>448</v>
      </c>
      <c r="M262" s="127" t="s">
        <v>80</v>
      </c>
      <c r="N262" s="60" t="s">
        <v>81</v>
      </c>
      <c r="O262" s="59"/>
      <c r="P262" s="201"/>
    </row>
    <row r="263" spans="1:16" x14ac:dyDescent="0.2">
      <c r="A263" s="80" t="s">
        <v>835</v>
      </c>
      <c r="B263" s="55" t="str">
        <f t="shared" si="18"/>
        <v>LECLERC ALLONES</v>
      </c>
      <c r="C263" s="57">
        <v>17</v>
      </c>
      <c r="D263" s="56"/>
      <c r="E263" s="56"/>
      <c r="F263" s="56" t="str">
        <f t="shared" si="19"/>
        <v/>
      </c>
      <c r="G263" s="56"/>
      <c r="H263" s="63"/>
      <c r="I263" s="56"/>
      <c r="J263" s="57" t="s">
        <v>836</v>
      </c>
      <c r="K263" s="58">
        <v>72700</v>
      </c>
      <c r="L263" s="57" t="s">
        <v>837</v>
      </c>
      <c r="M263" s="57" t="s">
        <v>86</v>
      </c>
      <c r="N263" s="57" t="s">
        <v>87</v>
      </c>
      <c r="O263" s="59"/>
      <c r="P263" s="201"/>
    </row>
    <row r="264" spans="1:16" x14ac:dyDescent="0.2">
      <c r="A264" s="80" t="s">
        <v>1209</v>
      </c>
      <c r="B264" s="55" t="str">
        <f t="shared" si="18"/>
        <v>LECLERC AMILLY MONTARGIS</v>
      </c>
      <c r="C264" s="57"/>
      <c r="D264" s="56"/>
      <c r="E264" s="56"/>
      <c r="F264" s="56">
        <f t="shared" si="19"/>
        <v>1</v>
      </c>
      <c r="G264" s="56"/>
      <c r="H264" s="63"/>
      <c r="I264" s="56"/>
      <c r="J264" s="57" t="s">
        <v>1210</v>
      </c>
      <c r="K264" s="58">
        <v>45200</v>
      </c>
      <c r="L264" s="57" t="s">
        <v>1211</v>
      </c>
      <c r="M264" s="189" t="s">
        <v>95</v>
      </c>
      <c r="N264" s="57" t="s">
        <v>96</v>
      </c>
      <c r="O264" s="59"/>
      <c r="P264" s="201"/>
    </row>
    <row r="265" spans="1:16" x14ac:dyDescent="0.2">
      <c r="A265" s="80" t="s">
        <v>810</v>
      </c>
      <c r="B265" s="55" t="str">
        <f t="shared" si="18"/>
        <v>LECLERC ANGERS</v>
      </c>
      <c r="C265" s="57">
        <v>17</v>
      </c>
      <c r="D265" s="56"/>
      <c r="E265" s="56"/>
      <c r="F265" s="56" t="str">
        <f t="shared" si="19"/>
        <v/>
      </c>
      <c r="G265" s="56"/>
      <c r="H265" s="63"/>
      <c r="I265" s="56"/>
      <c r="J265" s="57" t="s">
        <v>811</v>
      </c>
      <c r="K265" s="58">
        <v>49100</v>
      </c>
      <c r="L265" s="57" t="s">
        <v>812</v>
      </c>
      <c r="M265" s="57" t="s">
        <v>86</v>
      </c>
      <c r="N265" s="57" t="s">
        <v>87</v>
      </c>
      <c r="O265" s="59"/>
      <c r="P265" s="201"/>
    </row>
    <row r="266" spans="1:16" x14ac:dyDescent="0.2">
      <c r="A266" s="78" t="s">
        <v>1405</v>
      </c>
      <c r="B266" s="55" t="str">
        <f t="shared" si="18"/>
        <v>LECLERC ANGLET</v>
      </c>
      <c r="C266" s="57">
        <v>17</v>
      </c>
      <c r="D266" s="64"/>
      <c r="E266" s="64"/>
      <c r="F266" s="56" t="str">
        <f t="shared" si="19"/>
        <v/>
      </c>
      <c r="G266" s="64"/>
      <c r="H266" s="63"/>
      <c r="I266" s="56"/>
      <c r="J266" s="60" t="s">
        <v>1406</v>
      </c>
      <c r="K266" s="58">
        <v>64000</v>
      </c>
      <c r="L266" s="57" t="s">
        <v>1407</v>
      </c>
      <c r="M266" s="60" t="s">
        <v>97</v>
      </c>
      <c r="N266" s="60" t="s">
        <v>98</v>
      </c>
      <c r="O266" s="59"/>
      <c r="P266" s="201"/>
    </row>
    <row r="267" spans="1:16" x14ac:dyDescent="0.2">
      <c r="A267" s="77" t="s">
        <v>341</v>
      </c>
      <c r="B267" s="55" t="str">
        <f t="shared" si="18"/>
        <v>LECLERC ANGOULEME</v>
      </c>
      <c r="C267" s="57"/>
      <c r="D267" s="63"/>
      <c r="E267" s="63"/>
      <c r="F267" s="56">
        <f t="shared" si="19"/>
        <v>1</v>
      </c>
      <c r="G267" s="63"/>
      <c r="H267" s="63"/>
      <c r="I267" s="56"/>
      <c r="J267" s="60" t="s">
        <v>535</v>
      </c>
      <c r="K267" s="58">
        <v>16000</v>
      </c>
      <c r="L267" s="57" t="s">
        <v>536</v>
      </c>
      <c r="M267" s="62" t="s">
        <v>95</v>
      </c>
      <c r="N267" s="57" t="s">
        <v>96</v>
      </c>
      <c r="O267" s="59"/>
      <c r="P267" s="201"/>
    </row>
    <row r="268" spans="1:16" x14ac:dyDescent="0.2">
      <c r="A268" s="80" t="s">
        <v>1180</v>
      </c>
      <c r="B268" s="55" t="str">
        <f t="shared" si="18"/>
        <v>LECLERC AUSSONNE</v>
      </c>
      <c r="C268" s="57">
        <v>15</v>
      </c>
      <c r="D268" s="56"/>
      <c r="E268" s="56"/>
      <c r="F268" s="56" t="str">
        <f t="shared" si="19"/>
        <v/>
      </c>
      <c r="G268" s="56"/>
      <c r="H268" s="63"/>
      <c r="I268" s="56"/>
      <c r="J268" s="57" t="s">
        <v>1181</v>
      </c>
      <c r="K268" s="58">
        <v>82000</v>
      </c>
      <c r="L268" s="57" t="s">
        <v>718</v>
      </c>
      <c r="M268" s="60" t="s">
        <v>80</v>
      </c>
      <c r="N268" s="60" t="s">
        <v>81</v>
      </c>
      <c r="O268" s="59"/>
      <c r="P268" s="201"/>
    </row>
    <row r="269" spans="1:16" x14ac:dyDescent="0.2">
      <c r="A269" s="80" t="s">
        <v>853</v>
      </c>
      <c r="B269" s="55" t="str">
        <f t="shared" si="18"/>
        <v>LECLERC AUTUN</v>
      </c>
      <c r="C269" s="57">
        <v>17</v>
      </c>
      <c r="D269" s="56"/>
      <c r="E269" s="56"/>
      <c r="F269" s="56" t="str">
        <f t="shared" si="19"/>
        <v/>
      </c>
      <c r="G269" s="56"/>
      <c r="H269" s="63"/>
      <c r="I269" s="56"/>
      <c r="J269" s="57" t="s">
        <v>854</v>
      </c>
      <c r="K269" s="58">
        <v>71400</v>
      </c>
      <c r="L269" s="57" t="s">
        <v>855</v>
      </c>
      <c r="M269" s="182" t="s">
        <v>95</v>
      </c>
      <c r="N269" s="57" t="s">
        <v>96</v>
      </c>
      <c r="O269" s="59"/>
      <c r="P269" s="201"/>
    </row>
    <row r="270" spans="1:16" x14ac:dyDescent="0.2">
      <c r="A270" s="80" t="s">
        <v>1598</v>
      </c>
      <c r="B270" s="55" t="str">
        <f t="shared" si="18"/>
        <v>LECLERC AUXERRE</v>
      </c>
      <c r="C270" s="57"/>
      <c r="D270" s="56"/>
      <c r="E270" s="56"/>
      <c r="F270" s="56">
        <f t="shared" si="19"/>
        <v>1</v>
      </c>
      <c r="G270" s="56"/>
      <c r="H270" s="63"/>
      <c r="I270" s="56"/>
      <c r="J270" s="57" t="s">
        <v>1599</v>
      </c>
      <c r="K270" s="58">
        <v>89000</v>
      </c>
      <c r="L270" s="57" t="s">
        <v>1600</v>
      </c>
      <c r="M270" s="183" t="s">
        <v>99</v>
      </c>
      <c r="N270" s="57" t="s">
        <v>100</v>
      </c>
      <c r="O270" s="59"/>
      <c r="P270" s="201"/>
    </row>
    <row r="271" spans="1:16" x14ac:dyDescent="0.2">
      <c r="A271" s="77" t="s">
        <v>342</v>
      </c>
      <c r="B271" s="55" t="str">
        <f t="shared" si="18"/>
        <v>LECLERC BARBEZIEUX</v>
      </c>
      <c r="C271" s="57">
        <v>13</v>
      </c>
      <c r="D271" s="63"/>
      <c r="E271" s="63"/>
      <c r="F271" s="56" t="str">
        <f t="shared" si="19"/>
        <v/>
      </c>
      <c r="G271" s="63"/>
      <c r="H271" s="63"/>
      <c r="I271" s="56"/>
      <c r="J271" s="57" t="s">
        <v>690</v>
      </c>
      <c r="K271" s="58">
        <v>16300</v>
      </c>
      <c r="L271" s="57" t="s">
        <v>676</v>
      </c>
      <c r="M271" s="62" t="s">
        <v>95</v>
      </c>
      <c r="N271" s="57" t="s">
        <v>96</v>
      </c>
      <c r="O271" s="59"/>
      <c r="P271" s="201"/>
    </row>
    <row r="272" spans="1:16" x14ac:dyDescent="0.2">
      <c r="A272" s="80" t="s">
        <v>1377</v>
      </c>
      <c r="B272" s="55" t="str">
        <f t="shared" si="18"/>
        <v>LECLERC BAYONNE</v>
      </c>
      <c r="C272" s="57"/>
      <c r="D272" s="56"/>
      <c r="E272" s="56"/>
      <c r="F272" s="56">
        <f t="shared" si="19"/>
        <v>1</v>
      </c>
      <c r="G272" s="56"/>
      <c r="H272" s="63"/>
      <c r="I272" s="56"/>
      <c r="J272" s="57" t="s">
        <v>1378</v>
      </c>
      <c r="K272" s="58">
        <v>64100</v>
      </c>
      <c r="L272" s="57" t="s">
        <v>404</v>
      </c>
      <c r="M272" s="60" t="s">
        <v>97</v>
      </c>
      <c r="N272" s="60" t="s">
        <v>98</v>
      </c>
      <c r="O272" s="59"/>
      <c r="P272" s="201"/>
    </row>
    <row r="273" spans="1:16" x14ac:dyDescent="0.2">
      <c r="A273" s="80" t="s">
        <v>1293</v>
      </c>
      <c r="B273" s="55" t="str">
        <f t="shared" si="18"/>
        <v>LECLERC BEAUTOR</v>
      </c>
      <c r="C273" s="57"/>
      <c r="D273" s="56"/>
      <c r="E273" s="56"/>
      <c r="F273" s="56">
        <f t="shared" si="19"/>
        <v>1</v>
      </c>
      <c r="G273" s="56"/>
      <c r="H273" s="63"/>
      <c r="I273" s="56"/>
      <c r="J273" s="57" t="s">
        <v>1294</v>
      </c>
      <c r="K273" s="58">
        <v>2800</v>
      </c>
      <c r="L273" s="57" t="s">
        <v>1295</v>
      </c>
      <c r="M273" s="57" t="s">
        <v>99</v>
      </c>
      <c r="N273" s="57" t="s">
        <v>100</v>
      </c>
      <c r="O273" s="59"/>
      <c r="P273" s="201"/>
    </row>
    <row r="274" spans="1:16" x14ac:dyDescent="0.2">
      <c r="A274" s="77" t="s">
        <v>1053</v>
      </c>
      <c r="B274" s="55" t="str">
        <f t="shared" si="18"/>
        <v>LECLERC BERGERAC BERCADIS</v>
      </c>
      <c r="C274" s="57">
        <v>17</v>
      </c>
      <c r="D274" s="63"/>
      <c r="E274" s="63"/>
      <c r="F274" s="56" t="str">
        <f t="shared" si="19"/>
        <v/>
      </c>
      <c r="G274" s="63"/>
      <c r="H274" s="63"/>
      <c r="I274" s="56"/>
      <c r="J274" s="60" t="s">
        <v>537</v>
      </c>
      <c r="K274" s="58">
        <v>24100</v>
      </c>
      <c r="L274" s="57" t="s">
        <v>444</v>
      </c>
      <c r="M274" s="182" t="s">
        <v>95</v>
      </c>
      <c r="N274" s="57" t="s">
        <v>96</v>
      </c>
      <c r="O274" s="59"/>
      <c r="P274" s="201"/>
    </row>
    <row r="275" spans="1:16" x14ac:dyDescent="0.2">
      <c r="A275" s="77" t="s">
        <v>1054</v>
      </c>
      <c r="B275" s="55" t="str">
        <f t="shared" si="18"/>
        <v>LECLERC BERGERAC PASTEUR</v>
      </c>
      <c r="C275" s="57"/>
      <c r="D275" s="63"/>
      <c r="E275" s="63"/>
      <c r="F275" s="56">
        <f t="shared" si="19"/>
        <v>1</v>
      </c>
      <c r="G275" s="63"/>
      <c r="H275" s="63"/>
      <c r="I275" s="56"/>
      <c r="J275" s="60" t="s">
        <v>538</v>
      </c>
      <c r="K275" s="58">
        <v>24100</v>
      </c>
      <c r="L275" s="57" t="s">
        <v>444</v>
      </c>
      <c r="M275" s="182" t="s">
        <v>95</v>
      </c>
      <c r="N275" s="57" t="s">
        <v>96</v>
      </c>
      <c r="O275" s="59"/>
      <c r="P275" s="201"/>
    </row>
    <row r="276" spans="1:16" x14ac:dyDescent="0.2">
      <c r="A276" s="77" t="s">
        <v>278</v>
      </c>
      <c r="B276" s="55" t="str">
        <f t="shared" si="18"/>
        <v>LECLERC BISCAROSSE</v>
      </c>
      <c r="C276" s="57">
        <v>17</v>
      </c>
      <c r="D276" s="63"/>
      <c r="E276" s="63"/>
      <c r="F276" s="56" t="str">
        <f t="shared" si="19"/>
        <v/>
      </c>
      <c r="G276" s="63"/>
      <c r="H276" s="63"/>
      <c r="I276" s="56"/>
      <c r="J276" s="60" t="s">
        <v>539</v>
      </c>
      <c r="K276" s="58">
        <v>40600</v>
      </c>
      <c r="L276" s="57" t="s">
        <v>540</v>
      </c>
      <c r="M276" s="60" t="s">
        <v>97</v>
      </c>
      <c r="N276" s="60" t="s">
        <v>98</v>
      </c>
      <c r="O276" s="59"/>
      <c r="P276" s="201"/>
    </row>
    <row r="277" spans="1:16" x14ac:dyDescent="0.2">
      <c r="A277" s="80" t="s">
        <v>1206</v>
      </c>
      <c r="B277" s="55" t="str">
        <f t="shared" si="18"/>
        <v>LECLERC BLAGNAC</v>
      </c>
      <c r="C277" s="57">
        <v>19.489999999999998</v>
      </c>
      <c r="D277" s="56">
        <v>1</v>
      </c>
      <c r="E277" s="56"/>
      <c r="F277" s="56" t="str">
        <f t="shared" si="19"/>
        <v/>
      </c>
      <c r="G277" s="56"/>
      <c r="H277" s="63"/>
      <c r="I277" s="56"/>
      <c r="J277" s="57" t="s">
        <v>1207</v>
      </c>
      <c r="K277" s="58">
        <v>31715</v>
      </c>
      <c r="L277" s="57" t="s">
        <v>1208</v>
      </c>
      <c r="M277" s="184" t="s">
        <v>80</v>
      </c>
      <c r="N277" s="60" t="s">
        <v>81</v>
      </c>
      <c r="O277" s="62"/>
      <c r="P277" s="200"/>
    </row>
    <row r="278" spans="1:16" x14ac:dyDescent="0.2">
      <c r="A278" s="77" t="s">
        <v>1244</v>
      </c>
      <c r="B278" s="55" t="str">
        <f t="shared" si="18"/>
        <v>LECLERC BOIS D'ARCY</v>
      </c>
      <c r="C278" s="60">
        <v>19</v>
      </c>
      <c r="D278" s="63"/>
      <c r="E278" s="63"/>
      <c r="F278" s="56" t="str">
        <f t="shared" si="19"/>
        <v/>
      </c>
      <c r="G278" s="63"/>
      <c r="H278" s="63"/>
      <c r="I278" s="56"/>
      <c r="J278" s="60" t="s">
        <v>1245</v>
      </c>
      <c r="K278" s="61">
        <v>78390</v>
      </c>
      <c r="L278" s="60" t="s">
        <v>1246</v>
      </c>
      <c r="M278" s="60" t="s">
        <v>97</v>
      </c>
      <c r="N278" s="60" t="s">
        <v>98</v>
      </c>
      <c r="O278" s="59"/>
      <c r="P278" s="201"/>
    </row>
    <row r="279" spans="1:16" x14ac:dyDescent="0.2">
      <c r="A279" s="80" t="s">
        <v>1368</v>
      </c>
      <c r="B279" s="55" t="str">
        <f t="shared" si="18"/>
        <v>LECLERC BOUT DU PONT DE L'ARN</v>
      </c>
      <c r="C279" s="57">
        <v>19.489999999999998</v>
      </c>
      <c r="D279" s="56">
        <v>1</v>
      </c>
      <c r="E279" s="56"/>
      <c r="F279" s="56" t="str">
        <f t="shared" si="19"/>
        <v/>
      </c>
      <c r="G279" s="56"/>
      <c r="H279" s="63"/>
      <c r="I279" s="56"/>
      <c r="J279" s="57" t="s">
        <v>1369</v>
      </c>
      <c r="K279" s="58">
        <v>81660</v>
      </c>
      <c r="L279" s="57" t="s">
        <v>1370</v>
      </c>
      <c r="M279" s="127" t="s">
        <v>80</v>
      </c>
      <c r="N279" s="60" t="s">
        <v>81</v>
      </c>
      <c r="O279" s="59"/>
      <c r="P279" s="201"/>
    </row>
    <row r="280" spans="1:16" x14ac:dyDescent="0.2">
      <c r="A280" s="79" t="s">
        <v>343</v>
      </c>
      <c r="B280" s="55" t="str">
        <f t="shared" si="18"/>
        <v>LECLERC BRESSUIRE</v>
      </c>
      <c r="C280" s="57"/>
      <c r="D280" s="65"/>
      <c r="E280" s="65"/>
      <c r="F280" s="56">
        <f t="shared" si="19"/>
        <v>1</v>
      </c>
      <c r="G280" s="65"/>
      <c r="H280" s="63"/>
      <c r="I280" s="56"/>
      <c r="J280" s="60" t="s">
        <v>541</v>
      </c>
      <c r="K280" s="58">
        <v>79300</v>
      </c>
      <c r="L280" s="57" t="s">
        <v>542</v>
      </c>
      <c r="M280" s="57" t="s">
        <v>86</v>
      </c>
      <c r="N280" s="57" t="s">
        <v>87</v>
      </c>
      <c r="O280" s="62"/>
      <c r="P280" s="200"/>
    </row>
    <row r="281" spans="1:16" x14ac:dyDescent="0.2">
      <c r="A281" s="77" t="s">
        <v>1247</v>
      </c>
      <c r="B281" s="55" t="str">
        <f t="shared" si="18"/>
        <v>LECLERC BRIVE</v>
      </c>
      <c r="C281" s="60">
        <v>17</v>
      </c>
      <c r="D281" s="63"/>
      <c r="E281" s="63"/>
      <c r="F281" s="56" t="str">
        <f t="shared" si="19"/>
        <v/>
      </c>
      <c r="G281" s="63"/>
      <c r="H281" s="63"/>
      <c r="I281" s="56"/>
      <c r="J281" s="60" t="s">
        <v>1248</v>
      </c>
      <c r="K281" s="61">
        <v>19100</v>
      </c>
      <c r="L281" s="60" t="s">
        <v>1249</v>
      </c>
      <c r="M281" s="182" t="s">
        <v>95</v>
      </c>
      <c r="N281" s="57" t="s">
        <v>96</v>
      </c>
      <c r="O281" s="59"/>
      <c r="P281" s="201"/>
    </row>
    <row r="282" spans="1:16" x14ac:dyDescent="0.2">
      <c r="A282" s="77" t="s">
        <v>279</v>
      </c>
      <c r="B282" s="55" t="str">
        <f t="shared" si="18"/>
        <v>LECLERC BRUGES</v>
      </c>
      <c r="C282" s="57"/>
      <c r="D282" s="63"/>
      <c r="E282" s="63"/>
      <c r="F282" s="56">
        <f t="shared" si="19"/>
        <v>1</v>
      </c>
      <c r="G282" s="63"/>
      <c r="H282" s="63"/>
      <c r="I282" s="56"/>
      <c r="J282" s="60" t="s">
        <v>543</v>
      </c>
      <c r="K282" s="58">
        <v>33520</v>
      </c>
      <c r="L282" s="57" t="s">
        <v>544</v>
      </c>
      <c r="M282" s="60" t="s">
        <v>97</v>
      </c>
      <c r="N282" s="60" t="s">
        <v>98</v>
      </c>
      <c r="O282" s="59"/>
      <c r="P282" s="201"/>
    </row>
    <row r="283" spans="1:16" x14ac:dyDescent="0.2">
      <c r="A283" s="80" t="s">
        <v>1672</v>
      </c>
      <c r="B283" s="55" t="str">
        <f t="shared" si="18"/>
        <v>LECLERC CAPDENAC LE HAUT</v>
      </c>
      <c r="C283" s="57">
        <v>19.489999999999998</v>
      </c>
      <c r="D283" s="56">
        <v>1</v>
      </c>
      <c r="E283" s="56"/>
      <c r="F283" s="56" t="str">
        <f t="shared" si="19"/>
        <v/>
      </c>
      <c r="G283" s="56"/>
      <c r="H283" s="63"/>
      <c r="I283" s="56"/>
      <c r="J283" s="57" t="s">
        <v>1673</v>
      </c>
      <c r="K283" s="58">
        <v>46100</v>
      </c>
      <c r="L283" s="57" t="s">
        <v>1674</v>
      </c>
      <c r="M283" s="127" t="s">
        <v>80</v>
      </c>
      <c r="N283" s="60" t="s">
        <v>81</v>
      </c>
      <c r="O283" s="59"/>
      <c r="P283" s="201"/>
    </row>
    <row r="284" spans="1:16" x14ac:dyDescent="0.2">
      <c r="A284" s="80" t="s">
        <v>956</v>
      </c>
      <c r="B284" s="55" t="str">
        <f t="shared" ref="B284:B315" si="20">UPPER(A284)</f>
        <v>LECLERC CARCASSONNE</v>
      </c>
      <c r="C284" s="57">
        <v>20</v>
      </c>
      <c r="D284" s="56"/>
      <c r="E284" s="56"/>
      <c r="F284" s="56" t="str">
        <f t="shared" si="19"/>
        <v/>
      </c>
      <c r="G284" s="56"/>
      <c r="H284" s="63"/>
      <c r="I284" s="56"/>
      <c r="J284" s="57" t="s">
        <v>957</v>
      </c>
      <c r="K284" s="58">
        <v>11000</v>
      </c>
      <c r="L284" s="57" t="s">
        <v>958</v>
      </c>
      <c r="M284" s="60" t="s">
        <v>80</v>
      </c>
      <c r="N284" s="60" t="s">
        <v>81</v>
      </c>
      <c r="O284" s="59"/>
      <c r="P284" s="201"/>
    </row>
    <row r="285" spans="1:16" x14ac:dyDescent="0.2">
      <c r="A285" s="80" t="s">
        <v>879</v>
      </c>
      <c r="B285" s="55" t="str">
        <f t="shared" si="20"/>
        <v xml:space="preserve">LECLERC CASTILLON </v>
      </c>
      <c r="C285" s="57">
        <v>15</v>
      </c>
      <c r="D285" s="56"/>
      <c r="E285" s="56"/>
      <c r="F285" s="56" t="str">
        <f t="shared" si="19"/>
        <v/>
      </c>
      <c r="G285" s="56"/>
      <c r="H285" s="63"/>
      <c r="I285" s="56"/>
      <c r="J285" s="57" t="s">
        <v>880</v>
      </c>
      <c r="K285" s="58">
        <v>33350</v>
      </c>
      <c r="L285" s="57" t="s">
        <v>545</v>
      </c>
      <c r="M285" s="60" t="s">
        <v>97</v>
      </c>
      <c r="N285" s="60" t="s">
        <v>98</v>
      </c>
      <c r="O285" s="59"/>
      <c r="P285" s="201"/>
    </row>
    <row r="286" spans="1:16" x14ac:dyDescent="0.2">
      <c r="A286" s="80" t="s">
        <v>1592</v>
      </c>
      <c r="B286" s="55" t="str">
        <f t="shared" si="20"/>
        <v>LECLERC CERNAY</v>
      </c>
      <c r="C286" s="57"/>
      <c r="D286" s="56"/>
      <c r="E286" s="56"/>
      <c r="F286" s="56">
        <f t="shared" si="19"/>
        <v>1</v>
      </c>
      <c r="G286" s="56"/>
      <c r="H286" s="63"/>
      <c r="I286" s="56"/>
      <c r="J286" s="57" t="s">
        <v>1593</v>
      </c>
      <c r="K286" s="58">
        <v>68700</v>
      </c>
      <c r="L286" s="57" t="s">
        <v>1594</v>
      </c>
      <c r="M286" s="57" t="s">
        <v>99</v>
      </c>
      <c r="N286" s="57" t="s">
        <v>100</v>
      </c>
      <c r="O286" s="59"/>
      <c r="P286" s="201"/>
    </row>
    <row r="287" spans="1:16" x14ac:dyDescent="0.2">
      <c r="A287" s="80" t="s">
        <v>1375</v>
      </c>
      <c r="B287" s="55" t="str">
        <f t="shared" si="20"/>
        <v>LECLERC CHALLANS</v>
      </c>
      <c r="C287" s="57"/>
      <c r="D287" s="56"/>
      <c r="E287" s="56"/>
      <c r="F287" s="56">
        <f t="shared" si="19"/>
        <v>1</v>
      </c>
      <c r="G287" s="56"/>
      <c r="H287" s="63"/>
      <c r="I287" s="56"/>
      <c r="J287" s="57" t="s">
        <v>1376</v>
      </c>
      <c r="K287" s="58">
        <v>85300</v>
      </c>
      <c r="L287" s="57" t="s">
        <v>1398</v>
      </c>
      <c r="M287" s="57" t="s">
        <v>86</v>
      </c>
      <c r="N287" s="57" t="s">
        <v>87</v>
      </c>
      <c r="O287" s="59"/>
      <c r="P287" s="201"/>
    </row>
    <row r="288" spans="1:16" x14ac:dyDescent="0.2">
      <c r="A288" s="80" t="s">
        <v>83</v>
      </c>
      <c r="B288" s="55" t="str">
        <f t="shared" si="20"/>
        <v>LECLERC CHAMBERY</v>
      </c>
      <c r="C288" s="57">
        <v>20</v>
      </c>
      <c r="D288" s="56"/>
      <c r="E288" s="56"/>
      <c r="F288" s="56" t="str">
        <f t="shared" si="19"/>
        <v/>
      </c>
      <c r="G288" s="56"/>
      <c r="H288" s="63"/>
      <c r="I288" s="56"/>
      <c r="J288" s="57" t="s">
        <v>84</v>
      </c>
      <c r="K288" s="58">
        <v>73000</v>
      </c>
      <c r="L288" s="57" t="s">
        <v>85</v>
      </c>
      <c r="M288" s="124" t="s">
        <v>86</v>
      </c>
      <c r="N288" s="57" t="s">
        <v>87</v>
      </c>
      <c r="O288" s="59"/>
      <c r="P288" s="201"/>
    </row>
    <row r="289" spans="1:16" x14ac:dyDescent="0.2">
      <c r="A289" s="80" t="s">
        <v>1270</v>
      </c>
      <c r="B289" s="55" t="str">
        <f t="shared" si="20"/>
        <v>LECLERC CHÂTEAU THIERRY</v>
      </c>
      <c r="C289" s="57"/>
      <c r="D289" s="56"/>
      <c r="E289" s="56"/>
      <c r="F289" s="56">
        <f t="shared" si="19"/>
        <v>1</v>
      </c>
      <c r="G289" s="56"/>
      <c r="H289" s="63"/>
      <c r="I289" s="56"/>
      <c r="J289" s="57" t="s">
        <v>1271</v>
      </c>
      <c r="K289" s="58">
        <v>2400</v>
      </c>
      <c r="L289" s="57" t="s">
        <v>1272</v>
      </c>
      <c r="M289" s="62" t="s">
        <v>95</v>
      </c>
      <c r="N289" s="57" t="s">
        <v>96</v>
      </c>
      <c r="O289" s="59"/>
      <c r="P289" s="201"/>
    </row>
    <row r="290" spans="1:16" x14ac:dyDescent="0.2">
      <c r="A290" s="80" t="s">
        <v>66</v>
      </c>
      <c r="B290" s="55" t="str">
        <f t="shared" si="20"/>
        <v>LECLERC CHATELLERAUT</v>
      </c>
      <c r="C290" s="57">
        <v>17</v>
      </c>
      <c r="D290" s="56"/>
      <c r="E290" s="56"/>
      <c r="F290" s="56"/>
      <c r="G290" s="56"/>
      <c r="H290" s="63"/>
      <c r="I290" s="56"/>
      <c r="J290" s="57" t="s">
        <v>67</v>
      </c>
      <c r="K290" s="58">
        <v>86100</v>
      </c>
      <c r="L290" s="57" t="s">
        <v>68</v>
      </c>
      <c r="M290" s="182" t="s">
        <v>95</v>
      </c>
      <c r="N290" s="57" t="s">
        <v>96</v>
      </c>
      <c r="O290" s="59"/>
      <c r="P290" s="201"/>
    </row>
    <row r="291" spans="1:16" x14ac:dyDescent="0.2">
      <c r="A291" s="79" t="s">
        <v>344</v>
      </c>
      <c r="B291" s="55" t="str">
        <f t="shared" si="20"/>
        <v>LECLERC CHOLET</v>
      </c>
      <c r="C291" s="57"/>
      <c r="D291" s="65"/>
      <c r="E291" s="65"/>
      <c r="F291" s="56">
        <f>IF(C291&gt;1,"",1)</f>
        <v>1</v>
      </c>
      <c r="G291" s="65"/>
      <c r="H291" s="63"/>
      <c r="I291" s="56"/>
      <c r="J291" s="60" t="s">
        <v>546</v>
      </c>
      <c r="K291" s="58">
        <v>49300</v>
      </c>
      <c r="L291" s="57" t="s">
        <v>547</v>
      </c>
      <c r="M291" s="124" t="s">
        <v>86</v>
      </c>
      <c r="N291" s="57" t="s">
        <v>87</v>
      </c>
      <c r="O291" s="59"/>
      <c r="P291" s="201"/>
    </row>
    <row r="292" spans="1:16" x14ac:dyDescent="0.2">
      <c r="A292" s="80" t="s">
        <v>159</v>
      </c>
      <c r="B292" s="55" t="str">
        <f t="shared" si="20"/>
        <v>LECLERC CIVRIEUX D'AZERGUES</v>
      </c>
      <c r="C292" s="57">
        <v>20</v>
      </c>
      <c r="D292" s="56"/>
      <c r="E292" s="56"/>
      <c r="F292" s="56" t="str">
        <f>IF(C292&gt;1,"",1)</f>
        <v/>
      </c>
      <c r="G292" s="56"/>
      <c r="H292" s="63"/>
      <c r="I292" s="56"/>
      <c r="J292" s="57" t="s">
        <v>160</v>
      </c>
      <c r="K292" s="58">
        <v>69380</v>
      </c>
      <c r="L292" s="57" t="s">
        <v>161</v>
      </c>
      <c r="M292" s="57" t="s">
        <v>86</v>
      </c>
      <c r="N292" s="57" t="s">
        <v>87</v>
      </c>
      <c r="O292" s="59"/>
      <c r="P292" s="201"/>
    </row>
    <row r="293" spans="1:16" x14ac:dyDescent="0.2">
      <c r="A293" s="78" t="s">
        <v>109</v>
      </c>
      <c r="B293" s="55" t="str">
        <f t="shared" si="20"/>
        <v>LECLERC CLERMONT FERRAND</v>
      </c>
      <c r="C293" s="57">
        <v>20</v>
      </c>
      <c r="D293" s="64"/>
      <c r="E293" s="64"/>
      <c r="F293" s="56"/>
      <c r="G293" s="64"/>
      <c r="H293" s="63"/>
      <c r="I293" s="56"/>
      <c r="J293" s="60" t="s">
        <v>110</v>
      </c>
      <c r="K293" s="58">
        <v>63000</v>
      </c>
      <c r="L293" s="57" t="s">
        <v>111</v>
      </c>
      <c r="M293" s="57" t="s">
        <v>86</v>
      </c>
      <c r="N293" s="57" t="s">
        <v>87</v>
      </c>
      <c r="O293" s="59"/>
      <c r="P293" s="201"/>
    </row>
    <row r="294" spans="1:16" x14ac:dyDescent="0.2">
      <c r="A294" s="84" t="s">
        <v>925</v>
      </c>
      <c r="B294" s="55" t="str">
        <f t="shared" si="20"/>
        <v>LECLERC COGOLIN</v>
      </c>
      <c r="C294" s="57">
        <v>17</v>
      </c>
      <c r="D294" s="57">
        <v>1</v>
      </c>
      <c r="E294" s="57"/>
      <c r="F294" s="56" t="str">
        <f>IF(C294&gt;1,"",1)</f>
        <v/>
      </c>
      <c r="G294" s="57"/>
      <c r="H294" s="63"/>
      <c r="I294" s="56"/>
      <c r="J294" s="57" t="s">
        <v>926</v>
      </c>
      <c r="K294" s="58">
        <v>83310</v>
      </c>
      <c r="L294" s="57" t="s">
        <v>927</v>
      </c>
      <c r="M294" s="60" t="s">
        <v>80</v>
      </c>
      <c r="N294" s="60" t="s">
        <v>81</v>
      </c>
      <c r="O294" s="59"/>
      <c r="P294" s="201"/>
    </row>
    <row r="295" spans="1:16" x14ac:dyDescent="0.2">
      <c r="A295" s="77" t="s">
        <v>375</v>
      </c>
      <c r="B295" s="55" t="str">
        <f t="shared" si="20"/>
        <v>LECLERC COUTANCES</v>
      </c>
      <c r="C295" s="57"/>
      <c r="D295" s="63"/>
      <c r="E295" s="63"/>
      <c r="F295" s="56">
        <f>IF(C295&gt;1,"",1)</f>
        <v>1</v>
      </c>
      <c r="G295" s="63"/>
      <c r="H295" s="63"/>
      <c r="I295" s="56"/>
      <c r="J295" s="60" t="s">
        <v>548</v>
      </c>
      <c r="K295" s="58">
        <v>50200</v>
      </c>
      <c r="L295" s="57" t="s">
        <v>549</v>
      </c>
      <c r="M295" s="183" t="s">
        <v>86</v>
      </c>
      <c r="N295" s="57" t="s">
        <v>87</v>
      </c>
      <c r="O295" s="59"/>
      <c r="P295" s="201"/>
    </row>
    <row r="296" spans="1:16" x14ac:dyDescent="0.2">
      <c r="A296" s="80" t="s">
        <v>877</v>
      </c>
      <c r="B296" s="55" t="str">
        <f t="shared" si="20"/>
        <v>LECLERC COUTRAS</v>
      </c>
      <c r="C296" s="57">
        <v>23.47</v>
      </c>
      <c r="D296" s="56">
        <v>1</v>
      </c>
      <c r="E296" s="56"/>
      <c r="F296" s="56" t="str">
        <f>IF(C296&gt;1,"",1)</f>
        <v/>
      </c>
      <c r="G296" s="56"/>
      <c r="H296" s="63"/>
      <c r="I296" s="56"/>
      <c r="J296" s="57" t="s">
        <v>878</v>
      </c>
      <c r="K296" s="58">
        <v>33230</v>
      </c>
      <c r="L296" s="57" t="s">
        <v>477</v>
      </c>
      <c r="M296" s="127" t="s">
        <v>97</v>
      </c>
      <c r="N296" s="60" t="s">
        <v>98</v>
      </c>
      <c r="O296" s="59"/>
      <c r="P296" s="201"/>
    </row>
    <row r="297" spans="1:16" x14ac:dyDescent="0.2">
      <c r="A297" s="80" t="s">
        <v>1550</v>
      </c>
      <c r="B297" s="55" t="str">
        <f t="shared" si="20"/>
        <v>LECLERC CREUTZWALD</v>
      </c>
      <c r="C297" s="57">
        <v>23</v>
      </c>
      <c r="D297" s="56"/>
      <c r="E297" s="56"/>
      <c r="F297" s="56" t="str">
        <f>IF(C297&gt;1,"",1)</f>
        <v/>
      </c>
      <c r="G297" s="56"/>
      <c r="H297" s="63"/>
      <c r="I297" s="56"/>
      <c r="J297" s="57" t="s">
        <v>1551</v>
      </c>
      <c r="K297" s="58">
        <v>57150</v>
      </c>
      <c r="L297" s="57" t="s">
        <v>1552</v>
      </c>
      <c r="M297" s="124" t="s">
        <v>99</v>
      </c>
      <c r="N297" s="57" t="s">
        <v>100</v>
      </c>
      <c r="O297" s="62"/>
      <c r="P297" s="200"/>
    </row>
    <row r="298" spans="1:16" x14ac:dyDescent="0.2">
      <c r="A298" s="77" t="s">
        <v>1250</v>
      </c>
      <c r="B298" s="55" t="str">
        <f t="shared" si="20"/>
        <v>LECLERC DAMARIE LES LYS</v>
      </c>
      <c r="C298" s="60">
        <v>19</v>
      </c>
      <c r="D298" s="63"/>
      <c r="E298" s="63"/>
      <c r="F298" s="56" t="str">
        <f>IF(C298&gt;1,"",1)</f>
        <v/>
      </c>
      <c r="G298" s="63"/>
      <c r="H298" s="63"/>
      <c r="I298" s="56"/>
      <c r="J298" s="60" t="s">
        <v>1251</v>
      </c>
      <c r="K298" s="61">
        <v>77190</v>
      </c>
      <c r="L298" s="60" t="s">
        <v>1252</v>
      </c>
      <c r="M298" s="60" t="s">
        <v>97</v>
      </c>
      <c r="N298" s="60" t="s">
        <v>98</v>
      </c>
      <c r="O298" s="59"/>
      <c r="P298" s="201"/>
    </row>
    <row r="299" spans="1:16" x14ac:dyDescent="0.2">
      <c r="A299" s="78" t="s">
        <v>1652</v>
      </c>
      <c r="B299" s="55" t="str">
        <f t="shared" si="20"/>
        <v>LECLERC DIGOIN</v>
      </c>
      <c r="C299" s="57">
        <v>20</v>
      </c>
      <c r="D299" s="64"/>
      <c r="E299" s="64"/>
      <c r="F299" s="56"/>
      <c r="G299" s="64"/>
      <c r="H299" s="63"/>
      <c r="I299" s="56"/>
      <c r="J299" s="60" t="s">
        <v>1653</v>
      </c>
      <c r="K299" s="58">
        <v>71160</v>
      </c>
      <c r="L299" s="57" t="s">
        <v>1654</v>
      </c>
      <c r="M299" s="183" t="s">
        <v>86</v>
      </c>
      <c r="N299" s="57" t="s">
        <v>87</v>
      </c>
      <c r="O299" s="59"/>
      <c r="P299" s="201"/>
    </row>
    <row r="300" spans="1:16" x14ac:dyDescent="0.2">
      <c r="A300" s="78" t="s">
        <v>1667</v>
      </c>
      <c r="B300" s="55" t="str">
        <f t="shared" si="20"/>
        <v>LECLERC ENVAL</v>
      </c>
      <c r="C300" s="57">
        <v>20</v>
      </c>
      <c r="D300" s="64"/>
      <c r="E300" s="64"/>
      <c r="F300" s="56"/>
      <c r="G300" s="64"/>
      <c r="H300" s="63"/>
      <c r="I300" s="56"/>
      <c r="J300" s="60" t="s">
        <v>1668</v>
      </c>
      <c r="K300" s="58">
        <v>63530</v>
      </c>
      <c r="L300" s="57" t="s">
        <v>1669</v>
      </c>
      <c r="M300" s="57" t="s">
        <v>86</v>
      </c>
      <c r="N300" s="57" t="s">
        <v>87</v>
      </c>
      <c r="O300" s="59"/>
      <c r="P300" s="201"/>
    </row>
    <row r="301" spans="1:16" x14ac:dyDescent="0.2">
      <c r="A301" s="80" t="s">
        <v>1315</v>
      </c>
      <c r="B301" s="55" t="str">
        <f t="shared" si="20"/>
        <v>LECLERC FERNEY VOLTAIRE</v>
      </c>
      <c r="C301" s="57">
        <v>17</v>
      </c>
      <c r="D301" s="56"/>
      <c r="E301" s="56"/>
      <c r="F301" s="56" t="str">
        <f t="shared" ref="F301:F307" si="21">IF(C301&gt;1,"",1)</f>
        <v/>
      </c>
      <c r="G301" s="56"/>
      <c r="H301" s="63"/>
      <c r="I301" s="56"/>
      <c r="J301" s="57" t="s">
        <v>1316</v>
      </c>
      <c r="K301" s="58">
        <v>1210</v>
      </c>
      <c r="L301" s="57" t="s">
        <v>1317</v>
      </c>
      <c r="M301" s="184" t="s">
        <v>80</v>
      </c>
      <c r="N301" s="60" t="s">
        <v>81</v>
      </c>
      <c r="O301" s="59"/>
      <c r="P301" s="201"/>
    </row>
    <row r="302" spans="1:16" x14ac:dyDescent="0.2">
      <c r="A302" s="80" t="s">
        <v>1297</v>
      </c>
      <c r="B302" s="55" t="str">
        <f t="shared" si="20"/>
        <v>LECLERC FONTENAY LE COMTE " SUD VENDÉE DISTRIBUTION SA"</v>
      </c>
      <c r="C302" s="57"/>
      <c r="D302" s="56"/>
      <c r="E302" s="56"/>
      <c r="F302" s="56">
        <f t="shared" si="21"/>
        <v>1</v>
      </c>
      <c r="G302" s="56"/>
      <c r="H302" s="63"/>
      <c r="I302" s="56"/>
      <c r="J302" s="57" t="s">
        <v>1298</v>
      </c>
      <c r="K302" s="58">
        <v>85202</v>
      </c>
      <c r="L302" s="57" t="s">
        <v>1299</v>
      </c>
      <c r="M302" s="57" t="s">
        <v>86</v>
      </c>
      <c r="N302" s="57" t="s">
        <v>87</v>
      </c>
      <c r="O302" s="59"/>
      <c r="P302" s="201"/>
    </row>
    <row r="303" spans="1:16" x14ac:dyDescent="0.2">
      <c r="A303" s="78" t="s">
        <v>314</v>
      </c>
      <c r="B303" s="55" t="str">
        <f t="shared" si="20"/>
        <v>LECLERC GAILLAC</v>
      </c>
      <c r="C303" s="57">
        <v>19.489999999999998</v>
      </c>
      <c r="D303" s="64">
        <v>1</v>
      </c>
      <c r="E303" s="64"/>
      <c r="F303" s="56" t="str">
        <f t="shared" si="21"/>
        <v/>
      </c>
      <c r="G303" s="64"/>
      <c r="H303" s="63"/>
      <c r="I303" s="56"/>
      <c r="J303" s="60" t="s">
        <v>527</v>
      </c>
      <c r="K303" s="58">
        <v>81600</v>
      </c>
      <c r="L303" s="57" t="s">
        <v>550</v>
      </c>
      <c r="M303" s="127" t="s">
        <v>80</v>
      </c>
      <c r="N303" s="60" t="s">
        <v>81</v>
      </c>
      <c r="O303" s="59"/>
      <c r="P303" s="201"/>
    </row>
    <row r="304" spans="1:16" x14ac:dyDescent="0.2">
      <c r="A304" s="80" t="s">
        <v>1589</v>
      </c>
      <c r="B304" s="55" t="str">
        <f t="shared" si="20"/>
        <v>LECLERC GEISPOLSHEIM</v>
      </c>
      <c r="C304" s="57"/>
      <c r="D304" s="56"/>
      <c r="E304" s="56"/>
      <c r="F304" s="56">
        <f t="shared" si="21"/>
        <v>1</v>
      </c>
      <c r="G304" s="56"/>
      <c r="H304" s="63"/>
      <c r="I304" s="56"/>
      <c r="J304" s="57" t="s">
        <v>1590</v>
      </c>
      <c r="K304" s="58">
        <v>67118</v>
      </c>
      <c r="L304" s="57" t="s">
        <v>1591</v>
      </c>
      <c r="M304" s="57" t="s">
        <v>99</v>
      </c>
      <c r="N304" s="57" t="s">
        <v>100</v>
      </c>
      <c r="O304" s="59"/>
      <c r="P304" s="201"/>
    </row>
    <row r="305" spans="1:16" x14ac:dyDescent="0.2">
      <c r="A305" s="80" t="s">
        <v>1303</v>
      </c>
      <c r="B305" s="55" t="str">
        <f t="shared" si="20"/>
        <v>LECLERC GOUESNOU</v>
      </c>
      <c r="C305" s="57"/>
      <c r="D305" s="56"/>
      <c r="E305" s="56"/>
      <c r="F305" s="56">
        <f t="shared" si="21"/>
        <v>1</v>
      </c>
      <c r="G305" s="56"/>
      <c r="H305" s="63"/>
      <c r="I305" s="56"/>
      <c r="J305" s="57" t="s">
        <v>1304</v>
      </c>
      <c r="K305" s="58">
        <v>29850</v>
      </c>
      <c r="L305" s="57" t="s">
        <v>1305</v>
      </c>
      <c r="M305" s="57" t="s">
        <v>86</v>
      </c>
      <c r="N305" s="57" t="s">
        <v>87</v>
      </c>
      <c r="O305" s="59"/>
      <c r="P305" s="201"/>
    </row>
    <row r="306" spans="1:16" x14ac:dyDescent="0.2">
      <c r="A306" s="80" t="s">
        <v>36</v>
      </c>
      <c r="B306" s="55" t="str">
        <f t="shared" si="20"/>
        <v>LECLERC GRAULHET</v>
      </c>
      <c r="C306" s="57">
        <v>19.489999999999998</v>
      </c>
      <c r="D306" s="56">
        <v>1</v>
      </c>
      <c r="E306" s="56"/>
      <c r="F306" s="56" t="str">
        <f t="shared" si="21"/>
        <v/>
      </c>
      <c r="G306" s="56"/>
      <c r="H306" s="63"/>
      <c r="I306" s="56"/>
      <c r="J306" s="57" t="s">
        <v>37</v>
      </c>
      <c r="K306" s="58">
        <v>81300</v>
      </c>
      <c r="L306" s="57" t="s">
        <v>38</v>
      </c>
      <c r="M306" s="60" t="s">
        <v>80</v>
      </c>
      <c r="N306" s="60" t="s">
        <v>81</v>
      </c>
      <c r="O306" s="59"/>
      <c r="P306" s="201"/>
    </row>
    <row r="307" spans="1:16" x14ac:dyDescent="0.2">
      <c r="A307" s="80" t="s">
        <v>1402</v>
      </c>
      <c r="B307" s="55" t="str">
        <f t="shared" si="20"/>
        <v>LECLERC GUERET</v>
      </c>
      <c r="C307" s="57">
        <v>17</v>
      </c>
      <c r="D307" s="56"/>
      <c r="E307" s="56"/>
      <c r="F307" s="56" t="str">
        <f t="shared" si="21"/>
        <v/>
      </c>
      <c r="G307" s="56"/>
      <c r="H307" s="63"/>
      <c r="I307" s="56"/>
      <c r="J307" s="57" t="s">
        <v>1403</v>
      </c>
      <c r="K307" s="58">
        <v>23000</v>
      </c>
      <c r="L307" s="57" t="s">
        <v>1404</v>
      </c>
      <c r="M307" s="182" t="s">
        <v>95</v>
      </c>
      <c r="N307" s="57" t="s">
        <v>96</v>
      </c>
      <c r="O307" s="59"/>
      <c r="P307" s="201"/>
    </row>
    <row r="308" spans="1:16" x14ac:dyDescent="0.2">
      <c r="A308" s="80" t="s">
        <v>1177</v>
      </c>
      <c r="B308" s="55" t="str">
        <f t="shared" si="20"/>
        <v>LECLERC IBOS</v>
      </c>
      <c r="C308" s="57"/>
      <c r="D308" s="56"/>
      <c r="E308" s="56"/>
      <c r="F308" s="56">
        <v>1</v>
      </c>
      <c r="G308" s="56"/>
      <c r="H308" s="63"/>
      <c r="I308" s="56"/>
      <c r="J308" s="57" t="s">
        <v>1178</v>
      </c>
      <c r="K308" s="58">
        <v>65420</v>
      </c>
      <c r="L308" s="57" t="s">
        <v>1179</v>
      </c>
      <c r="M308" s="60" t="s">
        <v>97</v>
      </c>
      <c r="N308" s="60" t="s">
        <v>98</v>
      </c>
      <c r="O308" s="59"/>
      <c r="P308" s="201"/>
    </row>
    <row r="309" spans="1:16" x14ac:dyDescent="0.2">
      <c r="A309" s="77" t="s">
        <v>345</v>
      </c>
      <c r="B309" s="55" t="str">
        <f t="shared" si="20"/>
        <v>LECLERC ISSOUDUN</v>
      </c>
      <c r="C309" s="57"/>
      <c r="D309" s="63"/>
      <c r="E309" s="63"/>
      <c r="F309" s="56">
        <f>IF(C309&gt;1,"",1)</f>
        <v>1</v>
      </c>
      <c r="G309" s="63"/>
      <c r="H309" s="63"/>
      <c r="I309" s="56"/>
      <c r="J309" s="60" t="s">
        <v>551</v>
      </c>
      <c r="K309" s="58">
        <v>36100</v>
      </c>
      <c r="L309" s="57" t="s">
        <v>552</v>
      </c>
      <c r="M309" s="62" t="s">
        <v>95</v>
      </c>
      <c r="N309" s="57" t="s">
        <v>96</v>
      </c>
      <c r="O309" s="59"/>
      <c r="P309" s="201"/>
    </row>
    <row r="310" spans="1:16" x14ac:dyDescent="0.2">
      <c r="A310" s="78" t="s">
        <v>244</v>
      </c>
      <c r="B310" s="55" t="str">
        <f t="shared" si="20"/>
        <v>LECLERC JARDRES</v>
      </c>
      <c r="C310" s="57">
        <v>17</v>
      </c>
      <c r="D310" s="64"/>
      <c r="E310" s="64"/>
      <c r="F310" s="56"/>
      <c r="G310" s="64"/>
      <c r="H310" s="63"/>
      <c r="I310" s="56"/>
      <c r="J310" s="60" t="s">
        <v>245</v>
      </c>
      <c r="K310" s="58">
        <v>86800</v>
      </c>
      <c r="L310" s="57" t="s">
        <v>246</v>
      </c>
      <c r="M310" s="182" t="s">
        <v>95</v>
      </c>
      <c r="N310" s="57" t="s">
        <v>96</v>
      </c>
      <c r="O310" s="59"/>
      <c r="P310" s="201"/>
    </row>
    <row r="311" spans="1:16" x14ac:dyDescent="0.2">
      <c r="A311" s="80" t="s">
        <v>1537</v>
      </c>
      <c r="B311" s="55" t="str">
        <f t="shared" si="20"/>
        <v>LECLERC LA ROCHE SUD</v>
      </c>
      <c r="C311" s="57">
        <v>20</v>
      </c>
      <c r="D311" s="56"/>
      <c r="E311" s="56"/>
      <c r="F311" s="56" t="str">
        <f t="shared" ref="F311:F319" si="22">IF(C311&gt;1,"",1)</f>
        <v/>
      </c>
      <c r="G311" s="56"/>
      <c r="H311" s="63"/>
      <c r="I311" s="56"/>
      <c r="J311" s="57" t="s">
        <v>1538</v>
      </c>
      <c r="K311" s="58">
        <v>85000</v>
      </c>
      <c r="L311" s="57" t="s">
        <v>381</v>
      </c>
      <c r="M311" s="57" t="s">
        <v>86</v>
      </c>
      <c r="N311" s="57" t="s">
        <v>87</v>
      </c>
      <c r="O311" s="59"/>
      <c r="P311" s="201"/>
    </row>
    <row r="312" spans="1:16" x14ac:dyDescent="0.2">
      <c r="A312" s="77" t="s">
        <v>346</v>
      </c>
      <c r="B312" s="55" t="str">
        <f t="shared" si="20"/>
        <v>LECLERC LA ROCHE SUR YON</v>
      </c>
      <c r="C312" s="57">
        <v>20</v>
      </c>
      <c r="D312" s="63"/>
      <c r="E312" s="63"/>
      <c r="F312" s="56" t="str">
        <f t="shared" si="22"/>
        <v/>
      </c>
      <c r="G312" s="63"/>
      <c r="H312" s="63"/>
      <c r="I312" s="56"/>
      <c r="J312" s="60" t="s">
        <v>1597</v>
      </c>
      <c r="K312" s="58">
        <v>85000</v>
      </c>
      <c r="L312" s="57" t="s">
        <v>381</v>
      </c>
      <c r="M312" s="57" t="s">
        <v>86</v>
      </c>
      <c r="N312" s="57" t="s">
        <v>87</v>
      </c>
      <c r="O312" s="59"/>
      <c r="P312" s="201"/>
    </row>
    <row r="313" spans="1:16" x14ac:dyDescent="0.2">
      <c r="A313" s="80" t="s">
        <v>1595</v>
      </c>
      <c r="B313" s="55" t="str">
        <f t="shared" si="20"/>
        <v>LECLERC LA ROCHEFOUCAULD</v>
      </c>
      <c r="C313" s="57"/>
      <c r="D313" s="56"/>
      <c r="E313" s="56"/>
      <c r="F313" s="56">
        <f t="shared" si="22"/>
        <v>1</v>
      </c>
      <c r="G313" s="56"/>
      <c r="H313" s="63"/>
      <c r="I313" s="56"/>
      <c r="J313" s="57" t="s">
        <v>873</v>
      </c>
      <c r="K313" s="58">
        <v>16110</v>
      </c>
      <c r="L313" s="57" t="s">
        <v>1596</v>
      </c>
      <c r="M313" s="62" t="s">
        <v>95</v>
      </c>
      <c r="N313" s="57" t="s">
        <v>96</v>
      </c>
      <c r="O313" s="59"/>
      <c r="P313" s="201"/>
    </row>
    <row r="314" spans="1:16" x14ac:dyDescent="0.2">
      <c r="A314" s="80" t="s">
        <v>1055</v>
      </c>
      <c r="B314" s="55" t="str">
        <f t="shared" si="20"/>
        <v>LECLERC LA SEYNE SUR MER</v>
      </c>
      <c r="C314" s="57">
        <v>17</v>
      </c>
      <c r="D314" s="56">
        <v>1</v>
      </c>
      <c r="E314" s="56"/>
      <c r="F314" s="56" t="str">
        <f t="shared" si="22"/>
        <v/>
      </c>
      <c r="G314" s="56"/>
      <c r="H314" s="63"/>
      <c r="I314" s="56"/>
      <c r="J314" s="57" t="s">
        <v>1056</v>
      </c>
      <c r="K314" s="58">
        <v>83500</v>
      </c>
      <c r="L314" s="57" t="s">
        <v>1057</v>
      </c>
      <c r="M314" s="60" t="s">
        <v>80</v>
      </c>
      <c r="N314" s="60" t="s">
        <v>81</v>
      </c>
      <c r="O314" s="59"/>
      <c r="P314" s="201"/>
    </row>
    <row r="315" spans="1:16" x14ac:dyDescent="0.2">
      <c r="A315" s="80" t="s">
        <v>76</v>
      </c>
      <c r="B315" s="55" t="str">
        <f t="shared" si="20"/>
        <v>LECLERC LA SOUTERAINNE</v>
      </c>
      <c r="C315" s="57">
        <v>17</v>
      </c>
      <c r="D315" s="56"/>
      <c r="E315" s="56"/>
      <c r="F315" s="56" t="str">
        <f t="shared" si="22"/>
        <v/>
      </c>
      <c r="G315" s="56"/>
      <c r="H315" s="63"/>
      <c r="I315" s="56"/>
      <c r="J315" s="57" t="s">
        <v>842</v>
      </c>
      <c r="K315" s="58">
        <v>23300</v>
      </c>
      <c r="L315" s="57" t="s">
        <v>77</v>
      </c>
      <c r="M315" s="62" t="s">
        <v>95</v>
      </c>
      <c r="N315" s="57" t="s">
        <v>96</v>
      </c>
      <c r="O315" s="59"/>
      <c r="P315" s="201"/>
    </row>
    <row r="316" spans="1:16" x14ac:dyDescent="0.2">
      <c r="A316" s="80" t="s">
        <v>1058</v>
      </c>
      <c r="B316" s="55" t="str">
        <f t="shared" ref="B316:B347" si="23">UPPER(A316)</f>
        <v>LECLERC LAMBALLE</v>
      </c>
      <c r="C316" s="57">
        <v>17</v>
      </c>
      <c r="D316" s="56"/>
      <c r="E316" s="56"/>
      <c r="F316" s="56" t="str">
        <f t="shared" si="22"/>
        <v/>
      </c>
      <c r="G316" s="56"/>
      <c r="H316" s="63"/>
      <c r="I316" s="56"/>
      <c r="J316" s="57" t="s">
        <v>1059</v>
      </c>
      <c r="K316" s="58">
        <v>22400</v>
      </c>
      <c r="L316" s="57" t="s">
        <v>905</v>
      </c>
      <c r="M316" s="57" t="s">
        <v>86</v>
      </c>
      <c r="N316" s="57" t="s">
        <v>87</v>
      </c>
      <c r="O316" s="59"/>
      <c r="P316" s="201"/>
    </row>
    <row r="317" spans="1:16" x14ac:dyDescent="0.2">
      <c r="A317" s="80" t="s">
        <v>1290</v>
      </c>
      <c r="B317" s="55" t="str">
        <f t="shared" si="23"/>
        <v>LECLERC LANDERNEAU</v>
      </c>
      <c r="C317" s="57"/>
      <c r="D317" s="56"/>
      <c r="E317" s="56"/>
      <c r="F317" s="56">
        <f t="shared" si="22"/>
        <v>1</v>
      </c>
      <c r="G317" s="56"/>
      <c r="H317" s="63"/>
      <c r="I317" s="56"/>
      <c r="J317" s="57" t="s">
        <v>1291</v>
      </c>
      <c r="K317" s="58">
        <v>29800</v>
      </c>
      <c r="L317" s="57" t="s">
        <v>1292</v>
      </c>
      <c r="M317" s="124" t="s">
        <v>86</v>
      </c>
      <c r="N317" s="57" t="s">
        <v>87</v>
      </c>
      <c r="O317" s="59"/>
      <c r="P317" s="201"/>
    </row>
    <row r="318" spans="1:16" x14ac:dyDescent="0.2">
      <c r="A318" s="77" t="s">
        <v>280</v>
      </c>
      <c r="B318" s="55" t="str">
        <f t="shared" si="23"/>
        <v>LECLERC LANGON</v>
      </c>
      <c r="C318" s="57">
        <v>23.47</v>
      </c>
      <c r="D318" s="63">
        <v>1</v>
      </c>
      <c r="E318" s="63"/>
      <c r="F318" s="56" t="str">
        <f t="shared" si="22"/>
        <v/>
      </c>
      <c r="G318" s="63"/>
      <c r="H318" s="63"/>
      <c r="I318" s="56"/>
      <c r="J318" s="60" t="s">
        <v>553</v>
      </c>
      <c r="K318" s="58">
        <v>33210</v>
      </c>
      <c r="L318" s="57" t="s">
        <v>554</v>
      </c>
      <c r="M318" s="60" t="s">
        <v>97</v>
      </c>
      <c r="N318" s="60" t="s">
        <v>98</v>
      </c>
      <c r="O318" s="59"/>
      <c r="P318" s="201"/>
    </row>
    <row r="319" spans="1:16" x14ac:dyDescent="0.2">
      <c r="A319" s="80" t="s">
        <v>936</v>
      </c>
      <c r="B319" s="55" t="str">
        <f t="shared" si="23"/>
        <v>LECLERC LE CANNET</v>
      </c>
      <c r="C319" s="57">
        <v>17</v>
      </c>
      <c r="D319" s="56"/>
      <c r="E319" s="56"/>
      <c r="F319" s="56" t="str">
        <f t="shared" si="22"/>
        <v/>
      </c>
      <c r="G319" s="56"/>
      <c r="H319" s="63"/>
      <c r="I319" s="56"/>
      <c r="J319" s="57" t="s">
        <v>937</v>
      </c>
      <c r="K319" s="58">
        <v>6110</v>
      </c>
      <c r="L319" s="57" t="s">
        <v>938</v>
      </c>
      <c r="M319" s="60" t="s">
        <v>80</v>
      </c>
      <c r="N319" s="60" t="s">
        <v>81</v>
      </c>
      <c r="O319" s="59"/>
      <c r="P319" s="201"/>
    </row>
    <row r="320" spans="1:16" x14ac:dyDescent="0.2">
      <c r="A320" s="78" t="s">
        <v>228</v>
      </c>
      <c r="B320" s="55" t="str">
        <f t="shared" si="23"/>
        <v>LECLERC LE FOLGOËT</v>
      </c>
      <c r="C320" s="57">
        <v>20</v>
      </c>
      <c r="D320" s="64"/>
      <c r="E320" s="64"/>
      <c r="F320" s="56"/>
      <c r="G320" s="64"/>
      <c r="H320" s="63"/>
      <c r="I320" s="56"/>
      <c r="J320" s="60" t="s">
        <v>229</v>
      </c>
      <c r="K320" s="58">
        <v>29260</v>
      </c>
      <c r="L320" s="57" t="s">
        <v>230</v>
      </c>
      <c r="M320" s="57" t="s">
        <v>86</v>
      </c>
      <c r="N320" s="57" t="s">
        <v>87</v>
      </c>
      <c r="O320" s="59"/>
      <c r="P320" s="201"/>
    </row>
    <row r="321" spans="1:16" x14ac:dyDescent="0.2">
      <c r="A321" s="77" t="s">
        <v>369</v>
      </c>
      <c r="B321" s="55" t="str">
        <f t="shared" si="23"/>
        <v>LECLERC LE LUC</v>
      </c>
      <c r="C321" s="57"/>
      <c r="D321" s="63"/>
      <c r="E321" s="63"/>
      <c r="F321" s="56">
        <f t="shared" ref="F321:F335" si="24">IF(C321&gt;1,"",1)</f>
        <v>1</v>
      </c>
      <c r="G321" s="63"/>
      <c r="H321" s="63"/>
      <c r="I321" s="56"/>
      <c r="J321" s="60" t="s">
        <v>555</v>
      </c>
      <c r="K321" s="58">
        <v>83340</v>
      </c>
      <c r="L321" s="57" t="s">
        <v>556</v>
      </c>
      <c r="M321" s="60" t="s">
        <v>80</v>
      </c>
      <c r="N321" s="60" t="s">
        <v>81</v>
      </c>
      <c r="O321" s="59"/>
      <c r="P321" s="201"/>
    </row>
    <row r="322" spans="1:16" x14ac:dyDescent="0.2">
      <c r="A322" s="80" t="s">
        <v>974</v>
      </c>
      <c r="B322" s="55" t="str">
        <f t="shared" si="23"/>
        <v>LECLERC LE MANS</v>
      </c>
      <c r="C322" s="57">
        <v>17</v>
      </c>
      <c r="D322" s="56"/>
      <c r="E322" s="56"/>
      <c r="F322" s="56" t="str">
        <f t="shared" si="24"/>
        <v/>
      </c>
      <c r="G322" s="56"/>
      <c r="H322" s="63"/>
      <c r="I322" s="56"/>
      <c r="J322" s="57" t="s">
        <v>975</v>
      </c>
      <c r="K322" s="58">
        <v>72016</v>
      </c>
      <c r="L322" s="57" t="s">
        <v>729</v>
      </c>
      <c r="M322" s="57" t="s">
        <v>86</v>
      </c>
      <c r="N322" s="57" t="s">
        <v>87</v>
      </c>
      <c r="O322" s="59"/>
      <c r="P322" s="201"/>
    </row>
    <row r="323" spans="1:16" x14ac:dyDescent="0.2">
      <c r="A323" s="80" t="s">
        <v>996</v>
      </c>
      <c r="B323" s="55" t="str">
        <f t="shared" si="23"/>
        <v>LECLERC LE SEQUESTRE</v>
      </c>
      <c r="C323" s="57">
        <v>19.489999999999998</v>
      </c>
      <c r="D323" s="56">
        <v>1</v>
      </c>
      <c r="E323" s="56"/>
      <c r="F323" s="56" t="str">
        <f t="shared" si="24"/>
        <v/>
      </c>
      <c r="G323" s="56"/>
      <c r="H323" s="63"/>
      <c r="I323" s="56"/>
      <c r="J323" s="57" t="s">
        <v>1060</v>
      </c>
      <c r="K323" s="58">
        <v>81000</v>
      </c>
      <c r="L323" s="57" t="s">
        <v>997</v>
      </c>
      <c r="M323" s="60" t="s">
        <v>80</v>
      </c>
      <c r="N323" s="60" t="s">
        <v>81</v>
      </c>
      <c r="O323" s="59"/>
      <c r="P323" s="201"/>
    </row>
    <row r="324" spans="1:16" x14ac:dyDescent="0.2">
      <c r="A324" s="80" t="s">
        <v>1061</v>
      </c>
      <c r="B324" s="55" t="str">
        <f t="shared" si="23"/>
        <v>LECLERC LECOUSSE FOUGERES</v>
      </c>
      <c r="C324" s="57">
        <v>14</v>
      </c>
      <c r="D324" s="56"/>
      <c r="E324" s="56"/>
      <c r="F324" s="56" t="str">
        <f t="shared" si="24"/>
        <v/>
      </c>
      <c r="G324" s="56"/>
      <c r="H324" s="63"/>
      <c r="I324" s="56"/>
      <c r="J324" s="57" t="s">
        <v>870</v>
      </c>
      <c r="K324" s="58">
        <v>35133</v>
      </c>
      <c r="L324" s="57" t="s">
        <v>871</v>
      </c>
      <c r="M324" s="124" t="s">
        <v>86</v>
      </c>
      <c r="N324" s="57" t="s">
        <v>87</v>
      </c>
      <c r="O324" s="59"/>
      <c r="P324" s="201"/>
    </row>
    <row r="325" spans="1:16" x14ac:dyDescent="0.2">
      <c r="A325" s="80" t="s">
        <v>1306</v>
      </c>
      <c r="B325" s="55" t="str">
        <f t="shared" si="23"/>
        <v>LECLERC LEHON</v>
      </c>
      <c r="C325" s="57"/>
      <c r="D325" s="56"/>
      <c r="E325" s="56"/>
      <c r="F325" s="56">
        <f t="shared" si="24"/>
        <v>1</v>
      </c>
      <c r="G325" s="56"/>
      <c r="H325" s="56"/>
      <c r="I325" s="56"/>
      <c r="J325" s="57" t="s">
        <v>1307</v>
      </c>
      <c r="K325" s="58">
        <v>22100</v>
      </c>
      <c r="L325" s="57" t="s">
        <v>1308</v>
      </c>
      <c r="M325" s="124" t="s">
        <v>86</v>
      </c>
      <c r="N325" s="57" t="s">
        <v>87</v>
      </c>
      <c r="O325" s="59"/>
      <c r="P325" s="201"/>
    </row>
    <row r="326" spans="1:16" x14ac:dyDescent="0.2">
      <c r="A326" s="80" t="s">
        <v>906</v>
      </c>
      <c r="B326" s="55" t="str">
        <f t="shared" si="23"/>
        <v>LECLERC LESCURE D'ALBIGEOIS</v>
      </c>
      <c r="C326" s="57">
        <v>19.489999999999998</v>
      </c>
      <c r="D326" s="56">
        <v>1</v>
      </c>
      <c r="E326" s="56"/>
      <c r="F326" s="56" t="str">
        <f t="shared" si="24"/>
        <v/>
      </c>
      <c r="G326" s="56"/>
      <c r="H326" s="63"/>
      <c r="I326" s="56"/>
      <c r="J326" s="57" t="s">
        <v>907</v>
      </c>
      <c r="K326" s="58">
        <v>81380</v>
      </c>
      <c r="L326" s="57" t="s">
        <v>908</v>
      </c>
      <c r="M326" s="127" t="s">
        <v>80</v>
      </c>
      <c r="N326" s="60" t="s">
        <v>81</v>
      </c>
      <c r="O326" s="59"/>
      <c r="P326" s="201"/>
    </row>
    <row r="327" spans="1:16" x14ac:dyDescent="0.2">
      <c r="A327" s="77" t="s">
        <v>281</v>
      </c>
      <c r="B327" s="55" t="str">
        <f t="shared" si="23"/>
        <v>LECLERC LESPARRE</v>
      </c>
      <c r="C327" s="57"/>
      <c r="D327" s="63"/>
      <c r="E327" s="63"/>
      <c r="F327" s="56">
        <f t="shared" si="24"/>
        <v>1</v>
      </c>
      <c r="G327" s="63"/>
      <c r="H327" s="63"/>
      <c r="I327" s="56"/>
      <c r="J327" s="60" t="s">
        <v>557</v>
      </c>
      <c r="K327" s="58">
        <v>33341</v>
      </c>
      <c r="L327" s="57" t="s">
        <v>558</v>
      </c>
      <c r="M327" s="127" t="s">
        <v>97</v>
      </c>
      <c r="N327" s="60" t="s">
        <v>98</v>
      </c>
      <c r="O327" s="59"/>
      <c r="P327" s="201"/>
    </row>
    <row r="328" spans="1:16" x14ac:dyDescent="0.2">
      <c r="A328" s="79" t="s">
        <v>282</v>
      </c>
      <c r="B328" s="55" t="str">
        <f t="shared" si="23"/>
        <v>LECLERC LIBOURNE</v>
      </c>
      <c r="C328" s="57">
        <v>17</v>
      </c>
      <c r="D328" s="65"/>
      <c r="E328" s="65"/>
      <c r="F328" s="56" t="str">
        <f t="shared" si="24"/>
        <v/>
      </c>
      <c r="G328" s="65"/>
      <c r="H328" s="63"/>
      <c r="I328" s="56"/>
      <c r="J328" s="60" t="s">
        <v>559</v>
      </c>
      <c r="K328" s="58">
        <v>33500</v>
      </c>
      <c r="L328" s="57" t="s">
        <v>560</v>
      </c>
      <c r="M328" s="60" t="s">
        <v>97</v>
      </c>
      <c r="N328" s="60" t="s">
        <v>98</v>
      </c>
      <c r="O328" s="59"/>
      <c r="P328" s="201"/>
    </row>
    <row r="329" spans="1:16" x14ac:dyDescent="0.2">
      <c r="A329" s="77" t="s">
        <v>347</v>
      </c>
      <c r="B329" s="55" t="str">
        <f t="shared" si="23"/>
        <v>LECLERC LIMOGES</v>
      </c>
      <c r="C329" s="57"/>
      <c r="D329" s="63"/>
      <c r="E329" s="63"/>
      <c r="F329" s="56">
        <f t="shared" si="24"/>
        <v>1</v>
      </c>
      <c r="G329" s="63"/>
      <c r="H329" s="63"/>
      <c r="I329" s="56"/>
      <c r="J329" s="60" t="s">
        <v>561</v>
      </c>
      <c r="K329" s="58">
        <v>87280</v>
      </c>
      <c r="L329" s="57" t="s">
        <v>382</v>
      </c>
      <c r="M329" s="189" t="s">
        <v>95</v>
      </c>
      <c r="N329" s="57" t="s">
        <v>96</v>
      </c>
      <c r="O329" s="59"/>
      <c r="P329" s="201"/>
    </row>
    <row r="330" spans="1:16" x14ac:dyDescent="0.2">
      <c r="A330" s="78" t="s">
        <v>315</v>
      </c>
      <c r="B330" s="55" t="str">
        <f t="shared" si="23"/>
        <v>LECLERC LIMOUX</v>
      </c>
      <c r="C330" s="57">
        <v>19.489999999999998</v>
      </c>
      <c r="D330" s="64">
        <v>1</v>
      </c>
      <c r="E330" s="64"/>
      <c r="F330" s="56" t="str">
        <f t="shared" si="24"/>
        <v/>
      </c>
      <c r="G330" s="64"/>
      <c r="H330" s="63"/>
      <c r="I330" s="56"/>
      <c r="J330" s="60" t="s">
        <v>562</v>
      </c>
      <c r="K330" s="58">
        <v>11300</v>
      </c>
      <c r="L330" s="57" t="s">
        <v>563</v>
      </c>
      <c r="M330" s="127" t="s">
        <v>80</v>
      </c>
      <c r="N330" s="60" t="s">
        <v>81</v>
      </c>
      <c r="O330" s="59"/>
      <c r="P330" s="201"/>
    </row>
    <row r="331" spans="1:16" x14ac:dyDescent="0.2">
      <c r="A331" s="80" t="s">
        <v>959</v>
      </c>
      <c r="B331" s="55" t="str">
        <f t="shared" si="23"/>
        <v>LECLERC LOURDES</v>
      </c>
      <c r="C331" s="57">
        <v>15</v>
      </c>
      <c r="D331" s="56"/>
      <c r="E331" s="56"/>
      <c r="F331" s="56" t="str">
        <f t="shared" si="24"/>
        <v/>
      </c>
      <c r="G331" s="56"/>
      <c r="H331" s="63"/>
      <c r="I331" s="56"/>
      <c r="J331" s="57" t="s">
        <v>960</v>
      </c>
      <c r="K331" s="58">
        <v>65100</v>
      </c>
      <c r="L331" s="57" t="s">
        <v>902</v>
      </c>
      <c r="M331" s="60" t="s">
        <v>97</v>
      </c>
      <c r="N331" s="60" t="s">
        <v>98</v>
      </c>
      <c r="O331" s="59"/>
      <c r="P331" s="201"/>
    </row>
    <row r="332" spans="1:16" x14ac:dyDescent="0.2">
      <c r="A332" s="80" t="s">
        <v>1544</v>
      </c>
      <c r="B332" s="55" t="str">
        <f t="shared" si="23"/>
        <v>LECLERC MARMOUTIER</v>
      </c>
      <c r="C332" s="57">
        <v>23</v>
      </c>
      <c r="D332" s="56"/>
      <c r="E332" s="56"/>
      <c r="F332" s="56" t="str">
        <f t="shared" si="24"/>
        <v/>
      </c>
      <c r="G332" s="56"/>
      <c r="H332" s="63"/>
      <c r="I332" s="56"/>
      <c r="J332" s="57" t="s">
        <v>1545</v>
      </c>
      <c r="K332" s="58">
        <v>67740</v>
      </c>
      <c r="L332" s="57" t="s">
        <v>1546</v>
      </c>
      <c r="M332" s="183" t="s">
        <v>99</v>
      </c>
      <c r="N332" s="57" t="s">
        <v>100</v>
      </c>
      <c r="O332" s="59"/>
      <c r="P332" s="201"/>
    </row>
    <row r="333" spans="1:16" x14ac:dyDescent="0.2">
      <c r="A333" s="80" t="s">
        <v>1388</v>
      </c>
      <c r="B333" s="55" t="str">
        <f t="shared" si="23"/>
        <v>LECLERC MIMIZAN</v>
      </c>
      <c r="C333" s="57">
        <v>23.47</v>
      </c>
      <c r="D333" s="56">
        <v>1</v>
      </c>
      <c r="E333" s="56"/>
      <c r="F333" s="56" t="str">
        <f t="shared" si="24"/>
        <v/>
      </c>
      <c r="G333" s="56"/>
      <c r="H333" s="63"/>
      <c r="I333" s="56"/>
      <c r="J333" s="57" t="s">
        <v>1389</v>
      </c>
      <c r="K333" s="58">
        <v>40200</v>
      </c>
      <c r="L333" s="57" t="s">
        <v>886</v>
      </c>
      <c r="M333" s="60" t="s">
        <v>97</v>
      </c>
      <c r="N333" s="60" t="s">
        <v>98</v>
      </c>
      <c r="O333" s="59"/>
      <c r="P333" s="201"/>
    </row>
    <row r="334" spans="1:16" x14ac:dyDescent="0.2">
      <c r="A334" s="80" t="s">
        <v>716</v>
      </c>
      <c r="B334" s="55" t="str">
        <f t="shared" si="23"/>
        <v>LECLERC MONTAUBAN AUSSONNE</v>
      </c>
      <c r="C334" s="57">
        <v>19.489999999999998</v>
      </c>
      <c r="D334" s="56">
        <v>1</v>
      </c>
      <c r="E334" s="56"/>
      <c r="F334" s="56" t="str">
        <f t="shared" si="24"/>
        <v/>
      </c>
      <c r="G334" s="56"/>
      <c r="H334" s="63"/>
      <c r="I334" s="56"/>
      <c r="J334" s="57" t="s">
        <v>717</v>
      </c>
      <c r="K334" s="58">
        <v>82000</v>
      </c>
      <c r="L334" s="57" t="s">
        <v>718</v>
      </c>
      <c r="M334" s="60" t="s">
        <v>80</v>
      </c>
      <c r="N334" s="60" t="s">
        <v>81</v>
      </c>
      <c r="O334" s="62"/>
      <c r="P334" s="200"/>
    </row>
    <row r="335" spans="1:16" x14ac:dyDescent="0.2">
      <c r="A335" s="80" t="s">
        <v>1349</v>
      </c>
      <c r="B335" s="55" t="str">
        <f t="shared" si="23"/>
        <v>LECLERC MONTAUBAN SODIBAG</v>
      </c>
      <c r="C335" s="57">
        <v>19.489999999999998</v>
      </c>
      <c r="D335" s="56">
        <v>1</v>
      </c>
      <c r="E335" s="56"/>
      <c r="F335" s="56" t="str">
        <f t="shared" si="24"/>
        <v/>
      </c>
      <c r="G335" s="56"/>
      <c r="H335" s="63"/>
      <c r="I335" s="56"/>
      <c r="J335" s="57" t="s">
        <v>1350</v>
      </c>
      <c r="K335" s="58">
        <v>82000</v>
      </c>
      <c r="L335" s="57" t="s">
        <v>718</v>
      </c>
      <c r="M335" s="60" t="s">
        <v>80</v>
      </c>
      <c r="N335" s="60" t="s">
        <v>81</v>
      </c>
      <c r="O335" s="59"/>
      <c r="P335" s="201"/>
    </row>
    <row r="336" spans="1:16" x14ac:dyDescent="0.2">
      <c r="A336" s="80" t="s">
        <v>216</v>
      </c>
      <c r="B336" s="55" t="str">
        <f t="shared" si="23"/>
        <v>LECLERC MONTCEAU LES MINES</v>
      </c>
      <c r="C336" s="57">
        <v>20</v>
      </c>
      <c r="D336" s="56"/>
      <c r="E336" s="56"/>
      <c r="F336" s="56"/>
      <c r="G336" s="56"/>
      <c r="H336" s="63"/>
      <c r="I336" s="56"/>
      <c r="J336" s="57" t="s">
        <v>217</v>
      </c>
      <c r="K336" s="58">
        <v>71300</v>
      </c>
      <c r="L336" s="57" t="s">
        <v>218</v>
      </c>
      <c r="M336" s="124" t="s">
        <v>86</v>
      </c>
      <c r="N336" s="57" t="s">
        <v>87</v>
      </c>
      <c r="O336" s="59"/>
      <c r="P336" s="201"/>
    </row>
    <row r="337" spans="1:16" x14ac:dyDescent="0.2">
      <c r="A337" s="78" t="s">
        <v>1253</v>
      </c>
      <c r="B337" s="55" t="str">
        <f t="shared" si="23"/>
        <v>LECLERC NANTES "GRAND ORVAULT</v>
      </c>
      <c r="C337" s="60"/>
      <c r="D337" s="64"/>
      <c r="E337" s="64"/>
      <c r="F337" s="56">
        <f t="shared" ref="F337:F368" si="25">IF(C337&gt;1,"",1)</f>
        <v>1</v>
      </c>
      <c r="G337" s="64"/>
      <c r="H337" s="63"/>
      <c r="I337" s="56"/>
      <c r="J337" s="60" t="s">
        <v>1254</v>
      </c>
      <c r="K337" s="61">
        <v>44700</v>
      </c>
      <c r="L337" s="60" t="s">
        <v>1255</v>
      </c>
      <c r="M337" s="57" t="s">
        <v>86</v>
      </c>
      <c r="N337" s="57" t="s">
        <v>87</v>
      </c>
      <c r="O337" s="59"/>
      <c r="P337" s="201"/>
    </row>
    <row r="338" spans="1:16" x14ac:dyDescent="0.2">
      <c r="A338" s="78" t="s">
        <v>316</v>
      </c>
      <c r="B338" s="55" t="str">
        <f t="shared" si="23"/>
        <v>LECLERC NARBONNE</v>
      </c>
      <c r="C338" s="57">
        <v>19.489999999999998</v>
      </c>
      <c r="D338" s="64">
        <v>1</v>
      </c>
      <c r="E338" s="64"/>
      <c r="F338" s="56" t="str">
        <f t="shared" si="25"/>
        <v/>
      </c>
      <c r="G338" s="64"/>
      <c r="H338" s="63"/>
      <c r="I338" s="56"/>
      <c r="J338" s="60" t="s">
        <v>564</v>
      </c>
      <c r="K338" s="58">
        <v>11100</v>
      </c>
      <c r="L338" s="57" t="s">
        <v>386</v>
      </c>
      <c r="M338" s="127" t="s">
        <v>80</v>
      </c>
      <c r="N338" s="60" t="s">
        <v>81</v>
      </c>
      <c r="O338" s="59"/>
      <c r="P338" s="201"/>
    </row>
    <row r="339" spans="1:16" x14ac:dyDescent="0.2">
      <c r="A339" s="80" t="s">
        <v>1062</v>
      </c>
      <c r="B339" s="55" t="str">
        <f t="shared" si="23"/>
        <v>LECLERC NICE SAINT ISIDORE</v>
      </c>
      <c r="C339" s="57">
        <v>17</v>
      </c>
      <c r="D339" s="56"/>
      <c r="E339" s="56"/>
      <c r="F339" s="56" t="str">
        <f t="shared" si="25"/>
        <v/>
      </c>
      <c r="G339" s="56"/>
      <c r="H339" s="63"/>
      <c r="I339" s="56"/>
      <c r="J339" s="57" t="s">
        <v>912</v>
      </c>
      <c r="K339" s="58">
        <v>6201</v>
      </c>
      <c r="L339" s="57" t="s">
        <v>913</v>
      </c>
      <c r="M339" s="60" t="s">
        <v>80</v>
      </c>
      <c r="N339" s="60" t="s">
        <v>81</v>
      </c>
      <c r="O339" s="59"/>
      <c r="P339" s="201"/>
    </row>
    <row r="340" spans="1:16" x14ac:dyDescent="0.2">
      <c r="A340" s="77" t="s">
        <v>1063</v>
      </c>
      <c r="B340" s="55" t="str">
        <f t="shared" si="23"/>
        <v>LECLERC NIORT TRENTE ORMEAUX</v>
      </c>
      <c r="C340" s="57">
        <v>17</v>
      </c>
      <c r="D340" s="63"/>
      <c r="E340" s="63"/>
      <c r="F340" s="56" t="str">
        <f t="shared" si="25"/>
        <v/>
      </c>
      <c r="G340" s="63"/>
      <c r="H340" s="63"/>
      <c r="I340" s="56"/>
      <c r="J340" s="60" t="s">
        <v>715</v>
      </c>
      <c r="K340" s="58">
        <v>79000</v>
      </c>
      <c r="L340" s="57" t="s">
        <v>508</v>
      </c>
      <c r="M340" s="57" t="s">
        <v>86</v>
      </c>
      <c r="N340" s="57" t="s">
        <v>87</v>
      </c>
      <c r="O340" s="59"/>
      <c r="P340" s="201"/>
    </row>
    <row r="341" spans="1:16" x14ac:dyDescent="0.2">
      <c r="A341" s="77" t="s">
        <v>376</v>
      </c>
      <c r="B341" s="55" t="str">
        <f t="shared" si="23"/>
        <v>LECLERC NOIDAN-LES-VESOUL</v>
      </c>
      <c r="C341" s="57"/>
      <c r="D341" s="63"/>
      <c r="E341" s="63"/>
      <c r="F341" s="56">
        <f t="shared" si="25"/>
        <v>1</v>
      </c>
      <c r="G341" s="63"/>
      <c r="H341" s="63"/>
      <c r="I341" s="56"/>
      <c r="J341" s="57" t="s">
        <v>691</v>
      </c>
      <c r="K341" s="58">
        <v>70000</v>
      </c>
      <c r="L341" s="57" t="s">
        <v>692</v>
      </c>
      <c r="M341" s="183" t="s">
        <v>99</v>
      </c>
      <c r="N341" s="57" t="s">
        <v>100</v>
      </c>
      <c r="O341" s="59"/>
      <c r="P341" s="201"/>
    </row>
    <row r="342" spans="1:16" x14ac:dyDescent="0.2">
      <c r="A342" s="80" t="s">
        <v>1502</v>
      </c>
      <c r="B342" s="55" t="str">
        <f t="shared" si="23"/>
        <v>LECLERC NOIRMOUTIER</v>
      </c>
      <c r="C342" s="57">
        <v>22</v>
      </c>
      <c r="D342" s="56"/>
      <c r="E342" s="56"/>
      <c r="F342" s="56" t="str">
        <f t="shared" si="25"/>
        <v/>
      </c>
      <c r="G342" s="56"/>
      <c r="H342" s="63"/>
      <c r="I342" s="56"/>
      <c r="J342" s="57" t="s">
        <v>1503</v>
      </c>
      <c r="K342" s="58">
        <v>67740</v>
      </c>
      <c r="L342" s="57" t="s">
        <v>1504</v>
      </c>
      <c r="M342" s="124" t="s">
        <v>86</v>
      </c>
      <c r="N342" s="57" t="s">
        <v>87</v>
      </c>
      <c r="O342" s="62"/>
      <c r="P342" s="200"/>
    </row>
    <row r="343" spans="1:16" x14ac:dyDescent="0.2">
      <c r="A343" s="80" t="s">
        <v>860</v>
      </c>
      <c r="B343" s="55" t="str">
        <f t="shared" si="23"/>
        <v>LECLERC OLONNE SUR MER</v>
      </c>
      <c r="C343" s="57">
        <v>17</v>
      </c>
      <c r="D343" s="56"/>
      <c r="E343" s="56"/>
      <c r="F343" s="56" t="str">
        <f t="shared" si="25"/>
        <v/>
      </c>
      <c r="G343" s="56"/>
      <c r="H343" s="63"/>
      <c r="I343" s="56"/>
      <c r="J343" s="57" t="s">
        <v>861</v>
      </c>
      <c r="K343" s="58">
        <v>85340</v>
      </c>
      <c r="L343" s="57" t="s">
        <v>862</v>
      </c>
      <c r="M343" s="57" t="s">
        <v>86</v>
      </c>
      <c r="N343" s="57" t="s">
        <v>87</v>
      </c>
      <c r="O343" s="59"/>
      <c r="P343" s="201"/>
    </row>
    <row r="344" spans="1:16" x14ac:dyDescent="0.2">
      <c r="A344" s="77" t="s">
        <v>1256</v>
      </c>
      <c r="B344" s="55" t="str">
        <f t="shared" si="23"/>
        <v>LECLERC OUTREAU</v>
      </c>
      <c r="C344" s="60">
        <v>19</v>
      </c>
      <c r="D344" s="63"/>
      <c r="E344" s="63"/>
      <c r="F344" s="56" t="str">
        <f t="shared" si="25"/>
        <v/>
      </c>
      <c r="G344" s="63"/>
      <c r="H344" s="63"/>
      <c r="I344" s="56"/>
      <c r="J344" s="60" t="s">
        <v>1257</v>
      </c>
      <c r="K344" s="61">
        <v>62230</v>
      </c>
      <c r="L344" s="60" t="s">
        <v>1258</v>
      </c>
      <c r="M344" s="127" t="s">
        <v>97</v>
      </c>
      <c r="N344" s="60" t="s">
        <v>98</v>
      </c>
      <c r="O344" s="59"/>
      <c r="P344" s="201"/>
    </row>
    <row r="345" spans="1:16" x14ac:dyDescent="0.2">
      <c r="A345" s="78" t="s">
        <v>1264</v>
      </c>
      <c r="B345" s="55" t="str">
        <f t="shared" si="23"/>
        <v>LECLERC PARAY LE MONIAL</v>
      </c>
      <c r="C345" s="57"/>
      <c r="D345" s="64"/>
      <c r="E345" s="64"/>
      <c r="F345" s="56">
        <f t="shared" si="25"/>
        <v>1</v>
      </c>
      <c r="G345" s="64"/>
      <c r="H345" s="63"/>
      <c r="I345" s="56"/>
      <c r="J345" s="60" t="s">
        <v>1265</v>
      </c>
      <c r="K345" s="58">
        <v>71600</v>
      </c>
      <c r="L345" s="57" t="s">
        <v>1266</v>
      </c>
      <c r="M345" s="62" t="s">
        <v>95</v>
      </c>
      <c r="N345" s="57" t="s">
        <v>96</v>
      </c>
      <c r="O345" s="59"/>
      <c r="P345" s="201"/>
    </row>
    <row r="346" spans="1:16" x14ac:dyDescent="0.2">
      <c r="A346" s="77" t="s">
        <v>348</v>
      </c>
      <c r="B346" s="55" t="str">
        <f t="shared" si="23"/>
        <v>LECLERC PARTHENAY</v>
      </c>
      <c r="C346" s="57"/>
      <c r="D346" s="63"/>
      <c r="E346" s="63"/>
      <c r="F346" s="56">
        <f t="shared" si="25"/>
        <v>1</v>
      </c>
      <c r="G346" s="63"/>
      <c r="H346" s="63"/>
      <c r="I346" s="56"/>
      <c r="J346" s="60" t="s">
        <v>565</v>
      </c>
      <c r="K346" s="58">
        <v>79200</v>
      </c>
      <c r="L346" s="57" t="s">
        <v>566</v>
      </c>
      <c r="M346" s="57" t="s">
        <v>86</v>
      </c>
      <c r="N346" s="57" t="s">
        <v>87</v>
      </c>
      <c r="O346" s="59"/>
      <c r="P346" s="201"/>
    </row>
    <row r="347" spans="1:16" x14ac:dyDescent="0.2">
      <c r="A347" s="77" t="s">
        <v>283</v>
      </c>
      <c r="B347" s="55" t="str">
        <f t="shared" si="23"/>
        <v>LECLERC PAU</v>
      </c>
      <c r="C347" s="57">
        <v>10</v>
      </c>
      <c r="D347" s="63"/>
      <c r="E347" s="63"/>
      <c r="F347" s="56" t="str">
        <f t="shared" si="25"/>
        <v/>
      </c>
      <c r="G347" s="63"/>
      <c r="H347" s="63"/>
      <c r="I347" s="56"/>
      <c r="J347" s="60" t="s">
        <v>567</v>
      </c>
      <c r="K347" s="58">
        <v>64000</v>
      </c>
      <c r="L347" s="57" t="s">
        <v>568</v>
      </c>
      <c r="M347" s="127" t="s">
        <v>97</v>
      </c>
      <c r="N347" s="60" t="s">
        <v>98</v>
      </c>
      <c r="O347" s="59"/>
      <c r="P347" s="201"/>
    </row>
    <row r="348" spans="1:16" x14ac:dyDescent="0.2">
      <c r="A348" s="80" t="s">
        <v>1064</v>
      </c>
      <c r="B348" s="55" t="str">
        <f t="shared" ref="B348:B379" si="26">UPPER(A348)</f>
        <v>LECLERC PERIGUEUX</v>
      </c>
      <c r="C348" s="57">
        <v>17</v>
      </c>
      <c r="D348" s="56"/>
      <c r="E348" s="56"/>
      <c r="F348" s="56" t="str">
        <f t="shared" si="25"/>
        <v/>
      </c>
      <c r="G348" s="56"/>
      <c r="H348" s="63"/>
      <c r="I348" s="56"/>
      <c r="J348" s="57" t="s">
        <v>1065</v>
      </c>
      <c r="K348" s="58">
        <v>24000</v>
      </c>
      <c r="L348" s="57" t="s">
        <v>601</v>
      </c>
      <c r="M348" s="189" t="s">
        <v>95</v>
      </c>
      <c r="N348" s="57" t="s">
        <v>96</v>
      </c>
      <c r="O348" s="59"/>
      <c r="P348" s="201"/>
    </row>
    <row r="349" spans="1:16" x14ac:dyDescent="0.2">
      <c r="A349" s="78" t="s">
        <v>317</v>
      </c>
      <c r="B349" s="55" t="str">
        <f t="shared" si="26"/>
        <v>LECLERC PERPIGNAN</v>
      </c>
      <c r="C349" s="57">
        <v>19.489999999999998</v>
      </c>
      <c r="D349" s="64">
        <v>1</v>
      </c>
      <c r="E349" s="64"/>
      <c r="F349" s="56" t="str">
        <f t="shared" si="25"/>
        <v/>
      </c>
      <c r="G349" s="64"/>
      <c r="H349" s="63"/>
      <c r="I349" s="56"/>
      <c r="J349" s="60" t="s">
        <v>569</v>
      </c>
      <c r="K349" s="58">
        <v>66000</v>
      </c>
      <c r="L349" s="57" t="s">
        <v>570</v>
      </c>
      <c r="M349" s="60" t="s">
        <v>80</v>
      </c>
      <c r="N349" s="60" t="s">
        <v>81</v>
      </c>
      <c r="O349" s="59"/>
      <c r="P349" s="201"/>
    </row>
    <row r="350" spans="1:16" x14ac:dyDescent="0.2">
      <c r="A350" s="80" t="s">
        <v>1066</v>
      </c>
      <c r="B350" s="55" t="str">
        <f t="shared" si="26"/>
        <v>LECLERC PERPIGNAN POLYGONE</v>
      </c>
      <c r="C350" s="57">
        <v>19.489999999999998</v>
      </c>
      <c r="D350" s="56">
        <v>1</v>
      </c>
      <c r="E350" s="56"/>
      <c r="F350" s="56" t="str">
        <f t="shared" si="25"/>
        <v/>
      </c>
      <c r="G350" s="56"/>
      <c r="H350" s="63"/>
      <c r="I350" s="56"/>
      <c r="J350" s="57" t="s">
        <v>1067</v>
      </c>
      <c r="K350" s="58">
        <v>66962</v>
      </c>
      <c r="L350" s="57" t="s">
        <v>570</v>
      </c>
      <c r="M350" s="127" t="s">
        <v>80</v>
      </c>
      <c r="N350" s="60" t="s">
        <v>81</v>
      </c>
      <c r="O350" s="59"/>
      <c r="P350" s="201"/>
    </row>
    <row r="351" spans="1:16" x14ac:dyDescent="0.2">
      <c r="A351" s="77" t="s">
        <v>284</v>
      </c>
      <c r="B351" s="55" t="str">
        <f t="shared" si="26"/>
        <v>LECLERC PIAN MEDOC</v>
      </c>
      <c r="C351" s="57"/>
      <c r="D351" s="63"/>
      <c r="E351" s="63"/>
      <c r="F351" s="56">
        <f t="shared" si="25"/>
        <v>1</v>
      </c>
      <c r="G351" s="63"/>
      <c r="H351" s="63"/>
      <c r="I351" s="56"/>
      <c r="J351" s="60" t="s">
        <v>571</v>
      </c>
      <c r="K351" s="58">
        <v>33290</v>
      </c>
      <c r="L351" s="57" t="s">
        <v>572</v>
      </c>
      <c r="M351" s="60" t="s">
        <v>97</v>
      </c>
      <c r="N351" s="60" t="s">
        <v>98</v>
      </c>
      <c r="O351" s="59"/>
      <c r="P351" s="201"/>
    </row>
    <row r="352" spans="1:16" x14ac:dyDescent="0.2">
      <c r="A352" s="80" t="s">
        <v>10</v>
      </c>
      <c r="B352" s="55" t="str">
        <f t="shared" si="26"/>
        <v>LECLERC PIERRY</v>
      </c>
      <c r="C352" s="57"/>
      <c r="D352" s="56"/>
      <c r="E352" s="56"/>
      <c r="F352" s="56">
        <f t="shared" si="25"/>
        <v>1</v>
      </c>
      <c r="G352" s="56"/>
      <c r="H352" s="63"/>
      <c r="I352" s="56"/>
      <c r="J352" s="57" t="s">
        <v>11</v>
      </c>
      <c r="K352" s="58">
        <v>51530</v>
      </c>
      <c r="L352" s="57" t="s">
        <v>12</v>
      </c>
      <c r="M352" s="57" t="s">
        <v>99</v>
      </c>
      <c r="N352" s="57" t="s">
        <v>100</v>
      </c>
      <c r="O352" s="59"/>
      <c r="P352" s="201"/>
    </row>
    <row r="353" spans="1:16" x14ac:dyDescent="0.2">
      <c r="A353" s="77" t="s">
        <v>349</v>
      </c>
      <c r="B353" s="55" t="str">
        <f t="shared" si="26"/>
        <v>LECLERC PINEUILH</v>
      </c>
      <c r="C353" s="57"/>
      <c r="D353" s="63"/>
      <c r="E353" s="63"/>
      <c r="F353" s="56">
        <f t="shared" si="25"/>
        <v>1</v>
      </c>
      <c r="G353" s="63"/>
      <c r="H353" s="63"/>
      <c r="I353" s="56"/>
      <c r="J353" s="60" t="s">
        <v>573</v>
      </c>
      <c r="K353" s="58">
        <v>33220</v>
      </c>
      <c r="L353" s="57" t="s">
        <v>574</v>
      </c>
      <c r="M353" s="60" t="s">
        <v>97</v>
      </c>
      <c r="N353" s="60" t="s">
        <v>98</v>
      </c>
      <c r="O353" s="59"/>
      <c r="P353" s="201"/>
    </row>
    <row r="354" spans="1:16" x14ac:dyDescent="0.2">
      <c r="A354" s="80" t="s">
        <v>967</v>
      </c>
      <c r="B354" s="55" t="str">
        <f t="shared" si="26"/>
        <v>LECLERC PLERIN</v>
      </c>
      <c r="C354" s="57">
        <v>17</v>
      </c>
      <c r="D354" s="56"/>
      <c r="E354" s="56"/>
      <c r="F354" s="56" t="str">
        <f t="shared" si="25"/>
        <v/>
      </c>
      <c r="G354" s="56"/>
      <c r="H354" s="63"/>
      <c r="I354" s="56"/>
      <c r="J354" s="57" t="s">
        <v>968</v>
      </c>
      <c r="K354" s="58">
        <v>22190</v>
      </c>
      <c r="L354" s="57" t="s">
        <v>969</v>
      </c>
      <c r="M354" s="57" t="s">
        <v>86</v>
      </c>
      <c r="N354" s="57" t="s">
        <v>87</v>
      </c>
      <c r="O354" s="59"/>
      <c r="P354" s="201"/>
    </row>
    <row r="355" spans="1:16" x14ac:dyDescent="0.2">
      <c r="A355" s="80" t="s">
        <v>1441</v>
      </c>
      <c r="B355" s="55" t="str">
        <f t="shared" si="26"/>
        <v>LECLERC PLEUVEN</v>
      </c>
      <c r="C355" s="57"/>
      <c r="D355" s="56"/>
      <c r="E355" s="56"/>
      <c r="F355" s="56">
        <f t="shared" si="25"/>
        <v>1</v>
      </c>
      <c r="G355" s="56"/>
      <c r="H355" s="63"/>
      <c r="I355" s="56"/>
      <c r="J355" s="57" t="s">
        <v>1442</v>
      </c>
      <c r="K355" s="58">
        <v>29170</v>
      </c>
      <c r="L355" s="57" t="s">
        <v>1443</v>
      </c>
      <c r="M355" s="124" t="s">
        <v>86</v>
      </c>
      <c r="N355" s="57" t="s">
        <v>87</v>
      </c>
      <c r="O355" s="59"/>
      <c r="P355" s="201"/>
    </row>
    <row r="356" spans="1:16" x14ac:dyDescent="0.2">
      <c r="A356" s="80" t="s">
        <v>1273</v>
      </c>
      <c r="B356" s="55" t="str">
        <f t="shared" si="26"/>
        <v>LECLERC PLOUFRAGAN</v>
      </c>
      <c r="C356" s="57"/>
      <c r="D356" s="56"/>
      <c r="E356" s="56"/>
      <c r="F356" s="56">
        <f t="shared" si="25"/>
        <v>1</v>
      </c>
      <c r="G356" s="56"/>
      <c r="H356" s="63"/>
      <c r="I356" s="56"/>
      <c r="J356" s="57" t="s">
        <v>1274</v>
      </c>
      <c r="K356" s="58">
        <v>22440</v>
      </c>
      <c r="L356" s="57" t="s">
        <v>1275</v>
      </c>
      <c r="M356" s="57" t="s">
        <v>86</v>
      </c>
      <c r="N356" s="57" t="s">
        <v>87</v>
      </c>
      <c r="O356" s="59"/>
      <c r="P356" s="201"/>
    </row>
    <row r="357" spans="1:16" x14ac:dyDescent="0.2">
      <c r="A357" s="80" t="s">
        <v>178</v>
      </c>
      <c r="B357" s="55" t="str">
        <f t="shared" si="26"/>
        <v>LECLERC PLOUGASTEL DAOULAS</v>
      </c>
      <c r="C357" s="57">
        <v>17</v>
      </c>
      <c r="D357" s="56"/>
      <c r="E357" s="56"/>
      <c r="F357" s="56" t="str">
        <f t="shared" si="25"/>
        <v/>
      </c>
      <c r="G357" s="56"/>
      <c r="H357" s="63"/>
      <c r="I357" s="56"/>
      <c r="J357" s="57" t="s">
        <v>179</v>
      </c>
      <c r="K357" s="58">
        <v>29470</v>
      </c>
      <c r="L357" s="57" t="s">
        <v>180</v>
      </c>
      <c r="M357" s="57" t="s">
        <v>86</v>
      </c>
      <c r="N357" s="57" t="s">
        <v>87</v>
      </c>
      <c r="O357" s="59"/>
      <c r="P357" s="201"/>
    </row>
    <row r="358" spans="1:16" x14ac:dyDescent="0.2">
      <c r="A358" s="77" t="s">
        <v>350</v>
      </c>
      <c r="B358" s="55" t="str">
        <f t="shared" si="26"/>
        <v>LECLERC POITIER</v>
      </c>
      <c r="C358" s="57">
        <v>17</v>
      </c>
      <c r="D358" s="63">
        <v>1</v>
      </c>
      <c r="E358" s="63"/>
      <c r="F358" s="56" t="str">
        <f t="shared" si="25"/>
        <v/>
      </c>
      <c r="G358" s="63"/>
      <c r="H358" s="63"/>
      <c r="I358" s="56"/>
      <c r="J358" s="60" t="s">
        <v>575</v>
      </c>
      <c r="K358" s="58">
        <v>86036</v>
      </c>
      <c r="L358" s="57" t="s">
        <v>576</v>
      </c>
      <c r="M358" s="62" t="s">
        <v>95</v>
      </c>
      <c r="N358" s="57" t="s">
        <v>96</v>
      </c>
      <c r="O358" s="59"/>
      <c r="P358" s="201"/>
    </row>
    <row r="359" spans="1:16" x14ac:dyDescent="0.2">
      <c r="A359" s="80" t="s">
        <v>181</v>
      </c>
      <c r="B359" s="55" t="str">
        <f t="shared" si="26"/>
        <v>LECLERC QUEVEN</v>
      </c>
      <c r="C359" s="57">
        <v>17</v>
      </c>
      <c r="D359" s="56"/>
      <c r="E359" s="56"/>
      <c r="F359" s="56" t="str">
        <f t="shared" si="25"/>
        <v/>
      </c>
      <c r="G359" s="56"/>
      <c r="H359" s="63"/>
      <c r="I359" s="56"/>
      <c r="J359" s="57" t="s">
        <v>182</v>
      </c>
      <c r="K359" s="58">
        <v>56530</v>
      </c>
      <c r="L359" s="57" t="s">
        <v>183</v>
      </c>
      <c r="M359" s="57" t="s">
        <v>86</v>
      </c>
      <c r="N359" s="57" t="s">
        <v>87</v>
      </c>
      <c r="O359" s="59"/>
      <c r="P359" s="201"/>
    </row>
    <row r="360" spans="1:16" x14ac:dyDescent="0.2">
      <c r="A360" s="80" t="s">
        <v>1312</v>
      </c>
      <c r="B360" s="55" t="str">
        <f t="shared" si="26"/>
        <v>LECLERC QUIMPER</v>
      </c>
      <c r="C360" s="57"/>
      <c r="D360" s="56"/>
      <c r="E360" s="56"/>
      <c r="F360" s="56">
        <f t="shared" si="25"/>
        <v>1</v>
      </c>
      <c r="G360" s="56"/>
      <c r="H360" s="63"/>
      <c r="I360" s="56"/>
      <c r="J360" s="57" t="s">
        <v>1313</v>
      </c>
      <c r="K360" s="58">
        <v>29196</v>
      </c>
      <c r="L360" s="57" t="s">
        <v>1314</v>
      </c>
      <c r="M360" s="183" t="s">
        <v>86</v>
      </c>
      <c r="N360" s="57" t="s">
        <v>87</v>
      </c>
      <c r="O360" s="59"/>
      <c r="P360" s="201"/>
    </row>
    <row r="361" spans="1:16" x14ac:dyDescent="0.2">
      <c r="A361" s="77" t="s">
        <v>351</v>
      </c>
      <c r="B361" s="55" t="str">
        <f t="shared" si="26"/>
        <v>LECLERC RIBERAC</v>
      </c>
      <c r="C361" s="57"/>
      <c r="D361" s="63"/>
      <c r="E361" s="63"/>
      <c r="F361" s="56">
        <f t="shared" si="25"/>
        <v>1</v>
      </c>
      <c r="G361" s="63"/>
      <c r="H361" s="63"/>
      <c r="I361" s="56"/>
      <c r="J361" s="60" t="s">
        <v>577</v>
      </c>
      <c r="K361" s="58">
        <v>24600</v>
      </c>
      <c r="L361" s="57" t="s">
        <v>578</v>
      </c>
      <c r="M361" s="189" t="s">
        <v>95</v>
      </c>
      <c r="N361" s="57" t="s">
        <v>96</v>
      </c>
      <c r="O361" s="59"/>
      <c r="P361" s="201"/>
    </row>
    <row r="362" spans="1:16" x14ac:dyDescent="0.2">
      <c r="A362" s="80" t="s">
        <v>1542</v>
      </c>
      <c r="B362" s="55" t="str">
        <f t="shared" si="26"/>
        <v>LECLERC ROCHEFORT</v>
      </c>
      <c r="C362" s="57">
        <v>17</v>
      </c>
      <c r="D362" s="56"/>
      <c r="E362" s="56"/>
      <c r="F362" s="56" t="str">
        <f t="shared" si="25"/>
        <v/>
      </c>
      <c r="G362" s="56"/>
      <c r="H362" s="63"/>
      <c r="I362" s="56"/>
      <c r="J362" s="57" t="s">
        <v>1543</v>
      </c>
      <c r="K362" s="58">
        <v>17300</v>
      </c>
      <c r="L362" s="57" t="s">
        <v>1457</v>
      </c>
      <c r="M362" s="57" t="s">
        <v>86</v>
      </c>
      <c r="N362" s="57" t="s">
        <v>87</v>
      </c>
      <c r="O362" s="59"/>
      <c r="P362" s="201"/>
    </row>
    <row r="363" spans="1:16" x14ac:dyDescent="0.2">
      <c r="A363" s="78" t="s">
        <v>318</v>
      </c>
      <c r="B363" s="55" t="str">
        <f t="shared" si="26"/>
        <v>LECLERC ROQUES SUR GARONNE</v>
      </c>
      <c r="C363" s="57">
        <v>19.489999999999998</v>
      </c>
      <c r="D363" s="64">
        <v>1</v>
      </c>
      <c r="E363" s="64"/>
      <c r="F363" s="56" t="str">
        <f t="shared" si="25"/>
        <v/>
      </c>
      <c r="G363" s="64"/>
      <c r="H363" s="63"/>
      <c r="I363" s="56"/>
      <c r="J363" s="60" t="s">
        <v>579</v>
      </c>
      <c r="K363" s="58">
        <v>31120</v>
      </c>
      <c r="L363" s="57" t="s">
        <v>580</v>
      </c>
      <c r="M363" s="127" t="s">
        <v>80</v>
      </c>
      <c r="N363" s="60" t="s">
        <v>81</v>
      </c>
      <c r="O363" s="59"/>
      <c r="P363" s="201"/>
    </row>
    <row r="364" spans="1:16" x14ac:dyDescent="0.2">
      <c r="A364" s="78" t="s">
        <v>319</v>
      </c>
      <c r="B364" s="55" t="str">
        <f t="shared" si="26"/>
        <v>LECLERC ROUFFIAC</v>
      </c>
      <c r="C364" s="57">
        <v>19.489999999999998</v>
      </c>
      <c r="D364" s="64">
        <v>1</v>
      </c>
      <c r="E364" s="64"/>
      <c r="F364" s="56" t="str">
        <f t="shared" si="25"/>
        <v/>
      </c>
      <c r="G364" s="64"/>
      <c r="H364" s="63"/>
      <c r="I364" s="56"/>
      <c r="J364" s="60" t="s">
        <v>581</v>
      </c>
      <c r="K364" s="58">
        <v>31180</v>
      </c>
      <c r="L364" s="57" t="s">
        <v>582</v>
      </c>
      <c r="M364" s="127" t="s">
        <v>80</v>
      </c>
      <c r="N364" s="60" t="s">
        <v>81</v>
      </c>
      <c r="O364" s="59"/>
      <c r="P364" s="201"/>
    </row>
    <row r="365" spans="1:16" x14ac:dyDescent="0.2">
      <c r="A365" s="77" t="s">
        <v>352</v>
      </c>
      <c r="B365" s="55" t="str">
        <f t="shared" si="26"/>
        <v>LECLERC ROYAN</v>
      </c>
      <c r="C365" s="57"/>
      <c r="D365" s="63"/>
      <c r="E365" s="63"/>
      <c r="F365" s="56">
        <f t="shared" si="25"/>
        <v>1</v>
      </c>
      <c r="G365" s="63"/>
      <c r="H365" s="63"/>
      <c r="I365" s="56"/>
      <c r="J365" s="60" t="s">
        <v>583</v>
      </c>
      <c r="K365" s="58">
        <v>17201</v>
      </c>
      <c r="L365" s="57" t="s">
        <v>520</v>
      </c>
      <c r="M365" s="57" t="s">
        <v>86</v>
      </c>
      <c r="N365" s="57" t="s">
        <v>87</v>
      </c>
      <c r="O365" s="59"/>
      <c r="P365" s="201"/>
    </row>
    <row r="366" spans="1:16" x14ac:dyDescent="0.2">
      <c r="A366" s="80" t="s">
        <v>1068</v>
      </c>
      <c r="B366" s="55" t="str">
        <f t="shared" si="26"/>
        <v>LECLERC RUFFEC</v>
      </c>
      <c r="C366" s="57"/>
      <c r="D366" s="56"/>
      <c r="E366" s="56"/>
      <c r="F366" s="56">
        <f t="shared" si="25"/>
        <v>1</v>
      </c>
      <c r="G366" s="56"/>
      <c r="H366" s="63"/>
      <c r="I366" s="56"/>
      <c r="J366" s="57" t="s">
        <v>1069</v>
      </c>
      <c r="K366" s="58">
        <v>16700</v>
      </c>
      <c r="L366" s="57" t="s">
        <v>1070</v>
      </c>
      <c r="M366" s="62" t="s">
        <v>95</v>
      </c>
      <c r="N366" s="57" t="s">
        <v>96</v>
      </c>
      <c r="O366" s="59"/>
      <c r="P366" s="201"/>
    </row>
    <row r="367" spans="1:16" x14ac:dyDescent="0.2">
      <c r="A367" s="77" t="s">
        <v>353</v>
      </c>
      <c r="B367" s="55" t="str">
        <f t="shared" si="26"/>
        <v>LECLERC SAINTE FOY LA GANDE</v>
      </c>
      <c r="C367" s="57">
        <v>23.47</v>
      </c>
      <c r="D367" s="63">
        <v>1</v>
      </c>
      <c r="E367" s="63"/>
      <c r="F367" s="56" t="str">
        <f t="shared" si="25"/>
        <v/>
      </c>
      <c r="G367" s="63"/>
      <c r="H367" s="63"/>
      <c r="I367" s="56"/>
      <c r="J367" s="60" t="s">
        <v>587</v>
      </c>
      <c r="K367" s="58">
        <v>33220</v>
      </c>
      <c r="L367" s="57" t="s">
        <v>588</v>
      </c>
      <c r="M367" s="60" t="s">
        <v>97</v>
      </c>
      <c r="N367" s="60" t="s">
        <v>98</v>
      </c>
      <c r="O367" s="59"/>
      <c r="P367" s="201"/>
    </row>
    <row r="368" spans="1:16" x14ac:dyDescent="0.2">
      <c r="A368" s="80" t="s">
        <v>1601</v>
      </c>
      <c r="B368" s="55" t="str">
        <f t="shared" si="26"/>
        <v>LECLERC SAINTES</v>
      </c>
      <c r="C368" s="57">
        <v>17</v>
      </c>
      <c r="D368" s="56"/>
      <c r="E368" s="56"/>
      <c r="F368" s="56" t="str">
        <f t="shared" si="25"/>
        <v/>
      </c>
      <c r="G368" s="56"/>
      <c r="H368" s="63"/>
      <c r="I368" s="56"/>
      <c r="J368" s="57" t="s">
        <v>1602</v>
      </c>
      <c r="K368" s="58">
        <v>17100</v>
      </c>
      <c r="L368" s="57" t="s">
        <v>387</v>
      </c>
      <c r="M368" s="183" t="s">
        <v>86</v>
      </c>
      <c r="N368" s="57" t="s">
        <v>87</v>
      </c>
      <c r="O368" s="59"/>
      <c r="P368" s="201"/>
    </row>
    <row r="369" spans="1:257" x14ac:dyDescent="0.2">
      <c r="A369" s="78" t="s">
        <v>150</v>
      </c>
      <c r="B369" s="55" t="str">
        <f t="shared" si="26"/>
        <v xml:space="preserve">LECLERC SARLAT </v>
      </c>
      <c r="C369" s="57">
        <v>17</v>
      </c>
      <c r="D369" s="64"/>
      <c r="E369" s="64"/>
      <c r="F369" s="56"/>
      <c r="G369" s="64"/>
      <c r="H369" s="63"/>
      <c r="I369" s="56"/>
      <c r="J369" s="60" t="s">
        <v>151</v>
      </c>
      <c r="K369" s="58">
        <v>24200</v>
      </c>
      <c r="L369" s="57" t="s">
        <v>152</v>
      </c>
      <c r="M369" s="182" t="s">
        <v>95</v>
      </c>
      <c r="N369" s="57" t="s">
        <v>96</v>
      </c>
      <c r="O369" s="59"/>
      <c r="P369" s="201"/>
    </row>
    <row r="370" spans="1:257" x14ac:dyDescent="0.2">
      <c r="A370" s="80" t="s">
        <v>1281</v>
      </c>
      <c r="B370" s="55" t="str">
        <f t="shared" si="26"/>
        <v>LECLERC SEDAN</v>
      </c>
      <c r="C370" s="57"/>
      <c r="D370" s="56"/>
      <c r="E370" s="56"/>
      <c r="F370" s="56">
        <f>IF(C370&gt;1,"",1)</f>
        <v>1</v>
      </c>
      <c r="G370" s="56"/>
      <c r="H370" s="63"/>
      <c r="I370" s="56"/>
      <c r="J370" s="57" t="s">
        <v>1282</v>
      </c>
      <c r="K370" s="58">
        <v>8200</v>
      </c>
      <c r="L370" s="57" t="s">
        <v>1283</v>
      </c>
      <c r="M370" s="57" t="s">
        <v>99</v>
      </c>
      <c r="N370" s="57" t="s">
        <v>100</v>
      </c>
      <c r="O370" s="59"/>
      <c r="P370" s="201"/>
    </row>
    <row r="371" spans="1:257" x14ac:dyDescent="0.2">
      <c r="A371" s="80" t="s">
        <v>1574</v>
      </c>
      <c r="B371" s="55" t="str">
        <f t="shared" si="26"/>
        <v>LECLERC SELESTAT</v>
      </c>
      <c r="C371" s="57"/>
      <c r="D371" s="56"/>
      <c r="E371" s="56"/>
      <c r="F371" s="56">
        <f>IF(C371&gt;1,"",1)</f>
        <v>1</v>
      </c>
      <c r="G371" s="56"/>
      <c r="H371" s="63"/>
      <c r="I371" s="56"/>
      <c r="J371" s="57" t="s">
        <v>1575</v>
      </c>
      <c r="K371" s="58">
        <v>67603</v>
      </c>
      <c r="L371" s="57" t="s">
        <v>1576</v>
      </c>
      <c r="M371" s="57" t="s">
        <v>99</v>
      </c>
      <c r="N371" s="57" t="s">
        <v>100</v>
      </c>
      <c r="O371" s="59"/>
      <c r="P371" s="201"/>
    </row>
    <row r="372" spans="1:257" x14ac:dyDescent="0.2">
      <c r="A372" s="78" t="s">
        <v>144</v>
      </c>
      <c r="B372" s="55" t="str">
        <f t="shared" si="26"/>
        <v>LECLERC SOUSTON</v>
      </c>
      <c r="C372" s="57">
        <v>17</v>
      </c>
      <c r="D372" s="64"/>
      <c r="E372" s="64"/>
      <c r="F372" s="56"/>
      <c r="G372" s="64"/>
      <c r="H372" s="63"/>
      <c r="I372" s="56"/>
      <c r="J372" s="60" t="s">
        <v>145</v>
      </c>
      <c r="K372" s="58">
        <v>40140</v>
      </c>
      <c r="L372" s="57" t="s">
        <v>146</v>
      </c>
      <c r="M372" s="60" t="s">
        <v>97</v>
      </c>
      <c r="N372" s="60" t="s">
        <v>98</v>
      </c>
      <c r="O372" s="59"/>
      <c r="P372" s="201"/>
    </row>
    <row r="373" spans="1:257" x14ac:dyDescent="0.2">
      <c r="A373" s="80" t="s">
        <v>1071</v>
      </c>
      <c r="B373" s="55" t="str">
        <f t="shared" si="26"/>
        <v>LECLERC ST ASTIER</v>
      </c>
      <c r="C373" s="57">
        <v>17</v>
      </c>
      <c r="D373" s="56"/>
      <c r="E373" s="56"/>
      <c r="F373" s="56" t="str">
        <f>IF(C373&gt;1,"",1)</f>
        <v/>
      </c>
      <c r="G373" s="56"/>
      <c r="H373" s="63"/>
      <c r="I373" s="56"/>
      <c r="J373" s="57" t="s">
        <v>1072</v>
      </c>
      <c r="K373" s="58">
        <v>24110</v>
      </c>
      <c r="L373" s="57" t="s">
        <v>1073</v>
      </c>
      <c r="M373" s="62" t="s">
        <v>95</v>
      </c>
      <c r="N373" s="57" t="s">
        <v>96</v>
      </c>
      <c r="O373" s="59"/>
      <c r="P373" s="201"/>
      <c r="Q373" s="183"/>
      <c r="R373" s="183"/>
      <c r="S373" s="186"/>
      <c r="T373" s="187"/>
      <c r="U373" s="188"/>
      <c r="V373" s="188"/>
      <c r="W373" s="185" t="s">
        <v>117</v>
      </c>
      <c r="X373" s="58">
        <v>20302</v>
      </c>
      <c r="Y373" s="57" t="s">
        <v>118</v>
      </c>
      <c r="Z373" s="57"/>
      <c r="AA373" s="80" t="s">
        <v>116</v>
      </c>
      <c r="AB373" s="63"/>
      <c r="AC373" s="56"/>
      <c r="AD373" s="56">
        <f>IF(AH373&gt;1,"",1)</f>
        <v>1</v>
      </c>
      <c r="AE373" s="57" t="s">
        <v>117</v>
      </c>
      <c r="AF373" s="58">
        <v>20302</v>
      </c>
      <c r="AG373" s="57" t="s">
        <v>118</v>
      </c>
      <c r="AH373" s="57"/>
      <c r="AI373" s="80" t="s">
        <v>116</v>
      </c>
      <c r="AJ373" s="63"/>
      <c r="AK373" s="56"/>
      <c r="AL373" s="56">
        <f>IF(AP373&gt;1,"",1)</f>
        <v>1</v>
      </c>
      <c r="AM373" s="57" t="s">
        <v>117</v>
      </c>
      <c r="AN373" s="58">
        <v>20302</v>
      </c>
      <c r="AO373" s="57" t="s">
        <v>118</v>
      </c>
      <c r="AP373" s="57"/>
      <c r="AQ373" s="80" t="s">
        <v>116</v>
      </c>
      <c r="AR373" s="63"/>
      <c r="AS373" s="56"/>
      <c r="AT373" s="56">
        <f>IF(AX373&gt;1,"",1)</f>
        <v>1</v>
      </c>
      <c r="AU373" s="57" t="s">
        <v>117</v>
      </c>
      <c r="AV373" s="58">
        <v>20302</v>
      </c>
      <c r="AW373" s="57" t="s">
        <v>118</v>
      </c>
      <c r="AX373" s="57"/>
      <c r="AY373" s="80" t="s">
        <v>116</v>
      </c>
      <c r="AZ373" s="63"/>
      <c r="BA373" s="56"/>
      <c r="BB373" s="56">
        <f>IF(BF373&gt;1,"",1)</f>
        <v>1</v>
      </c>
      <c r="BC373" s="57" t="s">
        <v>117</v>
      </c>
      <c r="BD373" s="58">
        <v>20302</v>
      </c>
      <c r="BE373" s="57" t="s">
        <v>118</v>
      </c>
      <c r="BF373" s="57"/>
      <c r="BG373" s="80" t="s">
        <v>116</v>
      </c>
      <c r="BH373" s="63"/>
      <c r="BI373" s="56"/>
      <c r="BJ373" s="56">
        <f>IF(BN373&gt;1,"",1)</f>
        <v>1</v>
      </c>
      <c r="BK373" s="57" t="s">
        <v>117</v>
      </c>
      <c r="BL373" s="58">
        <v>20302</v>
      </c>
      <c r="BM373" s="57" t="s">
        <v>118</v>
      </c>
      <c r="BN373" s="57"/>
      <c r="BO373" s="80" t="s">
        <v>116</v>
      </c>
      <c r="BP373" s="63"/>
      <c r="BQ373" s="56"/>
      <c r="BR373" s="56">
        <f>IF(BV373&gt;1,"",1)</f>
        <v>1</v>
      </c>
      <c r="BS373" s="57" t="s">
        <v>117</v>
      </c>
      <c r="BT373" s="58">
        <v>20302</v>
      </c>
      <c r="BU373" s="57" t="s">
        <v>118</v>
      </c>
      <c r="BV373" s="57"/>
      <c r="BW373" s="80" t="s">
        <v>116</v>
      </c>
      <c r="BX373" s="63"/>
      <c r="BY373" s="56"/>
      <c r="BZ373" s="56">
        <f>IF(CD373&gt;1,"",1)</f>
        <v>1</v>
      </c>
      <c r="CA373" s="57" t="s">
        <v>117</v>
      </c>
      <c r="CB373" s="58">
        <v>20302</v>
      </c>
      <c r="CC373" s="57" t="s">
        <v>118</v>
      </c>
      <c r="CD373" s="57"/>
      <c r="CE373" s="80" t="s">
        <v>116</v>
      </c>
      <c r="CF373" s="63"/>
      <c r="CG373" s="56"/>
      <c r="CH373" s="56">
        <f>IF(CL373&gt;1,"",1)</f>
        <v>1</v>
      </c>
      <c r="CI373" s="57" t="s">
        <v>117</v>
      </c>
      <c r="CJ373" s="58">
        <v>20302</v>
      </c>
      <c r="CK373" s="57" t="s">
        <v>118</v>
      </c>
      <c r="CL373" s="57"/>
      <c r="CM373" s="80" t="s">
        <v>116</v>
      </c>
      <c r="CN373" s="63"/>
      <c r="CO373" s="56"/>
      <c r="CP373" s="56">
        <f>IF(CT373&gt;1,"",1)</f>
        <v>1</v>
      </c>
      <c r="CQ373" s="57" t="s">
        <v>117</v>
      </c>
      <c r="CR373" s="58">
        <v>20302</v>
      </c>
      <c r="CS373" s="57" t="s">
        <v>118</v>
      </c>
      <c r="CT373" s="57"/>
      <c r="CU373" s="80" t="s">
        <v>116</v>
      </c>
      <c r="CV373" s="63"/>
      <c r="CW373" s="56"/>
      <c r="CX373" s="56">
        <f>IF(DB373&gt;1,"",1)</f>
        <v>1</v>
      </c>
      <c r="CY373" s="57" t="s">
        <v>117</v>
      </c>
      <c r="CZ373" s="58">
        <v>20302</v>
      </c>
      <c r="DA373" s="57" t="s">
        <v>118</v>
      </c>
      <c r="DB373" s="57"/>
      <c r="DC373" s="80" t="s">
        <v>116</v>
      </c>
      <c r="DD373" s="63"/>
      <c r="DE373" s="56"/>
      <c r="DF373" s="56">
        <f>IF(DJ373&gt;1,"",1)</f>
        <v>1</v>
      </c>
      <c r="DG373" s="57" t="s">
        <v>117</v>
      </c>
      <c r="DH373" s="58">
        <v>20302</v>
      </c>
      <c r="DI373" s="57" t="s">
        <v>118</v>
      </c>
      <c r="DJ373" s="57"/>
      <c r="DK373" s="80" t="s">
        <v>116</v>
      </c>
      <c r="DL373" s="63"/>
      <c r="DM373" s="56"/>
      <c r="DN373" s="56">
        <f>IF(DR373&gt;1,"",1)</f>
        <v>1</v>
      </c>
      <c r="DO373" s="57" t="s">
        <v>117</v>
      </c>
      <c r="DP373" s="58">
        <v>20302</v>
      </c>
      <c r="DQ373" s="57" t="s">
        <v>118</v>
      </c>
      <c r="DR373" s="57"/>
      <c r="DS373" s="80" t="s">
        <v>116</v>
      </c>
      <c r="DT373" s="63"/>
      <c r="DU373" s="56"/>
      <c r="DV373" s="56">
        <f>IF(DZ373&gt;1,"",1)</f>
        <v>1</v>
      </c>
      <c r="DW373" s="57" t="s">
        <v>117</v>
      </c>
      <c r="DX373" s="58">
        <v>20302</v>
      </c>
      <c r="DY373" s="57" t="s">
        <v>118</v>
      </c>
      <c r="DZ373" s="57"/>
      <c r="EA373" s="80" t="s">
        <v>116</v>
      </c>
      <c r="EB373" s="63"/>
      <c r="EC373" s="56"/>
      <c r="ED373" s="56">
        <f>IF(EH373&gt;1,"",1)</f>
        <v>1</v>
      </c>
      <c r="EE373" s="57" t="s">
        <v>117</v>
      </c>
      <c r="EF373" s="58">
        <v>20302</v>
      </c>
      <c r="EG373" s="57" t="s">
        <v>118</v>
      </c>
      <c r="EH373" s="57"/>
      <c r="EI373" s="80" t="s">
        <v>116</v>
      </c>
      <c r="EJ373" s="63"/>
      <c r="EK373" s="56"/>
      <c r="EL373" s="56">
        <f>IF(EP373&gt;1,"",1)</f>
        <v>1</v>
      </c>
      <c r="EM373" s="57" t="s">
        <v>117</v>
      </c>
      <c r="EN373" s="58">
        <v>20302</v>
      </c>
      <c r="EO373" s="57" t="s">
        <v>118</v>
      </c>
      <c r="EP373" s="57"/>
      <c r="EQ373" s="80" t="s">
        <v>116</v>
      </c>
      <c r="ER373" s="63"/>
      <c r="ES373" s="56"/>
      <c r="ET373" s="56">
        <f>IF(EX373&gt;1,"",1)</f>
        <v>1</v>
      </c>
      <c r="EU373" s="57" t="s">
        <v>117</v>
      </c>
      <c r="EV373" s="58">
        <v>20302</v>
      </c>
      <c r="EW373" s="57" t="s">
        <v>118</v>
      </c>
      <c r="EX373" s="57"/>
      <c r="EY373" s="80" t="s">
        <v>116</v>
      </c>
      <c r="EZ373" s="63"/>
      <c r="FA373" s="56"/>
      <c r="FB373" s="56">
        <f>IF(FF373&gt;1,"",1)</f>
        <v>1</v>
      </c>
      <c r="FC373" s="57" t="s">
        <v>117</v>
      </c>
      <c r="FD373" s="58">
        <v>20302</v>
      </c>
      <c r="FE373" s="57" t="s">
        <v>118</v>
      </c>
      <c r="FF373" s="57"/>
      <c r="FG373" s="80" t="s">
        <v>116</v>
      </c>
      <c r="FH373" s="63"/>
      <c r="FI373" s="56"/>
      <c r="FJ373" s="56">
        <f>IF(FN373&gt;1,"",1)</f>
        <v>1</v>
      </c>
      <c r="FK373" s="57" t="s">
        <v>117</v>
      </c>
      <c r="FL373" s="58">
        <v>20302</v>
      </c>
      <c r="FM373" s="57" t="s">
        <v>118</v>
      </c>
      <c r="FN373" s="57"/>
      <c r="FO373" s="80" t="s">
        <v>116</v>
      </c>
      <c r="FP373" s="63"/>
      <c r="FQ373" s="56"/>
      <c r="FR373" s="56">
        <f>IF(FV373&gt;1,"",1)</f>
        <v>1</v>
      </c>
      <c r="FS373" s="57" t="s">
        <v>117</v>
      </c>
      <c r="FT373" s="58">
        <v>20302</v>
      </c>
      <c r="FU373" s="57" t="s">
        <v>118</v>
      </c>
      <c r="FV373" s="57"/>
      <c r="FW373" s="80" t="s">
        <v>116</v>
      </c>
      <c r="FX373" s="63"/>
      <c r="FY373" s="56"/>
      <c r="FZ373" s="56">
        <f>IF(GD373&gt;1,"",1)</f>
        <v>1</v>
      </c>
      <c r="GA373" s="57" t="s">
        <v>117</v>
      </c>
      <c r="GB373" s="58">
        <v>20302</v>
      </c>
      <c r="GC373" s="57" t="s">
        <v>118</v>
      </c>
      <c r="GD373" s="57"/>
      <c r="GE373" s="80" t="s">
        <v>116</v>
      </c>
      <c r="GF373" s="63"/>
      <c r="GG373" s="56"/>
      <c r="GH373" s="56">
        <f>IF(GL373&gt;1,"",1)</f>
        <v>1</v>
      </c>
      <c r="GI373" s="57" t="s">
        <v>117</v>
      </c>
      <c r="GJ373" s="58">
        <v>20302</v>
      </c>
      <c r="GK373" s="57" t="s">
        <v>118</v>
      </c>
      <c r="GL373" s="57"/>
      <c r="GM373" s="80" t="s">
        <v>116</v>
      </c>
      <c r="GN373" s="63"/>
      <c r="GO373" s="56"/>
      <c r="GP373" s="56">
        <f>IF(GT373&gt;1,"",1)</f>
        <v>1</v>
      </c>
      <c r="GQ373" s="57" t="s">
        <v>117</v>
      </c>
      <c r="GR373" s="58">
        <v>20302</v>
      </c>
      <c r="GS373" s="57" t="s">
        <v>118</v>
      </c>
      <c r="GT373" s="57"/>
      <c r="GU373" s="80" t="s">
        <v>116</v>
      </c>
      <c r="GV373" s="63"/>
      <c r="GW373" s="56"/>
      <c r="GX373" s="56">
        <f>IF(HB373&gt;1,"",1)</f>
        <v>1</v>
      </c>
      <c r="GY373" s="57" t="s">
        <v>117</v>
      </c>
      <c r="GZ373" s="58">
        <v>20302</v>
      </c>
      <c r="HA373" s="57" t="s">
        <v>118</v>
      </c>
      <c r="HB373" s="57"/>
      <c r="HC373" s="80" t="s">
        <v>116</v>
      </c>
      <c r="HD373" s="63"/>
      <c r="HE373" s="56"/>
      <c r="HF373" s="56">
        <f>IF(HJ373&gt;1,"",1)</f>
        <v>1</v>
      </c>
      <c r="HG373" s="57" t="s">
        <v>117</v>
      </c>
      <c r="HH373" s="58">
        <v>20302</v>
      </c>
      <c r="HI373" s="57" t="s">
        <v>118</v>
      </c>
      <c r="HJ373" s="57"/>
      <c r="HK373" s="80" t="s">
        <v>116</v>
      </c>
      <c r="HL373" s="63"/>
      <c r="HM373" s="56"/>
      <c r="HN373" s="56">
        <f>IF(HR373&gt;1,"",1)</f>
        <v>1</v>
      </c>
      <c r="HO373" s="57" t="s">
        <v>117</v>
      </c>
      <c r="HP373" s="58">
        <v>20302</v>
      </c>
      <c r="HQ373" s="57" t="s">
        <v>118</v>
      </c>
      <c r="HR373" s="57"/>
      <c r="HS373" s="80" t="s">
        <v>116</v>
      </c>
      <c r="HT373" s="63"/>
      <c r="HU373" s="56"/>
      <c r="HV373" s="56">
        <f>IF(HZ373&gt;1,"",1)</f>
        <v>1</v>
      </c>
      <c r="HW373" s="57" t="s">
        <v>117</v>
      </c>
      <c r="HX373" s="58">
        <v>20302</v>
      </c>
      <c r="HY373" s="57" t="s">
        <v>118</v>
      </c>
      <c r="HZ373" s="57"/>
      <c r="IA373" s="80" t="s">
        <v>116</v>
      </c>
      <c r="IB373" s="63"/>
      <c r="IC373" s="56"/>
      <c r="ID373" s="56">
        <f>IF(IH373&gt;1,"",1)</f>
        <v>1</v>
      </c>
      <c r="IE373" s="57" t="s">
        <v>117</v>
      </c>
      <c r="IF373" s="58">
        <v>20302</v>
      </c>
      <c r="IG373" s="57" t="s">
        <v>118</v>
      </c>
      <c r="IH373" s="57"/>
      <c r="II373" s="80" t="s">
        <v>116</v>
      </c>
      <c r="IJ373" s="63"/>
      <c r="IK373" s="56"/>
      <c r="IL373" s="56">
        <f>IF(IP373&gt;1,"",1)</f>
        <v>1</v>
      </c>
      <c r="IM373" s="57" t="s">
        <v>117</v>
      </c>
      <c r="IN373" s="58">
        <v>20302</v>
      </c>
      <c r="IO373" s="57" t="s">
        <v>118</v>
      </c>
      <c r="IP373" s="57"/>
      <c r="IQ373" s="80" t="s">
        <v>116</v>
      </c>
      <c r="IR373" s="63"/>
      <c r="IS373" s="56"/>
      <c r="IT373" s="56" t="e">
        <f>IF(#REF!&gt;1,"",1)</f>
        <v>#REF!</v>
      </c>
      <c r="IU373" s="57" t="s">
        <v>117</v>
      </c>
      <c r="IV373" s="58">
        <v>20302</v>
      </c>
      <c r="IW373" s="57" t="s">
        <v>118</v>
      </c>
    </row>
    <row r="374" spans="1:257" x14ac:dyDescent="0.2">
      <c r="A374" s="77" t="s">
        <v>285</v>
      </c>
      <c r="B374" s="55" t="str">
        <f t="shared" si="26"/>
        <v>LECLERC ST EULALIE</v>
      </c>
      <c r="C374" s="57">
        <v>23.47</v>
      </c>
      <c r="D374" s="63">
        <v>1</v>
      </c>
      <c r="E374" s="63"/>
      <c r="F374" s="56" t="str">
        <f>IF(C374&gt;1,"",1)</f>
        <v/>
      </c>
      <c r="G374" s="63"/>
      <c r="H374" s="63"/>
      <c r="I374" s="56"/>
      <c r="J374" s="60" t="s">
        <v>590</v>
      </c>
      <c r="K374" s="58">
        <v>33560</v>
      </c>
      <c r="L374" s="57" t="s">
        <v>591</v>
      </c>
      <c r="M374" s="184" t="s">
        <v>97</v>
      </c>
      <c r="N374" s="60" t="s">
        <v>98</v>
      </c>
      <c r="O374" s="59"/>
      <c r="P374" s="201"/>
    </row>
    <row r="375" spans="1:257" x14ac:dyDescent="0.2">
      <c r="A375" s="78" t="s">
        <v>1458</v>
      </c>
      <c r="B375" s="55" t="str">
        <f t="shared" si="26"/>
        <v>LECLERC ST GILLES CROIX DE VIE</v>
      </c>
      <c r="C375" s="57">
        <v>17</v>
      </c>
      <c r="D375" s="64"/>
      <c r="E375" s="64"/>
      <c r="F375" s="56" t="str">
        <f>IF(C375&gt;1,"",1)</f>
        <v/>
      </c>
      <c r="G375" s="64"/>
      <c r="H375" s="63"/>
      <c r="I375" s="56"/>
      <c r="J375" s="60" t="s">
        <v>1459</v>
      </c>
      <c r="K375" s="58">
        <v>85800</v>
      </c>
      <c r="L375" s="57" t="s">
        <v>1421</v>
      </c>
      <c r="M375" s="57" t="s">
        <v>86</v>
      </c>
      <c r="N375" s="57" t="s">
        <v>87</v>
      </c>
      <c r="O375" s="59"/>
      <c r="P375" s="201"/>
    </row>
    <row r="376" spans="1:257" x14ac:dyDescent="0.2">
      <c r="A376" s="77" t="s">
        <v>1074</v>
      </c>
      <c r="B376" s="55" t="str">
        <f t="shared" si="26"/>
        <v>LECLERC ST GREGOIRE</v>
      </c>
      <c r="C376" s="57">
        <v>17</v>
      </c>
      <c r="D376" s="63"/>
      <c r="E376" s="63"/>
      <c r="F376" s="56" t="str">
        <f>IF(C376&gt;1,"",1)</f>
        <v/>
      </c>
      <c r="G376" s="63"/>
      <c r="H376" s="63"/>
      <c r="I376" s="56"/>
      <c r="J376" s="60" t="s">
        <v>584</v>
      </c>
      <c r="K376" s="58">
        <v>35760</v>
      </c>
      <c r="L376" s="57" t="s">
        <v>585</v>
      </c>
      <c r="M376" s="183" t="s">
        <v>86</v>
      </c>
      <c r="N376" s="57" t="s">
        <v>87</v>
      </c>
      <c r="O376" s="59"/>
      <c r="P376" s="201"/>
    </row>
    <row r="377" spans="1:257" x14ac:dyDescent="0.2">
      <c r="A377" s="78" t="s">
        <v>153</v>
      </c>
      <c r="B377" s="55" t="str">
        <f t="shared" si="26"/>
        <v>LECLERC ST JUNIEN</v>
      </c>
      <c r="C377" s="57">
        <v>17</v>
      </c>
      <c r="D377" s="64"/>
      <c r="E377" s="64"/>
      <c r="F377" s="56"/>
      <c r="G377" s="64"/>
      <c r="H377" s="63"/>
      <c r="I377" s="56"/>
      <c r="J377" s="60" t="s">
        <v>154</v>
      </c>
      <c r="K377" s="58">
        <v>87200</v>
      </c>
      <c r="L377" s="57" t="s">
        <v>155</v>
      </c>
      <c r="M377" s="62" t="s">
        <v>95</v>
      </c>
      <c r="N377" s="57" t="s">
        <v>96</v>
      </c>
      <c r="O377" s="62"/>
      <c r="P377" s="200"/>
    </row>
    <row r="378" spans="1:257" x14ac:dyDescent="0.2">
      <c r="A378" s="77" t="s">
        <v>1075</v>
      </c>
      <c r="B378" s="55" t="str">
        <f t="shared" si="26"/>
        <v>LECLERC ST MEDARD EN JALLES</v>
      </c>
      <c r="C378" s="57">
        <v>13</v>
      </c>
      <c r="D378" s="63"/>
      <c r="E378" s="63"/>
      <c r="F378" s="56" t="str">
        <f t="shared" ref="F378:F383" si="27">IF(C378&gt;1,"",1)</f>
        <v/>
      </c>
      <c r="G378" s="63"/>
      <c r="H378" s="63"/>
      <c r="I378" s="56"/>
      <c r="J378" s="60" t="s">
        <v>586</v>
      </c>
      <c r="K378" s="58">
        <v>33167</v>
      </c>
      <c r="L378" s="57" t="s">
        <v>589</v>
      </c>
      <c r="M378" s="60" t="s">
        <v>97</v>
      </c>
      <c r="N378" s="60" t="s">
        <v>98</v>
      </c>
      <c r="O378" s="59"/>
      <c r="P378" s="201"/>
    </row>
    <row r="379" spans="1:257" x14ac:dyDescent="0.2">
      <c r="A379" s="78" t="s">
        <v>320</v>
      </c>
      <c r="B379" s="55" t="str">
        <f t="shared" si="26"/>
        <v>LECLERC ST ORENS</v>
      </c>
      <c r="C379" s="57">
        <v>19.489999999999998</v>
      </c>
      <c r="D379" s="64">
        <v>1</v>
      </c>
      <c r="E379" s="64"/>
      <c r="F379" s="56" t="str">
        <f t="shared" si="27"/>
        <v/>
      </c>
      <c r="G379" s="64"/>
      <c r="H379" s="63"/>
      <c r="I379" s="56"/>
      <c r="J379" s="60" t="s">
        <v>592</v>
      </c>
      <c r="K379" s="58">
        <v>31650</v>
      </c>
      <c r="L379" s="57" t="s">
        <v>593</v>
      </c>
      <c r="M379" s="60" t="s">
        <v>80</v>
      </c>
      <c r="N379" s="60" t="s">
        <v>81</v>
      </c>
      <c r="O379" s="59"/>
      <c r="P379" s="201"/>
    </row>
    <row r="380" spans="1:257" x14ac:dyDescent="0.2">
      <c r="A380" s="78" t="s">
        <v>1259</v>
      </c>
      <c r="B380" s="55" t="str">
        <f t="shared" ref="B380:B410" si="28">UPPER(A380)</f>
        <v>LECLERC TALENCE</v>
      </c>
      <c r="C380" s="60">
        <v>17</v>
      </c>
      <c r="D380" s="64"/>
      <c r="E380" s="64"/>
      <c r="F380" s="56" t="str">
        <f t="shared" si="27"/>
        <v/>
      </c>
      <c r="G380" s="64"/>
      <c r="H380" s="63"/>
      <c r="I380" s="56"/>
      <c r="J380" s="60" t="s">
        <v>1260</v>
      </c>
      <c r="K380" s="61">
        <v>33400</v>
      </c>
      <c r="L380" s="60" t="s">
        <v>1261</v>
      </c>
      <c r="M380" s="60" t="s">
        <v>97</v>
      </c>
      <c r="N380" s="60" t="s">
        <v>98</v>
      </c>
      <c r="O380" s="59"/>
      <c r="P380" s="201"/>
    </row>
    <row r="381" spans="1:257" x14ac:dyDescent="0.2">
      <c r="A381" s="80" t="s">
        <v>931</v>
      </c>
      <c r="B381" s="55" t="str">
        <f t="shared" si="28"/>
        <v>LECLERC TONNEINS</v>
      </c>
      <c r="C381" s="57">
        <v>17</v>
      </c>
      <c r="D381" s="56"/>
      <c r="E381" s="56"/>
      <c r="F381" s="56" t="str">
        <f t="shared" si="27"/>
        <v/>
      </c>
      <c r="G381" s="56"/>
      <c r="H381" s="63"/>
      <c r="I381" s="56"/>
      <c r="J381" s="57" t="s">
        <v>673</v>
      </c>
      <c r="K381" s="58">
        <v>47400</v>
      </c>
      <c r="L381" s="57" t="s">
        <v>932</v>
      </c>
      <c r="M381" s="62" t="s">
        <v>95</v>
      </c>
      <c r="N381" s="57" t="s">
        <v>96</v>
      </c>
      <c r="O381" s="59"/>
      <c r="P381" s="201"/>
    </row>
    <row r="382" spans="1:257" x14ac:dyDescent="0.2">
      <c r="A382" s="77" t="s">
        <v>354</v>
      </c>
      <c r="B382" s="55" t="str">
        <f t="shared" si="28"/>
        <v>LECLERC TRELISSAC</v>
      </c>
      <c r="C382" s="57">
        <v>17</v>
      </c>
      <c r="D382" s="63"/>
      <c r="E382" s="63"/>
      <c r="F382" s="56" t="str">
        <f t="shared" si="27"/>
        <v/>
      </c>
      <c r="G382" s="63"/>
      <c r="H382" s="63"/>
      <c r="I382" s="56"/>
      <c r="J382" s="60" t="s">
        <v>594</v>
      </c>
      <c r="K382" s="58">
        <v>24750</v>
      </c>
      <c r="L382" s="57" t="s">
        <v>595</v>
      </c>
      <c r="M382" s="62" t="s">
        <v>95</v>
      </c>
      <c r="N382" s="57" t="s">
        <v>96</v>
      </c>
      <c r="O382" s="59"/>
      <c r="P382" s="201"/>
    </row>
    <row r="383" spans="1:257" x14ac:dyDescent="0.2">
      <c r="A383" s="77" t="s">
        <v>400</v>
      </c>
      <c r="B383" s="55" t="str">
        <f t="shared" si="28"/>
        <v>LECLERC URRUGNE</v>
      </c>
      <c r="C383" s="57">
        <v>17</v>
      </c>
      <c r="D383" s="63"/>
      <c r="E383" s="63"/>
      <c r="F383" s="56" t="str">
        <f t="shared" si="27"/>
        <v/>
      </c>
      <c r="G383" s="63"/>
      <c r="H383" s="63"/>
      <c r="I383" s="56"/>
      <c r="J383" s="60" t="s">
        <v>596</v>
      </c>
      <c r="K383" s="58">
        <v>64122</v>
      </c>
      <c r="L383" s="57" t="s">
        <v>597</v>
      </c>
      <c r="M383" s="60" t="s">
        <v>97</v>
      </c>
      <c r="N383" s="60" t="s">
        <v>98</v>
      </c>
      <c r="O383" s="59"/>
      <c r="P383" s="201"/>
    </row>
    <row r="384" spans="1:257" x14ac:dyDescent="0.2">
      <c r="A384" s="78" t="s">
        <v>1649</v>
      </c>
      <c r="B384" s="55" t="str">
        <f t="shared" si="28"/>
        <v>LECLERC VALREAS</v>
      </c>
      <c r="C384" s="57">
        <v>22</v>
      </c>
      <c r="D384" s="64"/>
      <c r="E384" s="64"/>
      <c r="F384" s="56"/>
      <c r="G384" s="64"/>
      <c r="H384" s="63"/>
      <c r="I384" s="56"/>
      <c r="J384" s="60" t="s">
        <v>1650</v>
      </c>
      <c r="K384" s="58">
        <v>84600</v>
      </c>
      <c r="L384" s="57" t="s">
        <v>1651</v>
      </c>
      <c r="M384" s="124" t="s">
        <v>99</v>
      </c>
      <c r="N384" s="57" t="s">
        <v>100</v>
      </c>
      <c r="O384" s="59"/>
      <c r="P384" s="201"/>
    </row>
    <row r="385" spans="1:16" x14ac:dyDescent="0.2">
      <c r="A385" s="80" t="s">
        <v>1517</v>
      </c>
      <c r="B385" s="55" t="str">
        <f t="shared" si="28"/>
        <v>LECLERC VANDOEUVRE</v>
      </c>
      <c r="C385" s="57"/>
      <c r="D385" s="56"/>
      <c r="E385" s="56"/>
      <c r="F385" s="56">
        <f>IF(C385&gt;1,"",1)</f>
        <v>1</v>
      </c>
      <c r="G385" s="56"/>
      <c r="H385" s="63"/>
      <c r="I385" s="56"/>
      <c r="J385" s="57" t="s">
        <v>1518</v>
      </c>
      <c r="K385" s="58">
        <v>54500</v>
      </c>
      <c r="L385" s="57" t="s">
        <v>1519</v>
      </c>
      <c r="M385" s="124" t="s">
        <v>99</v>
      </c>
      <c r="N385" s="57" t="s">
        <v>100</v>
      </c>
      <c r="O385" s="59"/>
      <c r="P385" s="201"/>
    </row>
    <row r="386" spans="1:16" x14ac:dyDescent="0.2">
      <c r="A386" s="78" t="s">
        <v>247</v>
      </c>
      <c r="B386" s="55" t="str">
        <f t="shared" si="28"/>
        <v>LECLERC VANNES</v>
      </c>
      <c r="C386" s="57">
        <v>17</v>
      </c>
      <c r="D386" s="64"/>
      <c r="E386" s="64"/>
      <c r="F386" s="56"/>
      <c r="G386" s="64"/>
      <c r="H386" s="63"/>
      <c r="I386" s="56"/>
      <c r="J386" s="60" t="s">
        <v>248</v>
      </c>
      <c r="K386" s="58">
        <v>56000</v>
      </c>
      <c r="L386" s="57" t="s">
        <v>249</v>
      </c>
      <c r="M386" s="124" t="s">
        <v>86</v>
      </c>
      <c r="N386" s="57" t="s">
        <v>87</v>
      </c>
      <c r="O386" s="59"/>
      <c r="P386" s="201"/>
    </row>
    <row r="387" spans="1:16" x14ac:dyDescent="0.2">
      <c r="A387" s="80" t="s">
        <v>1514</v>
      </c>
      <c r="B387" s="55" t="str">
        <f t="shared" si="28"/>
        <v>LECLERC VERDUN</v>
      </c>
      <c r="C387" s="57">
        <v>22</v>
      </c>
      <c r="D387" s="56"/>
      <c r="E387" s="56"/>
      <c r="F387" s="56" t="str">
        <f>IF(C387&gt;1,"",1)</f>
        <v/>
      </c>
      <c r="G387" s="56"/>
      <c r="H387" s="63"/>
      <c r="I387" s="56"/>
      <c r="J387" s="57" t="s">
        <v>1515</v>
      </c>
      <c r="K387" s="58">
        <v>55100</v>
      </c>
      <c r="L387" s="57" t="s">
        <v>1516</v>
      </c>
      <c r="M387" s="57" t="s">
        <v>99</v>
      </c>
      <c r="N387" s="57" t="s">
        <v>100</v>
      </c>
      <c r="O387" s="59"/>
      <c r="P387" s="201"/>
    </row>
    <row r="388" spans="1:16" x14ac:dyDescent="0.2">
      <c r="A388" s="78" t="s">
        <v>162</v>
      </c>
      <c r="B388" s="55" t="str">
        <f t="shared" si="28"/>
        <v>LECLERC VIERZON</v>
      </c>
      <c r="C388" s="57">
        <v>20</v>
      </c>
      <c r="D388" s="64"/>
      <c r="E388" s="64"/>
      <c r="F388" s="56"/>
      <c r="G388" s="64"/>
      <c r="H388" s="63"/>
      <c r="I388" s="56"/>
      <c r="J388" s="60" t="s">
        <v>163</v>
      </c>
      <c r="K388" s="58">
        <v>18100</v>
      </c>
      <c r="L388" s="57" t="s">
        <v>164</v>
      </c>
      <c r="M388" s="57" t="s">
        <v>86</v>
      </c>
      <c r="N388" s="57" t="s">
        <v>87</v>
      </c>
      <c r="O388" s="59"/>
      <c r="P388" s="201"/>
    </row>
    <row r="389" spans="1:16" x14ac:dyDescent="0.2">
      <c r="A389" s="78" t="s">
        <v>321</v>
      </c>
      <c r="B389" s="55" t="str">
        <f t="shared" si="28"/>
        <v>LECLERC VILLEMUR SUR TARN</v>
      </c>
      <c r="C389" s="57"/>
      <c r="D389" s="64"/>
      <c r="E389" s="64"/>
      <c r="F389" s="56">
        <f>IF(C389&gt;1,"",1)</f>
        <v>1</v>
      </c>
      <c r="G389" s="64"/>
      <c r="H389" s="63"/>
      <c r="I389" s="56"/>
      <c r="J389" s="60" t="s">
        <v>598</v>
      </c>
      <c r="K389" s="58">
        <v>31340</v>
      </c>
      <c r="L389" s="57" t="s">
        <v>599</v>
      </c>
      <c r="M389" s="60" t="s">
        <v>80</v>
      </c>
      <c r="N389" s="60" t="s">
        <v>81</v>
      </c>
      <c r="O389" s="59"/>
      <c r="P389" s="201"/>
    </row>
    <row r="390" spans="1:16" x14ac:dyDescent="0.2">
      <c r="A390" s="80" t="s">
        <v>1144</v>
      </c>
      <c r="B390" s="55" t="str">
        <f t="shared" si="28"/>
        <v>LES FROMAGES D'HARMONY MME DARDEAU</v>
      </c>
      <c r="C390" s="57"/>
      <c r="D390" s="56">
        <v>1</v>
      </c>
      <c r="E390" s="56"/>
      <c r="F390" s="56">
        <f>IF(C390&gt;1,"",1)</f>
        <v>1</v>
      </c>
      <c r="G390" s="56">
        <v>1</v>
      </c>
      <c r="H390" s="63"/>
      <c r="I390" s="56"/>
      <c r="J390" s="57" t="s">
        <v>1603</v>
      </c>
      <c r="K390" s="58">
        <v>17940</v>
      </c>
      <c r="L390" s="57" t="s">
        <v>949</v>
      </c>
      <c r="M390" s="183" t="s">
        <v>101</v>
      </c>
      <c r="N390" s="57" t="s">
        <v>102</v>
      </c>
      <c r="O390" s="56"/>
      <c r="P390" s="204"/>
    </row>
    <row r="391" spans="1:16" x14ac:dyDescent="0.2">
      <c r="A391" s="78" t="s">
        <v>199</v>
      </c>
      <c r="B391" s="55" t="str">
        <f t="shared" si="28"/>
        <v>L'ETAL DU GOURMAND</v>
      </c>
      <c r="C391" s="57"/>
      <c r="D391" s="64"/>
      <c r="E391" s="64"/>
      <c r="F391" s="56">
        <v>1</v>
      </c>
      <c r="G391" s="64"/>
      <c r="H391" s="63"/>
      <c r="I391" s="56"/>
      <c r="J391" s="60" t="s">
        <v>200</v>
      </c>
      <c r="K391" s="58">
        <v>17580</v>
      </c>
      <c r="L391" s="57" t="s">
        <v>201</v>
      </c>
      <c r="M391" s="57" t="s">
        <v>86</v>
      </c>
      <c r="N391" s="57" t="s">
        <v>87</v>
      </c>
      <c r="O391" s="59"/>
      <c r="P391" s="201"/>
    </row>
    <row r="392" spans="1:16" x14ac:dyDescent="0.2">
      <c r="A392" s="80" t="s">
        <v>116</v>
      </c>
      <c r="B392" s="55" t="str">
        <f t="shared" si="28"/>
        <v>LISSALDE DENIS</v>
      </c>
      <c r="C392" s="63"/>
      <c r="D392" s="56"/>
      <c r="E392" s="56"/>
      <c r="F392" s="56">
        <f>IF(M392&gt;1,"",1)</f>
        <v>1</v>
      </c>
      <c r="G392" s="56">
        <v>1</v>
      </c>
      <c r="H392" s="63"/>
      <c r="I392" s="56"/>
      <c r="J392" s="57" t="s">
        <v>117</v>
      </c>
      <c r="K392" s="58">
        <v>20302</v>
      </c>
      <c r="L392" s="57" t="s">
        <v>118</v>
      </c>
      <c r="M392" s="124"/>
      <c r="N392" s="207"/>
      <c r="O392" s="59"/>
      <c r="P392" s="201"/>
    </row>
    <row r="393" spans="1:16" x14ac:dyDescent="0.2">
      <c r="A393" s="80" t="s">
        <v>1076</v>
      </c>
      <c r="B393" s="55" t="str">
        <f t="shared" si="28"/>
        <v>LOJEWSKI</v>
      </c>
      <c r="C393" s="57"/>
      <c r="D393" s="56">
        <v>1</v>
      </c>
      <c r="E393" s="56"/>
      <c r="F393" s="56">
        <f>IF(C393&gt;1,"",1)</f>
        <v>1</v>
      </c>
      <c r="G393" s="56">
        <v>1</v>
      </c>
      <c r="H393" s="63"/>
      <c r="I393" s="56"/>
      <c r="J393" s="57" t="s">
        <v>941</v>
      </c>
      <c r="K393" s="58">
        <v>16710</v>
      </c>
      <c r="L393" s="57" t="s">
        <v>942</v>
      </c>
      <c r="M393" s="183"/>
      <c r="N393" s="57"/>
      <c r="O393" s="59"/>
      <c r="P393" s="201"/>
    </row>
    <row r="394" spans="1:16" x14ac:dyDescent="0.2">
      <c r="A394" s="79" t="s">
        <v>355</v>
      </c>
      <c r="B394" s="55" t="str">
        <f t="shared" si="28"/>
        <v>LYCEE LAURE GATET</v>
      </c>
      <c r="C394" s="57">
        <v>17</v>
      </c>
      <c r="D394" s="65"/>
      <c r="E394" s="65"/>
      <c r="F394" s="56" t="str">
        <f>IF(C394&gt;1,"",1)</f>
        <v/>
      </c>
      <c r="G394" s="65"/>
      <c r="H394" s="63"/>
      <c r="I394" s="56"/>
      <c r="J394" s="60" t="s">
        <v>600</v>
      </c>
      <c r="K394" s="58">
        <v>24000</v>
      </c>
      <c r="L394" s="57" t="s">
        <v>601</v>
      </c>
      <c r="M394" s="62" t="s">
        <v>95</v>
      </c>
      <c r="N394" s="57" t="s">
        <v>96</v>
      </c>
      <c r="O394" s="59"/>
      <c r="P394" s="201"/>
    </row>
    <row r="395" spans="1:16" x14ac:dyDescent="0.2">
      <c r="A395" s="77" t="s">
        <v>286</v>
      </c>
      <c r="B395" s="55" t="str">
        <f t="shared" si="28"/>
        <v>LYCEE RAMIRO ARRUE</v>
      </c>
      <c r="C395" s="57">
        <v>17</v>
      </c>
      <c r="D395" s="63"/>
      <c r="E395" s="63"/>
      <c r="F395" s="56" t="str">
        <f>IF(C395&gt;1,"",1)</f>
        <v/>
      </c>
      <c r="G395" s="63"/>
      <c r="H395" s="63"/>
      <c r="I395" s="56"/>
      <c r="J395" s="60" t="s">
        <v>712</v>
      </c>
      <c r="K395" s="58">
        <v>64500</v>
      </c>
      <c r="L395" s="57" t="s">
        <v>713</v>
      </c>
      <c r="M395" s="60" t="s">
        <v>97</v>
      </c>
      <c r="N395" s="60" t="s">
        <v>98</v>
      </c>
      <c r="O395" s="59"/>
      <c r="P395" s="201"/>
    </row>
    <row r="396" spans="1:16" x14ac:dyDescent="0.2">
      <c r="A396" s="80" t="s">
        <v>1077</v>
      </c>
      <c r="B396" s="55" t="str">
        <f t="shared" si="28"/>
        <v>LYCEE SAINT EXUPERY</v>
      </c>
      <c r="C396" s="57"/>
      <c r="D396" s="56"/>
      <c r="E396" s="56"/>
      <c r="F396" s="56">
        <f>IF(C396&gt;1,"",1)</f>
        <v>1</v>
      </c>
      <c r="G396" s="56"/>
      <c r="H396" s="63"/>
      <c r="I396" s="56"/>
      <c r="J396" s="57" t="s">
        <v>1078</v>
      </c>
      <c r="K396" s="58">
        <v>87000</v>
      </c>
      <c r="L396" s="57" t="s">
        <v>382</v>
      </c>
      <c r="M396" s="62" t="s">
        <v>95</v>
      </c>
      <c r="N396" s="57" t="s">
        <v>96</v>
      </c>
      <c r="O396" s="59"/>
      <c r="P396" s="201"/>
    </row>
    <row r="397" spans="1:16" x14ac:dyDescent="0.2">
      <c r="A397" s="77" t="s">
        <v>1079</v>
      </c>
      <c r="B397" s="55" t="str">
        <f t="shared" si="28"/>
        <v xml:space="preserve">MORENO MARC </v>
      </c>
      <c r="C397" s="57"/>
      <c r="D397" s="63">
        <v>1</v>
      </c>
      <c r="E397" s="63"/>
      <c r="F397" s="56"/>
      <c r="G397" s="63">
        <v>1</v>
      </c>
      <c r="H397" s="63"/>
      <c r="I397" s="56"/>
      <c r="J397" s="60" t="s">
        <v>866</v>
      </c>
      <c r="K397" s="58">
        <v>40400</v>
      </c>
      <c r="L397" s="57" t="s">
        <v>867</v>
      </c>
      <c r="M397" s="57" t="s">
        <v>101</v>
      </c>
      <c r="N397" s="57" t="s">
        <v>102</v>
      </c>
      <c r="O397" s="59"/>
      <c r="P397" s="201"/>
    </row>
    <row r="398" spans="1:16" x14ac:dyDescent="0.2">
      <c r="A398" s="80" t="s">
        <v>1444</v>
      </c>
      <c r="B398" s="55" t="str">
        <f t="shared" si="28"/>
        <v>MOUSLI DAVID</v>
      </c>
      <c r="C398" s="57"/>
      <c r="D398" s="56"/>
      <c r="E398" s="56"/>
      <c r="F398" s="56">
        <f>IF(C398&gt;1,"",1)</f>
        <v>1</v>
      </c>
      <c r="G398" s="56"/>
      <c r="H398" s="63"/>
      <c r="I398" s="56"/>
      <c r="J398" s="57" t="s">
        <v>1445</v>
      </c>
      <c r="K398" s="58">
        <v>31140</v>
      </c>
      <c r="L398" s="57" t="s">
        <v>1446</v>
      </c>
      <c r="M398" s="57" t="s">
        <v>101</v>
      </c>
      <c r="N398" s="57" t="s">
        <v>102</v>
      </c>
      <c r="O398" s="59"/>
      <c r="P398" s="201"/>
    </row>
    <row r="399" spans="1:16" x14ac:dyDescent="0.2">
      <c r="A399" s="80" t="s">
        <v>1080</v>
      </c>
      <c r="B399" s="55" t="str">
        <f t="shared" si="28"/>
        <v>NANARD LE SAVOYARD</v>
      </c>
      <c r="C399" s="57"/>
      <c r="D399" s="56">
        <v>1</v>
      </c>
      <c r="E399" s="56"/>
      <c r="F399" s="56">
        <f>IF(C399&gt;1,"",1)</f>
        <v>1</v>
      </c>
      <c r="G399" s="56">
        <v>1</v>
      </c>
      <c r="H399" s="63"/>
      <c r="I399" s="56"/>
      <c r="J399" s="57" t="s">
        <v>1081</v>
      </c>
      <c r="K399" s="58">
        <v>71530</v>
      </c>
      <c r="L399" s="57" t="s">
        <v>1082</v>
      </c>
      <c r="M399" s="57" t="s">
        <v>101</v>
      </c>
      <c r="N399" s="57" t="s">
        <v>102</v>
      </c>
      <c r="O399" s="59"/>
      <c r="P399" s="201"/>
    </row>
    <row r="400" spans="1:16" x14ac:dyDescent="0.2">
      <c r="A400" s="80" t="s">
        <v>829</v>
      </c>
      <c r="B400" s="55" t="str">
        <f t="shared" si="28"/>
        <v>NOISELINE DU PERIGORD</v>
      </c>
      <c r="C400" s="57"/>
      <c r="D400" s="56">
        <v>1</v>
      </c>
      <c r="E400" s="56"/>
      <c r="F400" s="56"/>
      <c r="G400" s="56">
        <v>1</v>
      </c>
      <c r="H400" s="63"/>
      <c r="I400" s="56"/>
      <c r="J400" s="57" t="s">
        <v>830</v>
      </c>
      <c r="K400" s="58">
        <v>24250</v>
      </c>
      <c r="L400" s="57" t="s">
        <v>831</v>
      </c>
      <c r="M400" s="57" t="s">
        <v>101</v>
      </c>
      <c r="N400" s="57" t="s">
        <v>102</v>
      </c>
      <c r="O400" s="59"/>
      <c r="P400" s="201"/>
    </row>
    <row r="401" spans="1:16" x14ac:dyDescent="0.2">
      <c r="A401" s="80" t="s">
        <v>27</v>
      </c>
      <c r="B401" s="55" t="str">
        <f t="shared" si="28"/>
        <v>OPERA DES FROMAGES</v>
      </c>
      <c r="C401" s="57"/>
      <c r="D401" s="56"/>
      <c r="E401" s="56"/>
      <c r="F401" s="56">
        <f>IF(C401&gt;1,"",1)</f>
        <v>1</v>
      </c>
      <c r="G401" s="56"/>
      <c r="H401" s="63"/>
      <c r="I401" s="56"/>
      <c r="J401" s="183" t="s">
        <v>1610</v>
      </c>
      <c r="K401" s="58">
        <v>85000</v>
      </c>
      <c r="L401" s="57" t="s">
        <v>381</v>
      </c>
      <c r="M401" s="124" t="s">
        <v>86</v>
      </c>
      <c r="N401" s="57" t="s">
        <v>87</v>
      </c>
      <c r="O401" s="59"/>
      <c r="P401" s="201"/>
    </row>
    <row r="402" spans="1:16" x14ac:dyDescent="0.2">
      <c r="A402" s="80" t="s">
        <v>1422</v>
      </c>
      <c r="B402" s="55" t="str">
        <f t="shared" si="28"/>
        <v>PAGNOTTA SERGIO</v>
      </c>
      <c r="C402" s="57"/>
      <c r="D402" s="56"/>
      <c r="E402" s="56"/>
      <c r="F402" s="56"/>
      <c r="G402" s="56">
        <v>1</v>
      </c>
      <c r="H402" s="63"/>
      <c r="I402" s="56"/>
      <c r="J402" s="297" t="s">
        <v>1648</v>
      </c>
      <c r="K402" s="58">
        <v>26290</v>
      </c>
      <c r="L402" s="57" t="s">
        <v>1647</v>
      </c>
      <c r="M402" s="124" t="s">
        <v>99</v>
      </c>
      <c r="N402" s="57" t="s">
        <v>100</v>
      </c>
      <c r="O402" s="213"/>
      <c r="P402" s="201"/>
    </row>
    <row r="403" spans="1:16" x14ac:dyDescent="0.2">
      <c r="A403" s="80" t="s">
        <v>1616</v>
      </c>
      <c r="B403" s="55" t="str">
        <f t="shared" si="28"/>
        <v>PLAISIR FRAIS</v>
      </c>
      <c r="C403" s="57">
        <v>17</v>
      </c>
      <c r="D403" s="56"/>
      <c r="E403" s="56"/>
      <c r="F403" s="56"/>
      <c r="G403" s="56"/>
      <c r="H403" s="63"/>
      <c r="I403" s="56"/>
      <c r="J403" s="57" t="s">
        <v>1617</v>
      </c>
      <c r="K403" s="58">
        <v>2700</v>
      </c>
      <c r="L403" s="57" t="s">
        <v>1618</v>
      </c>
      <c r="M403" s="124" t="s">
        <v>99</v>
      </c>
      <c r="N403" s="57" t="s">
        <v>100</v>
      </c>
      <c r="O403" s="59"/>
      <c r="P403" s="201"/>
    </row>
    <row r="404" spans="1:16" x14ac:dyDescent="0.2">
      <c r="A404" s="80" t="s">
        <v>1335</v>
      </c>
      <c r="B404" s="55" t="str">
        <f t="shared" si="28"/>
        <v>PROMOCASH AGEN</v>
      </c>
      <c r="C404" s="57"/>
      <c r="D404" s="56"/>
      <c r="E404" s="56"/>
      <c r="F404" s="56">
        <f>IF(C404&gt;1,"",1)</f>
        <v>1</v>
      </c>
      <c r="G404" s="56"/>
      <c r="H404" s="63"/>
      <c r="I404" s="56"/>
      <c r="J404" s="57" t="s">
        <v>1336</v>
      </c>
      <c r="K404" s="58">
        <v>47000</v>
      </c>
      <c r="L404" s="57" t="s">
        <v>1337</v>
      </c>
      <c r="M404" s="182" t="s">
        <v>95</v>
      </c>
      <c r="N404" s="57" t="s">
        <v>96</v>
      </c>
      <c r="O404" s="59"/>
      <c r="P404" s="201"/>
    </row>
    <row r="405" spans="1:16" x14ac:dyDescent="0.2">
      <c r="A405" s="77" t="s">
        <v>356</v>
      </c>
      <c r="B405" s="55" t="str">
        <f t="shared" si="28"/>
        <v>PROMOCASH BERGERAC</v>
      </c>
      <c r="C405" s="57"/>
      <c r="D405" s="63"/>
      <c r="E405" s="63"/>
      <c r="F405" s="56">
        <f>IF(C405&gt;1,"",1)</f>
        <v>1</v>
      </c>
      <c r="G405" s="63"/>
      <c r="H405" s="63"/>
      <c r="I405" s="56"/>
      <c r="J405" s="60" t="s">
        <v>602</v>
      </c>
      <c r="K405" s="58">
        <v>24100</v>
      </c>
      <c r="L405" s="57" t="s">
        <v>603</v>
      </c>
      <c r="M405" s="62" t="s">
        <v>95</v>
      </c>
      <c r="N405" s="57" t="s">
        <v>96</v>
      </c>
      <c r="O405" s="59"/>
      <c r="P405" s="201"/>
    </row>
    <row r="406" spans="1:16" x14ac:dyDescent="0.2">
      <c r="A406" s="77" t="s">
        <v>287</v>
      </c>
      <c r="B406" s="55" t="str">
        <f t="shared" si="28"/>
        <v>PROMOCASH BORDEAUX</v>
      </c>
      <c r="C406" s="57"/>
      <c r="D406" s="63"/>
      <c r="E406" s="63"/>
      <c r="F406" s="56">
        <f>IF(C406&gt;1,"",1)</f>
        <v>1</v>
      </c>
      <c r="G406" s="63"/>
      <c r="H406" s="63"/>
      <c r="I406" s="56"/>
      <c r="J406" s="60" t="s">
        <v>604</v>
      </c>
      <c r="K406" s="58">
        <v>33000</v>
      </c>
      <c r="L406" s="57" t="s">
        <v>605</v>
      </c>
      <c r="M406" s="60" t="s">
        <v>97</v>
      </c>
      <c r="N406" s="60" t="s">
        <v>98</v>
      </c>
      <c r="O406" s="59"/>
      <c r="P406" s="201"/>
    </row>
    <row r="407" spans="1:16" x14ac:dyDescent="0.2">
      <c r="A407" s="80" t="s">
        <v>744</v>
      </c>
      <c r="B407" s="55" t="str">
        <f t="shared" si="28"/>
        <v>PROMOCASH LAVAL</v>
      </c>
      <c r="C407" s="57"/>
      <c r="D407" s="56"/>
      <c r="E407" s="56"/>
      <c r="F407" s="56">
        <f>IF(C407&gt;1,"",1)</f>
        <v>1</v>
      </c>
      <c r="G407" s="56"/>
      <c r="H407" s="63"/>
      <c r="I407" s="56"/>
      <c r="J407" s="57" t="s">
        <v>745</v>
      </c>
      <c r="K407" s="58">
        <v>53000</v>
      </c>
      <c r="L407" s="57" t="s">
        <v>746</v>
      </c>
      <c r="M407" s="57" t="s">
        <v>86</v>
      </c>
      <c r="N407" s="57" t="s">
        <v>87</v>
      </c>
      <c r="O407" s="59"/>
      <c r="P407" s="201"/>
    </row>
    <row r="408" spans="1:16" x14ac:dyDescent="0.2">
      <c r="A408" s="80" t="s">
        <v>1158</v>
      </c>
      <c r="B408" s="55" t="str">
        <f t="shared" si="28"/>
        <v>RESTAURANT LA MAISON DE PAYS</v>
      </c>
      <c r="C408" s="57"/>
      <c r="D408" s="56"/>
      <c r="E408" s="56"/>
      <c r="F408" s="56">
        <f>IF(C408&gt;1,"",1)</f>
        <v>1</v>
      </c>
      <c r="G408" s="56"/>
      <c r="H408" s="63"/>
      <c r="I408" s="56"/>
      <c r="J408" s="57" t="s">
        <v>1159</v>
      </c>
      <c r="K408" s="58">
        <v>86200</v>
      </c>
      <c r="L408" s="57" t="s">
        <v>473</v>
      </c>
      <c r="M408" s="182" t="s">
        <v>95</v>
      </c>
      <c r="N408" s="57" t="s">
        <v>96</v>
      </c>
      <c r="O408" s="59"/>
      <c r="P408" s="201"/>
    </row>
    <row r="409" spans="1:16" x14ac:dyDescent="0.2">
      <c r="A409" s="80" t="s">
        <v>205</v>
      </c>
      <c r="B409" s="55" t="str">
        <f t="shared" si="28"/>
        <v>RESTAURANT LES BRUYERES</v>
      </c>
      <c r="C409" s="57"/>
      <c r="D409" s="56">
        <v>1</v>
      </c>
      <c r="E409" s="56"/>
      <c r="F409" s="56">
        <v>1</v>
      </c>
      <c r="G409" s="56"/>
      <c r="H409" s="63"/>
      <c r="I409" s="56"/>
      <c r="J409" s="57" t="s">
        <v>206</v>
      </c>
      <c r="K409" s="58">
        <v>33210</v>
      </c>
      <c r="L409" s="57" t="s">
        <v>554</v>
      </c>
      <c r="M409" s="57" t="s">
        <v>86</v>
      </c>
      <c r="N409" s="57" t="s">
        <v>87</v>
      </c>
      <c r="O409" s="59"/>
      <c r="P409" s="201"/>
    </row>
    <row r="410" spans="1:16" x14ac:dyDescent="0.2">
      <c r="A410" s="80" t="s">
        <v>1169</v>
      </c>
      <c r="B410" s="55" t="str">
        <f t="shared" si="28"/>
        <v>SALOMON GERARD</v>
      </c>
      <c r="C410" s="57"/>
      <c r="D410" s="56">
        <v>1</v>
      </c>
      <c r="E410" s="56"/>
      <c r="F410" s="56">
        <f>IF(C410&gt;1,"",1)</f>
        <v>1</v>
      </c>
      <c r="G410" s="56">
        <v>1</v>
      </c>
      <c r="H410" s="63"/>
      <c r="I410" s="56"/>
      <c r="J410" s="57" t="s">
        <v>1170</v>
      </c>
      <c r="K410" s="58">
        <v>74420</v>
      </c>
      <c r="L410" s="57" t="s">
        <v>1171</v>
      </c>
      <c r="M410" s="57" t="s">
        <v>101</v>
      </c>
      <c r="N410" s="57" t="s">
        <v>102</v>
      </c>
      <c r="O410" s="59"/>
      <c r="P410" s="201"/>
    </row>
    <row r="411" spans="1:16" x14ac:dyDescent="0.2">
      <c r="A411" s="80" t="s">
        <v>1462</v>
      </c>
      <c r="B411" s="55" t="str">
        <f t="shared" ref="B411:B450" si="29">UPPER(A411)</f>
        <v>SAS KERBASSI</v>
      </c>
      <c r="C411" s="57"/>
      <c r="D411" s="56"/>
      <c r="E411" s="56"/>
      <c r="F411" s="56">
        <f t="shared" ref="F411:F442" si="30">IF(C411&gt;1,"",1)</f>
        <v>1</v>
      </c>
      <c r="G411" s="56"/>
      <c r="H411" s="63"/>
      <c r="I411" s="56"/>
      <c r="J411" s="57" t="s">
        <v>1415</v>
      </c>
      <c r="K411" s="58">
        <v>65700</v>
      </c>
      <c r="L411" s="57" t="s">
        <v>1416</v>
      </c>
      <c r="M411" s="60" t="s">
        <v>97</v>
      </c>
      <c r="N411" s="60" t="s">
        <v>98</v>
      </c>
      <c r="O411" s="59"/>
      <c r="P411" s="201"/>
    </row>
    <row r="412" spans="1:16" x14ac:dyDescent="0.2">
      <c r="A412" s="80" t="s">
        <v>165</v>
      </c>
      <c r="B412" s="55" t="str">
        <f t="shared" si="29"/>
        <v>SCACHAP</v>
      </c>
      <c r="C412" s="57">
        <v>23.47</v>
      </c>
      <c r="D412" s="56">
        <v>1</v>
      </c>
      <c r="E412" s="56"/>
      <c r="F412" s="56" t="str">
        <f t="shared" si="30"/>
        <v/>
      </c>
      <c r="G412" s="56"/>
      <c r="H412" s="63"/>
      <c r="I412" s="56"/>
      <c r="J412" s="57" t="s">
        <v>166</v>
      </c>
      <c r="K412" s="58">
        <v>16700</v>
      </c>
      <c r="L412" s="57" t="s">
        <v>1070</v>
      </c>
      <c r="M412" s="57" t="s">
        <v>86</v>
      </c>
      <c r="N412" s="57" t="s">
        <v>87</v>
      </c>
      <c r="O412" s="59" t="s">
        <v>1164</v>
      </c>
      <c r="P412" s="201"/>
    </row>
    <row r="413" spans="1:16" x14ac:dyDescent="0.2">
      <c r="A413" s="80" t="s">
        <v>196</v>
      </c>
      <c r="B413" s="55" t="str">
        <f t="shared" si="29"/>
        <v>SCASO</v>
      </c>
      <c r="C413" s="57">
        <v>23.47</v>
      </c>
      <c r="D413" s="56"/>
      <c r="E413" s="56"/>
      <c r="F413" s="56" t="str">
        <f t="shared" si="30"/>
        <v/>
      </c>
      <c r="G413" s="56"/>
      <c r="H413" s="63"/>
      <c r="I413" s="56">
        <v>1</v>
      </c>
      <c r="J413" s="57" t="s">
        <v>195</v>
      </c>
      <c r="K413" s="58">
        <v>33610</v>
      </c>
      <c r="L413" s="57" t="s">
        <v>1216</v>
      </c>
      <c r="M413" s="124"/>
      <c r="N413" s="57"/>
      <c r="O413" s="59" t="s">
        <v>1164</v>
      </c>
      <c r="P413" s="201"/>
    </row>
    <row r="414" spans="1:16" x14ac:dyDescent="0.2">
      <c r="A414" s="80" t="s">
        <v>1300</v>
      </c>
      <c r="B414" s="55" t="str">
        <f t="shared" si="29"/>
        <v>SOCAMIL</v>
      </c>
      <c r="C414" s="57">
        <v>19.489999999999998</v>
      </c>
      <c r="D414" s="56">
        <v>1</v>
      </c>
      <c r="E414" s="56"/>
      <c r="F414" s="56" t="str">
        <f t="shared" si="30"/>
        <v/>
      </c>
      <c r="G414" s="56"/>
      <c r="H414" s="63"/>
      <c r="I414" s="56"/>
      <c r="J414" s="57" t="s">
        <v>1301</v>
      </c>
      <c r="K414" s="58">
        <v>31170</v>
      </c>
      <c r="L414" s="57" t="s">
        <v>1302</v>
      </c>
      <c r="M414" s="60" t="s">
        <v>80</v>
      </c>
      <c r="N414" s="60" t="s">
        <v>81</v>
      </c>
      <c r="O414" s="59" t="s">
        <v>1164</v>
      </c>
      <c r="P414" s="201"/>
    </row>
    <row r="415" spans="1:16" x14ac:dyDescent="0.2">
      <c r="A415" s="80" t="s">
        <v>1083</v>
      </c>
      <c r="B415" s="55" t="str">
        <f t="shared" si="29"/>
        <v>SORET SEBASTIEN</v>
      </c>
      <c r="C415" s="57"/>
      <c r="D415" s="56">
        <v>1</v>
      </c>
      <c r="E415" s="56"/>
      <c r="F415" s="56">
        <f t="shared" si="30"/>
        <v>1</v>
      </c>
      <c r="G415" s="56">
        <v>1</v>
      </c>
      <c r="H415" s="63"/>
      <c r="I415" s="56"/>
      <c r="J415" s="57" t="s">
        <v>1084</v>
      </c>
      <c r="K415" s="58">
        <v>74500</v>
      </c>
      <c r="L415" s="57" t="s">
        <v>1085</v>
      </c>
      <c r="M415" s="124" t="s">
        <v>101</v>
      </c>
      <c r="N415" s="57" t="s">
        <v>102</v>
      </c>
      <c r="O415" s="59"/>
      <c r="P415" s="201"/>
    </row>
    <row r="416" spans="1:16" x14ac:dyDescent="0.2">
      <c r="A416" s="80" t="s">
        <v>1330</v>
      </c>
      <c r="B416" s="55" t="str">
        <f t="shared" si="29"/>
        <v>STE MP PASCAL RABUSSEAU</v>
      </c>
      <c r="C416" s="57">
        <v>5.5</v>
      </c>
      <c r="D416" s="56">
        <v>1</v>
      </c>
      <c r="E416" s="56"/>
      <c r="F416" s="56" t="str">
        <f t="shared" si="30"/>
        <v/>
      </c>
      <c r="G416" s="56">
        <v>1</v>
      </c>
      <c r="H416" s="63"/>
      <c r="I416" s="56"/>
      <c r="J416" s="57" t="s">
        <v>1322</v>
      </c>
      <c r="K416" s="58">
        <v>24660</v>
      </c>
      <c r="L416" s="57" t="s">
        <v>1323</v>
      </c>
      <c r="M416" s="124" t="s">
        <v>103</v>
      </c>
      <c r="N416" s="57" t="s">
        <v>104</v>
      </c>
      <c r="O416" s="59"/>
      <c r="P416" s="201"/>
    </row>
    <row r="417" spans="1:16" x14ac:dyDescent="0.2">
      <c r="A417" s="80" t="s">
        <v>71</v>
      </c>
      <c r="B417" s="55" t="str">
        <f t="shared" si="29"/>
        <v>STEF TRANSPORT ST SEVER</v>
      </c>
      <c r="C417" s="57"/>
      <c r="D417" s="56"/>
      <c r="E417" s="56"/>
      <c r="F417" s="56">
        <f t="shared" si="30"/>
        <v>1</v>
      </c>
      <c r="G417" s="56"/>
      <c r="H417" s="63"/>
      <c r="I417" s="56"/>
      <c r="J417" s="57" t="s">
        <v>72</v>
      </c>
      <c r="K417" s="58">
        <v>40500</v>
      </c>
      <c r="L417" s="57" t="s">
        <v>760</v>
      </c>
      <c r="M417" s="124"/>
      <c r="N417" s="57"/>
      <c r="O417" s="59"/>
      <c r="P417" s="201"/>
    </row>
    <row r="418" spans="1:16" x14ac:dyDescent="0.2">
      <c r="A418" s="80" t="s">
        <v>1086</v>
      </c>
      <c r="B418" s="55" t="str">
        <f t="shared" si="29"/>
        <v>SUCHOT LIONEL</v>
      </c>
      <c r="C418" s="57"/>
      <c r="D418" s="56">
        <v>1</v>
      </c>
      <c r="E418" s="56"/>
      <c r="F418" s="56">
        <f t="shared" si="30"/>
        <v>1</v>
      </c>
      <c r="G418" s="56">
        <v>1</v>
      </c>
      <c r="H418" s="63"/>
      <c r="I418" s="56"/>
      <c r="J418" s="57" t="s">
        <v>1087</v>
      </c>
      <c r="K418" s="58">
        <v>89100</v>
      </c>
      <c r="L418" s="57" t="s">
        <v>1088</v>
      </c>
      <c r="M418" s="57" t="s">
        <v>99</v>
      </c>
      <c r="N418" s="57" t="s">
        <v>100</v>
      </c>
      <c r="O418" s="59"/>
      <c r="P418" s="201"/>
    </row>
    <row r="419" spans="1:16" x14ac:dyDescent="0.2">
      <c r="A419" s="80" t="s">
        <v>176</v>
      </c>
      <c r="B419" s="55" t="str">
        <f t="shared" si="29"/>
        <v>SUPER U ANGERS LES JUSTICES</v>
      </c>
      <c r="C419" s="57">
        <v>17</v>
      </c>
      <c r="D419" s="56"/>
      <c r="E419" s="56"/>
      <c r="F419" s="56" t="str">
        <f t="shared" si="30"/>
        <v/>
      </c>
      <c r="G419" s="56"/>
      <c r="H419" s="63"/>
      <c r="I419" s="56"/>
      <c r="J419" s="57" t="s">
        <v>177</v>
      </c>
      <c r="K419" s="58">
        <v>49000</v>
      </c>
      <c r="L419" s="57" t="s">
        <v>812</v>
      </c>
      <c r="M419" s="124" t="s">
        <v>86</v>
      </c>
      <c r="N419" s="57" t="s">
        <v>87</v>
      </c>
      <c r="O419" s="59"/>
      <c r="P419" s="201"/>
    </row>
    <row r="420" spans="1:16" x14ac:dyDescent="0.2">
      <c r="A420" s="80" t="s">
        <v>1577</v>
      </c>
      <c r="B420" s="55" t="str">
        <f t="shared" si="29"/>
        <v>SUPER U ARC SUR TILLE</v>
      </c>
      <c r="C420" s="57">
        <v>17</v>
      </c>
      <c r="D420" s="56"/>
      <c r="E420" s="56"/>
      <c r="F420" s="56" t="str">
        <f t="shared" si="30"/>
        <v/>
      </c>
      <c r="G420" s="56"/>
      <c r="H420" s="63"/>
      <c r="I420" s="56"/>
      <c r="J420" s="57" t="s">
        <v>1578</v>
      </c>
      <c r="K420" s="58">
        <v>21560</v>
      </c>
      <c r="L420" s="57" t="s">
        <v>1579</v>
      </c>
      <c r="M420" s="57" t="s">
        <v>99</v>
      </c>
      <c r="N420" s="57" t="s">
        <v>100</v>
      </c>
      <c r="O420" s="59"/>
      <c r="P420" s="201"/>
    </row>
    <row r="421" spans="1:16" x14ac:dyDescent="0.2">
      <c r="A421" s="80" t="s">
        <v>976</v>
      </c>
      <c r="B421" s="55" t="str">
        <f t="shared" si="29"/>
        <v>SUPER U ARNAGE</v>
      </c>
      <c r="C421" s="57">
        <v>17</v>
      </c>
      <c r="D421" s="56"/>
      <c r="E421" s="56"/>
      <c r="F421" s="56" t="str">
        <f t="shared" si="30"/>
        <v/>
      </c>
      <c r="G421" s="56"/>
      <c r="H421" s="63"/>
      <c r="I421" s="56"/>
      <c r="J421" s="57" t="s">
        <v>977</v>
      </c>
      <c r="K421" s="58">
        <v>72230</v>
      </c>
      <c r="L421" s="57" t="s">
        <v>978</v>
      </c>
      <c r="M421" s="57" t="s">
        <v>86</v>
      </c>
      <c r="N421" s="57" t="s">
        <v>87</v>
      </c>
      <c r="O421" s="59"/>
      <c r="P421" s="201"/>
    </row>
    <row r="422" spans="1:16" x14ac:dyDescent="0.2">
      <c r="A422" s="80" t="s">
        <v>761</v>
      </c>
      <c r="B422" s="55" t="str">
        <f t="shared" si="29"/>
        <v>SUPER U AURAY</v>
      </c>
      <c r="C422" s="57">
        <v>12</v>
      </c>
      <c r="D422" s="56"/>
      <c r="E422" s="56"/>
      <c r="F422" s="56" t="str">
        <f t="shared" si="30"/>
        <v/>
      </c>
      <c r="G422" s="56"/>
      <c r="H422" s="63"/>
      <c r="I422" s="56"/>
      <c r="J422" s="57" t="s">
        <v>762</v>
      </c>
      <c r="K422" s="58">
        <v>56400</v>
      </c>
      <c r="L422" s="57" t="s">
        <v>763</v>
      </c>
      <c r="M422" s="57" t="s">
        <v>86</v>
      </c>
      <c r="N422" s="57" t="s">
        <v>87</v>
      </c>
      <c r="O422" s="59"/>
      <c r="P422" s="201"/>
    </row>
    <row r="423" spans="1:16" x14ac:dyDescent="0.2">
      <c r="A423" s="80" t="s">
        <v>740</v>
      </c>
      <c r="B423" s="55" t="str">
        <f t="shared" si="29"/>
        <v>SUPER U BAIN DE BRETAGNE</v>
      </c>
      <c r="C423" s="57">
        <v>15</v>
      </c>
      <c r="D423" s="56"/>
      <c r="E423" s="56"/>
      <c r="F423" s="56" t="str">
        <f t="shared" si="30"/>
        <v/>
      </c>
      <c r="G423" s="56"/>
      <c r="H423" s="63"/>
      <c r="I423" s="56"/>
      <c r="J423" s="57" t="s">
        <v>741</v>
      </c>
      <c r="K423" s="58">
        <v>35470</v>
      </c>
      <c r="L423" s="57" t="s">
        <v>742</v>
      </c>
      <c r="M423" s="57" t="s">
        <v>86</v>
      </c>
      <c r="N423" s="57" t="s">
        <v>87</v>
      </c>
      <c r="O423" s="59"/>
      <c r="P423" s="201"/>
    </row>
    <row r="424" spans="1:16" x14ac:dyDescent="0.2">
      <c r="A424" s="80" t="s">
        <v>1534</v>
      </c>
      <c r="B424" s="55" t="str">
        <f t="shared" si="29"/>
        <v>SUPER U BASSENS</v>
      </c>
      <c r="C424" s="57">
        <v>17</v>
      </c>
      <c r="D424" s="56"/>
      <c r="E424" s="56"/>
      <c r="F424" s="56" t="str">
        <f t="shared" si="30"/>
        <v/>
      </c>
      <c r="G424" s="56"/>
      <c r="H424" s="63"/>
      <c r="I424" s="56"/>
      <c r="J424" s="57" t="s">
        <v>1535</v>
      </c>
      <c r="K424" s="58">
        <v>33530</v>
      </c>
      <c r="L424" s="57" t="s">
        <v>1536</v>
      </c>
      <c r="M424" s="60" t="s">
        <v>97</v>
      </c>
      <c r="N424" s="60" t="s">
        <v>98</v>
      </c>
      <c r="O424" s="59"/>
      <c r="P424" s="201"/>
    </row>
    <row r="425" spans="1:16" x14ac:dyDescent="0.2">
      <c r="A425" s="77" t="s">
        <v>970</v>
      </c>
      <c r="B425" s="55" t="str">
        <f t="shared" si="29"/>
        <v>SUPER U BAZAS</v>
      </c>
      <c r="C425" s="57">
        <v>17</v>
      </c>
      <c r="D425" s="63"/>
      <c r="E425" s="63"/>
      <c r="F425" s="56" t="str">
        <f t="shared" si="30"/>
        <v/>
      </c>
      <c r="G425" s="63"/>
      <c r="H425" s="63"/>
      <c r="I425" s="56"/>
      <c r="J425" s="60" t="s">
        <v>405</v>
      </c>
      <c r="K425" s="58">
        <v>33430</v>
      </c>
      <c r="L425" s="57" t="s">
        <v>406</v>
      </c>
      <c r="M425" s="60" t="s">
        <v>97</v>
      </c>
      <c r="N425" s="60" t="s">
        <v>98</v>
      </c>
      <c r="O425" s="59"/>
      <c r="P425" s="201"/>
    </row>
    <row r="426" spans="1:16" x14ac:dyDescent="0.2">
      <c r="A426" s="80" t="s">
        <v>1560</v>
      </c>
      <c r="B426" s="55" t="str">
        <f t="shared" si="29"/>
        <v>SUPER U BEAUCOURT</v>
      </c>
      <c r="C426" s="57">
        <v>17</v>
      </c>
      <c r="D426" s="56"/>
      <c r="E426" s="56"/>
      <c r="F426" s="56" t="str">
        <f t="shared" si="30"/>
        <v/>
      </c>
      <c r="G426" s="56"/>
      <c r="H426" s="63"/>
      <c r="I426" s="56"/>
      <c r="J426" s="57" t="s">
        <v>1561</v>
      </c>
      <c r="K426" s="58">
        <v>90500</v>
      </c>
      <c r="L426" s="57" t="s">
        <v>1562</v>
      </c>
      <c r="M426" s="183" t="s">
        <v>99</v>
      </c>
      <c r="N426" s="57" t="s">
        <v>100</v>
      </c>
      <c r="O426" s="59"/>
      <c r="P426" s="201"/>
    </row>
    <row r="427" spans="1:16" x14ac:dyDescent="0.2">
      <c r="A427" s="80" t="s">
        <v>1276</v>
      </c>
      <c r="B427" s="55" t="str">
        <f t="shared" si="29"/>
        <v>SUPER U BEAUNE LA ROLANDE</v>
      </c>
      <c r="C427" s="57"/>
      <c r="D427" s="56"/>
      <c r="E427" s="56"/>
      <c r="F427" s="56">
        <f t="shared" si="30"/>
        <v>1</v>
      </c>
      <c r="G427" s="56"/>
      <c r="H427" s="63"/>
      <c r="I427" s="56"/>
      <c r="J427" s="57" t="s">
        <v>1277</v>
      </c>
      <c r="K427" s="58">
        <v>45340</v>
      </c>
      <c r="L427" s="57" t="s">
        <v>1278</v>
      </c>
      <c r="M427" s="124" t="s">
        <v>86</v>
      </c>
      <c r="N427" s="57" t="s">
        <v>87</v>
      </c>
      <c r="O427" s="59"/>
      <c r="P427" s="201"/>
    </row>
    <row r="428" spans="1:16" x14ac:dyDescent="0.2">
      <c r="A428" s="77" t="s">
        <v>371</v>
      </c>
      <c r="B428" s="55" t="str">
        <f t="shared" si="29"/>
        <v>SUPER U BEAUVOISIN</v>
      </c>
      <c r="C428" s="57"/>
      <c r="D428" s="63"/>
      <c r="E428" s="63"/>
      <c r="F428" s="56">
        <f t="shared" si="30"/>
        <v>1</v>
      </c>
      <c r="G428" s="63"/>
      <c r="H428" s="63"/>
      <c r="I428" s="56"/>
      <c r="J428" s="57" t="s">
        <v>693</v>
      </c>
      <c r="K428" s="58">
        <v>73330</v>
      </c>
      <c r="L428" s="57" t="s">
        <v>694</v>
      </c>
      <c r="M428" s="183" t="s">
        <v>86</v>
      </c>
      <c r="N428" s="57" t="s">
        <v>87</v>
      </c>
      <c r="O428" s="59"/>
      <c r="P428" s="201"/>
    </row>
    <row r="429" spans="1:16" x14ac:dyDescent="0.2">
      <c r="A429" s="80" t="s">
        <v>1089</v>
      </c>
      <c r="B429" s="55" t="str">
        <f t="shared" si="29"/>
        <v>SUPER U BELBERAUD</v>
      </c>
      <c r="C429" s="57">
        <v>15</v>
      </c>
      <c r="D429" s="56"/>
      <c r="E429" s="56"/>
      <c r="F429" s="56" t="str">
        <f t="shared" si="30"/>
        <v/>
      </c>
      <c r="G429" s="56"/>
      <c r="H429" s="63"/>
      <c r="I429" s="56"/>
      <c r="J429" s="57" t="s">
        <v>1090</v>
      </c>
      <c r="K429" s="58">
        <v>31450</v>
      </c>
      <c r="L429" s="57" t="s">
        <v>1091</v>
      </c>
      <c r="M429" s="127" t="s">
        <v>80</v>
      </c>
      <c r="N429" s="60" t="s">
        <v>81</v>
      </c>
      <c r="O429" s="59"/>
      <c r="P429" s="201"/>
    </row>
    <row r="430" spans="1:16" x14ac:dyDescent="0.2">
      <c r="A430" s="80" t="s">
        <v>73</v>
      </c>
      <c r="B430" s="55" t="str">
        <f t="shared" si="29"/>
        <v>SUPER U BELIN BELIET</v>
      </c>
      <c r="C430" s="57">
        <v>17</v>
      </c>
      <c r="D430" s="56"/>
      <c r="E430" s="56"/>
      <c r="F430" s="56" t="str">
        <f t="shared" si="30"/>
        <v/>
      </c>
      <c r="G430" s="56"/>
      <c r="H430" s="63"/>
      <c r="I430" s="56"/>
      <c r="J430" s="57" t="s">
        <v>74</v>
      </c>
      <c r="K430" s="58">
        <v>33830</v>
      </c>
      <c r="L430" s="57" t="s">
        <v>75</v>
      </c>
      <c r="M430" s="60" t="s">
        <v>97</v>
      </c>
      <c r="N430" s="60" t="s">
        <v>98</v>
      </c>
      <c r="O430" s="59"/>
      <c r="P430" s="201"/>
    </row>
    <row r="431" spans="1:16" x14ac:dyDescent="0.2">
      <c r="A431" s="80" t="s">
        <v>946</v>
      </c>
      <c r="B431" s="55" t="str">
        <f t="shared" si="29"/>
        <v>SUPER U BINIC</v>
      </c>
      <c r="C431" s="57">
        <v>14</v>
      </c>
      <c r="D431" s="56"/>
      <c r="E431" s="56"/>
      <c r="F431" s="56" t="str">
        <f t="shared" si="30"/>
        <v/>
      </c>
      <c r="G431" s="56"/>
      <c r="H431" s="63"/>
      <c r="I431" s="56"/>
      <c r="J431" s="57" t="s">
        <v>947</v>
      </c>
      <c r="K431" s="58">
        <v>22520</v>
      </c>
      <c r="L431" s="57" t="s">
        <v>948</v>
      </c>
      <c r="M431" s="57" t="s">
        <v>86</v>
      </c>
      <c r="N431" s="57" t="s">
        <v>87</v>
      </c>
      <c r="O431" s="59"/>
      <c r="P431" s="201"/>
    </row>
    <row r="432" spans="1:16" x14ac:dyDescent="0.2">
      <c r="A432" s="77" t="s">
        <v>288</v>
      </c>
      <c r="B432" s="55" t="str">
        <f t="shared" si="29"/>
        <v>SUPER U BISCARROSSE</v>
      </c>
      <c r="C432" s="57">
        <v>17</v>
      </c>
      <c r="D432" s="63"/>
      <c r="E432" s="63"/>
      <c r="F432" s="56" t="str">
        <f t="shared" si="30"/>
        <v/>
      </c>
      <c r="G432" s="63"/>
      <c r="H432" s="63"/>
      <c r="I432" s="56"/>
      <c r="J432" s="60" t="s">
        <v>607</v>
      </c>
      <c r="K432" s="58">
        <v>40600</v>
      </c>
      <c r="L432" s="57" t="s">
        <v>540</v>
      </c>
      <c r="M432" s="60" t="s">
        <v>97</v>
      </c>
      <c r="N432" s="60" t="s">
        <v>98</v>
      </c>
      <c r="O432" s="59"/>
      <c r="P432" s="201"/>
    </row>
    <row r="433" spans="1:16" x14ac:dyDescent="0.2">
      <c r="A433" s="77" t="s">
        <v>706</v>
      </c>
      <c r="B433" s="55" t="str">
        <f t="shared" si="29"/>
        <v>SUPER U BLAIN</v>
      </c>
      <c r="C433" s="57"/>
      <c r="D433" s="63"/>
      <c r="E433" s="63"/>
      <c r="F433" s="56">
        <f t="shared" si="30"/>
        <v>1</v>
      </c>
      <c r="G433" s="63"/>
      <c r="H433" s="63"/>
      <c r="I433" s="56"/>
      <c r="J433" s="60" t="s">
        <v>707</v>
      </c>
      <c r="K433" s="63">
        <v>44130</v>
      </c>
      <c r="L433" s="60" t="s">
        <v>708</v>
      </c>
      <c r="M433" s="57" t="s">
        <v>86</v>
      </c>
      <c r="N433" s="57" t="s">
        <v>87</v>
      </c>
      <c r="O433" s="59"/>
      <c r="P433" s="201"/>
    </row>
    <row r="434" spans="1:16" x14ac:dyDescent="0.2">
      <c r="A434" s="80" t="s">
        <v>964</v>
      </c>
      <c r="B434" s="55" t="str">
        <f t="shared" si="29"/>
        <v>SUPER U BONNETABLE</v>
      </c>
      <c r="C434" s="57">
        <v>17</v>
      </c>
      <c r="D434" s="56"/>
      <c r="E434" s="56"/>
      <c r="F434" s="56" t="str">
        <f t="shared" si="30"/>
        <v/>
      </c>
      <c r="G434" s="56"/>
      <c r="H434" s="63"/>
      <c r="I434" s="56"/>
      <c r="J434" s="57" t="s">
        <v>965</v>
      </c>
      <c r="K434" s="58">
        <v>77110</v>
      </c>
      <c r="L434" s="57" t="s">
        <v>966</v>
      </c>
      <c r="M434" s="57" t="s">
        <v>86</v>
      </c>
      <c r="N434" s="57" t="s">
        <v>87</v>
      </c>
      <c r="O434" s="59"/>
      <c r="P434" s="201"/>
    </row>
    <row r="435" spans="1:16" x14ac:dyDescent="0.2">
      <c r="A435" s="80" t="s">
        <v>1528</v>
      </c>
      <c r="B435" s="55" t="str">
        <f t="shared" si="29"/>
        <v>SUPER U BOULAY</v>
      </c>
      <c r="C435" s="57">
        <v>12</v>
      </c>
      <c r="D435" s="56"/>
      <c r="E435" s="56"/>
      <c r="F435" s="56" t="str">
        <f t="shared" si="30"/>
        <v/>
      </c>
      <c r="G435" s="56"/>
      <c r="H435" s="63"/>
      <c r="I435" s="56"/>
      <c r="J435" s="57" t="s">
        <v>1529</v>
      </c>
      <c r="K435" s="58">
        <v>57220</v>
      </c>
      <c r="L435" s="57" t="s">
        <v>1530</v>
      </c>
      <c r="M435" s="57" t="s">
        <v>99</v>
      </c>
      <c r="N435" s="57" t="s">
        <v>100</v>
      </c>
      <c r="O435" s="59"/>
      <c r="P435" s="201"/>
    </row>
    <row r="436" spans="1:16" x14ac:dyDescent="0.2">
      <c r="A436" s="80" t="s">
        <v>1520</v>
      </c>
      <c r="B436" s="55" t="str">
        <f t="shared" si="29"/>
        <v>SUPER U BRIEY</v>
      </c>
      <c r="C436" s="57">
        <v>17</v>
      </c>
      <c r="D436" s="56"/>
      <c r="E436" s="56"/>
      <c r="F436" s="56" t="str">
        <f t="shared" si="30"/>
        <v/>
      </c>
      <c r="G436" s="56"/>
      <c r="H436" s="63"/>
      <c r="I436" s="56"/>
      <c r="J436" s="57" t="s">
        <v>1521</v>
      </c>
      <c r="K436" s="58">
        <v>54150</v>
      </c>
      <c r="L436" s="57" t="s">
        <v>1522</v>
      </c>
      <c r="M436" s="57" t="s">
        <v>99</v>
      </c>
      <c r="N436" s="57" t="s">
        <v>100</v>
      </c>
      <c r="O436" s="59"/>
      <c r="P436" s="201"/>
    </row>
    <row r="437" spans="1:16" x14ac:dyDescent="0.2">
      <c r="A437" s="80" t="s">
        <v>765</v>
      </c>
      <c r="B437" s="55" t="str">
        <f t="shared" si="29"/>
        <v>SUPER U BRUZ</v>
      </c>
      <c r="C437" s="57">
        <v>10</v>
      </c>
      <c r="D437" s="56"/>
      <c r="E437" s="56"/>
      <c r="F437" s="56" t="str">
        <f t="shared" si="30"/>
        <v/>
      </c>
      <c r="G437" s="56"/>
      <c r="H437" s="63"/>
      <c r="I437" s="56"/>
      <c r="J437" s="57" t="s">
        <v>766</v>
      </c>
      <c r="K437" s="58">
        <v>35170</v>
      </c>
      <c r="L437" s="57" t="s">
        <v>469</v>
      </c>
      <c r="M437" s="57" t="s">
        <v>86</v>
      </c>
      <c r="N437" s="57" t="s">
        <v>87</v>
      </c>
      <c r="O437" s="59"/>
      <c r="P437" s="201"/>
    </row>
    <row r="438" spans="1:16" x14ac:dyDescent="0.2">
      <c r="A438" s="80" t="s">
        <v>1217</v>
      </c>
      <c r="B438" s="55" t="str">
        <f t="shared" si="29"/>
        <v>SUPER U BUXEROLLES</v>
      </c>
      <c r="C438" s="57"/>
      <c r="D438" s="56"/>
      <c r="E438" s="56"/>
      <c r="F438" s="56">
        <f t="shared" si="30"/>
        <v>1</v>
      </c>
      <c r="G438" s="56"/>
      <c r="H438" s="63"/>
      <c r="I438" s="56"/>
      <c r="J438" s="57" t="s">
        <v>1218</v>
      </c>
      <c r="K438" s="58">
        <v>86180</v>
      </c>
      <c r="L438" s="57" t="s">
        <v>1219</v>
      </c>
      <c r="M438" s="62" t="s">
        <v>95</v>
      </c>
      <c r="N438" s="57" t="s">
        <v>96</v>
      </c>
      <c r="O438" s="59"/>
      <c r="P438" s="201"/>
    </row>
    <row r="439" spans="1:16" x14ac:dyDescent="0.2">
      <c r="A439" s="77" t="s">
        <v>289</v>
      </c>
      <c r="B439" s="55" t="str">
        <f t="shared" si="29"/>
        <v>SUPER U CAMBLANES</v>
      </c>
      <c r="C439" s="57">
        <v>17</v>
      </c>
      <c r="D439" s="63"/>
      <c r="E439" s="63"/>
      <c r="F439" s="56" t="str">
        <f t="shared" si="30"/>
        <v/>
      </c>
      <c r="G439" s="63"/>
      <c r="H439" s="63"/>
      <c r="I439" s="56"/>
      <c r="J439" s="60" t="s">
        <v>608</v>
      </c>
      <c r="K439" s="58">
        <v>33360</v>
      </c>
      <c r="L439" s="57" t="s">
        <v>609</v>
      </c>
      <c r="M439" s="127" t="s">
        <v>97</v>
      </c>
      <c r="N439" s="60" t="s">
        <v>98</v>
      </c>
      <c r="O439" s="59"/>
      <c r="P439" s="201"/>
    </row>
    <row r="440" spans="1:16" x14ac:dyDescent="0.2">
      <c r="A440" s="78" t="s">
        <v>322</v>
      </c>
      <c r="B440" s="55" t="str">
        <f t="shared" si="29"/>
        <v>SUPER U CASTELNAU LEZ</v>
      </c>
      <c r="C440" s="57">
        <v>15</v>
      </c>
      <c r="D440" s="64"/>
      <c r="E440" s="64"/>
      <c r="F440" s="56" t="str">
        <f t="shared" si="30"/>
        <v/>
      </c>
      <c r="G440" s="64"/>
      <c r="H440" s="63"/>
      <c r="I440" s="56"/>
      <c r="J440" s="60" t="s">
        <v>610</v>
      </c>
      <c r="K440" s="58">
        <v>34170</v>
      </c>
      <c r="L440" s="57" t="s">
        <v>611</v>
      </c>
      <c r="M440" s="60" t="s">
        <v>80</v>
      </c>
      <c r="N440" s="60" t="s">
        <v>81</v>
      </c>
      <c r="O440" s="59"/>
      <c r="P440" s="201"/>
    </row>
    <row r="441" spans="1:16" x14ac:dyDescent="0.2">
      <c r="A441" s="78" t="s">
        <v>661</v>
      </c>
      <c r="B441" s="55" t="str">
        <f t="shared" si="29"/>
        <v>SUPER U CASTRES</v>
      </c>
      <c r="C441" s="57"/>
      <c r="D441" s="64"/>
      <c r="E441" s="64"/>
      <c r="F441" s="56">
        <f t="shared" si="30"/>
        <v>1</v>
      </c>
      <c r="G441" s="64"/>
      <c r="H441" s="63"/>
      <c r="I441" s="56"/>
      <c r="J441" s="60" t="s">
        <v>662</v>
      </c>
      <c r="K441" s="58">
        <v>81000</v>
      </c>
      <c r="L441" s="57" t="s">
        <v>663</v>
      </c>
      <c r="M441" s="127" t="s">
        <v>80</v>
      </c>
      <c r="N441" s="60" t="s">
        <v>81</v>
      </c>
      <c r="O441" s="59"/>
      <c r="P441" s="201"/>
    </row>
    <row r="442" spans="1:16" x14ac:dyDescent="0.2">
      <c r="A442" s="77" t="s">
        <v>290</v>
      </c>
      <c r="B442" s="55" t="str">
        <f t="shared" si="29"/>
        <v>SUPER U CAVIGNAC</v>
      </c>
      <c r="C442" s="57">
        <v>17</v>
      </c>
      <c r="D442" s="63"/>
      <c r="E442" s="63"/>
      <c r="F442" s="56" t="str">
        <f t="shared" si="30"/>
        <v/>
      </c>
      <c r="G442" s="63"/>
      <c r="H442" s="63"/>
      <c r="I442" s="56"/>
      <c r="J442" s="57" t="s">
        <v>688</v>
      </c>
      <c r="K442" s="58">
        <v>33620</v>
      </c>
      <c r="L442" s="57" t="s">
        <v>689</v>
      </c>
      <c r="M442" s="127" t="s">
        <v>97</v>
      </c>
      <c r="N442" s="60" t="s">
        <v>98</v>
      </c>
      <c r="O442" s="59"/>
      <c r="P442" s="201"/>
    </row>
    <row r="443" spans="1:16" x14ac:dyDescent="0.2">
      <c r="A443" s="80" t="s">
        <v>1214</v>
      </c>
      <c r="B443" s="55" t="str">
        <f t="shared" si="29"/>
        <v>SUPER U CESTAS</v>
      </c>
      <c r="C443" s="57">
        <v>17</v>
      </c>
      <c r="D443" s="56"/>
      <c r="E443" s="56"/>
      <c r="F443" s="56" t="str">
        <f t="shared" ref="F443:F461" si="31">IF(C443&gt;1,"",1)</f>
        <v/>
      </c>
      <c r="G443" s="56"/>
      <c r="H443" s="63"/>
      <c r="I443" s="56"/>
      <c r="J443" s="57" t="s">
        <v>1215</v>
      </c>
      <c r="K443" s="58">
        <v>33610</v>
      </c>
      <c r="L443" s="57" t="s">
        <v>1216</v>
      </c>
      <c r="M443" s="127" t="s">
        <v>97</v>
      </c>
      <c r="N443" s="60" t="s">
        <v>98</v>
      </c>
      <c r="O443" s="59"/>
      <c r="P443" s="201"/>
    </row>
    <row r="444" spans="1:16" x14ac:dyDescent="0.2">
      <c r="A444" s="77" t="s">
        <v>357</v>
      </c>
      <c r="B444" s="55" t="str">
        <f t="shared" si="29"/>
        <v>SUPER U CHABANAIS</v>
      </c>
      <c r="C444" s="57"/>
      <c r="D444" s="63"/>
      <c r="E444" s="63"/>
      <c r="F444" s="56">
        <f t="shared" si="31"/>
        <v>1</v>
      </c>
      <c r="G444" s="63"/>
      <c r="H444" s="63"/>
      <c r="I444" s="56"/>
      <c r="J444" s="60" t="s">
        <v>612</v>
      </c>
      <c r="K444" s="58">
        <v>16150</v>
      </c>
      <c r="L444" s="57" t="s">
        <v>613</v>
      </c>
      <c r="M444" s="62" t="s">
        <v>95</v>
      </c>
      <c r="N444" s="57" t="s">
        <v>96</v>
      </c>
      <c r="O444" s="59"/>
      <c r="P444" s="201"/>
    </row>
    <row r="445" spans="1:16" x14ac:dyDescent="0.2">
      <c r="A445" s="80" t="s">
        <v>772</v>
      </c>
      <c r="B445" s="55" t="str">
        <f t="shared" si="29"/>
        <v>SUPER U CHANGÉ</v>
      </c>
      <c r="C445" s="57">
        <v>12</v>
      </c>
      <c r="D445" s="56"/>
      <c r="E445" s="56"/>
      <c r="F445" s="56" t="str">
        <f t="shared" si="31"/>
        <v/>
      </c>
      <c r="G445" s="56"/>
      <c r="H445" s="63"/>
      <c r="I445" s="56"/>
      <c r="J445" s="57" t="s">
        <v>773</v>
      </c>
      <c r="K445" s="58">
        <v>72560</v>
      </c>
      <c r="L445" s="57" t="s">
        <v>774</v>
      </c>
      <c r="M445" s="124" t="s">
        <v>86</v>
      </c>
      <c r="N445" s="57" t="s">
        <v>87</v>
      </c>
      <c r="O445" s="59"/>
      <c r="P445" s="201"/>
    </row>
    <row r="446" spans="1:16" x14ac:dyDescent="0.2">
      <c r="A446" s="77" t="s">
        <v>1092</v>
      </c>
      <c r="B446" s="55" t="str">
        <f t="shared" si="29"/>
        <v>SUPER U CHATEAUNEUF</v>
      </c>
      <c r="C446" s="57">
        <v>17</v>
      </c>
      <c r="D446" s="63"/>
      <c r="E446" s="63"/>
      <c r="F446" s="56" t="str">
        <f t="shared" si="31"/>
        <v/>
      </c>
      <c r="G446" s="63"/>
      <c r="H446" s="63"/>
      <c r="I446" s="56"/>
      <c r="J446" s="60" t="s">
        <v>614</v>
      </c>
      <c r="K446" s="58">
        <v>16120</v>
      </c>
      <c r="L446" s="57" t="s">
        <v>615</v>
      </c>
      <c r="M446" s="182" t="s">
        <v>95</v>
      </c>
      <c r="N446" s="57" t="s">
        <v>96</v>
      </c>
      <c r="O446" s="59"/>
      <c r="P446" s="201"/>
    </row>
    <row r="447" spans="1:16" x14ac:dyDescent="0.2">
      <c r="A447" s="80" t="s">
        <v>1566</v>
      </c>
      <c r="B447" s="55" t="str">
        <f t="shared" si="29"/>
        <v>SUPER U CHENOVE</v>
      </c>
      <c r="C447" s="57">
        <v>17</v>
      </c>
      <c r="D447" s="56"/>
      <c r="E447" s="56"/>
      <c r="F447" s="56" t="str">
        <f t="shared" si="31"/>
        <v/>
      </c>
      <c r="G447" s="56"/>
      <c r="H447" s="63"/>
      <c r="I447" s="56"/>
      <c r="J447" s="57" t="s">
        <v>1567</v>
      </c>
      <c r="K447" s="58">
        <v>21300</v>
      </c>
      <c r="L447" s="57" t="s">
        <v>1568</v>
      </c>
      <c r="M447" s="124" t="s">
        <v>99</v>
      </c>
      <c r="N447" s="57" t="s">
        <v>100</v>
      </c>
      <c r="O447" s="59"/>
      <c r="P447" s="201"/>
    </row>
    <row r="448" spans="1:16" x14ac:dyDescent="0.2">
      <c r="A448" s="80" t="s">
        <v>1093</v>
      </c>
      <c r="B448" s="55" t="str">
        <f t="shared" si="29"/>
        <v>SUPER U CLAOUEY</v>
      </c>
      <c r="C448" s="57">
        <v>17</v>
      </c>
      <c r="D448" s="56"/>
      <c r="E448" s="56"/>
      <c r="F448" s="56" t="str">
        <f t="shared" si="31"/>
        <v/>
      </c>
      <c r="G448" s="56"/>
      <c r="H448" s="63"/>
      <c r="I448" s="56"/>
      <c r="J448" s="57" t="s">
        <v>1094</v>
      </c>
      <c r="K448" s="58">
        <v>33950</v>
      </c>
      <c r="L448" s="57" t="s">
        <v>1095</v>
      </c>
      <c r="M448" s="184" t="s">
        <v>97</v>
      </c>
      <c r="N448" s="60" t="s">
        <v>98</v>
      </c>
      <c r="O448" s="59"/>
      <c r="P448" s="201"/>
    </row>
    <row r="449" spans="1:16" x14ac:dyDescent="0.2">
      <c r="A449" s="78" t="s">
        <v>323</v>
      </c>
      <c r="B449" s="55" t="str">
        <f t="shared" si="29"/>
        <v>SUPER U COLOMIERS</v>
      </c>
      <c r="C449" s="57">
        <v>17</v>
      </c>
      <c r="D449" s="64">
        <v>1</v>
      </c>
      <c r="E449" s="64"/>
      <c r="F449" s="56" t="str">
        <f t="shared" si="31"/>
        <v/>
      </c>
      <c r="G449" s="64"/>
      <c r="H449" s="63"/>
      <c r="I449" s="56"/>
      <c r="J449" s="57" t="s">
        <v>681</v>
      </c>
      <c r="K449" s="58">
        <v>31770</v>
      </c>
      <c r="L449" s="57" t="s">
        <v>1351</v>
      </c>
      <c r="M449" s="60" t="s">
        <v>80</v>
      </c>
      <c r="N449" s="60" t="s">
        <v>81</v>
      </c>
      <c r="O449" s="59"/>
      <c r="P449" s="201"/>
    </row>
    <row r="450" spans="1:16" x14ac:dyDescent="0.2">
      <c r="A450" s="77" t="s">
        <v>372</v>
      </c>
      <c r="B450" s="55" t="str">
        <f t="shared" si="29"/>
        <v>SUPER U COMBOURG</v>
      </c>
      <c r="C450" s="57">
        <v>12</v>
      </c>
      <c r="D450" s="63"/>
      <c r="E450" s="63"/>
      <c r="F450" s="56" t="str">
        <f t="shared" si="31"/>
        <v/>
      </c>
      <c r="G450" s="63"/>
      <c r="H450" s="63"/>
      <c r="I450" s="56"/>
      <c r="J450" s="60" t="s">
        <v>616</v>
      </c>
      <c r="K450" s="58">
        <v>35270</v>
      </c>
      <c r="L450" s="57" t="s">
        <v>617</v>
      </c>
      <c r="M450" s="57" t="s">
        <v>86</v>
      </c>
      <c r="N450" s="57" t="s">
        <v>87</v>
      </c>
      <c r="O450" s="59"/>
      <c r="P450" s="201"/>
    </row>
    <row r="451" spans="1:16" x14ac:dyDescent="0.2">
      <c r="A451" s="80" t="s">
        <v>807</v>
      </c>
      <c r="B451" s="55" t="str">
        <f t="shared" ref="B451:B514" si="32">UPPER(A451)</f>
        <v>SUPER U DOUÉ LA FONTAINE</v>
      </c>
      <c r="C451" s="57">
        <v>17</v>
      </c>
      <c r="D451" s="56"/>
      <c r="E451" s="56"/>
      <c r="F451" s="56" t="str">
        <f t="shared" si="31"/>
        <v/>
      </c>
      <c r="G451" s="56"/>
      <c r="H451" s="63"/>
      <c r="I451" s="56"/>
      <c r="J451" s="57" t="s">
        <v>808</v>
      </c>
      <c r="K451" s="58">
        <v>49700</v>
      </c>
      <c r="L451" s="57" t="s">
        <v>809</v>
      </c>
      <c r="M451" s="124" t="s">
        <v>86</v>
      </c>
      <c r="N451" s="57" t="s">
        <v>87</v>
      </c>
      <c r="O451" s="59"/>
      <c r="P451" s="201"/>
    </row>
    <row r="452" spans="1:16" x14ac:dyDescent="0.2">
      <c r="A452" s="80" t="s">
        <v>839</v>
      </c>
      <c r="B452" s="55" t="str">
        <f t="shared" si="32"/>
        <v>SUPER U EYSINES</v>
      </c>
      <c r="C452" s="57">
        <v>17</v>
      </c>
      <c r="D452" s="56"/>
      <c r="E452" s="56"/>
      <c r="F452" s="56" t="str">
        <f t="shared" si="31"/>
        <v/>
      </c>
      <c r="G452" s="56"/>
      <c r="H452" s="63"/>
      <c r="I452" s="56"/>
      <c r="J452" s="57" t="s">
        <v>840</v>
      </c>
      <c r="K452" s="58">
        <v>33320</v>
      </c>
      <c r="L452" s="57" t="s">
        <v>841</v>
      </c>
      <c r="M452" s="60" t="s">
        <v>97</v>
      </c>
      <c r="N452" s="60" t="s">
        <v>98</v>
      </c>
      <c r="O452" s="59"/>
      <c r="P452" s="201"/>
    </row>
    <row r="453" spans="1:16" x14ac:dyDescent="0.2">
      <c r="A453" s="77" t="s">
        <v>291</v>
      </c>
      <c r="B453" s="55" t="str">
        <f t="shared" si="32"/>
        <v>SUPER U FARGUES</v>
      </c>
      <c r="C453" s="57">
        <v>17</v>
      </c>
      <c r="D453" s="63"/>
      <c r="E453" s="63"/>
      <c r="F453" s="56" t="str">
        <f t="shared" si="31"/>
        <v/>
      </c>
      <c r="G453" s="63"/>
      <c r="H453" s="63"/>
      <c r="I453" s="56"/>
      <c r="J453" s="60" t="s">
        <v>618</v>
      </c>
      <c r="K453" s="58">
        <v>33370</v>
      </c>
      <c r="L453" s="57" t="s">
        <v>619</v>
      </c>
      <c r="M453" s="184" t="s">
        <v>97</v>
      </c>
      <c r="N453" s="60" t="s">
        <v>98</v>
      </c>
      <c r="O453" s="59"/>
      <c r="P453" s="201"/>
    </row>
    <row r="454" spans="1:16" x14ac:dyDescent="0.2">
      <c r="A454" s="80" t="s">
        <v>22</v>
      </c>
      <c r="B454" s="55" t="str">
        <f t="shared" si="32"/>
        <v>SUPER U FESSENHEIM</v>
      </c>
      <c r="C454" s="57">
        <v>17</v>
      </c>
      <c r="D454" s="56"/>
      <c r="E454" s="56"/>
      <c r="F454" s="56" t="str">
        <f t="shared" si="31"/>
        <v/>
      </c>
      <c r="G454" s="56"/>
      <c r="H454" s="63"/>
      <c r="I454" s="56"/>
      <c r="J454" s="57" t="s">
        <v>23</v>
      </c>
      <c r="K454" s="58">
        <v>68740</v>
      </c>
      <c r="L454" s="57" t="s">
        <v>24</v>
      </c>
      <c r="M454" s="183" t="s">
        <v>99</v>
      </c>
      <c r="N454" s="57" t="s">
        <v>100</v>
      </c>
      <c r="O454" s="59"/>
      <c r="P454" s="201"/>
    </row>
    <row r="455" spans="1:16" x14ac:dyDescent="0.2">
      <c r="A455" s="80" t="s">
        <v>1484</v>
      </c>
      <c r="B455" s="55" t="str">
        <f t="shared" si="32"/>
        <v>SUPER U FLOURENS</v>
      </c>
      <c r="C455" s="57">
        <v>17</v>
      </c>
      <c r="D455" s="56"/>
      <c r="E455" s="56"/>
      <c r="F455" s="56" t="str">
        <f t="shared" si="31"/>
        <v/>
      </c>
      <c r="G455" s="56"/>
      <c r="H455" s="63"/>
      <c r="I455" s="56"/>
      <c r="J455" s="57" t="s">
        <v>1485</v>
      </c>
      <c r="K455" s="58">
        <v>31130</v>
      </c>
      <c r="L455" s="57" t="s">
        <v>1486</v>
      </c>
      <c r="M455" s="127" t="s">
        <v>80</v>
      </c>
      <c r="N455" s="60" t="s">
        <v>81</v>
      </c>
      <c r="O455" s="59"/>
      <c r="P455" s="201"/>
    </row>
    <row r="456" spans="1:16" x14ac:dyDescent="0.2">
      <c r="A456" s="80" t="s">
        <v>1096</v>
      </c>
      <c r="B456" s="55" t="str">
        <f t="shared" si="32"/>
        <v>SUPER U FONBEAUZARD</v>
      </c>
      <c r="C456" s="57">
        <v>15</v>
      </c>
      <c r="D456" s="56"/>
      <c r="E456" s="56"/>
      <c r="F456" s="56" t="str">
        <f t="shared" si="31"/>
        <v/>
      </c>
      <c r="G456" s="56"/>
      <c r="H456" s="63"/>
      <c r="I456" s="56"/>
      <c r="J456" s="57" t="s">
        <v>1097</v>
      </c>
      <c r="K456" s="58">
        <v>31140</v>
      </c>
      <c r="L456" s="57" t="s">
        <v>1098</v>
      </c>
      <c r="M456" s="127" t="s">
        <v>80</v>
      </c>
      <c r="N456" s="60" t="s">
        <v>81</v>
      </c>
      <c r="O456" s="59"/>
      <c r="P456" s="201"/>
    </row>
    <row r="457" spans="1:16" x14ac:dyDescent="0.2">
      <c r="A457" s="80" t="s">
        <v>1423</v>
      </c>
      <c r="B457" s="55" t="str">
        <f t="shared" si="32"/>
        <v>SUPER U FONTOY</v>
      </c>
      <c r="C457" s="57">
        <v>17</v>
      </c>
      <c r="D457" s="56"/>
      <c r="E457" s="56"/>
      <c r="F457" s="56" t="str">
        <f t="shared" si="31"/>
        <v/>
      </c>
      <c r="G457" s="56"/>
      <c r="H457" s="63"/>
      <c r="I457" s="56"/>
      <c r="J457" s="57" t="s">
        <v>1424</v>
      </c>
      <c r="K457" s="58">
        <v>57650</v>
      </c>
      <c r="L457" s="57" t="s">
        <v>1425</v>
      </c>
      <c r="M457" s="57" t="s">
        <v>99</v>
      </c>
      <c r="N457" s="57" t="s">
        <v>100</v>
      </c>
      <c r="O457" s="59"/>
      <c r="P457" s="201"/>
    </row>
    <row r="458" spans="1:16" x14ac:dyDescent="0.2">
      <c r="A458" s="77" t="s">
        <v>292</v>
      </c>
      <c r="B458" s="55" t="str">
        <f t="shared" si="32"/>
        <v>SUPER U GALGON</v>
      </c>
      <c r="C458" s="57">
        <v>17</v>
      </c>
      <c r="D458" s="63"/>
      <c r="E458" s="63"/>
      <c r="F458" s="56" t="str">
        <f t="shared" si="31"/>
        <v/>
      </c>
      <c r="G458" s="63"/>
      <c r="H458" s="63"/>
      <c r="I458" s="56"/>
      <c r="J458" s="60" t="s">
        <v>620</v>
      </c>
      <c r="K458" s="58">
        <v>33133</v>
      </c>
      <c r="L458" s="57" t="s">
        <v>621</v>
      </c>
      <c r="M458" s="60" t="s">
        <v>97</v>
      </c>
      <c r="N458" s="60" t="s">
        <v>98</v>
      </c>
      <c r="O458" s="59"/>
      <c r="P458" s="201"/>
    </row>
    <row r="459" spans="1:16" x14ac:dyDescent="0.2">
      <c r="A459" s="80" t="s">
        <v>49</v>
      </c>
      <c r="B459" s="55" t="str">
        <f t="shared" si="32"/>
        <v>SUPER U GAMBSHEIM</v>
      </c>
      <c r="C459" s="57">
        <v>17</v>
      </c>
      <c r="D459" s="56"/>
      <c r="E459" s="56"/>
      <c r="F459" s="56" t="str">
        <f t="shared" si="31"/>
        <v/>
      </c>
      <c r="G459" s="56"/>
      <c r="H459" s="63"/>
      <c r="I459" s="56"/>
      <c r="J459" s="57" t="s">
        <v>50</v>
      </c>
      <c r="K459" s="58">
        <v>67760</v>
      </c>
      <c r="L459" s="57" t="s">
        <v>51</v>
      </c>
      <c r="M459" s="57" t="s">
        <v>99</v>
      </c>
      <c r="N459" s="57" t="s">
        <v>100</v>
      </c>
      <c r="O459" s="59"/>
      <c r="P459" s="201"/>
    </row>
    <row r="460" spans="1:16" x14ac:dyDescent="0.2">
      <c r="A460" s="77" t="s">
        <v>358</v>
      </c>
      <c r="B460" s="55" t="str">
        <f t="shared" si="32"/>
        <v>SUPER U GEMOZAC</v>
      </c>
      <c r="C460" s="57"/>
      <c r="D460" s="63"/>
      <c r="E460" s="63"/>
      <c r="F460" s="56">
        <f t="shared" si="31"/>
        <v>1</v>
      </c>
      <c r="G460" s="63"/>
      <c r="H460" s="63"/>
      <c r="I460" s="56"/>
      <c r="J460" s="60" t="s">
        <v>622</v>
      </c>
      <c r="K460" s="58">
        <v>17260</v>
      </c>
      <c r="L460" s="57" t="s">
        <v>623</v>
      </c>
      <c r="M460" s="124" t="s">
        <v>86</v>
      </c>
      <c r="N460" s="57" t="s">
        <v>87</v>
      </c>
      <c r="O460" s="59"/>
      <c r="P460" s="201"/>
    </row>
    <row r="461" spans="1:16" x14ac:dyDescent="0.2">
      <c r="A461" s="80" t="s">
        <v>1580</v>
      </c>
      <c r="B461" s="55" t="str">
        <f t="shared" si="32"/>
        <v>SUPER U GERTWILLER</v>
      </c>
      <c r="C461" s="57">
        <v>17</v>
      </c>
      <c r="D461" s="56"/>
      <c r="E461" s="56"/>
      <c r="F461" s="56" t="str">
        <f t="shared" si="31"/>
        <v/>
      </c>
      <c r="G461" s="56"/>
      <c r="H461" s="63"/>
      <c r="I461" s="56"/>
      <c r="J461" s="57" t="s">
        <v>1581</v>
      </c>
      <c r="K461" s="58">
        <v>67140</v>
      </c>
      <c r="L461" s="57" t="s">
        <v>1582</v>
      </c>
      <c r="M461" s="57" t="s">
        <v>99</v>
      </c>
      <c r="N461" s="57" t="s">
        <v>100</v>
      </c>
      <c r="O461" s="59"/>
      <c r="P461" s="201"/>
    </row>
    <row r="462" spans="1:16" x14ac:dyDescent="0.2">
      <c r="A462" s="80" t="s">
        <v>184</v>
      </c>
      <c r="B462" s="55" t="str">
        <f t="shared" si="32"/>
        <v>SUPER U GOURDAN POLIGNAN</v>
      </c>
      <c r="C462" s="57">
        <v>17</v>
      </c>
      <c r="D462" s="56">
        <v>1</v>
      </c>
      <c r="E462" s="56"/>
      <c r="F462" s="56"/>
      <c r="G462" s="56"/>
      <c r="H462" s="63"/>
      <c r="I462" s="56"/>
      <c r="J462" s="57" t="s">
        <v>185</v>
      </c>
      <c r="K462" s="58">
        <v>31210</v>
      </c>
      <c r="L462" s="57" t="s">
        <v>186</v>
      </c>
      <c r="M462" s="127" t="s">
        <v>80</v>
      </c>
      <c r="N462" s="60" t="s">
        <v>81</v>
      </c>
      <c r="O462" s="59"/>
      <c r="P462" s="201"/>
    </row>
    <row r="463" spans="1:16" x14ac:dyDescent="0.2">
      <c r="A463" s="77" t="s">
        <v>367</v>
      </c>
      <c r="B463" s="55" t="str">
        <f t="shared" si="32"/>
        <v>SUPER U GRASSE</v>
      </c>
      <c r="C463" s="57">
        <v>17</v>
      </c>
      <c r="D463" s="63"/>
      <c r="E463" s="63"/>
      <c r="F463" s="56" t="str">
        <f>IF(C463&gt;1,"",1)</f>
        <v/>
      </c>
      <c r="G463" s="63"/>
      <c r="H463" s="63"/>
      <c r="I463" s="56"/>
      <c r="J463" s="60" t="s">
        <v>624</v>
      </c>
      <c r="K463" s="58">
        <v>6130</v>
      </c>
      <c r="L463" s="57" t="s">
        <v>625</v>
      </c>
      <c r="M463" s="184" t="s">
        <v>80</v>
      </c>
      <c r="N463" s="60" t="s">
        <v>81</v>
      </c>
      <c r="O463" s="59"/>
      <c r="P463" s="201"/>
    </row>
    <row r="464" spans="1:16" x14ac:dyDescent="0.2">
      <c r="A464" s="80" t="s">
        <v>4</v>
      </c>
      <c r="B464" s="55" t="str">
        <f t="shared" si="32"/>
        <v>SUPER U GUEBWILLER</v>
      </c>
      <c r="C464" s="57">
        <v>17</v>
      </c>
      <c r="D464" s="56"/>
      <c r="E464" s="56"/>
      <c r="F464" s="56"/>
      <c r="G464" s="56"/>
      <c r="H464" s="63"/>
      <c r="I464" s="56"/>
      <c r="J464" s="57" t="s">
        <v>5</v>
      </c>
      <c r="K464" s="58">
        <v>68500</v>
      </c>
      <c r="L464" s="57" t="s">
        <v>6</v>
      </c>
      <c r="M464" s="124" t="s">
        <v>99</v>
      </c>
      <c r="N464" s="57" t="s">
        <v>100</v>
      </c>
      <c r="O464" s="59"/>
      <c r="P464" s="201"/>
    </row>
    <row r="465" spans="1:16" x14ac:dyDescent="0.2">
      <c r="A465" s="80" t="s">
        <v>1539</v>
      </c>
      <c r="B465" s="55" t="str">
        <f t="shared" si="32"/>
        <v>SUPER U INGWILLER</v>
      </c>
      <c r="C465" s="57">
        <v>12</v>
      </c>
      <c r="D465" s="56"/>
      <c r="E465" s="56"/>
      <c r="F465" s="56" t="str">
        <f>IF(C465&gt;1,"",1)</f>
        <v/>
      </c>
      <c r="G465" s="56"/>
      <c r="H465" s="63"/>
      <c r="I465" s="56"/>
      <c r="J465" s="57" t="s">
        <v>1540</v>
      </c>
      <c r="K465" s="58">
        <v>67340</v>
      </c>
      <c r="L465" s="57" t="s">
        <v>1541</v>
      </c>
      <c r="M465" s="57" t="s">
        <v>99</v>
      </c>
      <c r="N465" s="57" t="s">
        <v>100</v>
      </c>
      <c r="O465" s="59"/>
      <c r="P465" s="201"/>
    </row>
    <row r="466" spans="1:16" x14ac:dyDescent="0.2">
      <c r="A466" s="80" t="s">
        <v>756</v>
      </c>
      <c r="B466" s="55" t="str">
        <f t="shared" si="32"/>
        <v>SUPER U JOSSELIN</v>
      </c>
      <c r="C466" s="57">
        <v>12</v>
      </c>
      <c r="D466" s="56"/>
      <c r="E466" s="56"/>
      <c r="F466" s="56" t="str">
        <f>IF(C466&gt;1,"",1)</f>
        <v/>
      </c>
      <c r="G466" s="56"/>
      <c r="H466" s="63"/>
      <c r="I466" s="56"/>
      <c r="J466" s="57" t="s">
        <v>757</v>
      </c>
      <c r="K466" s="58">
        <v>56120</v>
      </c>
      <c r="L466" s="57" t="s">
        <v>758</v>
      </c>
      <c r="M466" s="183" t="s">
        <v>86</v>
      </c>
      <c r="N466" s="57" t="s">
        <v>87</v>
      </c>
      <c r="O466" s="59"/>
      <c r="P466" s="201"/>
    </row>
    <row r="467" spans="1:16" x14ac:dyDescent="0.2">
      <c r="A467" s="80" t="s">
        <v>943</v>
      </c>
      <c r="B467" s="55" t="str">
        <f t="shared" si="32"/>
        <v>SUPER U JOUÉ LES TOURS</v>
      </c>
      <c r="C467" s="57"/>
      <c r="D467" s="56"/>
      <c r="E467" s="56"/>
      <c r="F467" s="56">
        <f>IF(C467&gt;1,"",1)</f>
        <v>1</v>
      </c>
      <c r="G467" s="56"/>
      <c r="H467" s="63"/>
      <c r="I467" s="56"/>
      <c r="J467" s="57" t="s">
        <v>944</v>
      </c>
      <c r="K467" s="58">
        <v>37300</v>
      </c>
      <c r="L467" s="57" t="s">
        <v>945</v>
      </c>
      <c r="M467" s="62" t="s">
        <v>95</v>
      </c>
      <c r="N467" s="57" t="s">
        <v>96</v>
      </c>
      <c r="O467" s="59"/>
      <c r="P467" s="201"/>
    </row>
    <row r="468" spans="1:16" x14ac:dyDescent="0.2">
      <c r="A468" s="80" t="s">
        <v>1640</v>
      </c>
      <c r="B468" s="55" t="str">
        <f t="shared" si="32"/>
        <v>SUPER U LA RICHE</v>
      </c>
      <c r="C468" s="57"/>
      <c r="D468" s="56"/>
      <c r="E468" s="56"/>
      <c r="F468" s="56">
        <v>1</v>
      </c>
      <c r="G468" s="56"/>
      <c r="H468" s="63"/>
      <c r="I468" s="56"/>
      <c r="J468" s="57" t="s">
        <v>1641</v>
      </c>
      <c r="K468" s="58">
        <v>37520</v>
      </c>
      <c r="L468" s="57" t="s">
        <v>1642</v>
      </c>
      <c r="M468" s="62" t="s">
        <v>95</v>
      </c>
      <c r="N468" s="57" t="s">
        <v>1643</v>
      </c>
      <c r="O468" s="59"/>
      <c r="P468" s="201"/>
    </row>
    <row r="469" spans="1:16" x14ac:dyDescent="0.2">
      <c r="A469" s="80" t="s">
        <v>734</v>
      </c>
      <c r="B469" s="55" t="str">
        <f t="shared" si="32"/>
        <v>SUPER U LA SUZE SUR SARTHE</v>
      </c>
      <c r="C469" s="57">
        <v>10</v>
      </c>
      <c r="D469" s="56"/>
      <c r="E469" s="56"/>
      <c r="F469" s="56" t="str">
        <f t="shared" ref="F469:F474" si="33">IF(C469&gt;1,"",1)</f>
        <v/>
      </c>
      <c r="G469" s="56"/>
      <c r="H469" s="63"/>
      <c r="I469" s="56"/>
      <c r="J469" s="57" t="s">
        <v>735</v>
      </c>
      <c r="K469" s="58">
        <v>72210</v>
      </c>
      <c r="L469" s="57" t="s">
        <v>736</v>
      </c>
      <c r="M469" s="124" t="s">
        <v>86</v>
      </c>
      <c r="N469" s="57" t="s">
        <v>87</v>
      </c>
      <c r="O469" s="59"/>
      <c r="P469" s="201"/>
    </row>
    <row r="470" spans="1:16" x14ac:dyDescent="0.2">
      <c r="A470" s="80" t="s">
        <v>1586</v>
      </c>
      <c r="B470" s="55" t="str">
        <f t="shared" si="32"/>
        <v>SUPER U LA TRANCHE SUR MER</v>
      </c>
      <c r="C470" s="57">
        <v>17</v>
      </c>
      <c r="D470" s="56"/>
      <c r="E470" s="56"/>
      <c r="F470" s="56" t="str">
        <f t="shared" si="33"/>
        <v/>
      </c>
      <c r="G470" s="56"/>
      <c r="H470" s="63"/>
      <c r="I470" s="56"/>
      <c r="J470" s="57" t="s">
        <v>1587</v>
      </c>
      <c r="K470" s="58">
        <v>85360</v>
      </c>
      <c r="L470" s="57" t="s">
        <v>1588</v>
      </c>
      <c r="M470" s="57" t="s">
        <v>86</v>
      </c>
      <c r="N470" s="57" t="s">
        <v>87</v>
      </c>
      <c r="O470" s="59"/>
      <c r="P470" s="201"/>
    </row>
    <row r="471" spans="1:16" x14ac:dyDescent="0.2">
      <c r="A471" s="80" t="s">
        <v>122</v>
      </c>
      <c r="B471" s="55" t="str">
        <f t="shared" si="32"/>
        <v>SUPER U LACANAU</v>
      </c>
      <c r="C471" s="57">
        <v>17</v>
      </c>
      <c r="D471" s="56"/>
      <c r="E471" s="56"/>
      <c r="F471" s="56" t="str">
        <f t="shared" si="33"/>
        <v/>
      </c>
      <c r="G471" s="56"/>
      <c r="H471" s="63"/>
      <c r="I471" s="56"/>
      <c r="J471" s="57" t="s">
        <v>123</v>
      </c>
      <c r="K471" s="58">
        <v>33680</v>
      </c>
      <c r="L471" s="57" t="s">
        <v>124</v>
      </c>
      <c r="M471" s="127" t="s">
        <v>97</v>
      </c>
      <c r="N471" s="60" t="s">
        <v>98</v>
      </c>
      <c r="O471" s="59"/>
      <c r="P471" s="201"/>
    </row>
    <row r="472" spans="1:16" x14ac:dyDescent="0.2">
      <c r="A472" s="80" t="s">
        <v>1399</v>
      </c>
      <c r="B472" s="55" t="str">
        <f t="shared" si="32"/>
        <v>SUPER U L'AIGUILLON SUR MER</v>
      </c>
      <c r="C472" s="57"/>
      <c r="D472" s="56"/>
      <c r="E472" s="56"/>
      <c r="F472" s="56">
        <f t="shared" si="33"/>
        <v>1</v>
      </c>
      <c r="G472" s="56"/>
      <c r="H472" s="63"/>
      <c r="I472" s="56"/>
      <c r="J472" s="57" t="s">
        <v>1400</v>
      </c>
      <c r="K472" s="58">
        <v>85460</v>
      </c>
      <c r="L472" s="57" t="s">
        <v>1401</v>
      </c>
      <c r="M472" s="124" t="s">
        <v>86</v>
      </c>
      <c r="N472" s="57" t="s">
        <v>87</v>
      </c>
      <c r="O472" s="59"/>
      <c r="P472" s="201"/>
    </row>
    <row r="473" spans="1:16" x14ac:dyDescent="0.2">
      <c r="A473" s="121" t="s">
        <v>821</v>
      </c>
      <c r="B473" s="55" t="str">
        <f t="shared" si="32"/>
        <v>SUPER U L'ARBRESLE</v>
      </c>
      <c r="C473" s="124"/>
      <c r="D473" s="123"/>
      <c r="E473" s="123"/>
      <c r="F473" s="56">
        <f t="shared" si="33"/>
        <v>1</v>
      </c>
      <c r="G473" s="123"/>
      <c r="H473" s="122"/>
      <c r="I473" s="123"/>
      <c r="J473" s="124" t="s">
        <v>822</v>
      </c>
      <c r="K473" s="125">
        <v>69200</v>
      </c>
      <c r="L473" s="124" t="s">
        <v>823</v>
      </c>
      <c r="M473" s="182" t="s">
        <v>95</v>
      </c>
      <c r="N473" s="57" t="s">
        <v>96</v>
      </c>
      <c r="O473" s="126"/>
      <c r="P473" s="205"/>
    </row>
    <row r="474" spans="1:16" x14ac:dyDescent="0.2">
      <c r="A474" s="121" t="s">
        <v>914</v>
      </c>
      <c r="B474" s="55" t="str">
        <f t="shared" si="32"/>
        <v>SUPER U LAVARDAC</v>
      </c>
      <c r="C474" s="124">
        <v>17</v>
      </c>
      <c r="D474" s="123"/>
      <c r="E474" s="123"/>
      <c r="F474" s="56" t="str">
        <f t="shared" si="33"/>
        <v/>
      </c>
      <c r="G474" s="123"/>
      <c r="H474" s="122"/>
      <c r="I474" s="123"/>
      <c r="J474" s="124" t="s">
        <v>915</v>
      </c>
      <c r="K474" s="125">
        <v>47230</v>
      </c>
      <c r="L474" s="124" t="s">
        <v>916</v>
      </c>
      <c r="M474" s="62" t="s">
        <v>95</v>
      </c>
      <c r="N474" s="57" t="s">
        <v>96</v>
      </c>
      <c r="O474" s="126"/>
      <c r="P474" s="205"/>
    </row>
    <row r="475" spans="1:16" x14ac:dyDescent="0.2">
      <c r="A475" s="121" t="s">
        <v>119</v>
      </c>
      <c r="B475" s="55" t="str">
        <f t="shared" si="32"/>
        <v>SUPER U LE BARP</v>
      </c>
      <c r="C475" s="124">
        <v>17</v>
      </c>
      <c r="D475" s="123"/>
      <c r="E475" s="123"/>
      <c r="F475" s="56"/>
      <c r="G475" s="123"/>
      <c r="H475" s="122"/>
      <c r="I475" s="123"/>
      <c r="J475" s="124" t="s">
        <v>120</v>
      </c>
      <c r="K475" s="125">
        <v>33114</v>
      </c>
      <c r="L475" s="124" t="s">
        <v>121</v>
      </c>
      <c r="M475" s="60" t="s">
        <v>97</v>
      </c>
      <c r="N475" s="60" t="s">
        <v>98</v>
      </c>
      <c r="O475" s="126"/>
      <c r="P475" s="205"/>
    </row>
    <row r="476" spans="1:16" x14ac:dyDescent="0.2">
      <c r="A476" s="121" t="s">
        <v>1099</v>
      </c>
      <c r="B476" s="55" t="str">
        <f t="shared" si="32"/>
        <v>SUPER U LE MANS BOLLÉE</v>
      </c>
      <c r="C476" s="124">
        <v>12</v>
      </c>
      <c r="D476" s="123"/>
      <c r="E476" s="123"/>
      <c r="F476" s="56" t="str">
        <f t="shared" ref="F476:F483" si="34">IF(C476&gt;1,"",1)</f>
        <v/>
      </c>
      <c r="G476" s="123"/>
      <c r="H476" s="122"/>
      <c r="I476" s="123"/>
      <c r="J476" s="124" t="s">
        <v>764</v>
      </c>
      <c r="K476" s="125">
        <v>72000</v>
      </c>
      <c r="L476" s="124" t="s">
        <v>729</v>
      </c>
      <c r="M476" s="124" t="s">
        <v>86</v>
      </c>
      <c r="N476" s="57" t="s">
        <v>87</v>
      </c>
      <c r="O476" s="126"/>
      <c r="P476" s="205"/>
    </row>
    <row r="477" spans="1:16" x14ac:dyDescent="0.2">
      <c r="A477" s="121" t="s">
        <v>1100</v>
      </c>
      <c r="B477" s="55" t="str">
        <f t="shared" si="32"/>
        <v>SUPER U LE MANS LIBERATION</v>
      </c>
      <c r="C477" s="124">
        <v>10</v>
      </c>
      <c r="D477" s="123"/>
      <c r="E477" s="123"/>
      <c r="F477" s="56" t="str">
        <f t="shared" si="34"/>
        <v/>
      </c>
      <c r="G477" s="123"/>
      <c r="H477" s="122"/>
      <c r="I477" s="123"/>
      <c r="J477" s="124" t="s">
        <v>728</v>
      </c>
      <c r="K477" s="125">
        <v>72000</v>
      </c>
      <c r="L477" s="124" t="s">
        <v>729</v>
      </c>
      <c r="M477" s="57" t="s">
        <v>86</v>
      </c>
      <c r="N477" s="57" t="s">
        <v>87</v>
      </c>
      <c r="O477" s="126"/>
      <c r="P477" s="205"/>
    </row>
    <row r="478" spans="1:16" x14ac:dyDescent="0.2">
      <c r="A478" s="121" t="s">
        <v>1426</v>
      </c>
      <c r="B478" s="55" t="str">
        <f t="shared" si="32"/>
        <v>SUPER U LE TEICH</v>
      </c>
      <c r="C478" s="124">
        <v>17</v>
      </c>
      <c r="D478" s="123"/>
      <c r="E478" s="123"/>
      <c r="F478" s="56" t="str">
        <f t="shared" si="34"/>
        <v/>
      </c>
      <c r="G478" s="123"/>
      <c r="H478" s="122"/>
      <c r="I478" s="123"/>
      <c r="J478" s="124" t="s">
        <v>1427</v>
      </c>
      <c r="K478" s="125">
        <v>33470</v>
      </c>
      <c r="L478" s="124" t="s">
        <v>1428</v>
      </c>
      <c r="M478" s="184" t="s">
        <v>97</v>
      </c>
      <c r="N478" s="60" t="s">
        <v>98</v>
      </c>
      <c r="O478" s="126"/>
      <c r="P478" s="205"/>
    </row>
    <row r="479" spans="1:16" x14ac:dyDescent="0.2">
      <c r="A479" s="128" t="s">
        <v>324</v>
      </c>
      <c r="B479" s="55" t="str">
        <f t="shared" si="32"/>
        <v>SUPER U LE VIGAN</v>
      </c>
      <c r="C479" s="124">
        <v>10</v>
      </c>
      <c r="D479" s="129"/>
      <c r="E479" s="129"/>
      <c r="F479" s="56" t="str">
        <f t="shared" si="34"/>
        <v/>
      </c>
      <c r="G479" s="129"/>
      <c r="H479" s="122"/>
      <c r="I479" s="123"/>
      <c r="J479" s="127" t="s">
        <v>626</v>
      </c>
      <c r="K479" s="125">
        <v>30120</v>
      </c>
      <c r="L479" s="124" t="s">
        <v>627</v>
      </c>
      <c r="M479" s="60" t="s">
        <v>80</v>
      </c>
      <c r="N479" s="60" t="s">
        <v>81</v>
      </c>
      <c r="O479" s="126"/>
      <c r="P479" s="205"/>
    </row>
    <row r="480" spans="1:16" x14ac:dyDescent="0.2">
      <c r="A480" s="121" t="s">
        <v>1452</v>
      </c>
      <c r="B480" s="55" t="str">
        <f t="shared" si="32"/>
        <v>SUPER U LEMUD</v>
      </c>
      <c r="C480" s="124">
        <v>17</v>
      </c>
      <c r="D480" s="123"/>
      <c r="E480" s="123"/>
      <c r="F480" s="56" t="str">
        <f t="shared" si="34"/>
        <v/>
      </c>
      <c r="G480" s="123"/>
      <c r="H480" s="122"/>
      <c r="I480" s="123"/>
      <c r="J480" s="124" t="s">
        <v>1453</v>
      </c>
      <c r="K480" s="125">
        <v>57580</v>
      </c>
      <c r="L480" s="124" t="s">
        <v>1454</v>
      </c>
      <c r="M480" s="57" t="s">
        <v>99</v>
      </c>
      <c r="N480" s="57" t="s">
        <v>100</v>
      </c>
      <c r="O480" s="126"/>
      <c r="P480" s="205"/>
    </row>
    <row r="481" spans="1:16" x14ac:dyDescent="0.2">
      <c r="A481" s="121" t="s">
        <v>850</v>
      </c>
      <c r="B481" s="55" t="str">
        <f t="shared" si="32"/>
        <v>SUPER U LES ESSARTS</v>
      </c>
      <c r="C481" s="124">
        <v>15</v>
      </c>
      <c r="D481" s="123"/>
      <c r="E481" s="123"/>
      <c r="F481" s="56" t="str">
        <f t="shared" si="34"/>
        <v/>
      </c>
      <c r="G481" s="123"/>
      <c r="H481" s="122"/>
      <c r="I481" s="123"/>
      <c r="J481" s="124" t="s">
        <v>851</v>
      </c>
      <c r="K481" s="125">
        <v>85140</v>
      </c>
      <c r="L481" s="124" t="s">
        <v>852</v>
      </c>
      <c r="M481" s="183" t="s">
        <v>86</v>
      </c>
      <c r="N481" s="57" t="s">
        <v>87</v>
      </c>
      <c r="O481" s="126"/>
      <c r="P481" s="205"/>
    </row>
    <row r="482" spans="1:16" x14ac:dyDescent="0.2">
      <c r="A482" s="130" t="s">
        <v>373</v>
      </c>
      <c r="B482" s="55" t="str">
        <f t="shared" si="32"/>
        <v>SUPER U LIFFRE</v>
      </c>
      <c r="C482" s="124"/>
      <c r="D482" s="122"/>
      <c r="E482" s="122"/>
      <c r="F482" s="56">
        <f t="shared" si="34"/>
        <v>1</v>
      </c>
      <c r="G482" s="122"/>
      <c r="H482" s="122"/>
      <c r="I482" s="123"/>
      <c r="J482" s="127" t="s">
        <v>628</v>
      </c>
      <c r="K482" s="125">
        <v>35340</v>
      </c>
      <c r="L482" s="124" t="s">
        <v>629</v>
      </c>
      <c r="M482" s="183" t="s">
        <v>86</v>
      </c>
      <c r="N482" s="57" t="s">
        <v>87</v>
      </c>
      <c r="O482" s="126"/>
      <c r="P482" s="205"/>
    </row>
    <row r="483" spans="1:16" x14ac:dyDescent="0.2">
      <c r="A483" s="121" t="s">
        <v>989</v>
      </c>
      <c r="B483" s="55" t="str">
        <f t="shared" si="32"/>
        <v>SUPER U LIMOGES LABUSSIERE</v>
      </c>
      <c r="C483" s="124"/>
      <c r="D483" s="123"/>
      <c r="E483" s="123"/>
      <c r="F483" s="56">
        <f t="shared" si="34"/>
        <v>1</v>
      </c>
      <c r="G483" s="123"/>
      <c r="H483" s="122"/>
      <c r="I483" s="123"/>
      <c r="J483" s="124" t="s">
        <v>990</v>
      </c>
      <c r="K483" s="125">
        <v>87100</v>
      </c>
      <c r="L483" s="124" t="s">
        <v>382</v>
      </c>
      <c r="M483" s="62" t="s">
        <v>95</v>
      </c>
      <c r="N483" s="57" t="s">
        <v>96</v>
      </c>
      <c r="O483" s="126"/>
      <c r="P483" s="205"/>
    </row>
    <row r="484" spans="1:16" x14ac:dyDescent="0.2">
      <c r="A484" s="121" t="s">
        <v>213</v>
      </c>
      <c r="B484" s="55" t="str">
        <f t="shared" si="32"/>
        <v>SUPER U LINGOLSHEIM</v>
      </c>
      <c r="C484" s="124">
        <v>17</v>
      </c>
      <c r="D484" s="123"/>
      <c r="E484" s="123"/>
      <c r="F484" s="56"/>
      <c r="G484" s="123"/>
      <c r="H484" s="122"/>
      <c r="I484" s="123"/>
      <c r="J484" s="124" t="s">
        <v>214</v>
      </c>
      <c r="K484" s="125">
        <v>67380</v>
      </c>
      <c r="L484" s="124" t="s">
        <v>215</v>
      </c>
      <c r="M484" s="57" t="s">
        <v>99</v>
      </c>
      <c r="N484" s="57" t="s">
        <v>100</v>
      </c>
      <c r="O484" s="126"/>
      <c r="P484" s="205"/>
    </row>
    <row r="485" spans="1:16" x14ac:dyDescent="0.2">
      <c r="A485" s="121" t="s">
        <v>928</v>
      </c>
      <c r="B485" s="55" t="str">
        <f t="shared" si="32"/>
        <v>SUPER U LONGUÉ JUMELLES</v>
      </c>
      <c r="C485" s="124">
        <v>14</v>
      </c>
      <c r="D485" s="123"/>
      <c r="E485" s="123"/>
      <c r="F485" s="56" t="str">
        <f>IF(C485&gt;1,"",1)</f>
        <v/>
      </c>
      <c r="G485" s="123"/>
      <c r="H485" s="122"/>
      <c r="I485" s="123"/>
      <c r="J485" s="124" t="s">
        <v>929</v>
      </c>
      <c r="K485" s="125">
        <v>49160</v>
      </c>
      <c r="L485" s="124" t="s">
        <v>930</v>
      </c>
      <c r="M485" s="57" t="s">
        <v>86</v>
      </c>
      <c r="N485" s="57" t="s">
        <v>87</v>
      </c>
      <c r="O485" s="126"/>
      <c r="P485" s="205"/>
    </row>
    <row r="486" spans="1:16" x14ac:dyDescent="0.2">
      <c r="A486" s="121" t="s">
        <v>863</v>
      </c>
      <c r="B486" s="55" t="str">
        <f t="shared" si="32"/>
        <v>SUPER U LUBERSAC</v>
      </c>
      <c r="C486" s="124">
        <v>17</v>
      </c>
      <c r="D486" s="123"/>
      <c r="E486" s="123"/>
      <c r="F486" s="56" t="str">
        <f>IF(C486&gt;1,"",1)</f>
        <v/>
      </c>
      <c r="G486" s="123"/>
      <c r="H486" s="122"/>
      <c r="I486" s="123"/>
      <c r="J486" s="124" t="s">
        <v>864</v>
      </c>
      <c r="K486" s="125">
        <v>19210</v>
      </c>
      <c r="L486" s="124" t="s">
        <v>865</v>
      </c>
      <c r="M486" s="62" t="s">
        <v>95</v>
      </c>
      <c r="N486" s="57" t="s">
        <v>96</v>
      </c>
      <c r="O486" s="126"/>
      <c r="P486" s="205"/>
    </row>
    <row r="487" spans="1:16" x14ac:dyDescent="0.2">
      <c r="A487" s="121" t="s">
        <v>953</v>
      </c>
      <c r="B487" s="55" t="str">
        <f t="shared" si="32"/>
        <v>SUPER U LUYNES</v>
      </c>
      <c r="C487" s="124"/>
      <c r="D487" s="123"/>
      <c r="E487" s="123"/>
      <c r="F487" s="56">
        <f>IF(C487&gt;1,"",1)</f>
        <v>1</v>
      </c>
      <c r="G487" s="123"/>
      <c r="H487" s="122"/>
      <c r="I487" s="123"/>
      <c r="J487" s="124" t="s">
        <v>954</v>
      </c>
      <c r="K487" s="125">
        <v>37230</v>
      </c>
      <c r="L487" s="124" t="s">
        <v>955</v>
      </c>
      <c r="M487" s="62" t="s">
        <v>95</v>
      </c>
      <c r="N487" s="57" t="s">
        <v>96</v>
      </c>
      <c r="O487" s="126"/>
      <c r="P487" s="205"/>
    </row>
    <row r="488" spans="1:16" x14ac:dyDescent="0.2">
      <c r="A488" s="121" t="s">
        <v>804</v>
      </c>
      <c r="B488" s="55" t="str">
        <f t="shared" si="32"/>
        <v>SUPER U MAMERS</v>
      </c>
      <c r="C488" s="124">
        <v>12</v>
      </c>
      <c r="D488" s="123"/>
      <c r="E488" s="123"/>
      <c r="F488" s="56" t="str">
        <f>IF(C488&gt;1,"",1)</f>
        <v/>
      </c>
      <c r="G488" s="123"/>
      <c r="H488" s="122"/>
      <c r="I488" s="123"/>
      <c r="J488" s="124" t="s">
        <v>805</v>
      </c>
      <c r="K488" s="125">
        <v>72600</v>
      </c>
      <c r="L488" s="124" t="s">
        <v>806</v>
      </c>
      <c r="M488" s="57" t="s">
        <v>86</v>
      </c>
      <c r="N488" s="57" t="s">
        <v>87</v>
      </c>
      <c r="O488" s="126"/>
      <c r="P488" s="205"/>
    </row>
    <row r="489" spans="1:16" x14ac:dyDescent="0.2">
      <c r="A489" s="121" t="s">
        <v>994</v>
      </c>
      <c r="B489" s="55" t="str">
        <f t="shared" si="32"/>
        <v>SUPER U MARANS</v>
      </c>
      <c r="C489" s="124"/>
      <c r="D489" s="123"/>
      <c r="E489" s="123"/>
      <c r="F489" s="56">
        <v>1</v>
      </c>
      <c r="G489" s="123"/>
      <c r="H489" s="122"/>
      <c r="I489" s="123"/>
      <c r="J489" s="124" t="s">
        <v>1101</v>
      </c>
      <c r="K489" s="125">
        <v>17230</v>
      </c>
      <c r="L489" s="124" t="s">
        <v>995</v>
      </c>
      <c r="M489" s="124" t="s">
        <v>86</v>
      </c>
      <c r="N489" s="57" t="s">
        <v>87</v>
      </c>
      <c r="O489" s="126"/>
      <c r="P489" s="205"/>
    </row>
    <row r="490" spans="1:16" x14ac:dyDescent="0.2">
      <c r="A490" s="121" t="s">
        <v>1547</v>
      </c>
      <c r="B490" s="55" t="str">
        <f t="shared" si="32"/>
        <v>SUPER U MASEVEAUX</v>
      </c>
      <c r="C490" s="124">
        <v>17</v>
      </c>
      <c r="D490" s="123"/>
      <c r="E490" s="123"/>
      <c r="F490" s="56" t="str">
        <f t="shared" ref="F490:F529" si="35">IF(C490&gt;1,"",1)</f>
        <v/>
      </c>
      <c r="G490" s="123"/>
      <c r="H490" s="122"/>
      <c r="I490" s="123"/>
      <c r="J490" s="124" t="s">
        <v>1548</v>
      </c>
      <c r="K490" s="125">
        <v>68290</v>
      </c>
      <c r="L490" s="124" t="s">
        <v>1549</v>
      </c>
      <c r="M490" s="57" t="s">
        <v>99</v>
      </c>
      <c r="N490" s="57" t="s">
        <v>100</v>
      </c>
      <c r="O490" s="126"/>
      <c r="P490" s="205"/>
    </row>
    <row r="491" spans="1:16" x14ac:dyDescent="0.2">
      <c r="A491" s="121" t="s">
        <v>1414</v>
      </c>
      <c r="B491" s="55" t="str">
        <f t="shared" si="32"/>
        <v>SUPER U MAUBOURGUET</v>
      </c>
      <c r="C491" s="124">
        <v>17</v>
      </c>
      <c r="D491" s="123"/>
      <c r="E491" s="123"/>
      <c r="F491" s="56" t="str">
        <f t="shared" si="35"/>
        <v/>
      </c>
      <c r="G491" s="123"/>
      <c r="H491" s="122"/>
      <c r="I491" s="123"/>
      <c r="J491" s="124" t="s">
        <v>1415</v>
      </c>
      <c r="K491" s="125">
        <v>65700</v>
      </c>
      <c r="L491" s="124" t="s">
        <v>1416</v>
      </c>
      <c r="M491" s="127" t="s">
        <v>97</v>
      </c>
      <c r="N491" s="60" t="s">
        <v>98</v>
      </c>
      <c r="O491" s="126"/>
      <c r="P491" s="205"/>
    </row>
    <row r="492" spans="1:16" x14ac:dyDescent="0.2">
      <c r="A492" s="121" t="s">
        <v>1432</v>
      </c>
      <c r="B492" s="55" t="str">
        <f t="shared" si="32"/>
        <v>SUPER U MAXEVILLE</v>
      </c>
      <c r="C492" s="124">
        <v>12</v>
      </c>
      <c r="D492" s="123"/>
      <c r="E492" s="123"/>
      <c r="F492" s="56" t="str">
        <f t="shared" si="35"/>
        <v/>
      </c>
      <c r="G492" s="123"/>
      <c r="H492" s="122"/>
      <c r="I492" s="123"/>
      <c r="J492" s="124" t="s">
        <v>1433</v>
      </c>
      <c r="K492" s="125">
        <v>54320</v>
      </c>
      <c r="L492" s="124" t="s">
        <v>1434</v>
      </c>
      <c r="M492" s="57" t="s">
        <v>99</v>
      </c>
      <c r="N492" s="57" t="s">
        <v>100</v>
      </c>
      <c r="O492" s="126"/>
      <c r="P492" s="205"/>
    </row>
    <row r="493" spans="1:16" x14ac:dyDescent="0.2">
      <c r="A493" s="121" t="s">
        <v>832</v>
      </c>
      <c r="B493" s="55" t="str">
        <f t="shared" si="32"/>
        <v>SUPER U MAZÉ</v>
      </c>
      <c r="C493" s="124">
        <v>15</v>
      </c>
      <c r="D493" s="123"/>
      <c r="E493" s="123"/>
      <c r="F493" s="56" t="str">
        <f t="shared" si="35"/>
        <v/>
      </c>
      <c r="G493" s="123"/>
      <c r="H493" s="122"/>
      <c r="I493" s="123"/>
      <c r="J493" s="124" t="s">
        <v>833</v>
      </c>
      <c r="K493" s="125">
        <v>49630</v>
      </c>
      <c r="L493" s="124" t="s">
        <v>834</v>
      </c>
      <c r="M493" s="57" t="s">
        <v>86</v>
      </c>
      <c r="N493" s="57" t="s">
        <v>87</v>
      </c>
      <c r="O493" s="126"/>
      <c r="P493" s="205"/>
    </row>
    <row r="494" spans="1:16" x14ac:dyDescent="0.2">
      <c r="A494" s="121" t="s">
        <v>782</v>
      </c>
      <c r="B494" s="55" t="str">
        <f t="shared" si="32"/>
        <v>SUPER U MELESSE</v>
      </c>
      <c r="C494" s="124">
        <v>12</v>
      </c>
      <c r="D494" s="123"/>
      <c r="E494" s="123"/>
      <c r="F494" s="56" t="str">
        <f t="shared" si="35"/>
        <v/>
      </c>
      <c r="G494" s="123"/>
      <c r="H494" s="122"/>
      <c r="I494" s="123"/>
      <c r="J494" s="124" t="s">
        <v>783</v>
      </c>
      <c r="K494" s="125">
        <v>35520</v>
      </c>
      <c r="L494" s="124" t="s">
        <v>784</v>
      </c>
      <c r="M494" s="124" t="s">
        <v>86</v>
      </c>
      <c r="N494" s="57" t="s">
        <v>87</v>
      </c>
      <c r="O494" s="126"/>
      <c r="P494" s="205"/>
    </row>
    <row r="495" spans="1:16" x14ac:dyDescent="0.2">
      <c r="A495" s="130" t="s">
        <v>374</v>
      </c>
      <c r="B495" s="55" t="str">
        <f t="shared" si="32"/>
        <v>SUPER U MER</v>
      </c>
      <c r="C495" s="124"/>
      <c r="D495" s="122"/>
      <c r="E495" s="122"/>
      <c r="F495" s="56">
        <f t="shared" si="35"/>
        <v>1</v>
      </c>
      <c r="G495" s="122"/>
      <c r="H495" s="122"/>
      <c r="I495" s="123"/>
      <c r="J495" s="127" t="s">
        <v>630</v>
      </c>
      <c r="K495" s="125">
        <v>41500</v>
      </c>
      <c r="L495" s="124" t="s">
        <v>631</v>
      </c>
      <c r="M495" s="57" t="s">
        <v>86</v>
      </c>
      <c r="N495" s="57" t="s">
        <v>87</v>
      </c>
      <c r="O495" s="126"/>
      <c r="P495" s="205"/>
    </row>
    <row r="496" spans="1:16" x14ac:dyDescent="0.2">
      <c r="A496" s="130" t="s">
        <v>359</v>
      </c>
      <c r="B496" s="55" t="str">
        <f t="shared" si="32"/>
        <v>SUPER U MIRAMBEAU</v>
      </c>
      <c r="C496" s="124"/>
      <c r="D496" s="122"/>
      <c r="E496" s="122"/>
      <c r="F496" s="56">
        <f t="shared" si="35"/>
        <v>1</v>
      </c>
      <c r="G496" s="122"/>
      <c r="H496" s="122"/>
      <c r="I496" s="123"/>
      <c r="J496" s="127" t="s">
        <v>632</v>
      </c>
      <c r="K496" s="125">
        <v>17150</v>
      </c>
      <c r="L496" s="124" t="s">
        <v>633</v>
      </c>
      <c r="M496" s="124" t="s">
        <v>86</v>
      </c>
      <c r="N496" s="57" t="s">
        <v>87</v>
      </c>
      <c r="O496" s="126"/>
      <c r="P496" s="205"/>
    </row>
    <row r="497" spans="1:16" x14ac:dyDescent="0.2">
      <c r="A497" s="121" t="s">
        <v>971</v>
      </c>
      <c r="B497" s="55" t="str">
        <f t="shared" si="32"/>
        <v>SUPER U MONTRABE</v>
      </c>
      <c r="C497" s="124">
        <v>15</v>
      </c>
      <c r="D497" s="123"/>
      <c r="E497" s="123"/>
      <c r="F497" s="56" t="str">
        <f t="shared" si="35"/>
        <v/>
      </c>
      <c r="G497" s="123"/>
      <c r="H497" s="122"/>
      <c r="I497" s="123"/>
      <c r="J497" s="124" t="s">
        <v>972</v>
      </c>
      <c r="K497" s="125">
        <v>31850</v>
      </c>
      <c r="L497" s="124" t="s">
        <v>973</v>
      </c>
      <c r="M497" s="60" t="s">
        <v>80</v>
      </c>
      <c r="N497" s="60" t="s">
        <v>81</v>
      </c>
      <c r="O497" s="126"/>
      <c r="P497" s="205"/>
    </row>
    <row r="498" spans="1:16" x14ac:dyDescent="0.2">
      <c r="A498" s="130" t="s">
        <v>360</v>
      </c>
      <c r="B498" s="55" t="str">
        <f t="shared" si="32"/>
        <v>SUPER U MUSSIDAN</v>
      </c>
      <c r="C498" s="124">
        <v>17</v>
      </c>
      <c r="D498" s="122"/>
      <c r="E498" s="122"/>
      <c r="F498" s="56" t="str">
        <f t="shared" si="35"/>
        <v/>
      </c>
      <c r="G498" s="122"/>
      <c r="H498" s="122"/>
      <c r="I498" s="123"/>
      <c r="J498" s="127" t="s">
        <v>634</v>
      </c>
      <c r="K498" s="125">
        <v>24400</v>
      </c>
      <c r="L498" s="124" t="s">
        <v>635</v>
      </c>
      <c r="M498" s="62" t="s">
        <v>95</v>
      </c>
      <c r="N498" s="57" t="s">
        <v>96</v>
      </c>
      <c r="O498" s="126"/>
      <c r="P498" s="205"/>
    </row>
    <row r="499" spans="1:16" x14ac:dyDescent="0.2">
      <c r="A499" s="121" t="s">
        <v>1102</v>
      </c>
      <c r="B499" s="55" t="str">
        <f t="shared" si="32"/>
        <v>SUPER U NEXON</v>
      </c>
      <c r="C499" s="124"/>
      <c r="D499" s="123"/>
      <c r="E499" s="123"/>
      <c r="F499" s="56">
        <f t="shared" si="35"/>
        <v>1</v>
      </c>
      <c r="G499" s="123"/>
      <c r="H499" s="122"/>
      <c r="I499" s="123"/>
      <c r="J499" s="124" t="s">
        <v>1103</v>
      </c>
      <c r="K499" s="125">
        <v>87800</v>
      </c>
      <c r="L499" s="124" t="s">
        <v>1104</v>
      </c>
      <c r="M499" s="62" t="s">
        <v>95</v>
      </c>
      <c r="N499" s="57" t="s">
        <v>96</v>
      </c>
      <c r="O499" s="126"/>
      <c r="P499" s="205"/>
    </row>
    <row r="500" spans="1:16" x14ac:dyDescent="0.2">
      <c r="A500" s="121" t="s">
        <v>1475</v>
      </c>
      <c r="B500" s="55" t="str">
        <f t="shared" si="32"/>
        <v>SUPER U NOIRMOUTIER EN L'ILE</v>
      </c>
      <c r="C500" s="124">
        <v>17</v>
      </c>
      <c r="D500" s="123"/>
      <c r="E500" s="123"/>
      <c r="F500" s="56" t="str">
        <f t="shared" si="35"/>
        <v/>
      </c>
      <c r="G500" s="123"/>
      <c r="H500" s="122"/>
      <c r="I500" s="123"/>
      <c r="J500" s="124" t="s">
        <v>1476</v>
      </c>
      <c r="K500" s="125">
        <v>85330</v>
      </c>
      <c r="L500" s="124" t="s">
        <v>1477</v>
      </c>
      <c r="M500" s="124" t="s">
        <v>86</v>
      </c>
      <c r="N500" s="57" t="s">
        <v>87</v>
      </c>
      <c r="O500" s="126"/>
      <c r="P500" s="205"/>
    </row>
    <row r="501" spans="1:16" x14ac:dyDescent="0.2">
      <c r="A501" s="121" t="s">
        <v>892</v>
      </c>
      <c r="B501" s="55" t="str">
        <f t="shared" si="32"/>
        <v>SUPER U NONTRON</v>
      </c>
      <c r="C501" s="124">
        <v>17</v>
      </c>
      <c r="D501" s="123"/>
      <c r="E501" s="123"/>
      <c r="F501" s="56" t="str">
        <f t="shared" si="35"/>
        <v/>
      </c>
      <c r="G501" s="123"/>
      <c r="H501" s="122"/>
      <c r="I501" s="123"/>
      <c r="J501" s="124" t="s">
        <v>893</v>
      </c>
      <c r="K501" s="125">
        <v>24800</v>
      </c>
      <c r="L501" s="124" t="s">
        <v>894</v>
      </c>
      <c r="M501" s="182" t="s">
        <v>95</v>
      </c>
      <c r="N501" s="57" t="s">
        <v>96</v>
      </c>
      <c r="O501" s="126"/>
      <c r="P501" s="205"/>
    </row>
    <row r="502" spans="1:16" x14ac:dyDescent="0.2">
      <c r="A502" s="121" t="s">
        <v>1493</v>
      </c>
      <c r="B502" s="55" t="str">
        <f t="shared" si="32"/>
        <v>SUPER U NOTRE DAME DE SANILHAC</v>
      </c>
      <c r="C502" s="124">
        <v>17</v>
      </c>
      <c r="D502" s="123"/>
      <c r="E502" s="123"/>
      <c r="F502" s="56" t="str">
        <f t="shared" si="35"/>
        <v/>
      </c>
      <c r="G502" s="123"/>
      <c r="H502" s="122"/>
      <c r="I502" s="123"/>
      <c r="J502" s="124" t="s">
        <v>1494</v>
      </c>
      <c r="K502" s="125">
        <v>24660</v>
      </c>
      <c r="L502" s="124" t="s">
        <v>1495</v>
      </c>
      <c r="M502" s="62" t="s">
        <v>95</v>
      </c>
      <c r="N502" s="57" t="s">
        <v>96</v>
      </c>
      <c r="O502" s="126"/>
      <c r="P502" s="205"/>
    </row>
    <row r="503" spans="1:16" x14ac:dyDescent="0.2">
      <c r="A503" s="121" t="s">
        <v>786</v>
      </c>
      <c r="B503" s="55" t="str">
        <f t="shared" si="32"/>
        <v>SUPER U NOYAL CHATILLON SUR SEICHE</v>
      </c>
      <c r="C503" s="124">
        <v>10</v>
      </c>
      <c r="D503" s="123"/>
      <c r="E503" s="123"/>
      <c r="F503" s="56" t="str">
        <f t="shared" si="35"/>
        <v/>
      </c>
      <c r="G503" s="123"/>
      <c r="H503" s="122"/>
      <c r="I503" s="123"/>
      <c r="J503" s="124" t="s">
        <v>787</v>
      </c>
      <c r="K503" s="125">
        <v>35230</v>
      </c>
      <c r="L503" s="124" t="s">
        <v>788</v>
      </c>
      <c r="M503" s="183" t="s">
        <v>86</v>
      </c>
      <c r="N503" s="57" t="s">
        <v>87</v>
      </c>
      <c r="O503" s="126"/>
      <c r="P503" s="205"/>
    </row>
    <row r="504" spans="1:16" x14ac:dyDescent="0.2">
      <c r="A504" s="128" t="s">
        <v>325</v>
      </c>
      <c r="B504" s="55" t="str">
        <f t="shared" si="32"/>
        <v>SUPER U OLEMPS</v>
      </c>
      <c r="C504" s="124">
        <v>17</v>
      </c>
      <c r="D504" s="129">
        <v>1</v>
      </c>
      <c r="E504" s="129"/>
      <c r="F504" s="56" t="str">
        <f t="shared" si="35"/>
        <v/>
      </c>
      <c r="G504" s="129"/>
      <c r="H504" s="122"/>
      <c r="I504" s="123"/>
      <c r="J504" s="127" t="s">
        <v>636</v>
      </c>
      <c r="K504" s="125">
        <v>12510</v>
      </c>
      <c r="L504" s="124" t="s">
        <v>637</v>
      </c>
      <c r="M504" s="60" t="s">
        <v>80</v>
      </c>
      <c r="N504" s="60" t="s">
        <v>81</v>
      </c>
      <c r="O504" s="126"/>
      <c r="P504" s="205"/>
    </row>
    <row r="505" spans="1:16" x14ac:dyDescent="0.2">
      <c r="A505" s="121" t="s">
        <v>1105</v>
      </c>
      <c r="B505" s="55" t="str">
        <f t="shared" si="32"/>
        <v>SUPER U PARENTIS</v>
      </c>
      <c r="C505" s="124">
        <v>17</v>
      </c>
      <c r="D505" s="123"/>
      <c r="E505" s="123"/>
      <c r="F505" s="56" t="str">
        <f t="shared" si="35"/>
        <v/>
      </c>
      <c r="G505" s="123"/>
      <c r="H505" s="122"/>
      <c r="I505" s="123"/>
      <c r="J505" s="124" t="s">
        <v>1106</v>
      </c>
      <c r="K505" s="125">
        <v>40160</v>
      </c>
      <c r="L505" s="124" t="s">
        <v>509</v>
      </c>
      <c r="M505" s="60" t="s">
        <v>97</v>
      </c>
      <c r="N505" s="60" t="s">
        <v>98</v>
      </c>
      <c r="O505" s="126"/>
      <c r="P505" s="205"/>
    </row>
    <row r="506" spans="1:16" x14ac:dyDescent="0.2">
      <c r="A506" s="121" t="s">
        <v>789</v>
      </c>
      <c r="B506" s="55" t="str">
        <f t="shared" si="32"/>
        <v>SUPER U PAYS DE MONTFORT</v>
      </c>
      <c r="C506" s="124">
        <v>15</v>
      </c>
      <c r="D506" s="123"/>
      <c r="E506" s="123"/>
      <c r="F506" s="56" t="str">
        <f t="shared" si="35"/>
        <v/>
      </c>
      <c r="G506" s="123"/>
      <c r="H506" s="122"/>
      <c r="I506" s="123"/>
      <c r="J506" s="124" t="s">
        <v>790</v>
      </c>
      <c r="K506" s="125">
        <v>35160</v>
      </c>
      <c r="L506" s="124" t="s">
        <v>791</v>
      </c>
      <c r="M506" s="57" t="s">
        <v>86</v>
      </c>
      <c r="N506" s="57" t="s">
        <v>87</v>
      </c>
      <c r="O506" s="126"/>
      <c r="P506" s="205"/>
    </row>
    <row r="507" spans="1:16" x14ac:dyDescent="0.2">
      <c r="A507" s="130" t="s">
        <v>365</v>
      </c>
      <c r="B507" s="55" t="str">
        <f t="shared" si="32"/>
        <v>SUPER U PEGOMAS</v>
      </c>
      <c r="C507" s="124"/>
      <c r="D507" s="122"/>
      <c r="E507" s="122"/>
      <c r="F507" s="56">
        <f t="shared" si="35"/>
        <v>1</v>
      </c>
      <c r="G507" s="122"/>
      <c r="H507" s="122"/>
      <c r="I507" s="123"/>
      <c r="J507" s="127" t="s">
        <v>638</v>
      </c>
      <c r="K507" s="125">
        <v>6580</v>
      </c>
      <c r="L507" s="124" t="s">
        <v>639</v>
      </c>
      <c r="M507" s="184" t="s">
        <v>80</v>
      </c>
      <c r="N507" s="60" t="s">
        <v>81</v>
      </c>
      <c r="O507" s="126"/>
      <c r="P507" s="205"/>
    </row>
    <row r="508" spans="1:16" x14ac:dyDescent="0.2">
      <c r="A508" s="121" t="s">
        <v>25</v>
      </c>
      <c r="B508" s="55" t="str">
        <f t="shared" si="32"/>
        <v>SUPER U PFASTATT</v>
      </c>
      <c r="C508" s="124">
        <v>17</v>
      </c>
      <c r="D508" s="123"/>
      <c r="E508" s="123"/>
      <c r="F508" s="56" t="str">
        <f t="shared" si="35"/>
        <v/>
      </c>
      <c r="G508" s="123"/>
      <c r="H508" s="122"/>
      <c r="I508" s="123"/>
      <c r="J508" s="124" t="s">
        <v>13</v>
      </c>
      <c r="K508" s="125">
        <v>68120</v>
      </c>
      <c r="L508" s="124" t="s">
        <v>14</v>
      </c>
      <c r="M508" s="124" t="s">
        <v>99</v>
      </c>
      <c r="N508" s="57" t="s">
        <v>100</v>
      </c>
      <c r="O508" s="126"/>
      <c r="P508" s="205"/>
    </row>
    <row r="509" spans="1:16" x14ac:dyDescent="0.2">
      <c r="A509" s="121" t="s">
        <v>52</v>
      </c>
      <c r="B509" s="55" t="str">
        <f t="shared" si="32"/>
        <v>SUPER U PINEUILH</v>
      </c>
      <c r="C509" s="124">
        <v>17</v>
      </c>
      <c r="D509" s="123"/>
      <c r="E509" s="123"/>
      <c r="F509" s="56" t="str">
        <f t="shared" si="35"/>
        <v/>
      </c>
      <c r="G509" s="123"/>
      <c r="H509" s="122"/>
      <c r="I509" s="123"/>
      <c r="J509" s="124" t="s">
        <v>53</v>
      </c>
      <c r="K509" s="125">
        <v>33220</v>
      </c>
      <c r="L509" s="124" t="s">
        <v>574</v>
      </c>
      <c r="M509" s="60" t="s">
        <v>97</v>
      </c>
      <c r="N509" s="60" t="s">
        <v>98</v>
      </c>
      <c r="O509" s="126"/>
      <c r="P509" s="205"/>
    </row>
    <row r="510" spans="1:16" x14ac:dyDescent="0.2">
      <c r="A510" s="121" t="s">
        <v>778</v>
      </c>
      <c r="B510" s="55" t="str">
        <f t="shared" si="32"/>
        <v>SUPER U PLANCOËT</v>
      </c>
      <c r="C510" s="124">
        <v>14</v>
      </c>
      <c r="D510" s="123"/>
      <c r="E510" s="123"/>
      <c r="F510" s="56" t="str">
        <f t="shared" si="35"/>
        <v/>
      </c>
      <c r="G510" s="123"/>
      <c r="H510" s="122"/>
      <c r="I510" s="123"/>
      <c r="J510" s="124" t="s">
        <v>779</v>
      </c>
      <c r="K510" s="125">
        <v>22130</v>
      </c>
      <c r="L510" s="124" t="s">
        <v>780</v>
      </c>
      <c r="M510" s="57" t="s">
        <v>86</v>
      </c>
      <c r="N510" s="57" t="s">
        <v>87</v>
      </c>
      <c r="O510" s="126"/>
      <c r="P510" s="205"/>
    </row>
    <row r="511" spans="1:16" x14ac:dyDescent="0.2">
      <c r="A511" s="121" t="s">
        <v>737</v>
      </c>
      <c r="B511" s="55" t="str">
        <f t="shared" si="32"/>
        <v>SUPER U PLELAN LE GRAND</v>
      </c>
      <c r="C511" s="124">
        <v>12</v>
      </c>
      <c r="D511" s="123"/>
      <c r="E511" s="123"/>
      <c r="F511" s="56" t="str">
        <f t="shared" si="35"/>
        <v/>
      </c>
      <c r="G511" s="123"/>
      <c r="H511" s="122"/>
      <c r="I511" s="123"/>
      <c r="J511" s="124" t="s">
        <v>738</v>
      </c>
      <c r="K511" s="125">
        <v>35380</v>
      </c>
      <c r="L511" s="124" t="s">
        <v>739</v>
      </c>
      <c r="M511" s="57" t="s">
        <v>86</v>
      </c>
      <c r="N511" s="57" t="s">
        <v>87</v>
      </c>
      <c r="O511" s="126"/>
      <c r="P511" s="205"/>
    </row>
    <row r="512" spans="1:16" x14ac:dyDescent="0.2">
      <c r="A512" s="121" t="s">
        <v>767</v>
      </c>
      <c r="B512" s="55" t="str">
        <f t="shared" si="32"/>
        <v>SUPER U PLOUÉ SUR RANCE</v>
      </c>
      <c r="C512" s="124">
        <v>14</v>
      </c>
      <c r="D512" s="123"/>
      <c r="E512" s="123"/>
      <c r="F512" s="56" t="str">
        <f t="shared" si="35"/>
        <v/>
      </c>
      <c r="G512" s="123"/>
      <c r="H512" s="122"/>
      <c r="I512" s="123"/>
      <c r="J512" s="124" t="s">
        <v>768</v>
      </c>
      <c r="K512" s="125">
        <v>22490</v>
      </c>
      <c r="L512" s="124" t="s">
        <v>93</v>
      </c>
      <c r="M512" s="183" t="s">
        <v>86</v>
      </c>
      <c r="N512" s="57" t="s">
        <v>87</v>
      </c>
      <c r="O512" s="126"/>
      <c r="P512" s="205"/>
    </row>
    <row r="513" spans="1:16" x14ac:dyDescent="0.2">
      <c r="A513" s="130" t="s">
        <v>293</v>
      </c>
      <c r="B513" s="55" t="str">
        <f t="shared" si="32"/>
        <v>SUPER U PODENSAC</v>
      </c>
      <c r="C513" s="124"/>
      <c r="D513" s="122"/>
      <c r="E513" s="122"/>
      <c r="F513" s="56">
        <f t="shared" si="35"/>
        <v>1</v>
      </c>
      <c r="G513" s="122"/>
      <c r="H513" s="122"/>
      <c r="I513" s="123"/>
      <c r="J513" s="127" t="s">
        <v>640</v>
      </c>
      <c r="K513" s="125">
        <v>33720</v>
      </c>
      <c r="L513" s="124" t="s">
        <v>641</v>
      </c>
      <c r="M513" s="127" t="s">
        <v>97</v>
      </c>
      <c r="N513" s="60" t="s">
        <v>98</v>
      </c>
      <c r="O513" s="126"/>
      <c r="P513" s="205"/>
    </row>
    <row r="514" spans="1:16" x14ac:dyDescent="0.2">
      <c r="A514" s="140" t="s">
        <v>366</v>
      </c>
      <c r="B514" s="55" t="str">
        <f t="shared" si="32"/>
        <v>SUPER U PONTCHARRA</v>
      </c>
      <c r="C514" s="124"/>
      <c r="D514" s="141"/>
      <c r="E514" s="141"/>
      <c r="F514" s="56">
        <f t="shared" si="35"/>
        <v>1</v>
      </c>
      <c r="G514" s="141"/>
      <c r="H514" s="122"/>
      <c r="I514" s="123"/>
      <c r="J514" s="127" t="s">
        <v>642</v>
      </c>
      <c r="K514" s="125">
        <v>38530</v>
      </c>
      <c r="L514" s="124" t="s">
        <v>643</v>
      </c>
      <c r="M514" s="124" t="s">
        <v>99</v>
      </c>
      <c r="N514" s="57" t="s">
        <v>100</v>
      </c>
      <c r="O514" s="126"/>
      <c r="P514" s="205"/>
    </row>
    <row r="515" spans="1:16" x14ac:dyDescent="0.2">
      <c r="A515" s="121" t="s">
        <v>1478</v>
      </c>
      <c r="B515" s="55" t="str">
        <f t="shared" ref="B515:B557" si="36">UPPER(A515)</f>
        <v>SUPER U POUXEUX</v>
      </c>
      <c r="C515" s="124">
        <v>17</v>
      </c>
      <c r="D515" s="123"/>
      <c r="E515" s="123"/>
      <c r="F515" s="56" t="str">
        <f t="shared" si="35"/>
        <v/>
      </c>
      <c r="G515" s="123"/>
      <c r="H515" s="122"/>
      <c r="I515" s="123"/>
      <c r="J515" s="124" t="s">
        <v>1479</v>
      </c>
      <c r="K515" s="125">
        <v>88550</v>
      </c>
      <c r="L515" s="124" t="s">
        <v>1480</v>
      </c>
      <c r="M515" s="57" t="s">
        <v>99</v>
      </c>
      <c r="N515" s="57" t="s">
        <v>100</v>
      </c>
      <c r="O515" s="126"/>
      <c r="P515" s="205"/>
    </row>
    <row r="516" spans="1:16" x14ac:dyDescent="0.2">
      <c r="A516" s="130" t="s">
        <v>361</v>
      </c>
      <c r="B516" s="55" t="str">
        <f t="shared" si="36"/>
        <v>SUPER U POUZAUGES</v>
      </c>
      <c r="C516" s="124">
        <v>17</v>
      </c>
      <c r="D516" s="122"/>
      <c r="E516" s="122"/>
      <c r="F516" s="56" t="str">
        <f t="shared" si="35"/>
        <v/>
      </c>
      <c r="G516" s="122"/>
      <c r="H516" s="122"/>
      <c r="I516" s="123"/>
      <c r="J516" s="127" t="s">
        <v>644</v>
      </c>
      <c r="K516" s="125">
        <v>85700</v>
      </c>
      <c r="L516" s="124" t="s">
        <v>645</v>
      </c>
      <c r="M516" s="124" t="s">
        <v>86</v>
      </c>
      <c r="N516" s="57" t="s">
        <v>87</v>
      </c>
      <c r="O516" s="126"/>
      <c r="P516" s="205"/>
    </row>
    <row r="517" spans="1:16" x14ac:dyDescent="0.2">
      <c r="A517" s="121" t="s">
        <v>1341</v>
      </c>
      <c r="B517" s="55" t="str">
        <f t="shared" si="36"/>
        <v>SUPER U PRADES</v>
      </c>
      <c r="C517" s="124">
        <v>17</v>
      </c>
      <c r="D517" s="123">
        <v>1</v>
      </c>
      <c r="E517" s="123"/>
      <c r="F517" s="56" t="str">
        <f t="shared" si="35"/>
        <v/>
      </c>
      <c r="G517" s="123"/>
      <c r="H517" s="122"/>
      <c r="I517" s="123"/>
      <c r="J517" s="124" t="s">
        <v>1342</v>
      </c>
      <c r="K517" s="125">
        <v>66500</v>
      </c>
      <c r="L517" s="124" t="s">
        <v>1343</v>
      </c>
      <c r="M517" s="127" t="s">
        <v>80</v>
      </c>
      <c r="N517" s="60" t="s">
        <v>81</v>
      </c>
      <c r="O517" s="126"/>
      <c r="P517" s="205"/>
    </row>
    <row r="518" spans="1:16" x14ac:dyDescent="0.2">
      <c r="A518" s="128" t="s">
        <v>326</v>
      </c>
      <c r="B518" s="55" t="str">
        <f t="shared" si="36"/>
        <v>SUPER U PUYVERT</v>
      </c>
      <c r="C518" s="124">
        <v>17</v>
      </c>
      <c r="D518" s="129"/>
      <c r="E518" s="129"/>
      <c r="F518" s="56" t="str">
        <f t="shared" si="35"/>
        <v/>
      </c>
      <c r="G518" s="129"/>
      <c r="H518" s="122"/>
      <c r="I518" s="56"/>
      <c r="J518" s="60" t="s">
        <v>646</v>
      </c>
      <c r="K518" s="58">
        <v>84160</v>
      </c>
      <c r="L518" s="57" t="s">
        <v>647</v>
      </c>
      <c r="M518" s="60" t="s">
        <v>80</v>
      </c>
      <c r="N518" s="60" t="s">
        <v>81</v>
      </c>
      <c r="O518" s="126"/>
      <c r="P518" s="205"/>
    </row>
    <row r="519" spans="1:16" x14ac:dyDescent="0.2">
      <c r="A519" s="121" t="s">
        <v>1107</v>
      </c>
      <c r="B519" s="55" t="str">
        <f t="shared" si="36"/>
        <v>SUPER U RENNES BREST</v>
      </c>
      <c r="C519" s="124">
        <v>12</v>
      </c>
      <c r="D519" s="123"/>
      <c r="E519" s="123"/>
      <c r="F519" s="56" t="str">
        <f t="shared" si="35"/>
        <v/>
      </c>
      <c r="G519" s="123"/>
      <c r="H519" s="122"/>
      <c r="I519" s="123"/>
      <c r="J519" s="124" t="s">
        <v>743</v>
      </c>
      <c r="K519" s="125">
        <v>35000</v>
      </c>
      <c r="L519" s="124" t="s">
        <v>731</v>
      </c>
      <c r="M519" s="57" t="s">
        <v>86</v>
      </c>
      <c r="N519" s="57" t="s">
        <v>87</v>
      </c>
      <c r="O519" s="126"/>
      <c r="P519" s="205"/>
    </row>
    <row r="520" spans="1:16" x14ac:dyDescent="0.2">
      <c r="A520" s="121" t="s">
        <v>1108</v>
      </c>
      <c r="B520" s="55" t="str">
        <f t="shared" si="36"/>
        <v>SUPER U RENNES FOUGERES</v>
      </c>
      <c r="C520" s="124">
        <v>12</v>
      </c>
      <c r="D520" s="123"/>
      <c r="E520" s="123"/>
      <c r="F520" s="56" t="str">
        <f t="shared" si="35"/>
        <v/>
      </c>
      <c r="G520" s="123"/>
      <c r="H520" s="122"/>
      <c r="I520" s="123"/>
      <c r="J520" s="124" t="s">
        <v>730</v>
      </c>
      <c r="K520" s="125">
        <v>35700</v>
      </c>
      <c r="L520" s="124" t="s">
        <v>731</v>
      </c>
      <c r="M520" s="57" t="s">
        <v>86</v>
      </c>
      <c r="N520" s="57" t="s">
        <v>87</v>
      </c>
      <c r="O520" s="126"/>
      <c r="P520" s="205"/>
    </row>
    <row r="521" spans="1:16" ht="12" customHeight="1" x14ac:dyDescent="0.2">
      <c r="A521" s="121" t="s">
        <v>1109</v>
      </c>
      <c r="B521" s="55" t="str">
        <f t="shared" si="36"/>
        <v>SUPER U RENNES GROS CHENES</v>
      </c>
      <c r="C521" s="124">
        <v>12</v>
      </c>
      <c r="D521" s="123"/>
      <c r="E521" s="123"/>
      <c r="F521" s="56" t="str">
        <f t="shared" si="35"/>
        <v/>
      </c>
      <c r="G521" s="123"/>
      <c r="H521" s="122"/>
      <c r="I521" s="123"/>
      <c r="J521" s="124" t="s">
        <v>747</v>
      </c>
      <c r="K521" s="125">
        <v>35700</v>
      </c>
      <c r="L521" s="124" t="s">
        <v>731</v>
      </c>
      <c r="M521" s="57" t="s">
        <v>86</v>
      </c>
      <c r="N521" s="57" t="s">
        <v>87</v>
      </c>
      <c r="O521" s="126"/>
      <c r="P521" s="205"/>
    </row>
    <row r="522" spans="1:16" ht="12" customHeight="1" x14ac:dyDescent="0.2">
      <c r="A522" s="121" t="s">
        <v>751</v>
      </c>
      <c r="B522" s="55" t="str">
        <f t="shared" si="36"/>
        <v>SUPER U ROMILLÉ</v>
      </c>
      <c r="C522" s="124">
        <v>12</v>
      </c>
      <c r="D522" s="123"/>
      <c r="E522" s="123"/>
      <c r="F522" s="56" t="str">
        <f t="shared" si="35"/>
        <v/>
      </c>
      <c r="G522" s="123"/>
      <c r="H522" s="122"/>
      <c r="I522" s="123"/>
      <c r="J522" s="124" t="s">
        <v>752</v>
      </c>
      <c r="K522" s="125">
        <v>35850</v>
      </c>
      <c r="L522" s="124" t="s">
        <v>753</v>
      </c>
      <c r="M522" s="124" t="s">
        <v>86</v>
      </c>
      <c r="N522" s="57" t="s">
        <v>87</v>
      </c>
      <c r="O522" s="126"/>
      <c r="P522" s="205"/>
    </row>
    <row r="523" spans="1:16" ht="12" customHeight="1" x14ac:dyDescent="0.2">
      <c r="A523" s="121" t="s">
        <v>1110</v>
      </c>
      <c r="B523" s="55" t="str">
        <f t="shared" si="36"/>
        <v>SUPER U ROUILLAC</v>
      </c>
      <c r="C523" s="124"/>
      <c r="D523" s="123"/>
      <c r="E523" s="123"/>
      <c r="F523" s="56">
        <f t="shared" si="35"/>
        <v>1</v>
      </c>
      <c r="G523" s="123"/>
      <c r="H523" s="122"/>
      <c r="I523" s="123"/>
      <c r="J523" s="124" t="s">
        <v>1111</v>
      </c>
      <c r="K523" s="125">
        <v>16170</v>
      </c>
      <c r="L523" s="124" t="s">
        <v>1112</v>
      </c>
      <c r="M523" s="182" t="s">
        <v>95</v>
      </c>
      <c r="N523" s="57" t="s">
        <v>96</v>
      </c>
      <c r="O523" s="126"/>
      <c r="P523" s="205"/>
    </row>
    <row r="524" spans="1:16" ht="12" customHeight="1" x14ac:dyDescent="0.2">
      <c r="A524" s="130" t="s">
        <v>370</v>
      </c>
      <c r="B524" s="55" t="str">
        <f t="shared" si="36"/>
        <v>SUPER U RUOMS</v>
      </c>
      <c r="C524" s="124"/>
      <c r="D524" s="122"/>
      <c r="E524" s="122"/>
      <c r="F524" s="56">
        <f t="shared" si="35"/>
        <v>1</v>
      </c>
      <c r="G524" s="122"/>
      <c r="H524" s="122"/>
      <c r="I524" s="123"/>
      <c r="J524" s="127" t="s">
        <v>648</v>
      </c>
      <c r="K524" s="125">
        <v>7120</v>
      </c>
      <c r="L524" s="124" t="s">
        <v>649</v>
      </c>
      <c r="M524" s="60" t="s">
        <v>80</v>
      </c>
      <c r="N524" s="60" t="s">
        <v>81</v>
      </c>
      <c r="O524" s="126"/>
      <c r="P524" s="205"/>
    </row>
    <row r="525" spans="1:16" ht="12" customHeight="1" x14ac:dyDescent="0.2">
      <c r="A525" s="121" t="s">
        <v>1344</v>
      </c>
      <c r="B525" s="55" t="str">
        <f t="shared" si="36"/>
        <v>SUPER U SAUJON</v>
      </c>
      <c r="C525" s="124"/>
      <c r="D525" s="123"/>
      <c r="E525" s="123"/>
      <c r="F525" s="56">
        <f t="shared" si="35"/>
        <v>1</v>
      </c>
      <c r="G525" s="123"/>
      <c r="H525" s="122"/>
      <c r="I525" s="123"/>
      <c r="J525" s="124" t="s">
        <v>1345</v>
      </c>
      <c r="K525" s="125">
        <v>17600</v>
      </c>
      <c r="L525" s="124" t="s">
        <v>1346</v>
      </c>
      <c r="M525" s="57" t="s">
        <v>86</v>
      </c>
      <c r="N525" s="57" t="s">
        <v>87</v>
      </c>
      <c r="O525" s="126"/>
      <c r="P525" s="205"/>
    </row>
    <row r="526" spans="1:16" ht="12" customHeight="1" x14ac:dyDescent="0.2">
      <c r="A526" s="121" t="s">
        <v>1463</v>
      </c>
      <c r="B526" s="55" t="str">
        <f t="shared" si="36"/>
        <v>SUPER U SAUVETERRE DE GUYENNE</v>
      </c>
      <c r="C526" s="124">
        <v>17</v>
      </c>
      <c r="D526" s="123"/>
      <c r="E526" s="123"/>
      <c r="F526" s="56" t="str">
        <f t="shared" si="35"/>
        <v/>
      </c>
      <c r="G526" s="123"/>
      <c r="H526" s="122"/>
      <c r="I526" s="123"/>
      <c r="J526" s="124" t="s">
        <v>1464</v>
      </c>
      <c r="K526" s="125">
        <v>33540</v>
      </c>
      <c r="L526" s="124" t="s">
        <v>1465</v>
      </c>
      <c r="M526" s="184" t="s">
        <v>97</v>
      </c>
      <c r="N526" s="60" t="s">
        <v>98</v>
      </c>
      <c r="O526" s="126"/>
      <c r="P526" s="205"/>
    </row>
    <row r="527" spans="1:16" x14ac:dyDescent="0.2">
      <c r="A527" s="121" t="s">
        <v>961</v>
      </c>
      <c r="B527" s="55" t="str">
        <f t="shared" si="36"/>
        <v>SUPER U SEILLAC</v>
      </c>
      <c r="C527" s="124"/>
      <c r="D527" s="123"/>
      <c r="E527" s="123"/>
      <c r="F527" s="56">
        <f t="shared" si="35"/>
        <v>1</v>
      </c>
      <c r="G527" s="123"/>
      <c r="H527" s="122"/>
      <c r="I527" s="123"/>
      <c r="J527" s="124" t="s">
        <v>962</v>
      </c>
      <c r="K527" s="125">
        <v>19700</v>
      </c>
      <c r="L527" s="124" t="s">
        <v>963</v>
      </c>
      <c r="M527" s="182" t="s">
        <v>95</v>
      </c>
      <c r="N527" s="57" t="s">
        <v>96</v>
      </c>
      <c r="O527" s="126"/>
      <c r="P527" s="205"/>
    </row>
    <row r="528" spans="1:16" x14ac:dyDescent="0.2">
      <c r="A528" s="121" t="s">
        <v>30</v>
      </c>
      <c r="B528" s="55" t="str">
        <f t="shared" si="36"/>
        <v>SUPER U SENNECEY</v>
      </c>
      <c r="C528" s="124">
        <v>17</v>
      </c>
      <c r="D528" s="123"/>
      <c r="E528" s="123"/>
      <c r="F528" s="56" t="str">
        <f t="shared" si="35"/>
        <v/>
      </c>
      <c r="G528" s="123"/>
      <c r="H528" s="122"/>
      <c r="I528" s="123"/>
      <c r="J528" s="124" t="s">
        <v>28</v>
      </c>
      <c r="K528" s="125">
        <v>21800</v>
      </c>
      <c r="L528" s="124" t="s">
        <v>29</v>
      </c>
      <c r="M528" s="183" t="s">
        <v>99</v>
      </c>
      <c r="N528" s="57" t="s">
        <v>100</v>
      </c>
      <c r="O528" s="126"/>
      <c r="P528" s="205"/>
    </row>
    <row r="529" spans="1:16" x14ac:dyDescent="0.2">
      <c r="A529" s="121" t="s">
        <v>1113</v>
      </c>
      <c r="B529" s="55" t="str">
        <f t="shared" si="36"/>
        <v>SUPER U SOUAL</v>
      </c>
      <c r="C529" s="124">
        <v>17</v>
      </c>
      <c r="D529" s="123"/>
      <c r="E529" s="123"/>
      <c r="F529" s="56" t="str">
        <f t="shared" si="35"/>
        <v/>
      </c>
      <c r="G529" s="123"/>
      <c r="H529" s="122"/>
      <c r="I529" s="123"/>
      <c r="J529" s="124" t="s">
        <v>1114</v>
      </c>
      <c r="K529" s="125">
        <v>81580</v>
      </c>
      <c r="L529" s="124" t="s">
        <v>1115</v>
      </c>
      <c r="M529" s="127" t="s">
        <v>80</v>
      </c>
      <c r="N529" s="60" t="s">
        <v>81</v>
      </c>
      <c r="O529" s="126"/>
      <c r="P529" s="205"/>
    </row>
    <row r="530" spans="1:16" x14ac:dyDescent="0.2">
      <c r="A530" s="121" t="s">
        <v>231</v>
      </c>
      <c r="B530" s="55" t="str">
        <f t="shared" si="36"/>
        <v>SUPER U ST AMOUR</v>
      </c>
      <c r="C530" s="124">
        <v>17</v>
      </c>
      <c r="D530" s="123"/>
      <c r="E530" s="123"/>
      <c r="F530" s="56"/>
      <c r="G530" s="123"/>
      <c r="H530" s="122"/>
      <c r="I530" s="123"/>
      <c r="J530" s="124" t="s">
        <v>232</v>
      </c>
      <c r="K530" s="125">
        <v>39160</v>
      </c>
      <c r="L530" s="124" t="s">
        <v>233</v>
      </c>
      <c r="M530" s="57" t="s">
        <v>99</v>
      </c>
      <c r="N530" s="57" t="s">
        <v>100</v>
      </c>
      <c r="O530" s="126"/>
      <c r="P530" s="205"/>
    </row>
    <row r="531" spans="1:16" x14ac:dyDescent="0.2">
      <c r="A531" s="121" t="s">
        <v>1116</v>
      </c>
      <c r="B531" s="55" t="str">
        <f t="shared" si="36"/>
        <v>SUPER U ST BAETHELEMY</v>
      </c>
      <c r="C531" s="124">
        <v>17</v>
      </c>
      <c r="D531" s="123"/>
      <c r="E531" s="123"/>
      <c r="F531" s="56" t="str">
        <f>IF(C531&gt;1,"",1)</f>
        <v/>
      </c>
      <c r="G531" s="123"/>
      <c r="H531" s="122"/>
      <c r="I531" s="123"/>
      <c r="J531" s="124" t="s">
        <v>1117</v>
      </c>
      <c r="K531" s="125">
        <v>49124</v>
      </c>
      <c r="L531" s="124" t="s">
        <v>1118</v>
      </c>
      <c r="M531" s="124" t="s">
        <v>86</v>
      </c>
      <c r="N531" s="57" t="s">
        <v>87</v>
      </c>
      <c r="O531" s="126"/>
      <c r="P531" s="205"/>
    </row>
    <row r="532" spans="1:16" x14ac:dyDescent="0.2">
      <c r="A532" s="121" t="s">
        <v>219</v>
      </c>
      <c r="B532" s="55" t="str">
        <f t="shared" si="36"/>
        <v>SUPER U ST BAZEILLE</v>
      </c>
      <c r="C532" s="124">
        <v>20</v>
      </c>
      <c r="D532" s="123"/>
      <c r="E532" s="123"/>
      <c r="F532" s="56"/>
      <c r="G532" s="123"/>
      <c r="H532" s="122"/>
      <c r="I532" s="123"/>
      <c r="J532" s="124" t="s">
        <v>220</v>
      </c>
      <c r="K532" s="125">
        <v>47180</v>
      </c>
      <c r="L532" s="124" t="s">
        <v>221</v>
      </c>
      <c r="M532" s="182" t="s">
        <v>95</v>
      </c>
      <c r="N532" s="57" t="s">
        <v>96</v>
      </c>
      <c r="O532" s="126"/>
      <c r="P532" s="205"/>
    </row>
    <row r="533" spans="1:16" x14ac:dyDescent="0.2">
      <c r="A533" s="130" t="s">
        <v>362</v>
      </c>
      <c r="B533" s="55" t="str">
        <f t="shared" si="36"/>
        <v>SUPER U ST CIERS SUR GIRONDE</v>
      </c>
      <c r="C533" s="124"/>
      <c r="D533" s="122"/>
      <c r="E533" s="122"/>
      <c r="F533" s="56">
        <f>IF(C533&gt;1,"",1)</f>
        <v>1</v>
      </c>
      <c r="G533" s="122"/>
      <c r="H533" s="122"/>
      <c r="I533" s="123"/>
      <c r="J533" s="127" t="s">
        <v>650</v>
      </c>
      <c r="K533" s="125">
        <v>33820</v>
      </c>
      <c r="L533" s="124" t="s">
        <v>651</v>
      </c>
      <c r="M533" s="127" t="s">
        <v>97</v>
      </c>
      <c r="N533" s="127" t="s">
        <v>98</v>
      </c>
      <c r="O533" s="126"/>
      <c r="P533" s="205"/>
    </row>
    <row r="534" spans="1:16" x14ac:dyDescent="0.2">
      <c r="A534" s="121" t="s">
        <v>998</v>
      </c>
      <c r="B534" s="55" t="str">
        <f t="shared" si="36"/>
        <v>SUPER U ST GEORGES LES BAILLARGEAUX</v>
      </c>
      <c r="C534" s="124"/>
      <c r="D534" s="123"/>
      <c r="E534" s="123"/>
      <c r="F534" s="56">
        <f>IF(C534&gt;1,"",1)</f>
        <v>1</v>
      </c>
      <c r="G534" s="123"/>
      <c r="H534" s="122"/>
      <c r="I534" s="123"/>
      <c r="J534" s="124" t="s">
        <v>1119</v>
      </c>
      <c r="K534" s="125">
        <v>86130</v>
      </c>
      <c r="L534" s="124" t="s">
        <v>1120</v>
      </c>
      <c r="M534" s="62" t="s">
        <v>95</v>
      </c>
      <c r="N534" s="57" t="s">
        <v>96</v>
      </c>
      <c r="O534" s="126"/>
      <c r="P534" s="205"/>
    </row>
    <row r="535" spans="1:16" x14ac:dyDescent="0.2">
      <c r="A535" s="121" t="s">
        <v>801</v>
      </c>
      <c r="B535" s="55" t="str">
        <f t="shared" si="36"/>
        <v>SUPER U ST GEORGES SUR LOIRE</v>
      </c>
      <c r="C535" s="124">
        <v>12</v>
      </c>
      <c r="D535" s="123"/>
      <c r="E535" s="123"/>
      <c r="F535" s="56" t="str">
        <f>IF(C535&gt;1,"",1)</f>
        <v/>
      </c>
      <c r="G535" s="123"/>
      <c r="H535" s="122"/>
      <c r="I535" s="123"/>
      <c r="J535" s="124" t="s">
        <v>802</v>
      </c>
      <c r="K535" s="125">
        <v>49170</v>
      </c>
      <c r="L535" s="124" t="s">
        <v>803</v>
      </c>
      <c r="M535" s="57" t="s">
        <v>86</v>
      </c>
      <c r="N535" s="57" t="s">
        <v>87</v>
      </c>
      <c r="O535" s="126"/>
      <c r="P535" s="205"/>
    </row>
    <row r="536" spans="1:16" x14ac:dyDescent="0.2">
      <c r="A536" s="130" t="s">
        <v>1121</v>
      </c>
      <c r="B536" s="55" t="str">
        <f t="shared" si="36"/>
        <v>SUPER U ST LAURENT DES EAUX</v>
      </c>
      <c r="C536" s="124"/>
      <c r="D536" s="122"/>
      <c r="E536" s="122"/>
      <c r="F536" s="56">
        <f>IF(C536&gt;1,"",1)</f>
        <v>1</v>
      </c>
      <c r="G536" s="122"/>
      <c r="H536" s="122"/>
      <c r="I536" s="123"/>
      <c r="J536" s="124" t="s">
        <v>695</v>
      </c>
      <c r="K536" s="125">
        <v>41220</v>
      </c>
      <c r="L536" s="124" t="s">
        <v>696</v>
      </c>
      <c r="M536" s="182" t="s">
        <v>95</v>
      </c>
      <c r="N536" s="124" t="s">
        <v>96</v>
      </c>
      <c r="O536" s="126"/>
      <c r="P536" s="205"/>
    </row>
    <row r="537" spans="1:16" x14ac:dyDescent="0.2">
      <c r="A537" s="121" t="s">
        <v>1122</v>
      </c>
      <c r="B537" s="55" t="str">
        <f t="shared" si="36"/>
        <v>SUPER U ST MEÈN LE GRAND</v>
      </c>
      <c r="C537" s="124"/>
      <c r="D537" s="123"/>
      <c r="E537" s="123"/>
      <c r="F537" s="56">
        <f>IF(C537&gt;1,"",1)</f>
        <v>1</v>
      </c>
      <c r="G537" s="123"/>
      <c r="H537" s="122"/>
      <c r="I537" s="123"/>
      <c r="J537" s="124" t="s">
        <v>732</v>
      </c>
      <c r="K537" s="125">
        <v>35290</v>
      </c>
      <c r="L537" s="124" t="s">
        <v>733</v>
      </c>
      <c r="M537" s="57" t="s">
        <v>86</v>
      </c>
      <c r="N537" s="57" t="s">
        <v>87</v>
      </c>
      <c r="O537" s="126"/>
      <c r="P537" s="205"/>
    </row>
    <row r="538" spans="1:16" x14ac:dyDescent="0.2">
      <c r="A538" s="121" t="s">
        <v>1634</v>
      </c>
      <c r="B538" s="55" t="str">
        <f t="shared" si="36"/>
        <v>SUPER U ST PHILIBERT DE GRAND LIEU</v>
      </c>
      <c r="C538" s="124"/>
      <c r="D538" s="123"/>
      <c r="E538" s="123"/>
      <c r="F538" s="56">
        <v>1</v>
      </c>
      <c r="G538" s="123"/>
      <c r="H538" s="122"/>
      <c r="I538" s="123"/>
      <c r="J538" s="124" t="s">
        <v>1523</v>
      </c>
      <c r="K538" s="125">
        <v>44310</v>
      </c>
      <c r="L538" s="124" t="s">
        <v>1524</v>
      </c>
      <c r="M538" s="57" t="s">
        <v>86</v>
      </c>
      <c r="N538" s="57" t="s">
        <v>87</v>
      </c>
      <c r="O538" s="126"/>
      <c r="P538" s="205"/>
    </row>
    <row r="539" spans="1:16" x14ac:dyDescent="0.2">
      <c r="A539" s="130" t="s">
        <v>294</v>
      </c>
      <c r="B539" s="55" t="str">
        <f t="shared" si="36"/>
        <v xml:space="preserve">SUPER U ST SERIN SUR L'ISLE </v>
      </c>
      <c r="C539" s="124">
        <v>17</v>
      </c>
      <c r="D539" s="122"/>
      <c r="E539" s="122"/>
      <c r="F539" s="56" t="str">
        <f t="shared" ref="F539:F555" si="37">IF(C539&gt;1,"",1)</f>
        <v/>
      </c>
      <c r="G539" s="122"/>
      <c r="H539" s="122"/>
      <c r="I539" s="123"/>
      <c r="J539" s="127" t="s">
        <v>652</v>
      </c>
      <c r="K539" s="125">
        <v>33660</v>
      </c>
      <c r="L539" s="124" t="s">
        <v>653</v>
      </c>
      <c r="M539" s="184" t="s">
        <v>97</v>
      </c>
      <c r="N539" s="60" t="s">
        <v>98</v>
      </c>
      <c r="O539" s="126"/>
      <c r="P539" s="205"/>
    </row>
    <row r="540" spans="1:16" x14ac:dyDescent="0.2">
      <c r="A540" s="130" t="s">
        <v>401</v>
      </c>
      <c r="B540" s="55" t="str">
        <f t="shared" si="36"/>
        <v>SUPER U ST SUPLICE ET CAMEYRAC</v>
      </c>
      <c r="C540" s="124">
        <v>17</v>
      </c>
      <c r="D540" s="122"/>
      <c r="E540" s="122"/>
      <c r="F540" s="56" t="str">
        <f t="shared" si="37"/>
        <v/>
      </c>
      <c r="G540" s="122"/>
      <c r="H540" s="122"/>
      <c r="I540" s="123"/>
      <c r="J540" s="127" t="s">
        <v>654</v>
      </c>
      <c r="K540" s="125">
        <v>33450</v>
      </c>
      <c r="L540" s="124" t="s">
        <v>655</v>
      </c>
      <c r="M540" s="60" t="s">
        <v>97</v>
      </c>
      <c r="N540" s="60" t="s">
        <v>98</v>
      </c>
      <c r="O540" s="59"/>
      <c r="P540" s="205"/>
    </row>
    <row r="541" spans="1:16" x14ac:dyDescent="0.2">
      <c r="A541" s="121" t="s">
        <v>1570</v>
      </c>
      <c r="B541" s="55" t="str">
        <f t="shared" si="36"/>
        <v>SUPER U TALANT</v>
      </c>
      <c r="C541" s="124">
        <v>17</v>
      </c>
      <c r="D541" s="123"/>
      <c r="E541" s="123"/>
      <c r="F541" s="56" t="str">
        <f t="shared" si="37"/>
        <v/>
      </c>
      <c r="G541" s="123"/>
      <c r="H541" s="122"/>
      <c r="I541" s="123"/>
      <c r="J541" s="124" t="s">
        <v>1571</v>
      </c>
      <c r="K541" s="125">
        <v>21240</v>
      </c>
      <c r="L541" s="124" t="s">
        <v>1572</v>
      </c>
      <c r="M541" s="57" t="s">
        <v>99</v>
      </c>
      <c r="N541" s="57" t="s">
        <v>100</v>
      </c>
      <c r="O541" s="126"/>
      <c r="P541" s="205"/>
    </row>
    <row r="542" spans="1:16" x14ac:dyDescent="0.2">
      <c r="A542" s="121" t="s">
        <v>769</v>
      </c>
      <c r="B542" s="55" t="str">
        <f t="shared" si="36"/>
        <v>SUPER U THOUARE SUR LOIRE</v>
      </c>
      <c r="C542" s="124">
        <v>10</v>
      </c>
      <c r="D542" s="123"/>
      <c r="E542" s="123"/>
      <c r="F542" s="56" t="str">
        <f t="shared" si="37"/>
        <v/>
      </c>
      <c r="G542" s="123"/>
      <c r="H542" s="122"/>
      <c r="I542" s="123"/>
      <c r="J542" s="124" t="s">
        <v>770</v>
      </c>
      <c r="K542" s="125">
        <v>44470</v>
      </c>
      <c r="L542" s="124" t="s">
        <v>771</v>
      </c>
      <c r="M542" s="57" t="s">
        <v>86</v>
      </c>
      <c r="N542" s="57" t="s">
        <v>87</v>
      </c>
      <c r="O542" s="126"/>
      <c r="P542" s="205"/>
    </row>
    <row r="543" spans="1:16" x14ac:dyDescent="0.2">
      <c r="A543" s="130" t="s">
        <v>363</v>
      </c>
      <c r="B543" s="55" t="str">
        <f t="shared" si="36"/>
        <v>SUPER U THOUARS</v>
      </c>
      <c r="C543" s="124">
        <v>16</v>
      </c>
      <c r="D543" s="122"/>
      <c r="E543" s="122"/>
      <c r="F543" s="56" t="str">
        <f t="shared" si="37"/>
        <v/>
      </c>
      <c r="G543" s="122"/>
      <c r="H543" s="122"/>
      <c r="I543" s="123"/>
      <c r="J543" s="127" t="s">
        <v>656</v>
      </c>
      <c r="K543" s="125">
        <v>79100</v>
      </c>
      <c r="L543" s="124" t="s">
        <v>657</v>
      </c>
      <c r="M543" s="57" t="s">
        <v>86</v>
      </c>
      <c r="N543" s="57" t="s">
        <v>87</v>
      </c>
      <c r="O543" s="126"/>
      <c r="P543" s="205"/>
    </row>
    <row r="544" spans="1:16" x14ac:dyDescent="0.2">
      <c r="A544" s="121" t="s">
        <v>748</v>
      </c>
      <c r="B544" s="55" t="str">
        <f t="shared" si="36"/>
        <v>SUPER U TINTÉNIAC</v>
      </c>
      <c r="C544" s="124">
        <v>10</v>
      </c>
      <c r="D544" s="123"/>
      <c r="E544" s="123"/>
      <c r="F544" s="56" t="str">
        <f t="shared" si="37"/>
        <v/>
      </c>
      <c r="G544" s="123"/>
      <c r="H544" s="122"/>
      <c r="I544" s="123"/>
      <c r="J544" s="124" t="s">
        <v>749</v>
      </c>
      <c r="K544" s="125">
        <v>35190</v>
      </c>
      <c r="L544" s="124" t="s">
        <v>750</v>
      </c>
      <c r="M544" s="57" t="s">
        <v>86</v>
      </c>
      <c r="N544" s="57" t="s">
        <v>87</v>
      </c>
      <c r="O544" s="126"/>
      <c r="P544" s="205"/>
    </row>
    <row r="545" spans="1:16" x14ac:dyDescent="0.2">
      <c r="A545" s="121" t="s">
        <v>793</v>
      </c>
      <c r="B545" s="55" t="str">
        <f t="shared" si="36"/>
        <v>SUPER U TONNAY SUR CHARENTE</v>
      </c>
      <c r="C545" s="124">
        <v>17</v>
      </c>
      <c r="D545" s="123"/>
      <c r="E545" s="123"/>
      <c r="F545" s="56" t="str">
        <f t="shared" si="37"/>
        <v/>
      </c>
      <c r="G545" s="123"/>
      <c r="H545" s="122"/>
      <c r="I545" s="123"/>
      <c r="J545" s="124" t="s">
        <v>794</v>
      </c>
      <c r="K545" s="125">
        <v>17430</v>
      </c>
      <c r="L545" s="124" t="s">
        <v>795</v>
      </c>
      <c r="M545" s="57" t="s">
        <v>86</v>
      </c>
      <c r="N545" s="57" t="s">
        <v>87</v>
      </c>
      <c r="O545" s="126"/>
      <c r="P545" s="205"/>
    </row>
    <row r="546" spans="1:16" x14ac:dyDescent="0.2">
      <c r="A546" s="128" t="s">
        <v>327</v>
      </c>
      <c r="B546" s="55" t="str">
        <f t="shared" si="36"/>
        <v>SUPER U TREBES</v>
      </c>
      <c r="C546" s="124">
        <v>15</v>
      </c>
      <c r="D546" s="129"/>
      <c r="E546" s="129"/>
      <c r="F546" s="56" t="str">
        <f t="shared" si="37"/>
        <v/>
      </c>
      <c r="G546" s="129"/>
      <c r="H546" s="122"/>
      <c r="I546" s="123"/>
      <c r="J546" s="127" t="s">
        <v>658</v>
      </c>
      <c r="K546" s="125">
        <v>11800</v>
      </c>
      <c r="L546" s="124" t="s">
        <v>659</v>
      </c>
      <c r="M546" s="127" t="s">
        <v>80</v>
      </c>
      <c r="N546" s="60" t="s">
        <v>81</v>
      </c>
      <c r="O546" s="126"/>
      <c r="P546" s="205"/>
    </row>
    <row r="547" spans="1:16" x14ac:dyDescent="0.2">
      <c r="A547" s="121" t="s">
        <v>872</v>
      </c>
      <c r="B547" s="55" t="str">
        <f t="shared" si="36"/>
        <v>SUPER U UZERCHE</v>
      </c>
      <c r="C547" s="124"/>
      <c r="D547" s="123"/>
      <c r="E547" s="123"/>
      <c r="F547" s="56">
        <f t="shared" si="37"/>
        <v>1</v>
      </c>
      <c r="G547" s="123"/>
      <c r="H547" s="122"/>
      <c r="I547" s="123"/>
      <c r="J547" s="124" t="s">
        <v>873</v>
      </c>
      <c r="K547" s="125">
        <v>19140</v>
      </c>
      <c r="L547" s="124" t="s">
        <v>874</v>
      </c>
      <c r="M547" s="182" t="s">
        <v>95</v>
      </c>
      <c r="N547" s="124" t="s">
        <v>96</v>
      </c>
      <c r="O547" s="126"/>
      <c r="P547" s="205"/>
    </row>
    <row r="548" spans="1:16" x14ac:dyDescent="0.2">
      <c r="A548" s="121" t="s">
        <v>1525</v>
      </c>
      <c r="B548" s="55" t="str">
        <f t="shared" si="36"/>
        <v>SUPER U VALMON</v>
      </c>
      <c r="C548" s="124">
        <v>15</v>
      </c>
      <c r="D548" s="123"/>
      <c r="E548" s="123"/>
      <c r="F548" s="56" t="str">
        <f t="shared" si="37"/>
        <v/>
      </c>
      <c r="G548" s="123"/>
      <c r="H548" s="122"/>
      <c r="I548" s="123"/>
      <c r="J548" s="124" t="s">
        <v>1526</v>
      </c>
      <c r="K548" s="125">
        <v>57730</v>
      </c>
      <c r="L548" s="124" t="s">
        <v>1527</v>
      </c>
      <c r="M548" s="124" t="s">
        <v>99</v>
      </c>
      <c r="N548" s="124" t="s">
        <v>100</v>
      </c>
      <c r="O548" s="126"/>
      <c r="P548" s="205"/>
    </row>
    <row r="549" spans="1:16" x14ac:dyDescent="0.2">
      <c r="A549" s="121" t="s">
        <v>1318</v>
      </c>
      <c r="B549" s="55" t="str">
        <f t="shared" si="36"/>
        <v>SUPER U VENISSIEUX</v>
      </c>
      <c r="C549" s="124"/>
      <c r="D549" s="123"/>
      <c r="E549" s="123"/>
      <c r="F549" s="56">
        <f t="shared" si="37"/>
        <v>1</v>
      </c>
      <c r="G549" s="123"/>
      <c r="H549" s="122"/>
      <c r="I549" s="123"/>
      <c r="J549" s="124" t="s">
        <v>1319</v>
      </c>
      <c r="K549" s="125">
        <v>69200</v>
      </c>
      <c r="L549" s="124" t="s">
        <v>1320</v>
      </c>
      <c r="M549" s="62" t="s">
        <v>95</v>
      </c>
      <c r="N549" s="57" t="s">
        <v>96</v>
      </c>
      <c r="O549" s="126"/>
      <c r="P549" s="205"/>
    </row>
    <row r="550" spans="1:16" x14ac:dyDescent="0.2">
      <c r="A550" s="121" t="s">
        <v>1123</v>
      </c>
      <c r="B550" s="55" t="str">
        <f t="shared" si="36"/>
        <v>SUPER U VERTOU</v>
      </c>
      <c r="C550" s="124">
        <v>17</v>
      </c>
      <c r="D550" s="123"/>
      <c r="E550" s="123"/>
      <c r="F550" s="56" t="str">
        <f t="shared" si="37"/>
        <v/>
      </c>
      <c r="G550" s="123"/>
      <c r="H550" s="122"/>
      <c r="I550" s="123"/>
      <c r="J550" s="124" t="s">
        <v>1124</v>
      </c>
      <c r="K550" s="125">
        <v>44120</v>
      </c>
      <c r="L550" s="124" t="s">
        <v>1125</v>
      </c>
      <c r="M550" s="57" t="s">
        <v>86</v>
      </c>
      <c r="N550" s="57" t="s">
        <v>87</v>
      </c>
      <c r="O550" s="126"/>
      <c r="P550" s="205"/>
    </row>
    <row r="551" spans="1:16" x14ac:dyDescent="0.2">
      <c r="A551" s="121" t="s">
        <v>1487</v>
      </c>
      <c r="B551" s="55" t="str">
        <f t="shared" si="36"/>
        <v>SUPER U VIHIERS</v>
      </c>
      <c r="C551" s="124">
        <v>17</v>
      </c>
      <c r="D551" s="123"/>
      <c r="E551" s="123"/>
      <c r="F551" s="56" t="str">
        <f t="shared" si="37"/>
        <v/>
      </c>
      <c r="G551" s="123"/>
      <c r="H551" s="122"/>
      <c r="I551" s="123"/>
      <c r="J551" s="124" t="s">
        <v>1488</v>
      </c>
      <c r="K551" s="125">
        <v>49310</v>
      </c>
      <c r="L551" s="124" t="s">
        <v>1489</v>
      </c>
      <c r="M551" s="57" t="s">
        <v>86</v>
      </c>
      <c r="N551" s="57" t="s">
        <v>87</v>
      </c>
      <c r="O551" s="126"/>
      <c r="P551" s="205"/>
    </row>
    <row r="552" spans="1:16" x14ac:dyDescent="0.2">
      <c r="A552" s="121" t="s">
        <v>34</v>
      </c>
      <c r="B552" s="55" t="str">
        <f t="shared" si="36"/>
        <v>SUPER U VILLE</v>
      </c>
      <c r="C552" s="124">
        <v>17</v>
      </c>
      <c r="D552" s="123"/>
      <c r="E552" s="123"/>
      <c r="F552" s="123" t="str">
        <f t="shared" si="37"/>
        <v/>
      </c>
      <c r="G552" s="123"/>
      <c r="H552" s="122"/>
      <c r="I552" s="123"/>
      <c r="J552" s="124" t="s">
        <v>35</v>
      </c>
      <c r="K552" s="125">
        <v>67220</v>
      </c>
      <c r="L552" s="124" t="s">
        <v>256</v>
      </c>
      <c r="M552" s="124" t="s">
        <v>99</v>
      </c>
      <c r="N552" s="124" t="s">
        <v>100</v>
      </c>
      <c r="O552" s="126"/>
      <c r="P552" s="205"/>
    </row>
    <row r="553" spans="1:16" x14ac:dyDescent="0.2">
      <c r="A553" s="121" t="s">
        <v>775</v>
      </c>
      <c r="B553" s="55" t="str">
        <f t="shared" si="36"/>
        <v>TEAM OUEST</v>
      </c>
      <c r="C553" s="124">
        <v>20</v>
      </c>
      <c r="D553" s="123"/>
      <c r="E553" s="123"/>
      <c r="F553" s="123" t="str">
        <f t="shared" si="37"/>
        <v/>
      </c>
      <c r="G553" s="123"/>
      <c r="H553" s="122"/>
      <c r="I553" s="123"/>
      <c r="J553" s="124" t="s">
        <v>1584</v>
      </c>
      <c r="K553" s="125">
        <v>35530</v>
      </c>
      <c r="L553" s="124" t="s">
        <v>1585</v>
      </c>
      <c r="M553" s="57" t="s">
        <v>86</v>
      </c>
      <c r="N553" s="57" t="s">
        <v>87</v>
      </c>
      <c r="O553" s="126"/>
      <c r="P553" s="205"/>
    </row>
    <row r="554" spans="1:16" ht="12.75" customHeight="1" x14ac:dyDescent="0.2">
      <c r="A554" s="121" t="s">
        <v>55</v>
      </c>
      <c r="B554" s="55" t="str">
        <f t="shared" si="36"/>
        <v>TEYCHENEY JEAN</v>
      </c>
      <c r="C554" s="124"/>
      <c r="D554" s="123">
        <v>1</v>
      </c>
      <c r="E554" s="123"/>
      <c r="F554" s="123">
        <f t="shared" si="37"/>
        <v>1</v>
      </c>
      <c r="G554" s="123">
        <v>1</v>
      </c>
      <c r="H554" s="122"/>
      <c r="I554" s="123"/>
      <c r="J554" s="124" t="s">
        <v>54</v>
      </c>
      <c r="K554" s="125">
        <v>33130</v>
      </c>
      <c r="L554" s="124" t="s">
        <v>1559</v>
      </c>
      <c r="M554" s="124"/>
      <c r="N554" s="124"/>
      <c r="O554" s="126"/>
      <c r="P554" s="205"/>
    </row>
    <row r="555" spans="1:16" ht="12.75" customHeight="1" x14ac:dyDescent="0.2">
      <c r="A555" s="121" t="s">
        <v>1173</v>
      </c>
      <c r="B555" s="55" t="str">
        <f t="shared" si="36"/>
        <v>TOTARO VERONIQUE</v>
      </c>
      <c r="C555" s="124"/>
      <c r="D555" s="123">
        <v>1</v>
      </c>
      <c r="E555" s="123"/>
      <c r="F555" s="123">
        <f t="shared" si="37"/>
        <v>1</v>
      </c>
      <c r="G555" s="123">
        <v>1</v>
      </c>
      <c r="H555" s="122"/>
      <c r="I555" s="123"/>
      <c r="J555" s="124" t="s">
        <v>1174</v>
      </c>
      <c r="K555" s="125">
        <v>64240</v>
      </c>
      <c r="L555" s="124" t="s">
        <v>1175</v>
      </c>
      <c r="M555" s="124"/>
      <c r="N555" s="124"/>
      <c r="O555" s="126"/>
      <c r="P555" s="205"/>
    </row>
    <row r="556" spans="1:16" ht="12.75" customHeight="1" x14ac:dyDescent="0.2">
      <c r="A556" s="121" t="s">
        <v>125</v>
      </c>
      <c r="B556" s="55" t="str">
        <f t="shared" si="36"/>
        <v>TROUVE OLIVIER</v>
      </c>
      <c r="C556" s="124"/>
      <c r="D556" s="123"/>
      <c r="E556" s="123"/>
      <c r="F556" s="123" t="str">
        <f>IF(M556&gt;1,"",1)</f>
        <v/>
      </c>
      <c r="G556" s="123"/>
      <c r="H556" s="122"/>
      <c r="I556" s="123"/>
      <c r="J556" s="124" t="s">
        <v>126</v>
      </c>
      <c r="K556" s="125">
        <v>91330</v>
      </c>
      <c r="L556" s="124" t="s">
        <v>127</v>
      </c>
      <c r="M556" s="60" t="s">
        <v>97</v>
      </c>
      <c r="N556" s="60" t="s">
        <v>98</v>
      </c>
      <c r="O556" s="126"/>
      <c r="P556" s="205"/>
    </row>
    <row r="557" spans="1:16" ht="12.75" customHeight="1" x14ac:dyDescent="0.2">
      <c r="A557" s="121" t="s">
        <v>1126</v>
      </c>
      <c r="B557" s="55" t="str">
        <f t="shared" si="36"/>
        <v>VERNEAU PARTRICIA</v>
      </c>
      <c r="C557" s="124"/>
      <c r="D557" s="123">
        <v>1</v>
      </c>
      <c r="E557" s="123"/>
      <c r="F557" s="123">
        <f>IF(C557&gt;1,"",1)</f>
        <v>1</v>
      </c>
      <c r="G557" s="123">
        <v>1</v>
      </c>
      <c r="H557" s="122"/>
      <c r="I557" s="123"/>
      <c r="J557" s="124" t="s">
        <v>1127</v>
      </c>
      <c r="K557" s="125">
        <v>37140</v>
      </c>
      <c r="L557" s="124" t="s">
        <v>1128</v>
      </c>
      <c r="M557" s="57"/>
      <c r="N557" s="57"/>
      <c r="O557" s="126"/>
      <c r="P557" s="205"/>
    </row>
    <row r="558" spans="1:16" ht="12.75" customHeight="1" x14ac:dyDescent="0.2">
      <c r="A558" s="207" t="s">
        <v>1129</v>
      </c>
      <c r="B558" s="55" t="str">
        <f>UPPER(A558)</f>
        <v>VINCENT SEVERINE</v>
      </c>
      <c r="C558" s="124"/>
      <c r="D558" s="123">
        <v>1</v>
      </c>
      <c r="E558" s="123"/>
      <c r="F558" s="123">
        <f>IF(C558&gt;1,"",1)</f>
        <v>1</v>
      </c>
      <c r="G558" s="123">
        <v>1</v>
      </c>
      <c r="H558" s="122"/>
      <c r="I558" s="123"/>
      <c r="J558" s="124" t="s">
        <v>1130</v>
      </c>
      <c r="K558" s="125">
        <v>17800</v>
      </c>
      <c r="L558" s="124" t="s">
        <v>1131</v>
      </c>
      <c r="M558" s="124"/>
      <c r="N558" s="124"/>
      <c r="O558" s="126"/>
      <c r="P558" s="205"/>
    </row>
    <row r="559" spans="1:16" ht="12.75" customHeight="1" x14ac:dyDescent="0.2">
      <c r="A559" s="207"/>
      <c r="B559" s="55"/>
      <c r="C559" s="124"/>
      <c r="D559" s="123"/>
      <c r="E559" s="123"/>
      <c r="F559" s="123"/>
      <c r="G559" s="123"/>
      <c r="H559" s="122"/>
      <c r="I559" s="123"/>
      <c r="J559" s="124"/>
      <c r="K559" s="125"/>
      <c r="L559" s="124"/>
      <c r="M559" s="124"/>
      <c r="N559" s="124"/>
      <c r="O559" s="126"/>
      <c r="P559" s="205"/>
    </row>
    <row r="560" spans="1:16" ht="12.75" customHeight="1" x14ac:dyDescent="0.2">
      <c r="A560" s="207"/>
      <c r="B560" s="55"/>
      <c r="C560" s="124"/>
      <c r="D560" s="123"/>
      <c r="E560" s="123"/>
      <c r="F560" s="123"/>
      <c r="G560" s="123"/>
      <c r="H560" s="122"/>
      <c r="I560" s="123"/>
      <c r="J560" s="124"/>
      <c r="K560" s="125"/>
      <c r="L560" s="124"/>
      <c r="M560" s="124"/>
      <c r="N560" s="124"/>
      <c r="O560" s="126"/>
      <c r="P560" s="205"/>
    </row>
    <row r="561" spans="1:16" ht="12.75" customHeight="1" x14ac:dyDescent="0.2">
      <c r="A561" s="207"/>
      <c r="B561" s="55"/>
      <c r="C561" s="124"/>
      <c r="D561" s="123"/>
      <c r="E561" s="123"/>
      <c r="F561" s="123"/>
      <c r="G561" s="123"/>
      <c r="H561" s="122"/>
      <c r="I561" s="123"/>
      <c r="J561" s="124"/>
      <c r="K561" s="125"/>
      <c r="L561" s="124"/>
      <c r="M561" s="124"/>
      <c r="N561" s="124"/>
      <c r="O561" s="126"/>
      <c r="P561" s="205"/>
    </row>
    <row r="562" spans="1:16" ht="12.75" customHeight="1" x14ac:dyDescent="0.2">
      <c r="A562" s="207"/>
      <c r="B562" s="55"/>
      <c r="C562" s="124"/>
      <c r="D562" s="123"/>
      <c r="E562" s="123"/>
      <c r="F562" s="123"/>
      <c r="G562" s="123"/>
      <c r="H562" s="122"/>
      <c r="I562" s="123"/>
      <c r="J562" s="124"/>
      <c r="K562" s="125"/>
      <c r="L562" s="124"/>
      <c r="M562" s="124"/>
      <c r="N562" s="124"/>
      <c r="O562" s="126"/>
      <c r="P562" s="205"/>
    </row>
    <row r="563" spans="1:16" ht="12.75" customHeight="1" x14ac:dyDescent="0.2">
      <c r="A563" s="207"/>
      <c r="B563" s="55"/>
      <c r="C563" s="124"/>
      <c r="D563" s="123"/>
      <c r="E563" s="123"/>
      <c r="F563" s="123"/>
      <c r="G563" s="123"/>
      <c r="H563" s="122"/>
      <c r="I563" s="123"/>
      <c r="J563" s="124"/>
      <c r="K563" s="125"/>
      <c r="L563" s="124"/>
      <c r="M563" s="124"/>
      <c r="N563" s="124"/>
      <c r="O563" s="126"/>
      <c r="P563" s="205"/>
    </row>
    <row r="564" spans="1:16" ht="12.75" customHeight="1" x14ac:dyDescent="0.2">
      <c r="A564" s="207"/>
      <c r="B564" s="55"/>
      <c r="C564" s="124"/>
      <c r="D564" s="123"/>
      <c r="E564" s="123"/>
      <c r="F564" s="123"/>
      <c r="G564" s="123"/>
      <c r="H564" s="122"/>
      <c r="I564" s="123"/>
      <c r="J564" s="124"/>
      <c r="K564" s="125"/>
      <c r="L564" s="124"/>
      <c r="M564" s="124"/>
      <c r="N564" s="124"/>
      <c r="O564" s="126"/>
      <c r="P564" s="205"/>
    </row>
    <row r="565" spans="1:16" ht="12.75" customHeight="1" x14ac:dyDescent="0.2">
      <c r="A565" s="59"/>
      <c r="B565" s="55" t="str">
        <f>UPPER(A565)</f>
        <v/>
      </c>
      <c r="C565" s="124"/>
      <c r="D565" s="123"/>
      <c r="E565" s="123"/>
      <c r="F565" s="123"/>
      <c r="G565" s="123"/>
      <c r="H565" s="122"/>
      <c r="I565" s="123"/>
      <c r="J565" s="124"/>
      <c r="K565" s="125"/>
      <c r="L565" s="124"/>
      <c r="M565" s="124"/>
      <c r="N565" s="124"/>
      <c r="O565" s="126"/>
      <c r="P565" s="205"/>
    </row>
    <row r="566" spans="1:16" x14ac:dyDescent="0.2">
      <c r="A566" s="59"/>
      <c r="B566" s="55" t="str">
        <f t="shared" ref="B566:B567" si="38">UPPER(A566)</f>
        <v/>
      </c>
      <c r="C566" s="124"/>
      <c r="D566" s="123"/>
      <c r="E566" s="123"/>
      <c r="F566" s="123"/>
      <c r="G566" s="123"/>
      <c r="H566" s="122"/>
      <c r="I566" s="123"/>
      <c r="J566" s="124"/>
      <c r="K566" s="125"/>
      <c r="L566" s="124"/>
      <c r="M566" s="124"/>
      <c r="N566" s="124"/>
      <c r="O566" s="126"/>
      <c r="P566" s="205"/>
    </row>
    <row r="567" spans="1:16" ht="12" thickBot="1" x14ac:dyDescent="0.25">
      <c r="A567" s="294" t="s">
        <v>1678</v>
      </c>
      <c r="B567" s="55" t="str">
        <f t="shared" si="38"/>
        <v>INSEREZ DES LIGNES AU DESSUS</v>
      </c>
      <c r="C567" s="86"/>
      <c r="D567" s="85"/>
      <c r="E567" s="85"/>
      <c r="F567" s="85"/>
      <c r="G567" s="85"/>
      <c r="H567" s="85"/>
      <c r="I567" s="85"/>
      <c r="J567" s="86"/>
      <c r="K567" s="87"/>
      <c r="L567" s="86"/>
      <c r="M567" s="86"/>
      <c r="N567" s="86"/>
      <c r="O567" s="88"/>
      <c r="P567" s="206"/>
    </row>
  </sheetData>
  <sortState ref="A220:P410">
    <sortCondition ref="A220:A410"/>
  </sortState>
  <phoneticPr fontId="5" type="noConversion"/>
  <pageMargins left="0.7" right="0.7" top="0.75" bottom="0.75" header="0.3" footer="0.3"/>
  <pageSetup paperSize="9" orientation="portrait" horizontalDpi="360" verticalDpi="36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57"/>
  <sheetViews>
    <sheetView showGridLines="0" workbookViewId="0">
      <pane xSplit="4" ySplit="1" topLeftCell="E2" activePane="bottomRight" state="frozen"/>
      <selection pane="topRight" activeCell="E1" sqref="E1"/>
      <selection pane="bottomLeft" activeCell="A2" sqref="A2"/>
      <selection pane="bottomRight" sqref="A1:XFD1048576"/>
    </sheetView>
  </sheetViews>
  <sheetFormatPr baseColWidth="10" defaultRowHeight="12.75" x14ac:dyDescent="0.2"/>
  <cols>
    <col min="1" max="2" width="4.7109375" customWidth="1"/>
    <col min="3" max="3" width="9.7109375" customWidth="1"/>
    <col min="4" max="4" width="24.7109375" customWidth="1"/>
    <col min="5" max="5" width="6.85546875" bestFit="1" customWidth="1"/>
    <col min="6" max="6" width="5.7109375" bestFit="1" customWidth="1"/>
    <col min="7" max="7" width="11.28515625" style="6" customWidth="1"/>
    <col min="8" max="8" width="4.7109375" style="225" customWidth="1"/>
    <col min="9" max="9" width="7.85546875" bestFit="1" customWidth="1"/>
    <col min="10" max="10" width="4.7109375" style="225" customWidth="1"/>
    <col min="11" max="11" width="6.85546875" bestFit="1" customWidth="1"/>
    <col min="12" max="13" width="6.85546875" customWidth="1"/>
    <col min="14" max="14" width="4.7109375" customWidth="1"/>
    <col min="15" max="15" width="6.85546875" customWidth="1"/>
    <col min="16" max="16" width="4.7109375" customWidth="1"/>
    <col min="17" max="17" width="4.7109375" style="29" customWidth="1"/>
    <col min="18" max="18" width="8.28515625" style="29" bestFit="1" customWidth="1"/>
    <col min="19" max="19" width="4.7109375" customWidth="1"/>
    <col min="20" max="20" width="6.85546875" bestFit="1" customWidth="1"/>
    <col min="21" max="21" width="4.85546875" customWidth="1"/>
    <col min="22" max="22" width="8.28515625" customWidth="1"/>
    <col min="23" max="23" width="5.28515625" customWidth="1"/>
    <col min="26" max="26" width="7.28515625" style="6" bestFit="1" customWidth="1"/>
    <col min="27" max="27" width="6" style="6" bestFit="1" customWidth="1"/>
    <col min="28" max="28" width="6.85546875" bestFit="1" customWidth="1"/>
  </cols>
  <sheetData>
    <row r="1" spans="1:28" x14ac:dyDescent="0.2">
      <c r="A1" s="226"/>
    </row>
    <row r="2" spans="1:28" ht="13.5" thickBot="1" x14ac:dyDescent="0.25"/>
    <row r="3" spans="1:28" ht="12.75" customHeight="1" thickBot="1" x14ac:dyDescent="0.25">
      <c r="E3" s="374"/>
      <c r="F3" s="375"/>
      <c r="G3" s="375"/>
      <c r="H3" s="375"/>
      <c r="I3" s="376"/>
      <c r="K3" s="377"/>
      <c r="L3" s="378"/>
      <c r="M3" s="378"/>
      <c r="N3" s="378"/>
      <c r="O3" s="379"/>
      <c r="R3" s="367"/>
      <c r="T3" s="367"/>
      <c r="V3" s="367"/>
      <c r="X3" s="367"/>
      <c r="Z3" s="367"/>
      <c r="AA3" s="382"/>
    </row>
    <row r="4" spans="1:28" x14ac:dyDescent="0.2">
      <c r="E4" s="370"/>
      <c r="F4" s="227"/>
      <c r="G4" s="228"/>
      <c r="H4" s="228"/>
      <c r="I4" s="372"/>
      <c r="K4" s="229"/>
      <c r="L4" s="230"/>
      <c r="M4" s="230"/>
      <c r="N4" s="230"/>
      <c r="O4" s="360"/>
      <c r="R4" s="368"/>
      <c r="T4" s="368"/>
      <c r="V4" s="368"/>
      <c r="X4" s="368"/>
      <c r="Z4" s="368"/>
      <c r="AA4" s="368"/>
    </row>
    <row r="5" spans="1:28" x14ac:dyDescent="0.2">
      <c r="C5" s="359"/>
      <c r="D5" s="359"/>
      <c r="E5" s="371"/>
      <c r="F5" s="231"/>
      <c r="G5" s="232"/>
      <c r="H5" s="233"/>
      <c r="I5" s="373"/>
      <c r="J5" s="42"/>
      <c r="K5" s="234"/>
      <c r="L5" s="235"/>
      <c r="M5" s="236"/>
      <c r="N5" s="230"/>
      <c r="O5" s="361"/>
      <c r="R5" s="369"/>
      <c r="T5" s="369"/>
      <c r="V5" s="369"/>
      <c r="X5" s="369"/>
      <c r="Z5" s="369"/>
      <c r="AA5" s="369"/>
    </row>
    <row r="6" spans="1:28" x14ac:dyDescent="0.2">
      <c r="C6" s="225"/>
      <c r="D6" s="225"/>
      <c r="E6" s="237"/>
      <c r="F6" s="231"/>
      <c r="G6" s="238"/>
      <c r="H6" s="228"/>
      <c r="I6" s="239"/>
      <c r="K6" s="240"/>
      <c r="L6" s="230"/>
      <c r="M6" s="241"/>
      <c r="N6" s="230"/>
      <c r="O6" s="242"/>
      <c r="R6"/>
    </row>
    <row r="7" spans="1:28" x14ac:dyDescent="0.2">
      <c r="C7" s="357"/>
      <c r="D7" s="358"/>
      <c r="E7" s="243"/>
      <c r="F7" s="227"/>
      <c r="G7" s="244"/>
      <c r="H7" s="245"/>
      <c r="I7" s="246"/>
      <c r="J7" s="41"/>
      <c r="K7" s="247"/>
      <c r="L7" s="248"/>
      <c r="M7" s="249"/>
      <c r="N7" s="230"/>
      <c r="O7" s="250"/>
      <c r="R7" s="7"/>
      <c r="T7" s="7"/>
      <c r="V7" s="7"/>
      <c r="X7" s="7"/>
      <c r="Z7" s="7"/>
      <c r="AA7" s="296"/>
      <c r="AB7" s="7"/>
    </row>
    <row r="8" spans="1:28" x14ac:dyDescent="0.2">
      <c r="C8" s="358"/>
      <c r="D8" s="363"/>
      <c r="E8" s="243"/>
      <c r="F8" s="227"/>
      <c r="G8" s="244"/>
      <c r="H8" s="245"/>
      <c r="I8" s="246"/>
      <c r="J8" s="41"/>
      <c r="K8" s="247"/>
      <c r="L8" s="248"/>
      <c r="M8" s="249"/>
      <c r="N8" s="230"/>
      <c r="O8" s="250"/>
      <c r="R8" s="7"/>
      <c r="T8" s="7"/>
      <c r="V8" s="7"/>
      <c r="X8" s="7"/>
      <c r="Z8" s="7"/>
      <c r="AA8" s="7"/>
      <c r="AB8" s="7"/>
    </row>
    <row r="9" spans="1:28" x14ac:dyDescent="0.2">
      <c r="C9" s="357"/>
      <c r="D9" s="358"/>
      <c r="E9" s="243"/>
      <c r="F9" s="227"/>
      <c r="G9" s="244"/>
      <c r="H9" s="245"/>
      <c r="I9" s="246"/>
      <c r="J9" s="41"/>
      <c r="K9" s="247"/>
      <c r="L9" s="248"/>
      <c r="M9" s="249"/>
      <c r="N9" s="230"/>
      <c r="O9" s="250"/>
      <c r="R9" s="7"/>
      <c r="T9" s="7"/>
      <c r="V9" s="7"/>
      <c r="X9" s="7"/>
      <c r="Z9" s="7"/>
      <c r="AA9" s="7"/>
      <c r="AB9" s="7"/>
    </row>
    <row r="10" spans="1:28" x14ac:dyDescent="0.2">
      <c r="C10" s="357"/>
      <c r="D10" s="358"/>
      <c r="E10" s="243"/>
      <c r="F10" s="227"/>
      <c r="G10" s="244"/>
      <c r="H10" s="245"/>
      <c r="I10" s="246"/>
      <c r="J10" s="41"/>
      <c r="K10" s="247"/>
      <c r="L10" s="248"/>
      <c r="M10" s="249"/>
      <c r="N10" s="230"/>
      <c r="O10" s="250"/>
      <c r="R10" s="7"/>
      <c r="T10" s="7"/>
      <c r="V10" s="7"/>
      <c r="X10" s="7"/>
      <c r="Z10" s="7"/>
      <c r="AA10" s="7"/>
      <c r="AB10" s="7"/>
    </row>
    <row r="11" spans="1:28" x14ac:dyDescent="0.2">
      <c r="C11" s="358"/>
      <c r="D11" s="363"/>
      <c r="E11" s="243"/>
      <c r="F11" s="227"/>
      <c r="G11" s="244"/>
      <c r="H11" s="245"/>
      <c r="I11" s="246"/>
      <c r="J11" s="41"/>
      <c r="K11" s="247"/>
      <c r="L11" s="248"/>
      <c r="M11" s="249"/>
      <c r="N11" s="230"/>
      <c r="O11" s="250"/>
      <c r="R11" s="7"/>
      <c r="T11" s="7"/>
      <c r="V11" s="7"/>
      <c r="X11" s="7"/>
      <c r="Z11" s="7"/>
      <c r="AA11" s="7"/>
      <c r="AB11" s="7"/>
    </row>
    <row r="12" spans="1:28" x14ac:dyDescent="0.2">
      <c r="C12" s="358"/>
      <c r="D12" s="363"/>
      <c r="E12" s="243"/>
      <c r="F12" s="227"/>
      <c r="G12" s="244"/>
      <c r="H12" s="245"/>
      <c r="I12" s="246"/>
      <c r="J12" s="41"/>
      <c r="K12" s="247"/>
      <c r="L12" s="248"/>
      <c r="M12" s="249"/>
      <c r="N12" s="230"/>
      <c r="O12" s="250"/>
      <c r="R12" s="7"/>
      <c r="T12" s="7"/>
      <c r="V12" s="7"/>
      <c r="X12" s="7"/>
      <c r="Z12" s="7"/>
      <c r="AA12" s="7"/>
      <c r="AB12" s="7"/>
    </row>
    <row r="13" spans="1:28" x14ac:dyDescent="0.2">
      <c r="C13" s="357"/>
      <c r="D13" s="358"/>
      <c r="E13" s="243"/>
      <c r="F13" s="227"/>
      <c r="G13" s="244"/>
      <c r="H13" s="245"/>
      <c r="I13" s="246"/>
      <c r="J13" s="41"/>
      <c r="K13" s="247"/>
      <c r="L13" s="248"/>
      <c r="M13" s="249"/>
      <c r="N13" s="230"/>
      <c r="O13" s="250"/>
      <c r="R13" s="7"/>
      <c r="T13" s="7"/>
      <c r="V13" s="7"/>
      <c r="X13" s="7"/>
      <c r="Z13" s="7"/>
      <c r="AA13" s="7"/>
      <c r="AB13" s="7"/>
    </row>
    <row r="14" spans="1:28" x14ac:dyDescent="0.2">
      <c r="C14" s="357"/>
      <c r="D14" s="358"/>
      <c r="E14" s="243"/>
      <c r="F14" s="227"/>
      <c r="G14" s="244"/>
      <c r="H14" s="245"/>
      <c r="I14" s="246"/>
      <c r="J14" s="41"/>
      <c r="K14" s="247"/>
      <c r="L14" s="248"/>
      <c r="M14" s="249"/>
      <c r="N14" s="230"/>
      <c r="O14" s="250"/>
      <c r="R14" s="7"/>
      <c r="T14" s="7"/>
      <c r="V14" s="7"/>
      <c r="X14" s="7"/>
      <c r="Z14" s="7"/>
      <c r="AA14" s="7"/>
      <c r="AB14" s="7"/>
    </row>
    <row r="15" spans="1:28" x14ac:dyDescent="0.2">
      <c r="C15" s="357"/>
      <c r="D15" s="358"/>
      <c r="E15" s="243"/>
      <c r="F15" s="227"/>
      <c r="G15" s="244"/>
      <c r="H15" s="245"/>
      <c r="I15" s="246"/>
      <c r="J15" s="41"/>
      <c r="K15" s="247"/>
      <c r="L15" s="248"/>
      <c r="M15" s="249"/>
      <c r="N15" s="230"/>
      <c r="O15" s="250"/>
      <c r="R15" s="7"/>
      <c r="T15" s="7"/>
      <c r="V15" s="7"/>
      <c r="X15" s="7"/>
      <c r="Z15" s="7"/>
      <c r="AA15" s="7"/>
      <c r="AB15" s="7"/>
    </row>
    <row r="16" spans="1:28" x14ac:dyDescent="0.2">
      <c r="C16" s="357"/>
      <c r="D16" s="362"/>
      <c r="E16" s="243"/>
      <c r="F16" s="227"/>
      <c r="G16" s="244"/>
      <c r="H16" s="245"/>
      <c r="I16" s="246"/>
      <c r="J16" s="41"/>
      <c r="K16" s="247"/>
      <c r="L16" s="248"/>
      <c r="M16" s="249"/>
      <c r="N16" s="230"/>
      <c r="O16" s="250"/>
      <c r="R16" s="7"/>
      <c r="T16" s="7"/>
      <c r="V16" s="7"/>
      <c r="X16" s="7"/>
      <c r="Z16" s="7"/>
      <c r="AA16" s="7"/>
      <c r="AB16" s="7"/>
    </row>
    <row r="17" spans="3:28" x14ac:dyDescent="0.2">
      <c r="C17" s="358"/>
      <c r="D17" s="363"/>
      <c r="E17" s="243"/>
      <c r="F17" s="227"/>
      <c r="G17" s="244"/>
      <c r="H17" s="245"/>
      <c r="I17" s="246"/>
      <c r="J17" s="41"/>
      <c r="K17" s="247"/>
      <c r="L17" s="248"/>
      <c r="M17" s="249"/>
      <c r="N17" s="230"/>
      <c r="O17" s="250"/>
      <c r="R17" s="7"/>
      <c r="T17" s="7"/>
      <c r="V17" s="7"/>
      <c r="X17" s="7"/>
      <c r="Z17" s="7"/>
      <c r="AA17" s="7"/>
      <c r="AB17" s="7"/>
    </row>
    <row r="18" spans="3:28" x14ac:dyDescent="0.2">
      <c r="C18" s="357"/>
      <c r="D18" s="358"/>
      <c r="E18" s="243"/>
      <c r="F18" s="227"/>
      <c r="G18" s="244"/>
      <c r="H18" s="245"/>
      <c r="I18" s="246"/>
      <c r="J18" s="41"/>
      <c r="K18" s="247"/>
      <c r="L18" s="248"/>
      <c r="M18" s="249"/>
      <c r="N18" s="230"/>
      <c r="O18" s="250"/>
      <c r="R18" s="7"/>
      <c r="T18" s="7"/>
      <c r="V18" s="7"/>
      <c r="X18" s="7"/>
      <c r="Z18" s="7"/>
      <c r="AA18" s="7"/>
      <c r="AB18" s="7"/>
    </row>
    <row r="19" spans="3:28" x14ac:dyDescent="0.2">
      <c r="C19" s="357"/>
      <c r="D19" s="358"/>
      <c r="E19" s="243"/>
      <c r="F19" s="227"/>
      <c r="G19" s="244"/>
      <c r="H19" s="245"/>
      <c r="I19" s="246"/>
      <c r="J19" s="41"/>
      <c r="K19" s="247"/>
      <c r="L19" s="248"/>
      <c r="M19" s="249"/>
      <c r="N19" s="230"/>
      <c r="O19" s="250"/>
      <c r="R19" s="7"/>
      <c r="T19" s="7"/>
      <c r="V19" s="7"/>
      <c r="X19" s="7"/>
      <c r="Z19" s="7"/>
      <c r="AA19" s="7"/>
      <c r="AB19" s="7"/>
    </row>
    <row r="20" spans="3:28" x14ac:dyDescent="0.2">
      <c r="C20" s="357"/>
      <c r="D20" s="358"/>
      <c r="E20" s="243"/>
      <c r="F20" s="227"/>
      <c r="G20" s="244"/>
      <c r="H20" s="245"/>
      <c r="I20" s="246"/>
      <c r="J20" s="41"/>
      <c r="K20" s="247"/>
      <c r="L20" s="248"/>
      <c r="M20" s="249"/>
      <c r="N20" s="230"/>
      <c r="O20" s="250"/>
      <c r="R20" s="7"/>
      <c r="T20" s="7"/>
      <c r="V20" s="7"/>
      <c r="X20" s="7"/>
      <c r="Z20" s="7"/>
      <c r="AA20" s="7"/>
      <c r="AB20" s="7"/>
    </row>
    <row r="21" spans="3:28" x14ac:dyDescent="0.2">
      <c r="C21" s="357"/>
      <c r="D21" s="358"/>
      <c r="E21" s="243"/>
      <c r="F21" s="227"/>
      <c r="G21" s="244"/>
      <c r="H21" s="245"/>
      <c r="I21" s="246"/>
      <c r="J21" s="41"/>
      <c r="K21" s="247"/>
      <c r="L21" s="248"/>
      <c r="M21" s="249"/>
      <c r="N21" s="230"/>
      <c r="O21" s="250"/>
      <c r="R21" s="7"/>
      <c r="T21" s="7"/>
      <c r="V21" s="7"/>
      <c r="X21" s="7"/>
      <c r="Z21" s="7"/>
      <c r="AA21" s="7"/>
      <c r="AB21" s="7"/>
    </row>
    <row r="22" spans="3:28" x14ac:dyDescent="0.2">
      <c r="C22" s="357"/>
      <c r="D22" s="358"/>
      <c r="E22" s="243"/>
      <c r="F22" s="227"/>
      <c r="G22" s="244"/>
      <c r="H22" s="245"/>
      <c r="I22" s="246"/>
      <c r="J22" s="41"/>
      <c r="K22" s="247"/>
      <c r="L22" s="248"/>
      <c r="M22" s="249"/>
      <c r="N22" s="230"/>
      <c r="O22" s="250"/>
      <c r="R22" s="7"/>
      <c r="T22" s="7"/>
      <c r="V22" s="7"/>
      <c r="X22" s="7"/>
      <c r="Z22" s="7"/>
      <c r="AA22" s="7"/>
      <c r="AB22" s="7"/>
    </row>
    <row r="23" spans="3:28" x14ac:dyDescent="0.2">
      <c r="C23" s="288"/>
      <c r="D23" s="290"/>
      <c r="E23" s="243"/>
      <c r="F23" s="227"/>
      <c r="G23" s="244"/>
      <c r="H23" s="245"/>
      <c r="I23" s="246"/>
      <c r="J23" s="41"/>
      <c r="K23" s="247"/>
      <c r="L23" s="248"/>
      <c r="M23" s="249"/>
      <c r="N23" s="230"/>
      <c r="O23" s="250"/>
      <c r="R23" s="7"/>
      <c r="T23" s="7"/>
      <c r="V23" s="7"/>
      <c r="X23" s="7"/>
      <c r="Z23" s="7"/>
      <c r="AA23" s="7"/>
      <c r="AB23" s="7"/>
    </row>
    <row r="24" spans="3:28" x14ac:dyDescent="0.2">
      <c r="C24" s="358"/>
      <c r="D24" s="363"/>
      <c r="E24" s="243"/>
      <c r="F24" s="227"/>
      <c r="G24" s="244"/>
      <c r="H24" s="245"/>
      <c r="I24" s="246"/>
      <c r="J24" s="41"/>
      <c r="K24" s="247"/>
      <c r="L24" s="248"/>
      <c r="M24" s="249"/>
      <c r="N24" s="230"/>
      <c r="O24" s="250"/>
      <c r="R24" s="7"/>
      <c r="T24" s="7"/>
      <c r="V24" s="7"/>
      <c r="X24" s="7"/>
      <c r="Z24" s="7"/>
      <c r="AA24" s="7"/>
      <c r="AB24" s="7"/>
    </row>
    <row r="25" spans="3:28" x14ac:dyDescent="0.2">
      <c r="C25" s="357"/>
      <c r="D25" s="358"/>
      <c r="E25" s="243"/>
      <c r="F25" s="227"/>
      <c r="G25" s="244"/>
      <c r="H25" s="245"/>
      <c r="I25" s="246"/>
      <c r="J25" s="41"/>
      <c r="K25" s="247"/>
      <c r="L25" s="248"/>
      <c r="M25" s="249"/>
      <c r="N25" s="230"/>
      <c r="O25" s="250"/>
      <c r="R25" s="7"/>
      <c r="T25" s="7"/>
      <c r="V25" s="7"/>
      <c r="X25" s="7"/>
      <c r="Z25" s="7"/>
      <c r="AA25" s="7"/>
      <c r="AB25" s="7"/>
    </row>
    <row r="26" spans="3:28" x14ac:dyDescent="0.2">
      <c r="C26" s="357"/>
      <c r="D26" s="358"/>
      <c r="E26" s="243"/>
      <c r="F26" s="227"/>
      <c r="G26" s="244"/>
      <c r="H26" s="245"/>
      <c r="I26" s="246"/>
      <c r="J26" s="41"/>
      <c r="K26" s="247"/>
      <c r="L26" s="248"/>
      <c r="M26" s="249"/>
      <c r="N26" s="230"/>
      <c r="O26" s="250"/>
      <c r="R26" s="7"/>
      <c r="T26" s="7"/>
      <c r="V26" s="7"/>
      <c r="X26" s="7"/>
      <c r="Z26" s="7"/>
      <c r="AA26" s="7"/>
      <c r="AB26" s="7"/>
    </row>
    <row r="27" spans="3:28" s="261" customFormat="1" x14ac:dyDescent="0.2">
      <c r="C27" s="251"/>
      <c r="D27" s="252"/>
      <c r="E27" s="253"/>
      <c r="F27" s="254"/>
      <c r="G27" s="255"/>
      <c r="H27" s="256"/>
      <c r="I27" s="257"/>
      <c r="J27" s="256"/>
      <c r="K27" s="253"/>
      <c r="L27" s="258"/>
      <c r="M27" s="259"/>
      <c r="N27" s="254"/>
      <c r="O27" s="260"/>
      <c r="Q27" s="262"/>
      <c r="R27" s="255"/>
      <c r="T27" s="255"/>
      <c r="V27" s="255"/>
      <c r="X27" s="255"/>
      <c r="Z27" s="7"/>
      <c r="AA27" s="255"/>
      <c r="AB27" s="7"/>
    </row>
    <row r="28" spans="3:28" x14ac:dyDescent="0.2">
      <c r="C28" s="357"/>
      <c r="D28" s="358"/>
      <c r="E28" s="243"/>
      <c r="F28" s="227"/>
      <c r="G28" s="244"/>
      <c r="H28" s="245"/>
      <c r="I28" s="246"/>
      <c r="J28" s="41"/>
      <c r="K28" s="247"/>
      <c r="L28" s="248"/>
      <c r="M28" s="249"/>
      <c r="N28" s="230"/>
      <c r="O28" s="250"/>
      <c r="R28" s="7"/>
      <c r="T28" s="7"/>
      <c r="V28" s="7"/>
      <c r="X28" s="7"/>
      <c r="Z28" s="7"/>
      <c r="AA28" s="7"/>
      <c r="AB28" s="7"/>
    </row>
    <row r="29" spans="3:28" x14ac:dyDescent="0.2">
      <c r="C29" s="357"/>
      <c r="D29" s="358"/>
      <c r="E29" s="243"/>
      <c r="F29" s="227"/>
      <c r="G29" s="244"/>
      <c r="H29" s="245"/>
      <c r="I29" s="246"/>
      <c r="J29" s="41"/>
      <c r="K29" s="247"/>
      <c r="L29" s="248"/>
      <c r="M29" s="249"/>
      <c r="N29" s="230"/>
      <c r="O29" s="250"/>
      <c r="R29" s="7"/>
      <c r="T29" s="7"/>
      <c r="V29" s="7"/>
      <c r="X29" s="7"/>
      <c r="Z29" s="7"/>
      <c r="AA29" s="7"/>
      <c r="AB29" s="7"/>
    </row>
    <row r="30" spans="3:28" x14ac:dyDescent="0.2">
      <c r="C30" s="357"/>
      <c r="D30" s="358"/>
      <c r="E30" s="243"/>
      <c r="F30" s="227"/>
      <c r="G30" s="244"/>
      <c r="H30" s="245"/>
      <c r="I30" s="246"/>
      <c r="J30" s="41"/>
      <c r="K30" s="247"/>
      <c r="L30" s="248"/>
      <c r="M30" s="249"/>
      <c r="N30" s="230"/>
      <c r="O30" s="250"/>
      <c r="R30" s="7"/>
      <c r="T30" s="7"/>
      <c r="V30" s="7"/>
      <c r="X30" s="7"/>
      <c r="Z30" s="7"/>
      <c r="AA30" s="7"/>
      <c r="AB30" s="7"/>
    </row>
    <row r="31" spans="3:28" s="261" customFormat="1" x14ac:dyDescent="0.2">
      <c r="C31" s="251"/>
      <c r="D31" s="252"/>
      <c r="E31" s="253"/>
      <c r="F31" s="254"/>
      <c r="G31" s="255"/>
      <c r="H31" s="256"/>
      <c r="I31" s="257"/>
      <c r="J31" s="256"/>
      <c r="K31" s="253"/>
      <c r="L31" s="258"/>
      <c r="M31" s="259"/>
      <c r="N31" s="254"/>
      <c r="O31" s="260"/>
      <c r="Q31" s="262"/>
      <c r="R31" s="255"/>
      <c r="T31" s="255"/>
      <c r="V31" s="255"/>
      <c r="X31" s="255"/>
      <c r="Z31" s="7"/>
      <c r="AA31" s="255"/>
      <c r="AB31" s="7"/>
    </row>
    <row r="32" spans="3:28" x14ac:dyDescent="0.2">
      <c r="C32" s="357"/>
      <c r="D32" s="358"/>
      <c r="E32" s="243"/>
      <c r="F32" s="227"/>
      <c r="G32" s="244"/>
      <c r="H32" s="245"/>
      <c r="I32" s="246"/>
      <c r="J32" s="41"/>
      <c r="K32" s="247"/>
      <c r="L32" s="248"/>
      <c r="M32" s="249"/>
      <c r="N32" s="230"/>
      <c r="O32" s="250"/>
      <c r="R32" s="7"/>
      <c r="T32" s="7"/>
      <c r="V32" s="7"/>
      <c r="X32" s="7"/>
      <c r="Z32" s="7"/>
      <c r="AA32" s="7"/>
      <c r="AB32" s="7"/>
    </row>
    <row r="33" spans="3:28" x14ac:dyDescent="0.2">
      <c r="C33" s="357"/>
      <c r="D33" s="358"/>
      <c r="E33" s="243"/>
      <c r="F33" s="227"/>
      <c r="G33" s="244"/>
      <c r="H33" s="245"/>
      <c r="I33" s="246"/>
      <c r="J33" s="41"/>
      <c r="K33" s="247"/>
      <c r="L33" s="248"/>
      <c r="M33" s="249"/>
      <c r="N33" s="230"/>
      <c r="O33" s="250"/>
      <c r="R33" s="7"/>
      <c r="T33" s="7"/>
      <c r="V33" s="7"/>
      <c r="X33" s="7"/>
      <c r="Z33" s="7"/>
      <c r="AA33" s="7"/>
      <c r="AB33" s="7"/>
    </row>
    <row r="34" spans="3:28" x14ac:dyDescent="0.2">
      <c r="C34" s="357"/>
      <c r="D34" s="358"/>
      <c r="E34" s="243"/>
      <c r="F34" s="227"/>
      <c r="G34" s="244"/>
      <c r="H34" s="245"/>
      <c r="I34" s="246"/>
      <c r="J34" s="41"/>
      <c r="K34" s="247"/>
      <c r="L34" s="248"/>
      <c r="M34" s="249"/>
      <c r="N34" s="230"/>
      <c r="O34" s="250"/>
      <c r="R34" s="7"/>
      <c r="T34" s="7"/>
      <c r="V34" s="7"/>
      <c r="X34" s="7"/>
      <c r="Z34" s="7"/>
      <c r="AA34" s="7"/>
      <c r="AB34" s="7"/>
    </row>
    <row r="35" spans="3:28" x14ac:dyDescent="0.2">
      <c r="C35" s="357"/>
      <c r="D35" s="358"/>
      <c r="E35" s="243"/>
      <c r="F35" s="227"/>
      <c r="G35" s="244"/>
      <c r="H35" s="245"/>
      <c r="I35" s="246"/>
      <c r="J35" s="41"/>
      <c r="K35" s="247"/>
      <c r="L35" s="248"/>
      <c r="M35" s="249"/>
      <c r="N35" s="230"/>
      <c r="O35" s="250"/>
      <c r="R35" s="7"/>
      <c r="T35" s="7"/>
      <c r="V35" s="7"/>
      <c r="X35" s="7"/>
      <c r="Z35" s="7"/>
      <c r="AA35" s="7"/>
      <c r="AB35" s="7"/>
    </row>
    <row r="36" spans="3:28" x14ac:dyDescent="0.2">
      <c r="C36" s="357"/>
      <c r="D36" s="358"/>
      <c r="E36" s="243"/>
      <c r="F36" s="227"/>
      <c r="G36" s="244"/>
      <c r="H36" s="245"/>
      <c r="I36" s="246"/>
      <c r="J36" s="41"/>
      <c r="K36" s="247"/>
      <c r="L36" s="248"/>
      <c r="M36" s="249"/>
      <c r="N36" s="230"/>
      <c r="O36" s="250"/>
      <c r="R36" s="7"/>
      <c r="T36" s="7"/>
      <c r="V36" s="7"/>
      <c r="X36" s="7"/>
      <c r="Z36" s="7"/>
      <c r="AA36" s="7"/>
      <c r="AB36" s="7"/>
    </row>
    <row r="37" spans="3:28" x14ac:dyDescent="0.2">
      <c r="C37" s="357"/>
      <c r="D37" s="358"/>
      <c r="E37" s="243"/>
      <c r="F37" s="227"/>
      <c r="G37" s="244"/>
      <c r="H37" s="245"/>
      <c r="I37" s="246"/>
      <c r="J37" s="41"/>
      <c r="K37" s="247"/>
      <c r="L37" s="248"/>
      <c r="M37" s="249"/>
      <c r="N37" s="230"/>
      <c r="O37" s="250"/>
      <c r="R37" s="7"/>
      <c r="T37" s="7"/>
      <c r="V37" s="7"/>
      <c r="X37" s="7"/>
      <c r="Z37" s="7"/>
      <c r="AA37" s="7"/>
      <c r="AB37" s="7"/>
    </row>
    <row r="38" spans="3:28" x14ac:dyDescent="0.2">
      <c r="C38" s="357"/>
      <c r="D38" s="358"/>
      <c r="E38" s="243"/>
      <c r="F38" s="227"/>
      <c r="G38" s="244"/>
      <c r="H38" s="245"/>
      <c r="I38" s="246"/>
      <c r="J38" s="41"/>
      <c r="K38" s="247"/>
      <c r="L38" s="248"/>
      <c r="M38" s="249"/>
      <c r="N38" s="230"/>
      <c r="O38" s="250"/>
      <c r="R38" s="7"/>
      <c r="T38" s="7"/>
      <c r="V38" s="7"/>
      <c r="X38" s="7"/>
      <c r="Z38" s="7"/>
      <c r="AA38" s="7"/>
      <c r="AB38" s="7"/>
    </row>
    <row r="39" spans="3:28" x14ac:dyDescent="0.2">
      <c r="C39" s="357"/>
      <c r="D39" s="358"/>
      <c r="E39" s="243"/>
      <c r="F39" s="227"/>
      <c r="G39" s="244"/>
      <c r="H39" s="245"/>
      <c r="I39" s="246"/>
      <c r="J39" s="41"/>
      <c r="K39" s="247"/>
      <c r="L39" s="248"/>
      <c r="M39" s="249"/>
      <c r="N39" s="230"/>
      <c r="O39" s="250"/>
      <c r="R39" s="7"/>
      <c r="T39" s="7"/>
      <c r="V39" s="7"/>
      <c r="X39" s="7"/>
      <c r="Z39" s="7"/>
      <c r="AA39" s="7"/>
      <c r="AB39" s="7"/>
    </row>
    <row r="40" spans="3:28" x14ac:dyDescent="0.2">
      <c r="C40" s="357"/>
      <c r="D40" s="358"/>
      <c r="E40" s="243"/>
      <c r="F40" s="227"/>
      <c r="G40" s="244"/>
      <c r="H40" s="245"/>
      <c r="I40" s="246"/>
      <c r="J40" s="41"/>
      <c r="K40" s="247"/>
      <c r="L40" s="248"/>
      <c r="M40" s="249"/>
      <c r="N40" s="230"/>
      <c r="O40" s="250"/>
      <c r="R40" s="7"/>
      <c r="T40" s="7"/>
      <c r="V40" s="7"/>
      <c r="X40" s="7"/>
      <c r="Z40" s="7"/>
      <c r="AA40" s="7"/>
      <c r="AB40" s="7"/>
    </row>
    <row r="41" spans="3:28" x14ac:dyDescent="0.2">
      <c r="C41" s="357"/>
      <c r="D41" s="358"/>
      <c r="E41" s="243"/>
      <c r="F41" s="227"/>
      <c r="G41" s="244"/>
      <c r="H41" s="245"/>
      <c r="I41" s="246"/>
      <c r="J41" s="41"/>
      <c r="K41" s="247"/>
      <c r="L41" s="248"/>
      <c r="M41" s="249"/>
      <c r="N41" s="230"/>
      <c r="O41" s="250"/>
      <c r="R41" s="7"/>
      <c r="T41" s="7"/>
      <c r="V41" s="7"/>
      <c r="X41" s="7"/>
      <c r="Z41" s="7"/>
      <c r="AA41" s="7"/>
      <c r="AB41" s="7"/>
    </row>
    <row r="42" spans="3:28" x14ac:dyDescent="0.2">
      <c r="C42" s="357"/>
      <c r="D42" s="358"/>
      <c r="E42" s="243"/>
      <c r="F42" s="227"/>
      <c r="G42" s="244"/>
      <c r="H42" s="245"/>
      <c r="I42" s="246"/>
      <c r="J42" s="41"/>
      <c r="K42" s="247"/>
      <c r="L42" s="248"/>
      <c r="M42" s="249"/>
      <c r="N42" s="230"/>
      <c r="O42" s="250"/>
      <c r="R42" s="7"/>
      <c r="T42" s="7"/>
      <c r="V42" s="7"/>
      <c r="X42" s="7"/>
      <c r="Z42" s="7"/>
      <c r="AA42" s="7"/>
      <c r="AB42" s="7"/>
    </row>
    <row r="43" spans="3:28" x14ac:dyDescent="0.2">
      <c r="C43" s="357"/>
      <c r="D43" s="358"/>
      <c r="E43" s="243"/>
      <c r="F43" s="227"/>
      <c r="G43" s="244"/>
      <c r="H43" s="245"/>
      <c r="I43" s="246"/>
      <c r="J43" s="41"/>
      <c r="K43" s="247"/>
      <c r="L43" s="248"/>
      <c r="M43" s="249"/>
      <c r="N43" s="230"/>
      <c r="O43" s="250"/>
      <c r="R43" s="7"/>
      <c r="T43" s="7"/>
      <c r="V43" s="7"/>
      <c r="X43" s="7"/>
      <c r="Z43" s="7"/>
      <c r="AA43" s="7"/>
      <c r="AB43" s="7"/>
    </row>
    <row r="44" spans="3:28" x14ac:dyDescent="0.2">
      <c r="C44" s="357"/>
      <c r="D44" s="358"/>
      <c r="E44" s="243"/>
      <c r="F44" s="227"/>
      <c r="G44" s="244"/>
      <c r="H44" s="245"/>
      <c r="I44" s="246"/>
      <c r="J44" s="41"/>
      <c r="K44" s="247"/>
      <c r="L44" s="248"/>
      <c r="M44" s="249"/>
      <c r="N44" s="230"/>
      <c r="O44" s="250"/>
      <c r="R44" s="7"/>
      <c r="T44" s="7"/>
      <c r="V44" s="7"/>
      <c r="X44" s="7"/>
      <c r="Z44" s="7"/>
      <c r="AA44" s="7"/>
      <c r="AB44" s="7"/>
    </row>
    <row r="45" spans="3:28" x14ac:dyDescent="0.2">
      <c r="C45" s="357"/>
      <c r="D45" s="358"/>
      <c r="E45" s="243"/>
      <c r="F45" s="227"/>
      <c r="G45" s="244"/>
      <c r="H45" s="245"/>
      <c r="I45" s="246"/>
      <c r="J45" s="41"/>
      <c r="K45" s="247"/>
      <c r="L45" s="248"/>
      <c r="M45" s="249"/>
      <c r="N45" s="230"/>
      <c r="O45" s="250"/>
      <c r="R45" s="7"/>
      <c r="T45" s="7"/>
      <c r="V45" s="7"/>
      <c r="X45" s="7"/>
      <c r="Z45" s="7"/>
      <c r="AA45" s="7"/>
      <c r="AB45" s="7"/>
    </row>
    <row r="46" spans="3:28" x14ac:dyDescent="0.2">
      <c r="C46" s="357"/>
      <c r="D46" s="358"/>
      <c r="E46" s="243"/>
      <c r="F46" s="227"/>
      <c r="G46" s="244"/>
      <c r="H46" s="245"/>
      <c r="I46" s="246"/>
      <c r="J46" s="41"/>
      <c r="K46" s="247"/>
      <c r="L46" s="248"/>
      <c r="M46" s="249"/>
      <c r="N46" s="230"/>
      <c r="O46" s="250"/>
      <c r="R46" s="7"/>
      <c r="T46" s="7"/>
      <c r="V46" s="7"/>
      <c r="X46" s="7"/>
      <c r="Z46" s="7"/>
      <c r="AA46" s="7"/>
      <c r="AB46" s="7"/>
    </row>
    <row r="47" spans="3:28" x14ac:dyDescent="0.2">
      <c r="C47" s="364"/>
      <c r="D47" s="365"/>
      <c r="E47" s="243"/>
      <c r="F47" s="227"/>
      <c r="G47" s="244"/>
      <c r="H47" s="245"/>
      <c r="I47" s="246"/>
      <c r="J47" s="41"/>
      <c r="K47" s="247"/>
      <c r="L47" s="248"/>
      <c r="M47" s="249"/>
      <c r="N47" s="230"/>
      <c r="O47" s="250"/>
      <c r="R47" s="7"/>
      <c r="T47" s="7"/>
      <c r="V47" s="7"/>
      <c r="X47" s="7"/>
      <c r="Z47" s="7"/>
      <c r="AA47" s="7"/>
      <c r="AB47" s="7"/>
    </row>
    <row r="48" spans="3:28" x14ac:dyDescent="0.2">
      <c r="C48" s="366"/>
      <c r="D48" s="363"/>
      <c r="E48" s="243"/>
      <c r="F48" s="227"/>
      <c r="G48" s="244"/>
      <c r="H48" s="245"/>
      <c r="I48" s="246"/>
      <c r="J48" s="41"/>
      <c r="K48" s="247"/>
      <c r="L48" s="248"/>
      <c r="M48" s="249"/>
      <c r="N48" s="230"/>
      <c r="O48" s="250"/>
      <c r="R48" s="7"/>
      <c r="T48" s="7"/>
      <c r="V48" s="7"/>
      <c r="X48" s="7"/>
      <c r="Z48" s="7"/>
      <c r="AA48" s="7"/>
      <c r="AB48" s="7"/>
    </row>
    <row r="49" spans="3:28" x14ac:dyDescent="0.2">
      <c r="C49" s="366"/>
      <c r="D49" s="363"/>
      <c r="E49" s="243"/>
      <c r="F49" s="227"/>
      <c r="G49" s="244"/>
      <c r="H49" s="245"/>
      <c r="I49" s="246"/>
      <c r="J49" s="41"/>
      <c r="K49" s="247"/>
      <c r="L49" s="248"/>
      <c r="M49" s="249"/>
      <c r="N49" s="230"/>
      <c r="O49" s="250"/>
      <c r="R49" s="7"/>
      <c r="T49" s="7"/>
      <c r="V49" s="7"/>
      <c r="X49" s="7"/>
      <c r="Z49" s="7"/>
      <c r="AA49" s="7"/>
      <c r="AB49" s="7"/>
    </row>
    <row r="50" spans="3:28" x14ac:dyDescent="0.2">
      <c r="C50" s="364"/>
      <c r="D50" s="365"/>
      <c r="E50" s="243"/>
      <c r="F50" s="227"/>
      <c r="G50" s="244"/>
      <c r="H50" s="245"/>
      <c r="I50" s="246"/>
      <c r="J50" s="41"/>
      <c r="K50" s="247"/>
      <c r="L50" s="248"/>
      <c r="M50" s="249"/>
      <c r="N50" s="230"/>
      <c r="O50" s="250"/>
      <c r="R50" s="7"/>
      <c r="T50" s="7"/>
      <c r="V50" s="7"/>
      <c r="X50" s="7"/>
      <c r="Z50" s="7"/>
      <c r="AA50" s="7"/>
      <c r="AB50" s="7"/>
    </row>
    <row r="51" spans="3:28" x14ac:dyDescent="0.2">
      <c r="C51" s="366"/>
      <c r="D51" s="363"/>
      <c r="E51" s="243"/>
      <c r="F51" s="227"/>
      <c r="G51" s="244"/>
      <c r="H51" s="245"/>
      <c r="I51" s="246"/>
      <c r="J51" s="41"/>
      <c r="K51" s="247"/>
      <c r="L51" s="248"/>
      <c r="M51" s="249"/>
      <c r="N51" s="230"/>
      <c r="O51" s="263"/>
      <c r="R51" s="7"/>
      <c r="T51" s="7"/>
      <c r="V51" s="7"/>
      <c r="X51" s="7"/>
      <c r="Z51" s="7"/>
      <c r="AA51" s="7"/>
      <c r="AB51" s="7"/>
    </row>
    <row r="52" spans="3:28" x14ac:dyDescent="0.2">
      <c r="C52" s="366"/>
      <c r="D52" s="363"/>
      <c r="E52" s="243"/>
      <c r="F52" s="227"/>
      <c r="G52" s="244"/>
      <c r="H52" s="245"/>
      <c r="I52" s="246"/>
      <c r="J52" s="41"/>
      <c r="K52" s="247"/>
      <c r="L52" s="248"/>
      <c r="M52" s="249"/>
      <c r="N52" s="230"/>
      <c r="O52" s="263"/>
      <c r="R52" s="7"/>
      <c r="T52" s="7"/>
      <c r="V52" s="7"/>
      <c r="X52" s="7"/>
      <c r="Z52" s="7"/>
      <c r="AA52" s="7"/>
      <c r="AB52" s="7"/>
    </row>
    <row r="53" spans="3:28" s="261" customFormat="1" x14ac:dyDescent="0.2">
      <c r="C53" s="264"/>
      <c r="D53" s="265"/>
      <c r="E53" s="253"/>
      <c r="F53" s="254"/>
      <c r="G53" s="255"/>
      <c r="H53" s="256"/>
      <c r="I53" s="257"/>
      <c r="J53" s="256"/>
      <c r="K53" s="253"/>
      <c r="L53" s="258"/>
      <c r="M53" s="259"/>
      <c r="N53" s="254"/>
      <c r="O53" s="266"/>
      <c r="Q53" s="262"/>
      <c r="R53" s="255"/>
      <c r="T53" s="255"/>
      <c r="V53" s="255"/>
      <c r="X53" s="255"/>
      <c r="Z53" s="7"/>
      <c r="AA53" s="255"/>
      <c r="AB53" s="7"/>
    </row>
    <row r="54" spans="3:28" x14ac:dyDescent="0.2">
      <c r="C54" s="380"/>
      <c r="D54" s="381"/>
      <c r="E54" s="267"/>
      <c r="F54" s="227"/>
      <c r="G54" s="268"/>
      <c r="H54" s="228"/>
      <c r="I54" s="246"/>
      <c r="K54" s="269"/>
      <c r="L54" s="270"/>
      <c r="M54" s="271"/>
      <c r="N54" s="230"/>
      <c r="O54" s="242"/>
      <c r="R54" s="7"/>
      <c r="T54" s="7"/>
      <c r="V54" s="7"/>
      <c r="X54" s="7"/>
      <c r="Z54" s="7"/>
      <c r="AA54" s="7"/>
      <c r="AB54" s="7"/>
    </row>
    <row r="55" spans="3:28" x14ac:dyDescent="0.2">
      <c r="C55" s="366"/>
      <c r="D55" s="355"/>
      <c r="E55" s="267"/>
      <c r="F55" s="227"/>
      <c r="G55" s="268"/>
      <c r="H55" s="228"/>
      <c r="I55" s="246"/>
      <c r="K55" s="269"/>
      <c r="L55" s="270"/>
      <c r="M55" s="271"/>
      <c r="N55" s="230"/>
      <c r="O55" s="242"/>
      <c r="R55" s="7"/>
      <c r="T55" s="7"/>
      <c r="V55" s="7"/>
      <c r="X55" s="7"/>
      <c r="Z55" s="7"/>
      <c r="AA55" s="7"/>
      <c r="AB55" s="7"/>
    </row>
    <row r="56" spans="3:28" x14ac:dyDescent="0.2">
      <c r="C56" s="383"/>
      <c r="D56" s="384"/>
      <c r="E56" s="267"/>
      <c r="F56" s="227"/>
      <c r="G56" s="268"/>
      <c r="H56" s="228"/>
      <c r="I56" s="246"/>
      <c r="K56" s="269"/>
      <c r="L56" s="270"/>
      <c r="M56" s="271"/>
      <c r="N56" s="230"/>
      <c r="O56" s="242"/>
      <c r="R56" s="7"/>
      <c r="T56" s="7"/>
      <c r="V56" s="7"/>
      <c r="X56" s="7"/>
      <c r="Z56" s="7"/>
      <c r="AA56" s="7"/>
      <c r="AB56" s="7"/>
    </row>
    <row r="57" spans="3:28" ht="13.5" thickBot="1" x14ac:dyDescent="0.25">
      <c r="C57" s="364"/>
      <c r="D57" s="366"/>
      <c r="E57" s="272"/>
      <c r="F57" s="273"/>
      <c r="G57" s="274"/>
      <c r="H57" s="275"/>
      <c r="I57" s="276"/>
      <c r="K57" s="277"/>
      <c r="L57" s="278"/>
      <c r="M57" s="279"/>
      <c r="N57" s="280"/>
      <c r="O57" s="281"/>
      <c r="R57" s="7"/>
      <c r="T57" s="7"/>
      <c r="V57" s="7"/>
      <c r="X57" s="7"/>
      <c r="Z57" s="7"/>
      <c r="AA57" s="7"/>
      <c r="AB57" s="7"/>
    </row>
  </sheetData>
  <mergeCells count="59">
    <mergeCell ref="Z3:Z5"/>
    <mergeCell ref="AA3:AA5"/>
    <mergeCell ref="C56:D56"/>
    <mergeCell ref="C21:D21"/>
    <mergeCell ref="C22:D22"/>
    <mergeCell ref="C19:D19"/>
    <mergeCell ref="C50:D50"/>
    <mergeCell ref="C34:D34"/>
    <mergeCell ref="C35:D35"/>
    <mergeCell ref="C25:D25"/>
    <mergeCell ref="C26:D26"/>
    <mergeCell ref="C29:D29"/>
    <mergeCell ref="C28:D28"/>
    <mergeCell ref="C30:D30"/>
    <mergeCell ref="C32:D32"/>
    <mergeCell ref="C33:D33"/>
    <mergeCell ref="C46:D46"/>
    <mergeCell ref="C45:D45"/>
    <mergeCell ref="C57:D57"/>
    <mergeCell ref="C36:D36"/>
    <mergeCell ref="C37:D37"/>
    <mergeCell ref="C38:D38"/>
    <mergeCell ref="C39:D39"/>
    <mergeCell ref="C40:D40"/>
    <mergeCell ref="C48:D48"/>
    <mergeCell ref="C49:D49"/>
    <mergeCell ref="C52:D52"/>
    <mergeCell ref="C54:D54"/>
    <mergeCell ref="C41:D41"/>
    <mergeCell ref="C42:D42"/>
    <mergeCell ref="C55:D55"/>
    <mergeCell ref="C43:D43"/>
    <mergeCell ref="C44:D44"/>
    <mergeCell ref="C47:D47"/>
    <mergeCell ref="C51:D51"/>
    <mergeCell ref="X3:X5"/>
    <mergeCell ref="T3:T5"/>
    <mergeCell ref="C11:D11"/>
    <mergeCell ref="C8:D8"/>
    <mergeCell ref="V3:V5"/>
    <mergeCell ref="R3:R5"/>
    <mergeCell ref="E4:E5"/>
    <mergeCell ref="I4:I5"/>
    <mergeCell ref="E3:I3"/>
    <mergeCell ref="K3:O3"/>
    <mergeCell ref="C7:D7"/>
    <mergeCell ref="C9:D9"/>
    <mergeCell ref="C24:D24"/>
    <mergeCell ref="C14:D14"/>
    <mergeCell ref="C5:D5"/>
    <mergeCell ref="O4:O5"/>
    <mergeCell ref="C10:D10"/>
    <mergeCell ref="C20:D20"/>
    <mergeCell ref="C18:D18"/>
    <mergeCell ref="C15:D15"/>
    <mergeCell ref="C16:D16"/>
    <mergeCell ref="C12:D12"/>
    <mergeCell ref="C17:D17"/>
    <mergeCell ref="C13:D13"/>
  </mergeCells>
  <phoneticPr fontId="5" type="noConversion"/>
  <pageMargins left="0.7" right="0.7" top="0.75" bottom="0.75" header="0.3" footer="0.3"/>
  <pageSetup paperSize="9" orientation="portrait" horizontalDpi="300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44"/>
  <sheetViews>
    <sheetView workbookViewId="0">
      <selection sqref="A1:XFD1048576"/>
    </sheetView>
  </sheetViews>
  <sheetFormatPr baseColWidth="10" defaultRowHeight="12.75" x14ac:dyDescent="0.2"/>
  <cols>
    <col min="1" max="1" width="40.28515625" customWidth="1"/>
  </cols>
  <sheetData>
    <row r="1" spans="1:1" x14ac:dyDescent="0.2">
      <c r="A1" s="131"/>
    </row>
    <row r="2" spans="1:1" x14ac:dyDescent="0.2">
      <c r="A2" s="131"/>
    </row>
    <row r="3" spans="1:1" x14ac:dyDescent="0.2">
      <c r="A3" s="131"/>
    </row>
    <row r="4" spans="1:1" x14ac:dyDescent="0.2">
      <c r="A4" s="131"/>
    </row>
    <row r="5" spans="1:1" x14ac:dyDescent="0.2">
      <c r="A5" s="131"/>
    </row>
    <row r="6" spans="1:1" x14ac:dyDescent="0.2">
      <c r="A6" s="131"/>
    </row>
    <row r="7" spans="1:1" x14ac:dyDescent="0.2">
      <c r="A7" s="284"/>
    </row>
    <row r="8" spans="1:1" x14ac:dyDescent="0.2">
      <c r="A8" s="132"/>
    </row>
    <row r="9" spans="1:1" x14ac:dyDescent="0.2">
      <c r="A9" s="131"/>
    </row>
    <row r="10" spans="1:1" x14ac:dyDescent="0.2">
      <c r="A10" s="284"/>
    </row>
    <row r="11" spans="1:1" x14ac:dyDescent="0.2">
      <c r="A11" s="132"/>
    </row>
    <row r="12" spans="1:1" x14ac:dyDescent="0.2">
      <c r="A12" s="131"/>
    </row>
    <row r="13" spans="1:1" x14ac:dyDescent="0.2">
      <c r="A13" s="131"/>
    </row>
    <row r="14" spans="1:1" x14ac:dyDescent="0.2">
      <c r="A14" s="131"/>
    </row>
    <row r="15" spans="1:1" x14ac:dyDescent="0.2">
      <c r="A15" s="131"/>
    </row>
    <row r="16" spans="1:1" x14ac:dyDescent="0.2">
      <c r="A16" s="131"/>
    </row>
    <row r="17" spans="1:1" x14ac:dyDescent="0.2">
      <c r="A17" s="131"/>
    </row>
    <row r="18" spans="1:1" x14ac:dyDescent="0.2">
      <c r="A18" s="284"/>
    </row>
    <row r="19" spans="1:1" x14ac:dyDescent="0.2">
      <c r="A19" s="132"/>
    </row>
    <row r="20" spans="1:1" x14ac:dyDescent="0.2">
      <c r="A20" s="131"/>
    </row>
    <row r="21" spans="1:1" x14ac:dyDescent="0.2">
      <c r="A21" s="131"/>
    </row>
    <row r="22" spans="1:1" x14ac:dyDescent="0.2">
      <c r="A22" s="131"/>
    </row>
    <row r="23" spans="1:1" x14ac:dyDescent="0.2">
      <c r="A23" s="131"/>
    </row>
    <row r="24" spans="1:1" x14ac:dyDescent="0.2">
      <c r="A24" s="131"/>
    </row>
    <row r="25" spans="1:1" x14ac:dyDescent="0.2">
      <c r="A25" s="131"/>
    </row>
    <row r="26" spans="1:1" x14ac:dyDescent="0.2">
      <c r="A26" s="131"/>
    </row>
    <row r="27" spans="1:1" x14ac:dyDescent="0.2">
      <c r="A27" s="131"/>
    </row>
    <row r="28" spans="1:1" x14ac:dyDescent="0.2">
      <c r="A28" s="131"/>
    </row>
    <row r="29" spans="1:1" x14ac:dyDescent="0.2">
      <c r="A29" s="131"/>
    </row>
    <row r="30" spans="1:1" x14ac:dyDescent="0.2">
      <c r="A30" s="131"/>
    </row>
    <row r="31" spans="1:1" x14ac:dyDescent="0.2">
      <c r="A31" s="131"/>
    </row>
    <row r="32" spans="1:1" x14ac:dyDescent="0.2">
      <c r="A32" s="131"/>
    </row>
    <row r="33" spans="1:1" x14ac:dyDescent="0.2">
      <c r="A33" s="131"/>
    </row>
    <row r="34" spans="1:1" x14ac:dyDescent="0.2">
      <c r="A34" s="132"/>
    </row>
    <row r="35" spans="1:1" x14ac:dyDescent="0.2">
      <c r="A35" s="131"/>
    </row>
    <row r="36" spans="1:1" x14ac:dyDescent="0.2">
      <c r="A36" s="131"/>
    </row>
    <row r="37" spans="1:1" x14ac:dyDescent="0.2">
      <c r="A37" s="131"/>
    </row>
    <row r="38" spans="1:1" x14ac:dyDescent="0.2">
      <c r="A38" s="131"/>
    </row>
    <row r="39" spans="1:1" x14ac:dyDescent="0.2">
      <c r="A39" s="131"/>
    </row>
    <row r="40" spans="1:1" x14ac:dyDescent="0.2">
      <c r="A40" s="131"/>
    </row>
    <row r="41" spans="1:1" x14ac:dyDescent="0.2">
      <c r="A41" s="131"/>
    </row>
    <row r="42" spans="1:1" x14ac:dyDescent="0.2">
      <c r="A42" s="284"/>
    </row>
    <row r="43" spans="1:1" x14ac:dyDescent="0.2">
      <c r="A43" s="131"/>
    </row>
    <row r="44" spans="1:1" x14ac:dyDescent="0.2">
      <c r="A44" s="132"/>
    </row>
  </sheetData>
  <sortState ref="A1:A42">
    <sortCondition ref="A1:A42"/>
  </sortState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6"/>
  <sheetViews>
    <sheetView workbookViewId="0">
      <selection activeCell="D45" sqref="D45"/>
    </sheetView>
  </sheetViews>
  <sheetFormatPr baseColWidth="10" defaultRowHeight="12.75" x14ac:dyDescent="0.2"/>
  <sheetData>
    <row r="3" spans="2:2" x14ac:dyDescent="0.2">
      <c r="B3" t="s">
        <v>1161</v>
      </c>
    </row>
    <row r="4" spans="2:2" x14ac:dyDescent="0.2">
      <c r="B4" t="s">
        <v>1160</v>
      </c>
    </row>
    <row r="5" spans="2:2" x14ac:dyDescent="0.2">
      <c r="B5" t="s">
        <v>1162</v>
      </c>
    </row>
    <row r="6" spans="2:2" x14ac:dyDescent="0.2">
      <c r="B6" t="s">
        <v>1163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18</vt:i4>
      </vt:variant>
    </vt:vector>
  </HeadingPairs>
  <TitlesOfParts>
    <vt:vector size="23" baseType="lpstr">
      <vt:lpstr>bon de livraison</vt:lpstr>
      <vt:lpstr>magasins</vt:lpstr>
      <vt:lpstr>prix</vt:lpstr>
      <vt:lpstr>produits</vt:lpstr>
      <vt:lpstr>Feuil1</vt:lpstr>
      <vt:lpstr>adresse1</vt:lpstr>
      <vt:lpstr>adresse2</vt:lpstr>
      <vt:lpstr>adresse3</vt:lpstr>
      <vt:lpstr>cession</vt:lpstr>
      <vt:lpstr>com</vt:lpstr>
      <vt:lpstr>'bon de livraison'!Criteres</vt:lpstr>
      <vt:lpstr>ifls</vt:lpstr>
      <vt:lpstr>logidis</vt:lpstr>
      <vt:lpstr>magasin</vt:lpstr>
      <vt:lpstr>marché</vt:lpstr>
      <vt:lpstr>net</vt:lpstr>
      <vt:lpstr>numero</vt:lpstr>
      <vt:lpstr>produits</vt:lpstr>
      <vt:lpstr>remise</vt:lpstr>
      <vt:lpstr>scaso</vt:lpstr>
      <vt:lpstr>tarif</vt:lpstr>
      <vt:lpstr>tel</vt:lpstr>
      <vt:lpstr>'bon de livraison'!Zone_d_impression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+</cp:lastModifiedBy>
  <cp:lastPrinted>2014-01-21T12:21:02Z</cp:lastPrinted>
  <dcterms:created xsi:type="dcterms:W3CDTF">2007-12-24T07:59:39Z</dcterms:created>
  <dcterms:modified xsi:type="dcterms:W3CDTF">2014-01-29T14:34:11Z</dcterms:modified>
</cp:coreProperties>
</file>