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255" yWindow="45" windowWidth="15480" windowHeight="11640" tabRatio="833"/>
  </bookViews>
  <sheets>
    <sheet name="bon de livraison" sheetId="33" r:id="rId1"/>
    <sheet name="magasins" sheetId="32" r:id="rId2"/>
    <sheet name="prix" sheetId="34" r:id="rId3"/>
    <sheet name="produits" sheetId="41" r:id="rId4"/>
  </sheets>
  <definedNames>
    <definedName name="_xlnm._FilterDatabase" localSheetId="0" hidden="1">'bon de livraison'!$A$11:$H$67</definedName>
    <definedName name="adresse1">magasins!$B:$B</definedName>
    <definedName name="adresse2">magasins!$C:$C</definedName>
    <definedName name="adresse3">magasins!$D:$D</definedName>
    <definedName name="_xlnm.Criteria" localSheetId="0">'bon de livraison'!$O$1:$O$2</definedName>
    <definedName name="magasin">magasins!$A:$A</definedName>
    <definedName name="produits">produits!$A:$A</definedName>
    <definedName name="remise">magasins!$E:$E</definedName>
    <definedName name="_xlnm.Print_Area" localSheetId="0">'bon de livraison'!$A$1:$H$76</definedName>
  </definedNames>
  <calcPr calcId="125725"/>
</workbook>
</file>

<file path=xl/calcChain.xml><?xml version="1.0" encoding="utf-8"?>
<calcChain xmlns="http://schemas.openxmlformats.org/spreadsheetml/2006/main">
  <c r="F5" i="33"/>
  <c r="O2"/>
  <c r="J18"/>
  <c r="A11" s="1"/>
  <c r="J17"/>
  <c r="A10" s="1"/>
  <c r="J16"/>
  <c r="A9" s="1"/>
  <c r="B6"/>
  <c r="F7"/>
  <c r="B69"/>
  <c r="F34"/>
  <c r="F33"/>
  <c r="F32"/>
  <c r="F30"/>
  <c r="F29"/>
  <c r="F28"/>
  <c r="F27"/>
  <c r="F26"/>
  <c r="F25"/>
  <c r="F24"/>
  <c r="F23"/>
  <c r="F22"/>
  <c r="F21"/>
  <c r="F20"/>
  <c r="F19"/>
  <c r="F18"/>
  <c r="F17"/>
  <c r="F16"/>
  <c r="F15"/>
  <c r="F14"/>
  <c r="A4"/>
  <c r="H12" l="1"/>
  <c r="J15"/>
  <c r="A8" s="1"/>
  <c r="E69"/>
  <c r="G65"/>
  <c r="G64"/>
  <c r="G63"/>
  <c r="F65"/>
  <c r="F64"/>
  <c r="F63"/>
  <c r="G67"/>
  <c r="G66"/>
  <c r="F67"/>
  <c r="F66"/>
  <c r="E59"/>
  <c r="J64" l="1"/>
  <c r="C51" l="1"/>
  <c r="C42" i="34" s="1"/>
  <c r="C36" i="33"/>
  <c r="C50"/>
  <c r="C49"/>
  <c r="C48"/>
  <c r="C47"/>
  <c r="C46"/>
  <c r="C45"/>
  <c r="C44"/>
  <c r="C43"/>
  <c r="C42"/>
  <c r="C33" i="34" s="1"/>
  <c r="C41" i="33"/>
  <c r="C40"/>
  <c r="C39"/>
  <c r="C38"/>
  <c r="C29" i="34" s="1"/>
  <c r="C37" i="33"/>
  <c r="G5" i="34"/>
  <c r="F50" i="33"/>
  <c r="F48"/>
  <c r="F46"/>
  <c r="F44"/>
  <c r="F42"/>
  <c r="G61"/>
  <c r="F61"/>
  <c r="E61"/>
  <c r="H61" s="1"/>
  <c r="G60"/>
  <c r="F60"/>
  <c r="E60"/>
  <c r="G59"/>
  <c r="H59" s="1"/>
  <c r="F59"/>
  <c r="G57"/>
  <c r="H57" s="1"/>
  <c r="F57"/>
  <c r="G56"/>
  <c r="H56" s="1"/>
  <c r="F56"/>
  <c r="G55"/>
  <c r="H55" s="1"/>
  <c r="F55"/>
  <c r="G54"/>
  <c r="H54" s="1"/>
  <c r="F54"/>
  <c r="G53"/>
  <c r="H53" s="1"/>
  <c r="F53"/>
  <c r="B7"/>
  <c r="H60"/>
  <c r="F39"/>
  <c r="F43"/>
  <c r="F47"/>
  <c r="F51"/>
  <c r="F37"/>
  <c r="F41"/>
  <c r="F45"/>
  <c r="F49"/>
  <c r="F38"/>
  <c r="F40"/>
  <c r="F36"/>
  <c r="C7" i="34"/>
  <c r="C8"/>
  <c r="C9"/>
  <c r="C10"/>
  <c r="C11"/>
  <c r="C12"/>
  <c r="C13"/>
  <c r="C14"/>
  <c r="C16"/>
  <c r="C17"/>
  <c r="C18"/>
  <c r="C19"/>
  <c r="C20"/>
  <c r="C21"/>
  <c r="C22"/>
  <c r="C23"/>
  <c r="C24"/>
  <c r="C25"/>
  <c r="C26"/>
  <c r="C27"/>
  <c r="C31"/>
  <c r="C34"/>
  <c r="C35"/>
  <c r="C36"/>
  <c r="C37"/>
  <c r="C38"/>
  <c r="C39"/>
  <c r="C40"/>
  <c r="C41"/>
  <c r="C48"/>
  <c r="C50"/>
  <c r="C49"/>
  <c r="G14" i="33" l="1"/>
  <c r="F73"/>
  <c r="C32" i="34"/>
  <c r="C30"/>
  <c r="C28"/>
  <c r="H72" i="33"/>
  <c r="H73" s="1"/>
  <c r="H74" s="1"/>
  <c r="J85"/>
  <c r="J78" s="1"/>
  <c r="G20"/>
  <c r="G34"/>
  <c r="G19"/>
  <c r="G28"/>
  <c r="G21"/>
  <c r="G33"/>
  <c r="G24"/>
  <c r="G27"/>
  <c r="G15"/>
  <c r="G32"/>
  <c r="G29" l="1"/>
  <c r="H29" s="1"/>
  <c r="G30"/>
  <c r="H30" s="1"/>
  <c r="G17"/>
  <c r="H17" s="1"/>
  <c r="G25"/>
  <c r="H25" s="1"/>
  <c r="G26"/>
  <c r="H26" s="1"/>
  <c r="G18"/>
  <c r="H18" s="1"/>
  <c r="G23"/>
  <c r="H23" s="1"/>
  <c r="G16"/>
  <c r="H16" s="1"/>
  <c r="H14"/>
  <c r="H32"/>
  <c r="H27"/>
  <c r="H24"/>
  <c r="G39"/>
  <c r="H39" s="1"/>
  <c r="H33"/>
  <c r="G44"/>
  <c r="H44" s="1"/>
  <c r="G43"/>
  <c r="H43" s="1"/>
  <c r="H28"/>
  <c r="H19"/>
  <c r="G36"/>
  <c r="H36" s="1"/>
  <c r="G50"/>
  <c r="H50" s="1"/>
  <c r="G41"/>
  <c r="H41" s="1"/>
  <c r="G37"/>
  <c r="H37" s="1"/>
  <c r="H15"/>
  <c r="G42"/>
  <c r="H42" s="1"/>
  <c r="G38"/>
  <c r="H38" s="1"/>
  <c r="G48"/>
  <c r="H48" s="1"/>
  <c r="G40"/>
  <c r="H40" s="1"/>
  <c r="G49"/>
  <c r="H49" s="1"/>
  <c r="G45"/>
  <c r="H45" s="1"/>
  <c r="H21"/>
  <c r="G51"/>
  <c r="H51" s="1"/>
  <c r="G46"/>
  <c r="H46" s="1"/>
  <c r="H34"/>
  <c r="G22"/>
  <c r="G47"/>
  <c r="H47" s="1"/>
  <c r="H20"/>
  <c r="H22" l="1"/>
  <c r="J82" l="1"/>
  <c r="F72" s="1"/>
  <c r="F74" l="1"/>
  <c r="F75" s="1"/>
  <c r="F76" s="1"/>
</calcChain>
</file>

<file path=xl/comments1.xml><?xml version="1.0" encoding="utf-8"?>
<comments xmlns="http://schemas.openxmlformats.org/spreadsheetml/2006/main">
  <authors>
    <author>+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Mettre le numero de commande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Mettre le numero de commande</t>
        </r>
      </text>
    </comment>
  </commentList>
</comments>
</file>

<file path=xl/sharedStrings.xml><?xml version="1.0" encoding="utf-8"?>
<sst xmlns="http://schemas.openxmlformats.org/spreadsheetml/2006/main" count="1211" uniqueCount="1133">
  <si>
    <t xml:space="preserve">ZYRAX                                  </t>
  </si>
  <si>
    <t xml:space="preserve">M: </t>
  </si>
  <si>
    <t xml:space="preserve">ADRESSE:  </t>
  </si>
  <si>
    <t xml:space="preserve">CODE POSTAL: </t>
  </si>
  <si>
    <t>QUANTIES</t>
  </si>
  <si>
    <t xml:space="preserve">             DESIGNATION</t>
  </si>
  <si>
    <t>POIDS</t>
  </si>
  <si>
    <t>Caves fromagères des Pyrénées atlantiques</t>
  </si>
  <si>
    <t>Gencod</t>
  </si>
  <si>
    <t>VILLE</t>
  </si>
  <si>
    <t>Brebis lait cru</t>
  </si>
  <si>
    <t>Trois lait</t>
  </si>
  <si>
    <t>Brebis rectangle x 2</t>
  </si>
  <si>
    <t xml:space="preserve">Brebis nature  </t>
  </si>
  <si>
    <t>Brebis nature 0,600 kg</t>
  </si>
  <si>
    <t>Brebis au bleu</t>
  </si>
  <si>
    <t xml:space="preserve">Chevre nature  </t>
  </si>
  <si>
    <t>Chevre nature 0,600 kg</t>
  </si>
  <si>
    <t>Chevre au bleu</t>
  </si>
  <si>
    <t>Vache nature 0,600 kg</t>
  </si>
  <si>
    <t>Vache au piment</t>
  </si>
  <si>
    <t>Vache au poivre</t>
  </si>
  <si>
    <t>Brebis vache</t>
  </si>
  <si>
    <t>Brebis chevre</t>
  </si>
  <si>
    <t>Tomme de vache fume au feu de bois</t>
  </si>
  <si>
    <t>Tomme de vache ail &amp; fine herbes</t>
  </si>
  <si>
    <t>Tomme de vache au fenugrec</t>
  </si>
  <si>
    <t>Confiture de cerises noires 100 g</t>
  </si>
  <si>
    <t>Raclette de brebis</t>
  </si>
  <si>
    <t>Raclette ail &amp; fine herbes</t>
  </si>
  <si>
    <t>Raclette au fenugrec</t>
  </si>
  <si>
    <t>Raclette fume au feu de bois</t>
  </si>
  <si>
    <t>Raclette au piment</t>
  </si>
  <si>
    <t>SV Pur brebis affine</t>
  </si>
  <si>
    <t>SV Pur vache au piment</t>
  </si>
  <si>
    <t>SV Pur vache au poivre</t>
  </si>
  <si>
    <t>SV Pur vache fume au feu de bois</t>
  </si>
  <si>
    <t>SV Pur vache ail &amp; fine herbes</t>
  </si>
  <si>
    <t>SV Pur vache au fenugrec</t>
  </si>
  <si>
    <t>SV Vache &amp; brebis</t>
  </si>
  <si>
    <t>SV Brebis &amp; chevre</t>
  </si>
  <si>
    <t>Raclette au poivre</t>
  </si>
  <si>
    <t>Brebis au piment</t>
  </si>
  <si>
    <t>SV 1/2 Tommette de brebis 0,600 kg</t>
  </si>
  <si>
    <t>Vache thermisè</t>
  </si>
  <si>
    <t>carrefour auch</t>
  </si>
  <si>
    <t>champion bayonne marracq</t>
  </si>
  <si>
    <t>champion biarritz</t>
  </si>
  <si>
    <t>champion bx cauderans</t>
  </si>
  <si>
    <t>champion creon</t>
  </si>
  <si>
    <t>champion fleurance</t>
  </si>
  <si>
    <t>champion jurancon</t>
  </si>
  <si>
    <t>champion leon</t>
  </si>
  <si>
    <t>champion mauleon soule</t>
  </si>
  <si>
    <t>champion nay</t>
  </si>
  <si>
    <t>champion vic fezensac</t>
  </si>
  <si>
    <t>guyenne et gascogne</t>
  </si>
  <si>
    <t>hyper u gujan mestras</t>
  </si>
  <si>
    <t>intermarche andernos</t>
  </si>
  <si>
    <t>intermarche artigues</t>
  </si>
  <si>
    <t>intermarche beautiran</t>
  </si>
  <si>
    <t>intermarche cauneille</t>
  </si>
  <si>
    <t>intermarche condom</t>
  </si>
  <si>
    <t>intermarche coutras</t>
  </si>
  <si>
    <t>intermarche garlin</t>
  </si>
  <si>
    <t>intermarche le passage</t>
  </si>
  <si>
    <t>intermarche lectour</t>
  </si>
  <si>
    <t>intermarche marambat</t>
  </si>
  <si>
    <t>intermarche parentis</t>
  </si>
  <si>
    <t>intermarche tartas</t>
  </si>
  <si>
    <t>leclerc biscarosse</t>
  </si>
  <si>
    <t>leclerc bruges</t>
  </si>
  <si>
    <t>leclerc langon</t>
  </si>
  <si>
    <t>leclerc lesparre</t>
  </si>
  <si>
    <t>leclerc libourne</t>
  </si>
  <si>
    <t>leclerc pau</t>
  </si>
  <si>
    <t>leclerc pian medoc</t>
  </si>
  <si>
    <t>leclerc st eulalie</t>
  </si>
  <si>
    <t>lycee ramiro arrue</t>
  </si>
  <si>
    <t>promocash bordeaux</t>
  </si>
  <si>
    <t>super u biscarrosse</t>
  </si>
  <si>
    <t>super u camblanes</t>
  </si>
  <si>
    <t>super u cavignac</t>
  </si>
  <si>
    <t>super u fargues</t>
  </si>
  <si>
    <t>super u galgon</t>
  </si>
  <si>
    <t>super u podensac</t>
  </si>
  <si>
    <t xml:space="preserve">super u st serin sur l'isle </t>
  </si>
  <si>
    <t>carrefour narbonne</t>
  </si>
  <si>
    <t>champion aussonne</t>
  </si>
  <si>
    <t>champion ceret</t>
  </si>
  <si>
    <t>champion elne</t>
  </si>
  <si>
    <t>champion moissac</t>
  </si>
  <si>
    <t>champion st esteve</t>
  </si>
  <si>
    <t>champion thuir</t>
  </si>
  <si>
    <t>hyper u ales</t>
  </si>
  <si>
    <t>hyper u le cres</t>
  </si>
  <si>
    <t>hyper u pertuis</t>
  </si>
  <si>
    <t>intermarche apt</t>
  </si>
  <si>
    <t>intermarche balma</t>
  </si>
  <si>
    <t>intermarche castanet</t>
  </si>
  <si>
    <t>intermarche castelnau le lez</t>
  </si>
  <si>
    <t>intermarche cugnaux</t>
  </si>
  <si>
    <t>intermarche foix</t>
  </si>
  <si>
    <t>intermarche gignac</t>
  </si>
  <si>
    <t>intermarche lignan sur orb</t>
  </si>
  <si>
    <t>intermarche mallemort</t>
  </si>
  <si>
    <t>intermarche meze</t>
  </si>
  <si>
    <t>intermarche moustajon</t>
  </si>
  <si>
    <t>intermarche pollestre</t>
  </si>
  <si>
    <t>intermarche sigean</t>
  </si>
  <si>
    <t>intermarche st lizier tlse</t>
  </si>
  <si>
    <t>leclerc ales</t>
  </si>
  <si>
    <t>leclerc gaillac</t>
  </si>
  <si>
    <t>leclerc limoux</t>
  </si>
  <si>
    <t>leclerc narbonne</t>
  </si>
  <si>
    <t>leclerc perpignan</t>
  </si>
  <si>
    <t>leclerc roques sur garonne</t>
  </si>
  <si>
    <t>leclerc rouffiac</t>
  </si>
  <si>
    <t>leclerc st orens</t>
  </si>
  <si>
    <t>leclerc villemur sur tarn</t>
  </si>
  <si>
    <t>super u castelnau lez</t>
  </si>
  <si>
    <t>super u colomiers</t>
  </si>
  <si>
    <t>super u le vigan</t>
  </si>
  <si>
    <t>super u olemps</t>
  </si>
  <si>
    <t>super u puyvert</t>
  </si>
  <si>
    <t>super u trebes</t>
  </si>
  <si>
    <t>champion creysse</t>
  </si>
  <si>
    <t>champion prigonrieux</t>
  </si>
  <si>
    <t>hyper u montmorillon</t>
  </si>
  <si>
    <t>intermarche barbezieux</t>
  </si>
  <si>
    <t>intermarche chalais</t>
  </si>
  <si>
    <t>intermarche chancelade</t>
  </si>
  <si>
    <t>intermarche cognac</t>
  </si>
  <si>
    <t>intermarche jarnac</t>
  </si>
  <si>
    <t>intermarche lalinde</t>
  </si>
  <si>
    <t>intermarche marennes</t>
  </si>
  <si>
    <t>intermarche montendre</t>
  </si>
  <si>
    <t>intermarche niort</t>
  </si>
  <si>
    <t>intermarche roumaziere</t>
  </si>
  <si>
    <t>intermarche royan</t>
  </si>
  <si>
    <t>intermarche st jean d'angely</t>
  </si>
  <si>
    <t>intermarche villereal</t>
  </si>
  <si>
    <t>leclerc angouleme</t>
  </si>
  <si>
    <t>leclerc barbezieux</t>
  </si>
  <si>
    <t>leclerc bressuire</t>
  </si>
  <si>
    <t>leclerc cholet</t>
  </si>
  <si>
    <t>leclerc issoudun</t>
  </si>
  <si>
    <t>leclerc la roche sur yon</t>
  </si>
  <si>
    <t>leclerc limoges</t>
  </si>
  <si>
    <t>leclerc parthenay</t>
  </si>
  <si>
    <t>leclerc pineuilh</t>
  </si>
  <si>
    <t>leclerc poitier</t>
  </si>
  <si>
    <t>leclerc riberac</t>
  </si>
  <si>
    <t>leclerc royan</t>
  </si>
  <si>
    <t>leclerc sainte foy la gande</t>
  </si>
  <si>
    <t>leclerc trelissac</t>
  </si>
  <si>
    <t>lycee laure gatet</t>
  </si>
  <si>
    <t>promocash bergerac</t>
  </si>
  <si>
    <t>super u chabanais</t>
  </si>
  <si>
    <t>super u gemozac</t>
  </si>
  <si>
    <t>super u mirambeau</t>
  </si>
  <si>
    <t>super u mussidan</t>
  </si>
  <si>
    <t>super u pouzauges</t>
  </si>
  <si>
    <t>super u st ciers sur gironde</t>
  </si>
  <si>
    <t>super u thouars</t>
  </si>
  <si>
    <t>intermarche draguignan</t>
  </si>
  <si>
    <t>super u pegomas</t>
  </si>
  <si>
    <t>super u pontcharra</t>
  </si>
  <si>
    <t>super u grasse</t>
  </si>
  <si>
    <t>intermarche digne les bains</t>
  </si>
  <si>
    <t>leclerc le luc</t>
  </si>
  <si>
    <t>super u ruoms</t>
  </si>
  <si>
    <t>super u beauvoisin</t>
  </si>
  <si>
    <t>super u combourg</t>
  </si>
  <si>
    <t>super u liffre</t>
  </si>
  <si>
    <t>super u mer</t>
  </si>
  <si>
    <t>leclerc coutances</t>
  </si>
  <si>
    <t>leclerc noidan-les-vesoul</t>
  </si>
  <si>
    <t xml:space="preserve">route de  Toulouse </t>
  </si>
  <si>
    <t>AUCH</t>
  </si>
  <si>
    <t xml:space="preserve">all Jacques Duclos </t>
  </si>
  <si>
    <t>BOULAZAC</t>
  </si>
  <si>
    <t xml:space="preserve">7 r Gaston Phoebus </t>
  </si>
  <si>
    <t>DAX</t>
  </si>
  <si>
    <t>CAHORS</t>
  </si>
  <si>
    <t xml:space="preserve">route de  Nantes  </t>
  </si>
  <si>
    <t>LA ROCHE SUR YON</t>
  </si>
  <si>
    <t xml:space="preserve">14 r Georges Briquet  </t>
  </si>
  <si>
    <t>LIMOGES</t>
  </si>
  <si>
    <t xml:space="preserve">760 av Mar Juin  </t>
  </si>
  <si>
    <t>MONT DE MARSAN</t>
  </si>
  <si>
    <t xml:space="preserve">avenue de la  Mer route de Gruissan </t>
  </si>
  <si>
    <t>NARBONNE</t>
  </si>
  <si>
    <t>SAINTES</t>
  </si>
  <si>
    <t xml:space="preserve">80 cours Marechal  Leclerc </t>
  </si>
  <si>
    <t xml:space="preserve">20 zi Jalday </t>
  </si>
  <si>
    <t>SAINT JEAN DE LUZ</t>
  </si>
  <si>
    <t xml:space="preserve">2 av Oradour sur Glane  </t>
  </si>
  <si>
    <t>SAINT JUNIEN</t>
  </si>
  <si>
    <t>FMCD</t>
  </si>
  <si>
    <t>-</t>
  </si>
  <si>
    <t>champion savignac les ormeaux</t>
  </si>
  <si>
    <t>champion st laurent la salanque</t>
  </si>
  <si>
    <t>hyper u villefranche de rouergue</t>
  </si>
  <si>
    <t>intermarche ales les allemandes</t>
  </si>
  <si>
    <t xml:space="preserve">intermarche beguey </t>
  </si>
  <si>
    <t>intermarche bruz</t>
  </si>
  <si>
    <t>intermarche gauchy</t>
  </si>
  <si>
    <t>intermarche plaisance du touch</t>
  </si>
  <si>
    <t>intermarche pont a mousson</t>
  </si>
  <si>
    <t>intermarche toulouse fronton</t>
  </si>
  <si>
    <t>leclerc urrugne</t>
  </si>
  <si>
    <t>super u st suplice et cameyrac</t>
  </si>
  <si>
    <t xml:space="preserve">route de toulouse </t>
  </si>
  <si>
    <t xml:space="preserve">quartier Marracq 22 chem Arancette  </t>
  </si>
  <si>
    <t>BAYONNE</t>
  </si>
  <si>
    <t xml:space="preserve">1 Malbrought </t>
  </si>
  <si>
    <t xml:space="preserve">BAZAS </t>
  </si>
  <si>
    <t>rue Guy Petit</t>
  </si>
  <si>
    <t>BIARRITZ</t>
  </si>
  <si>
    <t xml:space="preserve">172 rue Jules Ferry </t>
  </si>
  <si>
    <t xml:space="preserve">BORDEAUX </t>
  </si>
  <si>
    <t xml:space="preserve">5 place de la  Résistance </t>
  </si>
  <si>
    <t>CERET</t>
  </si>
  <si>
    <t xml:space="preserve">avenue de l' Entre Deux Mers </t>
  </si>
  <si>
    <t xml:space="preserve">CREON </t>
  </si>
  <si>
    <t xml:space="preserve">135 avenue  Roque </t>
  </si>
  <si>
    <t>CREYSSE</t>
  </si>
  <si>
    <t xml:space="preserve">rue  Paul Lahargou </t>
  </si>
  <si>
    <t xml:space="preserve">route de Lectoure </t>
  </si>
  <si>
    <t>FLEURANCE</t>
  </si>
  <si>
    <t xml:space="preserve">20 avenue des Allées  </t>
  </si>
  <si>
    <t>HENDAYE</t>
  </si>
  <si>
    <t xml:space="preserve">10 rue  Irandatz </t>
  </si>
  <si>
    <t xml:space="preserve">25 rue Ollé Laprune </t>
  </si>
  <si>
    <t>JURANCON</t>
  </si>
  <si>
    <t xml:space="preserve">230 avenue Marensin </t>
  </si>
  <si>
    <t>LEON</t>
  </si>
  <si>
    <t xml:space="preserve">36 boulevard Pyrénées </t>
  </si>
  <si>
    <t>MAULEON SOULE</t>
  </si>
  <si>
    <t xml:space="preserve">avenue du Nord </t>
  </si>
  <si>
    <t xml:space="preserve">MONTREJEAU </t>
  </si>
  <si>
    <t xml:space="preserve">lot 4 Chemins </t>
  </si>
  <si>
    <t xml:space="preserve">NAY </t>
  </si>
  <si>
    <t xml:space="preserve">431 rue du Château  </t>
  </si>
  <si>
    <t>PEYREHORADE</t>
  </si>
  <si>
    <t xml:space="preserve">6 route du  Commandant Pinson </t>
  </si>
  <si>
    <t xml:space="preserve">PRIGONRIEUX </t>
  </si>
  <si>
    <t xml:space="preserve">Village </t>
  </si>
  <si>
    <t>SAVIGNAC LES ORMEAUX</t>
  </si>
  <si>
    <t xml:space="preserve">8 boulevard du Canigou </t>
  </si>
  <si>
    <t>SAINT ESTEVE</t>
  </si>
  <si>
    <t xml:space="preserve">route du Barcarès  </t>
  </si>
  <si>
    <t>SAINT LAURENT DE LA SALANQUE</t>
  </si>
  <si>
    <t xml:space="preserve">4 chemin Jupiter </t>
  </si>
  <si>
    <t>SAINT PIERRE D'IRUBE</t>
  </si>
  <si>
    <t xml:space="preserve">1 avenue de la Côte Vermeille </t>
  </si>
  <si>
    <t>THUIR</t>
  </si>
  <si>
    <t xml:space="preserve">avenue Hountète </t>
  </si>
  <si>
    <t>VIC FEZENSAC</t>
  </si>
  <si>
    <t xml:space="preserve">11 boulevard Auguste Comte </t>
  </si>
  <si>
    <t>BERGERAC</t>
  </si>
  <si>
    <t xml:space="preserve">ZI route nationale 10 </t>
  </si>
  <si>
    <t>LABENNE</t>
  </si>
  <si>
    <t xml:space="preserve">Rocade Sud avenue Olivier de Serres  </t>
  </si>
  <si>
    <t>ALES</t>
  </si>
  <si>
    <t xml:space="preserve">centre commercial Grand Large  </t>
  </si>
  <si>
    <t>GUJAN MESTRAS</t>
  </si>
  <si>
    <t xml:space="preserve">avenue de Provence </t>
  </si>
  <si>
    <t>MONTMORILLON</t>
  </si>
  <si>
    <t xml:space="preserve">boulevard des Jardins  </t>
  </si>
  <si>
    <t>PERTUIS</t>
  </si>
  <si>
    <t xml:space="preserve">avenue de Toulouse </t>
  </si>
  <si>
    <t>VILLEFRANCHE DE ROUERGUE</t>
  </si>
  <si>
    <t xml:space="preserve">2 rue Bertin Lalande </t>
  </si>
  <si>
    <t xml:space="preserve">ANDERNOS LES BAINS </t>
  </si>
  <si>
    <t xml:space="preserve">368 avenue de la Libération </t>
  </si>
  <si>
    <t xml:space="preserve">APT </t>
  </si>
  <si>
    <t xml:space="preserve">avenue Guyenne  </t>
  </si>
  <si>
    <t>ARTIGUES PRES BORDEAUX</t>
  </si>
  <si>
    <t xml:space="preserve">31 avenue des Arènes  </t>
  </si>
  <si>
    <t>BALMA</t>
  </si>
  <si>
    <t xml:space="preserve">1 zone artisanale Calens  </t>
  </si>
  <si>
    <t>BEAUTIRAN</t>
  </si>
  <si>
    <t xml:space="preserve">2 centre commercial Clos du Pin </t>
  </si>
  <si>
    <t xml:space="preserve">BEGUEY </t>
  </si>
  <si>
    <t xml:space="preserve">avenue d'Ouessant  </t>
  </si>
  <si>
    <t>BRUZ</t>
  </si>
  <si>
    <t xml:space="preserve">Rabaudy </t>
  </si>
  <si>
    <t xml:space="preserve">CASTANET TOLOSAN </t>
  </si>
  <si>
    <t xml:space="preserve">Herreyre Route de  Bordeaux </t>
  </si>
  <si>
    <t xml:space="preserve">AVENSAN </t>
  </si>
  <si>
    <t xml:space="preserve">rue de la Tude  </t>
  </si>
  <si>
    <t>CHALAIS</t>
  </si>
  <si>
    <t xml:space="preserve">20 avenue de Saintes </t>
  </si>
  <si>
    <t>COGNAC</t>
  </si>
  <si>
    <t xml:space="preserve">5 rue Bouquets </t>
  </si>
  <si>
    <t>COUTRAS</t>
  </si>
  <si>
    <t xml:space="preserve">34 rue Vimona  </t>
  </si>
  <si>
    <t>CUGNAUX</t>
  </si>
  <si>
    <t xml:space="preserve">8 avenue du 8 Mai 1945  </t>
  </si>
  <si>
    <t>DIGNE LES BAINS</t>
  </si>
  <si>
    <t xml:space="preserve">rue Auguste Delaune  </t>
  </si>
  <si>
    <t>GAUCHY</t>
  </si>
  <si>
    <t xml:space="preserve">GIGNAC </t>
  </si>
  <si>
    <t xml:space="preserve">21 avenue de l' Europe </t>
  </si>
  <si>
    <t xml:space="preserve">JARNAC </t>
  </si>
  <si>
    <t xml:space="preserve">Port Lalinde  </t>
  </si>
  <si>
    <t>LALINDE</t>
  </si>
  <si>
    <t xml:space="preserve">30 chemin Ferro Lebres  </t>
  </si>
  <si>
    <t>TOULOUSE</t>
  </si>
  <si>
    <t xml:space="preserve">La Ville  </t>
  </si>
  <si>
    <t>LE PASSAGE</t>
  </si>
  <si>
    <t xml:space="preserve">4 avenue Jacques Descamps </t>
  </si>
  <si>
    <t>LECTOURE</t>
  </si>
  <si>
    <t xml:space="preserve">avenue de Craponne  </t>
  </si>
  <si>
    <t>MALLEMORT</t>
  </si>
  <si>
    <t xml:space="preserve">A Tiret  </t>
  </si>
  <si>
    <t>MARAMBAT</t>
  </si>
  <si>
    <t xml:space="preserve">zone artisanale Grossines </t>
  </si>
  <si>
    <t>MARENNES</t>
  </si>
  <si>
    <t xml:space="preserve">avenue du Génral De Gaulle  </t>
  </si>
  <si>
    <t>MEZE</t>
  </si>
  <si>
    <t xml:space="preserve">boulebard Saintonge </t>
  </si>
  <si>
    <t>MONTENDRE</t>
  </si>
  <si>
    <t xml:space="preserve">Les Trètes  </t>
  </si>
  <si>
    <t>MOUSTAJON</t>
  </si>
  <si>
    <t xml:space="preserve">5 rue Jules Ferry </t>
  </si>
  <si>
    <t>NIORT</t>
  </si>
  <si>
    <t xml:space="preserve">avenue Henri Guillaumet </t>
  </si>
  <si>
    <t xml:space="preserve">PARENTIS EN BORN </t>
  </si>
  <si>
    <t xml:space="preserve">2 rue Pierre Loti </t>
  </si>
  <si>
    <t xml:space="preserve">PLAISANCE DU TOUCH </t>
  </si>
  <si>
    <t xml:space="preserve">parc Activités La Dévèze </t>
  </si>
  <si>
    <t xml:space="preserve">POLLESTRES </t>
  </si>
  <si>
    <t xml:space="preserve">175 allees Pierre Brossolette </t>
  </si>
  <si>
    <t>PONT A MOUSSON</t>
  </si>
  <si>
    <t xml:space="preserve">5 rue Louis Braille  </t>
  </si>
  <si>
    <t>RAMONVILLE SAINT AGNE</t>
  </si>
  <si>
    <t xml:space="preserve">122 r Nationale </t>
  </si>
  <si>
    <t xml:space="preserve">ROUMAZIERES </t>
  </si>
  <si>
    <t xml:space="preserve">8 boulevard Perche  </t>
  </si>
  <si>
    <t>ROYAN</t>
  </si>
  <si>
    <t xml:space="preserve">rue Antoine Parmentier </t>
  </si>
  <si>
    <t xml:space="preserve">SAINT QUENTIN </t>
  </si>
  <si>
    <t xml:space="preserve">153 rue de Mulhouse  </t>
  </si>
  <si>
    <t>SAINT QUENTIN</t>
  </si>
  <si>
    <t xml:space="preserve">zone artisanale La Peyrou </t>
  </si>
  <si>
    <t xml:space="preserve">SIGEAN </t>
  </si>
  <si>
    <t xml:space="preserve">rue Alexandre Dumas </t>
  </si>
  <si>
    <t>SAINT JEAN D'ANGELY</t>
  </si>
  <si>
    <t xml:space="preserve">route de Toulouse </t>
  </si>
  <si>
    <t>SAINT LIZIER</t>
  </si>
  <si>
    <t xml:space="preserve">129 rue Victor Hugo </t>
  </si>
  <si>
    <t>TARTAS</t>
  </si>
  <si>
    <t xml:space="preserve">138 avenue du Fronton  </t>
  </si>
  <si>
    <t xml:space="preserve">route Castillonnès </t>
  </si>
  <si>
    <t>VILLEREAL</t>
  </si>
  <si>
    <t xml:space="preserve">quartier Zac Rieu  </t>
  </si>
  <si>
    <t xml:space="preserve">31 rue Lunesse </t>
  </si>
  <si>
    <t xml:space="preserve">ANGOULEME </t>
  </si>
  <si>
    <t xml:space="preserve">La Cavaille route Bordeaux  </t>
  </si>
  <si>
    <t xml:space="preserve">101 avenue Pasteur </t>
  </si>
  <si>
    <t xml:space="preserve">809 avenue Laouadie </t>
  </si>
  <si>
    <t xml:space="preserve">BISCARROSSE </t>
  </si>
  <si>
    <t xml:space="preserve">quartier Bellefeuille 13 rue des Joncs </t>
  </si>
  <si>
    <t xml:space="preserve">BRESSUIRE </t>
  </si>
  <si>
    <t xml:space="preserve">427 route du Médoc </t>
  </si>
  <si>
    <t xml:space="preserve">BRUGES </t>
  </si>
  <si>
    <t xml:space="preserve">SAINT MAGNE DE CASTILLON </t>
  </si>
  <si>
    <t xml:space="preserve">1 avenue du Marechal Koénig </t>
  </si>
  <si>
    <t>CHOLET</t>
  </si>
  <si>
    <t xml:space="preserve">route Carentan </t>
  </si>
  <si>
    <t xml:space="preserve">COUTANCES </t>
  </si>
  <si>
    <t>GAILLAC</t>
  </si>
  <si>
    <t xml:space="preserve">rue de la Limoise </t>
  </si>
  <si>
    <t>ISSOUDUN</t>
  </si>
  <si>
    <t xml:space="preserve">rue Duchesne de Denant  </t>
  </si>
  <si>
    <t xml:space="preserve">Moléon </t>
  </si>
  <si>
    <t xml:space="preserve">LANGON </t>
  </si>
  <si>
    <t xml:space="preserve">La Retrache av Pierre Mendès France  </t>
  </si>
  <si>
    <t>LE LUC</t>
  </si>
  <si>
    <t xml:space="preserve">1 zac Belloc  </t>
  </si>
  <si>
    <t>LESPARRE MEDOC</t>
  </si>
  <si>
    <t xml:space="preserve">23 avenue de la Roudet  </t>
  </si>
  <si>
    <t>LIBOURNE</t>
  </si>
  <si>
    <t xml:space="preserve">2 rue Henri Giffard </t>
  </si>
  <si>
    <t xml:space="preserve">route de Carcassonne </t>
  </si>
  <si>
    <t>LIMOUX</t>
  </si>
  <si>
    <t xml:space="preserve">voie Elysiques  </t>
  </si>
  <si>
    <t xml:space="preserve">rue Léonard de Vinci </t>
  </si>
  <si>
    <t>PARTHENAY</t>
  </si>
  <si>
    <t xml:space="preserve">avenue Louis Sallenave </t>
  </si>
  <si>
    <t>PAU</t>
  </si>
  <si>
    <t xml:space="preserve">67 avenue Victor Dalbiez </t>
  </si>
  <si>
    <t>PERPIGNAN</t>
  </si>
  <si>
    <t xml:space="preserve">route de Pauillac </t>
  </si>
  <si>
    <t xml:space="preserve">LE PIAN MEDOC </t>
  </si>
  <si>
    <t xml:space="preserve">19 route de Bergerac </t>
  </si>
  <si>
    <t xml:space="preserve">PINEUILH </t>
  </si>
  <si>
    <t xml:space="preserve">93 route Gençay  </t>
  </si>
  <si>
    <t>POITIERS</t>
  </si>
  <si>
    <t xml:space="preserve">zi Chaumes </t>
  </si>
  <si>
    <t>RIBERAC</t>
  </si>
  <si>
    <t xml:space="preserve">3 alleés Fraixinet </t>
  </si>
  <si>
    <t>ROQUES SUR GARONNE</t>
  </si>
  <si>
    <t xml:space="preserve">route Albi </t>
  </si>
  <si>
    <t>ROUFFIAC TOLOSAN</t>
  </si>
  <si>
    <t xml:space="preserve">2 rue Antoine de Lavoisier  </t>
  </si>
  <si>
    <t xml:space="preserve">rue Etang au Diable  </t>
  </si>
  <si>
    <t>SAINT GREGOIRE</t>
  </si>
  <si>
    <t xml:space="preserve">34 av Descartes </t>
  </si>
  <si>
    <t xml:space="preserve">113 av Bordeaux </t>
  </si>
  <si>
    <t xml:space="preserve">PORT SAINTE FOY ET PONCHAPT </t>
  </si>
  <si>
    <t>SAINT MEDARD EN JALLES</t>
  </si>
  <si>
    <t xml:space="preserve">centre cial Grand Tour av Aquitaine </t>
  </si>
  <si>
    <t xml:space="preserve">SAINTE EULALIE </t>
  </si>
  <si>
    <t xml:space="preserve">14 alleès Champs Pinsons </t>
  </si>
  <si>
    <t xml:space="preserve">SAINT ORENS DE GAMEVILLE </t>
  </si>
  <si>
    <t xml:space="preserve">centre commercial La Feuilleraie  </t>
  </si>
  <si>
    <t>TRÉLISSAC</t>
  </si>
  <si>
    <t xml:space="preserve">RN 10 Centre Commercial Argia   </t>
  </si>
  <si>
    <t>URRUGNE</t>
  </si>
  <si>
    <t xml:space="preserve">31 rue Pierre Marchet  </t>
  </si>
  <si>
    <t>VILLEMUR SUR TARN</t>
  </si>
  <si>
    <t xml:space="preserve">25 avenue Georges Pompidou </t>
  </si>
  <si>
    <t xml:space="preserve">PERIGUEUX </t>
  </si>
  <si>
    <t xml:space="preserve">Vallade </t>
  </si>
  <si>
    <t xml:space="preserve">BERGERAC </t>
  </si>
  <si>
    <t xml:space="preserve">14 rue Carle Vernet </t>
  </si>
  <si>
    <t>BORDEAUX</t>
  </si>
  <si>
    <t xml:space="preserve">ONET LE CHÂTEAU </t>
  </si>
  <si>
    <t xml:space="preserve">536 avenue Marechal Lyautey </t>
  </si>
  <si>
    <t xml:space="preserve">4 route de Morillon </t>
  </si>
  <si>
    <t xml:space="preserve">CAMBLANES ET MEYNAC </t>
  </si>
  <si>
    <t xml:space="preserve">753 route Pompignane </t>
  </si>
  <si>
    <t xml:space="preserve">CASTELNAU LE LEZ </t>
  </si>
  <si>
    <t xml:space="preserve">Moulin du Bouchaud  </t>
  </si>
  <si>
    <t>CHABANAIS</t>
  </si>
  <si>
    <t xml:space="preserve">route de Blanzac </t>
  </si>
  <si>
    <t xml:space="preserve">CHATEAUNEUF SUR CHARENTE </t>
  </si>
  <si>
    <t xml:space="preserve">7 avenue des Erables </t>
  </si>
  <si>
    <t xml:space="preserve">COMBOURG </t>
  </si>
  <si>
    <t xml:space="preserve">1 centre cial Val Laurence  </t>
  </si>
  <si>
    <t>FARGUES SAINT HILAIRE</t>
  </si>
  <si>
    <t xml:space="preserve">29 Rigole Est  </t>
  </si>
  <si>
    <t>GALGON</t>
  </si>
  <si>
    <t xml:space="preserve">za Pied Sec  </t>
  </si>
  <si>
    <t>GÉMOZAC</t>
  </si>
  <si>
    <t xml:space="preserve">28 route Valbonne </t>
  </si>
  <si>
    <t>GRASSE</t>
  </si>
  <si>
    <t xml:space="preserve">place de la Gare </t>
  </si>
  <si>
    <t xml:space="preserve">LE VIGAN </t>
  </si>
  <si>
    <t xml:space="preserve">avenue Vert Galant </t>
  </si>
  <si>
    <t>LIFFRE</t>
  </si>
  <si>
    <t xml:space="preserve">53 route Nationale  </t>
  </si>
  <si>
    <t>MER</t>
  </si>
  <si>
    <t xml:space="preserve">109 avenue de la République </t>
  </si>
  <si>
    <t>MIRAMBEAU</t>
  </si>
  <si>
    <t xml:space="preserve">rue du 11 Juin 1944  </t>
  </si>
  <si>
    <t>SAINT MEDARD DE MUSSIDAN</t>
  </si>
  <si>
    <t xml:space="preserve">Le Lachet </t>
  </si>
  <si>
    <t xml:space="preserve">OLEMPS </t>
  </si>
  <si>
    <t xml:space="preserve">87 route Fènerie </t>
  </si>
  <si>
    <t xml:space="preserve">PEGOMAS </t>
  </si>
  <si>
    <t xml:space="preserve">77 Bis cours Marechal Foch  </t>
  </si>
  <si>
    <t>PODENSAC</t>
  </si>
  <si>
    <t xml:space="preserve">avenue de la Gare  </t>
  </si>
  <si>
    <t>PONTCHARRA</t>
  </si>
  <si>
    <t xml:space="preserve">La Grande Fournière  </t>
  </si>
  <si>
    <t>POUZAUGES</t>
  </si>
  <si>
    <t xml:space="preserve">chemin départemental 973 </t>
  </si>
  <si>
    <t>PUYVERT</t>
  </si>
  <si>
    <t xml:space="preserve">Arzallier </t>
  </si>
  <si>
    <t xml:space="preserve">RUOMS </t>
  </si>
  <si>
    <t xml:space="preserve">6 avenue Pierre Mendès  </t>
  </si>
  <si>
    <t>SAINT CIERS SUR GIRONDE</t>
  </si>
  <si>
    <t xml:space="preserve">12 route Bordeaux </t>
  </si>
  <si>
    <t>SAINT SEURIN SUR L'ISLE</t>
  </si>
  <si>
    <t xml:space="preserve">17 place Maucaillou  </t>
  </si>
  <si>
    <t>SAINT SULPICE ET CAMEYRAC</t>
  </si>
  <si>
    <t xml:space="preserve">route Puyraveau </t>
  </si>
  <si>
    <t>THOUARS</t>
  </si>
  <si>
    <t xml:space="preserve">RN 113 rond point de l'Europe </t>
  </si>
  <si>
    <t>TRÈBES</t>
  </si>
  <si>
    <t xml:space="preserve">ZAE le landry </t>
  </si>
  <si>
    <t>super u castres</t>
  </si>
  <si>
    <t>avenue georges pompidou ZAC de la prade</t>
  </si>
  <si>
    <t>CASTRES</t>
  </si>
  <si>
    <t>Espace St Marc 2 rond point du bowling</t>
  </si>
  <si>
    <t>Hyper frais 12 SAS sovia</t>
  </si>
  <si>
    <t xml:space="preserve">route de nantes </t>
  </si>
  <si>
    <t>PUILBOREAU BEAULIEUX</t>
  </si>
  <si>
    <t xml:space="preserve">chemin de monestie route de merville </t>
  </si>
  <si>
    <t>AUSSONNE</t>
  </si>
  <si>
    <t xml:space="preserve">zi avenue jacques albert </t>
  </si>
  <si>
    <t>ELNE</t>
  </si>
  <si>
    <t xml:space="preserve">route Lafrançaise </t>
  </si>
  <si>
    <t>MOISSAC</t>
  </si>
  <si>
    <t xml:space="preserve">6 rue clauduis rougenet  </t>
  </si>
  <si>
    <t xml:space="preserve">route nationale 113 </t>
  </si>
  <si>
    <t>LE CRESS</t>
  </si>
  <si>
    <t xml:space="preserve">avenue de l'europe </t>
  </si>
  <si>
    <t>BARBEZIEUX</t>
  </si>
  <si>
    <t xml:space="preserve">route d'eymet </t>
  </si>
  <si>
    <t xml:space="preserve">ZA clos aube rouge </t>
  </si>
  <si>
    <t xml:space="preserve">ZAE de montaury </t>
  </si>
  <si>
    <t>LIGNAN SUR OB</t>
  </si>
  <si>
    <t xml:space="preserve">SA les croise rue du centre </t>
  </si>
  <si>
    <t>COLOMIERS CEDEX</t>
  </si>
  <si>
    <t xml:space="preserve">plaine de laregle </t>
  </si>
  <si>
    <t>CAUNEILLE</t>
  </si>
  <si>
    <t xml:space="preserve">rue bonne maison </t>
  </si>
  <si>
    <t>CONDOM</t>
  </si>
  <si>
    <t xml:space="preserve">avenue georges phefans  </t>
  </si>
  <si>
    <t>GARLIN</t>
  </si>
  <si>
    <t>le bourg</t>
  </si>
  <si>
    <t>CAVIGNAC</t>
  </si>
  <si>
    <t xml:space="preserve">9 bis du commandant foucau </t>
  </si>
  <si>
    <t xml:space="preserve">rue albert olivier </t>
  </si>
  <si>
    <t xml:space="preserve"> NOIDAN LES VESOUL</t>
  </si>
  <si>
    <t xml:space="preserve">Zone industrielle de la baronie </t>
  </si>
  <si>
    <t>PONT DE BEAUVOISIN</t>
  </si>
  <si>
    <t xml:space="preserve">Z,A du petit four </t>
  </si>
  <si>
    <t>SAINT LAURENT DES EAUX</t>
  </si>
  <si>
    <t>Centrale system U Carquefou</t>
  </si>
  <si>
    <t>Centrale system U Raussan Plaintel</t>
  </si>
  <si>
    <t>Centrale system U savigny en veron</t>
  </si>
  <si>
    <t xml:space="preserve">System U ouest Z.I la belle etoile </t>
  </si>
  <si>
    <t>CARQUEFOU</t>
  </si>
  <si>
    <t xml:space="preserve">System U ouest Z.A du raussan </t>
  </si>
  <si>
    <t>PLAINTEL</t>
  </si>
  <si>
    <t>SAVIGNY EN VERON</t>
  </si>
  <si>
    <t>Couturier J luc</t>
  </si>
  <si>
    <t>super U blain</t>
  </si>
  <si>
    <t xml:space="preserve">route de lissac </t>
  </si>
  <si>
    <t>BLAIN</t>
  </si>
  <si>
    <t>intermarche brive</t>
  </si>
  <si>
    <t>chemin du pilou</t>
  </si>
  <si>
    <t>BRIVE</t>
  </si>
  <si>
    <t xml:space="preserve">4 rue Rodolphe Caillaux  </t>
  </si>
  <si>
    <t>ST JEAN DE LUZ</t>
  </si>
  <si>
    <t xml:space="preserve">198 avenue des Frères Lumière  </t>
  </si>
  <si>
    <t>Abeville</t>
  </si>
  <si>
    <t xml:space="preserve">74 a rue de l'abrevoir </t>
  </si>
  <si>
    <t>boulevard pierre mendes France</t>
  </si>
  <si>
    <t>leclerc montauban aussonne</t>
  </si>
  <si>
    <t xml:space="preserve">sas audis 445 route du nord </t>
  </si>
  <si>
    <t>MONTAUBAN</t>
  </si>
  <si>
    <t>route de tonneins</t>
  </si>
  <si>
    <t>MARMANDE</t>
  </si>
  <si>
    <t>intermarche la reole</t>
  </si>
  <si>
    <t>route nationale 113 ZI frimon</t>
  </si>
  <si>
    <t>LA REOLE</t>
  </si>
  <si>
    <t>intermarche aiguillon</t>
  </si>
  <si>
    <t>rue anatole France</t>
  </si>
  <si>
    <t>AIGUILLON</t>
  </si>
  <si>
    <t>intermarche estancarbon</t>
  </si>
  <si>
    <t>route nationale 117</t>
  </si>
  <si>
    <t>ESTANCARBON</t>
  </si>
  <si>
    <t>41/43 avenue de lombez</t>
  </si>
  <si>
    <t>186 avenue de la liberation</t>
  </si>
  <si>
    <t>LE MANS</t>
  </si>
  <si>
    <t xml:space="preserve">205 rue de fougeres </t>
  </si>
  <si>
    <t>RENNES</t>
  </si>
  <si>
    <t>rue henri letort</t>
  </si>
  <si>
    <t>SAINT MEEN LE GRAND</t>
  </si>
  <si>
    <t>superette independante P,Riffault</t>
  </si>
  <si>
    <t xml:space="preserve">13 rue nationale </t>
  </si>
  <si>
    <t>PELAN LE GRAND</t>
  </si>
  <si>
    <t>super u la suze sur sarthe</t>
  </si>
  <si>
    <t>les trenetieres</t>
  </si>
  <si>
    <t>LA SUZE SUR SARTHE</t>
  </si>
  <si>
    <t>super u plelan le grand</t>
  </si>
  <si>
    <t>vallee du gast</t>
  </si>
  <si>
    <t>PLELAND LE GRAND</t>
  </si>
  <si>
    <t>super u bain de bretagne</t>
  </si>
  <si>
    <t>ZA château gaillard</t>
  </si>
  <si>
    <t>BAIN DE BRETAGNE</t>
  </si>
  <si>
    <t>21 rue de brest</t>
  </si>
  <si>
    <t>promocash laval</t>
  </si>
  <si>
    <t>zone des bozeeq rue de berlin</t>
  </si>
  <si>
    <t>LAVAL</t>
  </si>
  <si>
    <t>12 place du gros chene</t>
  </si>
  <si>
    <t>super u tinténiac</t>
  </si>
  <si>
    <t>rue papegault</t>
  </si>
  <si>
    <t>TINTENIAC</t>
  </si>
  <si>
    <t>super u romillé</t>
  </si>
  <si>
    <t>2 rue de broceliande</t>
  </si>
  <si>
    <t>ROMIE</t>
  </si>
  <si>
    <t>rue theodore botrel</t>
  </si>
  <si>
    <t>SAINT MALO</t>
  </si>
  <si>
    <t>super u josselin</t>
  </si>
  <si>
    <t>rue de l'ecusson</t>
  </si>
  <si>
    <t>JOSSELIN</t>
  </si>
  <si>
    <t xml:space="preserve">route de pau </t>
  </si>
  <si>
    <t>SAINT SEVER</t>
  </si>
  <si>
    <t>super u auray</t>
  </si>
  <si>
    <t>porte oceane</t>
  </si>
  <si>
    <t>AURAY</t>
  </si>
  <si>
    <t xml:space="preserve">154 avenue bollée </t>
  </si>
  <si>
    <t>super u bruz</t>
  </si>
  <si>
    <t>12 place de bretagne</t>
  </si>
  <si>
    <t>super u ploué sur rance</t>
  </si>
  <si>
    <t>ZA les landes</t>
  </si>
  <si>
    <t>PLOUE SUR RANCE</t>
  </si>
  <si>
    <t>super u thouare sur loire</t>
  </si>
  <si>
    <t>rue de la manoue</t>
  </si>
  <si>
    <t>THOUARE SUR LOIRE</t>
  </si>
  <si>
    <t>super u changé</t>
  </si>
  <si>
    <t>le grand pins</t>
  </si>
  <si>
    <t>CHANGE</t>
  </si>
  <si>
    <t>team ouest</t>
  </si>
  <si>
    <t>route de paris</t>
  </si>
  <si>
    <t>NOYAL SUR VILAINE</t>
  </si>
  <si>
    <t>lieu dit "argileyre" route de sore</t>
  </si>
  <si>
    <t>SAINT SYMPHORIEN</t>
  </si>
  <si>
    <t>super u plancoët</t>
  </si>
  <si>
    <t>rue du connetable de clisson</t>
  </si>
  <si>
    <t>PLANCOËT</t>
  </si>
  <si>
    <t xml:space="preserve">DATE:  </t>
  </si>
  <si>
    <t>Confiture de cerises noires 30 g</t>
  </si>
  <si>
    <t>Confiture de cerises noires pot de 3 kg</t>
  </si>
  <si>
    <t>Designation</t>
  </si>
  <si>
    <t>prix tarif general</t>
  </si>
  <si>
    <t>Fromages</t>
  </si>
  <si>
    <t>Confitures</t>
  </si>
  <si>
    <t>Prix/tarif</t>
  </si>
  <si>
    <r>
      <t xml:space="preserve">R/F </t>
    </r>
    <r>
      <rPr>
        <sz val="10"/>
        <color indexed="8"/>
        <rFont val="Wingdings"/>
        <charset val="2"/>
      </rPr>
      <t>ð</t>
    </r>
  </si>
  <si>
    <t>SV Pur vache thermisè</t>
  </si>
  <si>
    <t>super u melesse</t>
  </si>
  <si>
    <t>zone artisanale la metairie</t>
  </si>
  <si>
    <t>MELESSE</t>
  </si>
  <si>
    <t>La Croix route nationale 109</t>
  </si>
  <si>
    <t>1 impasse elsa triolet</t>
  </si>
  <si>
    <t>OIGNIES</t>
  </si>
  <si>
    <t>super u noyal chatillon sur seiche</t>
  </si>
  <si>
    <t>rue des potiers</t>
  </si>
  <si>
    <t>NOYAL CHATILLON SUR SEICHE</t>
  </si>
  <si>
    <t>client magasin</t>
  </si>
  <si>
    <t>super u pays de montfort</t>
  </si>
  <si>
    <t>launay quero</t>
  </si>
  <si>
    <t>BRETEIL</t>
  </si>
  <si>
    <t>intermarche toulouse lardenne</t>
  </si>
  <si>
    <t>super u tonnay sur charente</t>
  </si>
  <si>
    <t>ZAC la varenne</t>
  </si>
  <si>
    <t>TONNAY SUR CHARENTE</t>
  </si>
  <si>
    <t xml:space="preserve">boucherie Mr RUHER </t>
  </si>
  <si>
    <t>lieu dit castang route de bordeaux</t>
  </si>
  <si>
    <t xml:space="preserve">SAINT LAURENT DES VIGNES </t>
  </si>
  <si>
    <t>intermarche redon</t>
  </si>
  <si>
    <t>REDON</t>
  </si>
  <si>
    <t>2 chemin rouges</t>
  </si>
  <si>
    <t>intermarche monteils</t>
  </si>
  <si>
    <t>MONTEILS</t>
  </si>
  <si>
    <t>super u st georges sur loire</t>
  </si>
  <si>
    <t>zac les fougeres</t>
  </si>
  <si>
    <t>SAINT GEORGES SUR LOIRE</t>
  </si>
  <si>
    <t>super u Mamers</t>
  </si>
  <si>
    <t>route de belleme</t>
  </si>
  <si>
    <t>MAMERS</t>
  </si>
  <si>
    <t>super u doué la fontaine</t>
  </si>
  <si>
    <t>boulevard du docteur lioet</t>
  </si>
  <si>
    <t>DOUE LA FONTAINE</t>
  </si>
  <si>
    <t>leclerc angers</t>
  </si>
  <si>
    <t>boulevard albert camus</t>
  </si>
  <si>
    <t>ANGERS</t>
  </si>
  <si>
    <t>champion bagnere de bigorre</t>
  </si>
  <si>
    <t>26 avenue geruzet</t>
  </si>
  <si>
    <t>BAGNERE DE BIGORRE</t>
  </si>
  <si>
    <t>intermarche ancenins</t>
  </si>
  <si>
    <t>rue audigane</t>
  </si>
  <si>
    <t>ANCENIS</t>
  </si>
  <si>
    <t>hyper u vitré</t>
  </si>
  <si>
    <t>21 rue de redon</t>
  </si>
  <si>
    <t>VITRE</t>
  </si>
  <si>
    <t>super u l'arbresle</t>
  </si>
  <si>
    <t>ZI les martinets</t>
  </si>
  <si>
    <t>L'ARBRESLE</t>
  </si>
  <si>
    <t>les grans bauches</t>
  </si>
  <si>
    <t>ZI de la sacristine</t>
  </si>
  <si>
    <t>intermarche nerac</t>
  </si>
  <si>
    <t>z.i. labarre route de lavardac</t>
  </si>
  <si>
    <t>NERAC</t>
  </si>
  <si>
    <t>intermarche rennes longchamps</t>
  </si>
  <si>
    <t>rue moran lebesque</t>
  </si>
  <si>
    <t>noiseline du perigord</t>
  </si>
  <si>
    <t>chez carrier le bourg</t>
  </si>
  <si>
    <t>LA ROQUE GAJAC</t>
  </si>
  <si>
    <t>super u mazé</t>
  </si>
  <si>
    <t>5 rue principale</t>
  </si>
  <si>
    <t>MAZE</t>
  </si>
  <si>
    <t>leclerc allones</t>
  </si>
  <si>
    <t>route de la suze sur sarthe</t>
  </si>
  <si>
    <t>ALLONES</t>
  </si>
  <si>
    <t>centre cial Cap Nord 6 r Louis Guillou</t>
  </si>
  <si>
    <t>super u eysines</t>
  </si>
  <si>
    <t>325 route du taillan</t>
  </si>
  <si>
    <t>EYSINES</t>
  </si>
  <si>
    <t>avenue jean jaures</t>
  </si>
  <si>
    <t>VILLENEUVE DE MARSAN</t>
  </si>
  <si>
    <t>intermarche menton</t>
  </si>
  <si>
    <t>45 avenue saint roman</t>
  </si>
  <si>
    <t>MENTON</t>
  </si>
  <si>
    <t>intermarche matha</t>
  </si>
  <si>
    <t>36 rue marc jeanjean</t>
  </si>
  <si>
    <t>MATHA</t>
  </si>
  <si>
    <t>super u les essarts</t>
  </si>
  <si>
    <t>rond point les chaumettes</t>
  </si>
  <si>
    <t>LES ESSARTS</t>
  </si>
  <si>
    <t>leclerc autun</t>
  </si>
  <si>
    <t>36 rue de la croix blanche</t>
  </si>
  <si>
    <t>AUTUN</t>
  </si>
  <si>
    <t>hyper u chateaugiron</t>
  </si>
  <si>
    <t xml:space="preserve">les grands chenes </t>
  </si>
  <si>
    <t>CHATEAUGIRON</t>
  </si>
  <si>
    <t xml:space="preserve">place des grands hommes </t>
  </si>
  <si>
    <t>leclerc olonne sur mer</t>
  </si>
  <si>
    <t>avenue francois mitterand</t>
  </si>
  <si>
    <t>OLONNE SUR MER</t>
  </si>
  <si>
    <t>super u lubersac</t>
  </si>
  <si>
    <t>route de pompadour</t>
  </si>
  <si>
    <t>LUBERSAC</t>
  </si>
  <si>
    <t>1942 route de rion</t>
  </si>
  <si>
    <t>BEGAAR</t>
  </si>
  <si>
    <t>champion branne</t>
  </si>
  <si>
    <t xml:space="preserve">pey du prat </t>
  </si>
  <si>
    <t>GREZILLAC</t>
  </si>
  <si>
    <t>route de rennes</t>
  </si>
  <si>
    <t>LECOUSSE</t>
  </si>
  <si>
    <t>super u uzerche</t>
  </si>
  <si>
    <t>route de limoges</t>
  </si>
  <si>
    <t>UZERCHE</t>
  </si>
  <si>
    <t>intermarche angouleme</t>
  </si>
  <si>
    <t>ma campagne 1 bd jean moulin</t>
  </si>
  <si>
    <t>leclerc coutras</t>
  </si>
  <si>
    <t>1 rue francois mitterand</t>
  </si>
  <si>
    <t xml:space="preserve">leclerc castillon </t>
  </si>
  <si>
    <t>2 chemin perrin</t>
  </si>
  <si>
    <t>36 boulevard du colonnel bailet</t>
  </si>
  <si>
    <t>107 rue de l'etrade</t>
  </si>
  <si>
    <t>ARVERT</t>
  </si>
  <si>
    <t>4 chemin de l'ormeaux</t>
  </si>
  <si>
    <t xml:space="preserve">COLOMIERS </t>
  </si>
  <si>
    <t>rue du château la fond</t>
  </si>
  <si>
    <t>LA ROCHELLE</t>
  </si>
  <si>
    <t>route de balestre</t>
  </si>
  <si>
    <t>MIMIZAN</t>
  </si>
  <si>
    <t>avenue nelson mandela</t>
  </si>
  <si>
    <t>68 avenue du marechal juin</t>
  </si>
  <si>
    <t>ST GEORGES DE DIDONNE</t>
  </si>
  <si>
    <t>intermarche champniers</t>
  </si>
  <si>
    <t>route d'argis les plantes neuves</t>
  </si>
  <si>
    <t>CHAMPNIERS</t>
  </si>
  <si>
    <t>centre commercial route de neu</t>
  </si>
  <si>
    <t>VIERZON</t>
  </si>
  <si>
    <t>4 rue gay lussac</t>
  </si>
  <si>
    <t>CABESTANY</t>
  </si>
  <si>
    <t>super u nontron</t>
  </si>
  <si>
    <t xml:space="preserve">26 avenue jules ferry </t>
  </si>
  <si>
    <t>NONTRON</t>
  </si>
  <si>
    <t>130 avenue francis tonner</t>
  </si>
  <si>
    <t>CANNES</t>
  </si>
  <si>
    <t>traiteur saint uniac Mr LEBAS</t>
  </si>
  <si>
    <t>zone artisanale le bois durand</t>
  </si>
  <si>
    <t>SAINT UNIAC</t>
  </si>
  <si>
    <t>carrefour market muzillac</t>
  </si>
  <si>
    <t>ZAC toulan</t>
  </si>
  <si>
    <t>AMBON</t>
  </si>
  <si>
    <t>carrefour market lourdes</t>
  </si>
  <si>
    <t>11 rue lucien pourxet</t>
  </si>
  <si>
    <t>LOURDES</t>
  </si>
  <si>
    <t>intermarche lamballe</t>
  </si>
  <si>
    <t>avenue clemenceau</t>
  </si>
  <si>
    <t>LAMBALLE</t>
  </si>
  <si>
    <t xml:space="preserve">AUTUN </t>
  </si>
  <si>
    <t>leclerc lescure d'albigeois</t>
  </si>
  <si>
    <t>route de carmaux</t>
  </si>
  <si>
    <t>LESCURE D'ALBIGEOIS</t>
  </si>
  <si>
    <t>intermarche aixe sur vienne</t>
  </si>
  <si>
    <t>avenue jeanne picheneau</t>
  </si>
  <si>
    <t>AIXE SUR VIENNE</t>
  </si>
  <si>
    <t>RN 202 quartier saint isidore</t>
  </si>
  <si>
    <t>NICE</t>
  </si>
  <si>
    <t>super u lavardac</t>
  </si>
  <si>
    <t>route de mézin</t>
  </si>
  <si>
    <t>LAVARDAC</t>
  </si>
  <si>
    <t>intermarche tulle</t>
  </si>
  <si>
    <t>quai contensouza</t>
  </si>
  <si>
    <t>TULLE</t>
  </si>
  <si>
    <t>grandes bauches</t>
  </si>
  <si>
    <t>entrepot de crassat</t>
  </si>
  <si>
    <t>CONDAT SUR VIENNE</t>
  </si>
  <si>
    <t>camp de saint ustre</t>
  </si>
  <si>
    <t>INGRANDES</t>
  </si>
  <si>
    <t>leclerc cogolin</t>
  </si>
  <si>
    <t>av Sigismond Coulet</t>
  </si>
  <si>
    <t>COGOLIN</t>
  </si>
  <si>
    <t>super u longué jumelles</t>
  </si>
  <si>
    <t>route de saumur</t>
  </si>
  <si>
    <t>LONGUE JUMELLES</t>
  </si>
  <si>
    <t>leclerc tonneins</t>
  </si>
  <si>
    <t>TONNEINS</t>
  </si>
  <si>
    <t>hyper u chantonnay</t>
  </si>
  <si>
    <t>45 avenue georges clemenceau</t>
  </si>
  <si>
    <t>CHANTONNAY</t>
  </si>
  <si>
    <t>leclerc le cannet</t>
  </si>
  <si>
    <t>46 avenue franklin roosvelt</t>
  </si>
  <si>
    <t>le cannet rocheville</t>
  </si>
  <si>
    <t>carrefour market gujan mestras</t>
  </si>
  <si>
    <t xml:space="preserve">25 cours de la republique </t>
  </si>
  <si>
    <t xml:space="preserve">1 avenue du general leclerc </t>
  </si>
  <si>
    <t>SAINT PIERRE D4OLERON</t>
  </si>
  <si>
    <t>9 chemin du bigau</t>
  </si>
  <si>
    <t>SAINT REMI DE PROVENCE</t>
  </si>
  <si>
    <t>20 rue jean baptiste corot</t>
  </si>
  <si>
    <t>SAINT YRIEIX</t>
  </si>
  <si>
    <t>boulevard pasteur</t>
  </si>
  <si>
    <t>la tremblade</t>
  </si>
  <si>
    <t>super u joué les tours</t>
  </si>
  <si>
    <t>boulevard bretonniére</t>
  </si>
  <si>
    <t>JOUE LES TOURS</t>
  </si>
  <si>
    <t>super u binic</t>
  </si>
  <si>
    <t>espace commercial les pres catalans</t>
  </si>
  <si>
    <t>BINIC</t>
  </si>
  <si>
    <t>route de perigueux</t>
  </si>
  <si>
    <t>SAINT MARTIAL D'ALBAREDE</t>
  </si>
  <si>
    <t>74, Rue de Thoiras</t>
  </si>
  <si>
    <t>RIVEDOUX PLAGE</t>
  </si>
  <si>
    <t>hyper u yffiniac</t>
  </si>
  <si>
    <t>centre commercial de la baie rue Penthiervres</t>
  </si>
  <si>
    <t>YFFINIAC</t>
  </si>
  <si>
    <t>super u luynes</t>
  </si>
  <si>
    <t>le chapelet</t>
  </si>
  <si>
    <t>LUYNES</t>
  </si>
  <si>
    <t>les saveurs du pays</t>
  </si>
  <si>
    <t>29 rue de la colombette</t>
  </si>
  <si>
    <t>champion toulouse mirail</t>
  </si>
  <si>
    <t>leclerc carcassonne</t>
  </si>
  <si>
    <t>zone alibert route nationale 113</t>
  </si>
  <si>
    <t>CARCASSONNE</t>
  </si>
  <si>
    <t>leclerc lourdes</t>
  </si>
  <si>
    <t>5 avenue francois abadie</t>
  </si>
  <si>
    <t>super u seillac</t>
  </si>
  <si>
    <t>avenue jean vinatier</t>
  </si>
  <si>
    <t>SEILHAC</t>
  </si>
  <si>
    <t>super u bonnetable</t>
  </si>
  <si>
    <t>avenue du 8 mai 1945</t>
  </si>
  <si>
    <t>BONNETABLE</t>
  </si>
  <si>
    <t>leclerc plerin</t>
  </si>
  <si>
    <t>Centre commercial</t>
  </si>
  <si>
    <t>PLERIN</t>
  </si>
  <si>
    <t>super u bazas</t>
  </si>
  <si>
    <t>super u montrabe</t>
  </si>
  <si>
    <t>chemin de saint jean</t>
  </si>
  <si>
    <t>montrabe</t>
  </si>
  <si>
    <t>leclerc le mans</t>
  </si>
  <si>
    <t>route de bonnetable</t>
  </si>
  <si>
    <t>super u arnage</t>
  </si>
  <si>
    <t>C.C rive sud boulevard pierre lefaucheux</t>
  </si>
  <si>
    <t>ARNAGE</t>
  </si>
  <si>
    <t>284 avenue bollé</t>
  </si>
  <si>
    <t>route d'orthez</t>
  </si>
  <si>
    <t>SALIES DE BEARN</t>
  </si>
  <si>
    <t>chemin des matelots</t>
  </si>
  <si>
    <t>intermarche la destrousse</t>
  </si>
  <si>
    <t>LA DESTROUSSE</t>
  </si>
  <si>
    <t>carrefour market mimizan</t>
  </si>
  <si>
    <t>carrefour market colomiers</t>
  </si>
  <si>
    <t>carrefour market marmande</t>
  </si>
  <si>
    <t>carrefour market toulouse cite de l'hers</t>
  </si>
  <si>
    <t>champion bordeaux grand hommes</t>
  </si>
  <si>
    <t>super u limoges labussiere</t>
  </si>
  <si>
    <t>avenue emile labussiere</t>
  </si>
  <si>
    <t>intermarche boen</t>
  </si>
  <si>
    <t>zone artisanale giraud</t>
  </si>
  <si>
    <t>BOEN</t>
  </si>
  <si>
    <t>super u marans</t>
  </si>
  <si>
    <t>MARANS</t>
  </si>
  <si>
    <t>leclerc le sequestre</t>
  </si>
  <si>
    <t>ALBI</t>
  </si>
  <si>
    <t>super u st georges les baillargeaux</t>
  </si>
  <si>
    <t>Brebis au fenugrec</t>
  </si>
  <si>
    <t>Brebis nature 10 kg</t>
  </si>
  <si>
    <t>Vache thermisé 10 kg</t>
  </si>
  <si>
    <t>Chévre 8 kg</t>
  </si>
  <si>
    <t>Brebis au bleu 6 kg</t>
  </si>
  <si>
    <t>Chevre au bleu 6 kg</t>
  </si>
  <si>
    <r>
      <t xml:space="preserve">TOTAL colis </t>
    </r>
    <r>
      <rPr>
        <i/>
        <sz val="10"/>
        <color indexed="8"/>
        <rFont val="Wingdings 3"/>
        <family val="1"/>
        <charset val="2"/>
      </rPr>
      <t>]</t>
    </r>
  </si>
  <si>
    <r>
      <t xml:space="preserve">TOTAL poids </t>
    </r>
    <r>
      <rPr>
        <i/>
        <sz val="10"/>
        <color indexed="8"/>
        <rFont val="Wingdings 3"/>
        <family val="1"/>
        <charset val="2"/>
      </rPr>
      <t>]</t>
    </r>
  </si>
  <si>
    <t>vache thermisé 10 kg</t>
  </si>
  <si>
    <t>chévre 8 kg</t>
  </si>
  <si>
    <t>brebis au bleu 6 kg</t>
  </si>
  <si>
    <t>chevre au bleu 6 kg</t>
  </si>
  <si>
    <t>Brerbis au fenugrec</t>
  </si>
  <si>
    <t>ANCEL</t>
  </si>
  <si>
    <t>carrefour boulazac coop atlantiques</t>
  </si>
  <si>
    <t>carrefour cahors guyenne &amp; gascogne</t>
  </si>
  <si>
    <t>carrefour dax guyenne &amp; gascogne</t>
  </si>
  <si>
    <t>carrefour la roche sur yon coop atlatlantiques</t>
  </si>
  <si>
    <t>carrefour la rochelle coop atlatantiques</t>
  </si>
  <si>
    <t>carrefour limoges coop atlatlantiques</t>
  </si>
  <si>
    <t>carrefour market dax guyenne &amp; gascogne</t>
  </si>
  <si>
    <t>carrefour market montrejeau guyenne &amp; gascogne</t>
  </si>
  <si>
    <t>carrefour market royan coop atlantiques</t>
  </si>
  <si>
    <t>carrefour market st sever</t>
  </si>
  <si>
    <t>carrefour market villeneuve de marsan guyenne &amp; gascogne</t>
  </si>
  <si>
    <t>carrefour mt de marsan guyenne &amp; gascogne</t>
  </si>
  <si>
    <t>carrefour saintes coop atlantiques</t>
  </si>
  <si>
    <t>carrefour st jean de luz guyenne &amp; gascogne</t>
  </si>
  <si>
    <t>carrefour st junien coop atlantiques</t>
  </si>
  <si>
    <t>carrefour vierzon coop atlantique</t>
  </si>
  <si>
    <t>champion arvert coop atlantique</t>
  </si>
  <si>
    <t>rue nicolas gargot</t>
  </si>
  <si>
    <t>AYTRE</t>
  </si>
  <si>
    <t>champion hendaye altis</t>
  </si>
  <si>
    <t>champion hendaye guyenne et gascogne</t>
  </si>
  <si>
    <t>champion la tremblade coop atlantiques</t>
  </si>
  <si>
    <t>champion mimizan</t>
  </si>
  <si>
    <t>champion peyrehorade guyenne &amp; gascogne</t>
  </si>
  <si>
    <t>champion st georges de didonne coop atlantique</t>
  </si>
  <si>
    <t>champion st martial d'albaréde coop atlantiques</t>
  </si>
  <si>
    <t>champion st pierre d'irube  guyenne &amp; gascongne</t>
  </si>
  <si>
    <t>CLOSQUINET Damien</t>
  </si>
  <si>
    <t>3 rue de saulnay</t>
  </si>
  <si>
    <t>NOTRE DAME DE RIEZ</t>
  </si>
  <si>
    <t>college cassignol</t>
  </si>
  <si>
    <t>62 rue laroche</t>
  </si>
  <si>
    <t>bordeaux</t>
  </si>
  <si>
    <t>entrepôt coop atlantique saintes</t>
  </si>
  <si>
    <t>forner christophe</t>
  </si>
  <si>
    <t>livraison FMCD</t>
  </si>
  <si>
    <t>forner johatan</t>
  </si>
  <si>
    <t>GAUDRY</t>
  </si>
  <si>
    <t>44 route de la machine</t>
  </si>
  <si>
    <t>SAINT LEGER LES VIGNES</t>
  </si>
  <si>
    <t>hyper u Murs erigne</t>
  </si>
  <si>
    <t>CC rives sud rue valentin ormeaux</t>
  </si>
  <si>
    <t>MURS</t>
  </si>
  <si>
    <t>intermarche argentre du plessis</t>
  </si>
  <si>
    <t>8 rue des sports</t>
  </si>
  <si>
    <t>ARGENTRE DU PLESSIS</t>
  </si>
  <si>
    <t>intermarche billiere</t>
  </si>
  <si>
    <t xml:space="preserve">78 route de bayonne </t>
  </si>
  <si>
    <t>BILLIERE</t>
  </si>
  <si>
    <t>intermarche cabestany</t>
  </si>
  <si>
    <t>intermarche gannat</t>
  </si>
  <si>
    <t>18 avenue des portes occitanes</t>
  </si>
  <si>
    <t>GANNAT</t>
  </si>
  <si>
    <t>intermarche la roche chalais</t>
  </si>
  <si>
    <t>59 bis avenue d'aquitaine</t>
  </si>
  <si>
    <t>LA ROCHE CHALAIS</t>
  </si>
  <si>
    <t>intermarche la rochelle</t>
  </si>
  <si>
    <t>ZAC de montevert avenue du mas loge</t>
  </si>
  <si>
    <t>intermarche panazol</t>
  </si>
  <si>
    <t xml:space="preserve">rue jean Zay </t>
  </si>
  <si>
    <t>PANAZOL</t>
  </si>
  <si>
    <t>intermarche peipin</t>
  </si>
  <si>
    <t xml:space="preserve">c.c. les portes de provence rn 85 </t>
  </si>
  <si>
    <t>PEIPIN</t>
  </si>
  <si>
    <t>intermarche ramonville</t>
  </si>
  <si>
    <t>intermarche rodez</t>
  </si>
  <si>
    <t>avenue de bamberg</t>
  </si>
  <si>
    <t>RODEZ</t>
  </si>
  <si>
    <t xml:space="preserve">intermarche st malo </t>
  </si>
  <si>
    <t>intermarche st pee sur nivelle</t>
  </si>
  <si>
    <t>ZA lizardia</t>
  </si>
  <si>
    <t>SAINT PEE SUR NIVELLE</t>
  </si>
  <si>
    <t>intermarche st quentin fradic</t>
  </si>
  <si>
    <t>intermarche st quentin sodival</t>
  </si>
  <si>
    <t>intermarche st symphorien</t>
  </si>
  <si>
    <t>la table basque</t>
  </si>
  <si>
    <t>37 avenue des minimes</t>
  </si>
  <si>
    <t>leclerc bergerac bercadis</t>
  </si>
  <si>
    <t>leclerc bergerac pasteur</t>
  </si>
  <si>
    <t>leclerc la seyne sur mer</t>
  </si>
  <si>
    <t>quartier lery</t>
  </si>
  <si>
    <t>LA SEYNE SUR MER</t>
  </si>
  <si>
    <t>leclerc lamballe</t>
  </si>
  <si>
    <t>66 rue mouexigne</t>
  </si>
  <si>
    <t>CC les portes d'albi</t>
  </si>
  <si>
    <t>leclerc lecousse fougeres</t>
  </si>
  <si>
    <t>leclerc nice saint isidore</t>
  </si>
  <si>
    <t>leclerc niort trente ormeaux</t>
  </si>
  <si>
    <t>leclerc perigueux</t>
  </si>
  <si>
    <t>rue clos chassing</t>
  </si>
  <si>
    <t>leclerc perpignan polygone</t>
  </si>
  <si>
    <t>avenue du languedoc bp 19917</t>
  </si>
  <si>
    <t>leclerc ruffec</t>
  </si>
  <si>
    <t>route d'aigre le clos geay</t>
  </si>
  <si>
    <t>RUFFEC</t>
  </si>
  <si>
    <t>leclerc st astier</t>
  </si>
  <si>
    <t>18 avenue de lattre de tassigny</t>
  </si>
  <si>
    <t>SAINT ASTIER</t>
  </si>
  <si>
    <t>leclerc st gregoire</t>
  </si>
  <si>
    <t>leclerc st jean d'angely</t>
  </si>
  <si>
    <t>leclerc st medard en jalles</t>
  </si>
  <si>
    <t>lefevre</t>
  </si>
  <si>
    <t>LOJEWSKI</t>
  </si>
  <si>
    <t>lycee albert camus</t>
  </si>
  <si>
    <t xml:space="preserve">avenue pierre angot </t>
  </si>
  <si>
    <t>MOUREENX</t>
  </si>
  <si>
    <t>lycee saint exupery</t>
  </si>
  <si>
    <t>route palais</t>
  </si>
  <si>
    <t xml:space="preserve">MORENO Marc </t>
  </si>
  <si>
    <t>nanard le savoyard</t>
  </si>
  <si>
    <t xml:space="preserve">15 ruelle boitout </t>
  </si>
  <si>
    <t>SASSENAY</t>
  </si>
  <si>
    <t>naulleau vincent</t>
  </si>
  <si>
    <t>ROPERT xavier</t>
  </si>
  <si>
    <t>5 B rue de la grosse planche</t>
  </si>
  <si>
    <t>SAINT SAUVEUR D'ARNES</t>
  </si>
  <si>
    <t>SCHMITZ</t>
  </si>
  <si>
    <t>soret sebastien</t>
  </si>
  <si>
    <t>130 avenue de la rive</t>
  </si>
  <si>
    <t>AMPHION LES BAINS</t>
  </si>
  <si>
    <t>suchot lionel</t>
  </si>
  <si>
    <t>a quai gregoire gaillard zone des vaugliettes</t>
  </si>
  <si>
    <t>SENS</t>
  </si>
  <si>
    <t>super u belberaud</t>
  </si>
  <si>
    <t xml:space="preserve">ZA de la balme </t>
  </si>
  <si>
    <t>BELBERAUD</t>
  </si>
  <si>
    <t>super u chateauneuf</t>
  </si>
  <si>
    <t>super u claouey</t>
  </si>
  <si>
    <t>avenue des halles</t>
  </si>
  <si>
    <t>CLAOUEY</t>
  </si>
  <si>
    <t>super u fonbeauzard</t>
  </si>
  <si>
    <t>121 route de bessiere</t>
  </si>
  <si>
    <t>FONBEAUZARD</t>
  </si>
  <si>
    <t>super u le mans bollée</t>
  </si>
  <si>
    <t>super u le mans liberation</t>
  </si>
  <si>
    <t>1 boulevard d'aligre</t>
  </si>
  <si>
    <t>super u nexon</t>
  </si>
  <si>
    <t>route de la meyze</t>
  </si>
  <si>
    <t>NEXON</t>
  </si>
  <si>
    <t>super u parentis</t>
  </si>
  <si>
    <t>606 avenue brémontier</t>
  </si>
  <si>
    <t>super u rennes brest</t>
  </si>
  <si>
    <t>super u rennes fougeres</t>
  </si>
  <si>
    <t>super u rennes gros chenes</t>
  </si>
  <si>
    <t>super u rouillac</t>
  </si>
  <si>
    <t>route de genac</t>
  </si>
  <si>
    <t>ROUILLAC</t>
  </si>
  <si>
    <t>super u soual</t>
  </si>
  <si>
    <t>ZA de la prade</t>
  </si>
  <si>
    <t>SOUAL</t>
  </si>
  <si>
    <t>super u st baethelemy</t>
  </si>
  <si>
    <t>CC cœur de ville</t>
  </si>
  <si>
    <t>SAINT BARTHELEMY</t>
  </si>
  <si>
    <t>route des champs grain</t>
  </si>
  <si>
    <t>ST GEORGES LES BAILLARGEAUX</t>
  </si>
  <si>
    <t>super u st laurent des eaux</t>
  </si>
  <si>
    <t>super u st meèn le grand</t>
  </si>
  <si>
    <t>super u vertou</t>
  </si>
  <si>
    <t>boulevard de l'europe</t>
  </si>
  <si>
    <t>VERTOU</t>
  </si>
  <si>
    <t>TUEUR aux saveurs des montagne</t>
  </si>
  <si>
    <t>verneau partricia</t>
  </si>
  <si>
    <t>13 route des evois</t>
  </si>
  <si>
    <t>RESTIGNE</t>
  </si>
  <si>
    <t>vincent severine</t>
  </si>
  <si>
    <t>6 rue de la mairie</t>
  </si>
  <si>
    <t>CHADENAC</t>
  </si>
  <si>
    <t>brebis nature 10 kg</t>
  </si>
  <si>
    <t>Vache  10 kg</t>
  </si>
  <si>
    <r>
      <rPr>
        <b/>
        <i/>
        <sz val="9"/>
        <color indexed="8"/>
        <rFont val="Wingdings"/>
        <charset val="2"/>
      </rPr>
      <t>ò</t>
    </r>
    <r>
      <rPr>
        <b/>
        <i/>
        <sz val="9"/>
        <color indexed="8"/>
        <rFont val="Calibri"/>
        <family val="2"/>
      </rPr>
      <t xml:space="preserve"> Prix net net </t>
    </r>
    <r>
      <rPr>
        <b/>
        <i/>
        <sz val="9"/>
        <color indexed="8"/>
        <rFont val="Wingdings"/>
        <charset val="2"/>
      </rPr>
      <t>ò</t>
    </r>
  </si>
  <si>
    <r>
      <t xml:space="preserve">R/F </t>
    </r>
    <r>
      <rPr>
        <i/>
        <sz val="10"/>
        <color indexed="8"/>
        <rFont val="Wingdings"/>
        <charset val="2"/>
      </rPr>
      <t>ð</t>
    </r>
  </si>
  <si>
    <t xml:space="preserve">Vache thermisé  </t>
  </si>
  <si>
    <t>Trois lais</t>
  </si>
  <si>
    <t>Brebis nature</t>
  </si>
  <si>
    <t>Brebis nature 0.600 kg</t>
  </si>
  <si>
    <t xml:space="preserve">Brebis au bleu </t>
  </si>
  <si>
    <t>Brebis piment</t>
  </si>
  <si>
    <t>Brebis fenugrec</t>
  </si>
  <si>
    <t>Chevre nature 0.600 kg</t>
  </si>
  <si>
    <t xml:space="preserve">Chevre au bleu  </t>
  </si>
  <si>
    <t>Vache nature 0.600 kg</t>
  </si>
  <si>
    <t>Vache piment</t>
  </si>
  <si>
    <t>Tomme de vache fumé au feu de bois</t>
  </si>
  <si>
    <t>Tomme de vache ail &amp; fines herbes</t>
  </si>
  <si>
    <t>Confiture de cerises noires 100 gr</t>
  </si>
  <si>
    <t>Confiture de cerises noires 30 gr</t>
  </si>
  <si>
    <t>montant remisé</t>
  </si>
  <si>
    <t>Montant promo</t>
  </si>
  <si>
    <t>Montant marché</t>
  </si>
  <si>
    <t>Les Fromages d'Harmony Mme dardeau</t>
  </si>
  <si>
    <t>Demontier damien</t>
  </si>
  <si>
    <t>152 rue du mas de roue</t>
  </si>
  <si>
    <t>BAILLARGUES</t>
  </si>
  <si>
    <t>carrefour market ille sur têt</t>
  </si>
  <si>
    <t>Ccle riberal</t>
  </si>
  <si>
    <t>ILLE SUR TET</t>
  </si>
  <si>
    <t>route de saint alvere</t>
  </si>
  <si>
    <t>intermarche bergerac eymet</t>
  </si>
  <si>
    <t>intermarche bergerac saint alvere</t>
  </si>
  <si>
    <t>intermarche st medard</t>
  </si>
  <si>
    <t>route de lacanau</t>
  </si>
  <si>
    <t>Prix 
promo</t>
  </si>
  <si>
    <t>Prix
marché</t>
  </si>
  <si>
    <t>Prix
couturier</t>
  </si>
  <si>
    <t>Prix 
noiseline</t>
  </si>
  <si>
    <t>Prix 
coop</t>
  </si>
  <si>
    <t>R/F
couturier</t>
  </si>
  <si>
    <r>
      <t xml:space="preserve">HT </t>
    </r>
    <r>
      <rPr>
        <i/>
        <sz val="10"/>
        <rFont val="Wingdings 3"/>
        <family val="1"/>
        <charset val="2"/>
      </rPr>
      <t>]</t>
    </r>
  </si>
  <si>
    <r>
      <t xml:space="preserve">TVA </t>
    </r>
    <r>
      <rPr>
        <i/>
        <sz val="10"/>
        <rFont val="Wingdings 3"/>
        <family val="1"/>
        <charset val="2"/>
      </rPr>
      <t>]</t>
    </r>
  </si>
  <si>
    <r>
      <t xml:space="preserve">TTC </t>
    </r>
    <r>
      <rPr>
        <i/>
        <sz val="10"/>
        <rFont val="Wingdings 3"/>
        <family val="1"/>
        <charset val="2"/>
      </rPr>
      <t>]</t>
    </r>
  </si>
  <si>
    <r>
      <t>Total TVA</t>
    </r>
    <r>
      <rPr>
        <sz val="10"/>
        <color theme="1"/>
        <rFont val="Wingdings 3"/>
        <family val="1"/>
        <charset val="2"/>
      </rPr>
      <t>c</t>
    </r>
  </si>
  <si>
    <t>carrefour market barbezieux coop atlantiques</t>
  </si>
  <si>
    <t>carrefour market salies de bearn guyenne &amp; gascogne</t>
  </si>
  <si>
    <t>champion st pierre d'oleron coop atlantiques</t>
  </si>
  <si>
    <t xml:space="preserve">System U ouest Z.A les champs fleury </t>
  </si>
  <si>
    <t>intermarche cannes la bocca</t>
  </si>
  <si>
    <t>intermarche castelnau avensan</t>
  </si>
  <si>
    <t>intermarche le mans bollé</t>
  </si>
  <si>
    <t>intermarche limoges</t>
  </si>
  <si>
    <t>champion bergerac guyenne &amp; gascogne</t>
  </si>
  <si>
    <r>
      <t>Total HT</t>
    </r>
    <r>
      <rPr>
        <sz val="10"/>
        <color indexed="8"/>
        <rFont val="Wingdings 3"/>
        <family val="1"/>
        <charset val="2"/>
      </rPr>
      <t>c</t>
    </r>
  </si>
  <si>
    <r>
      <t>Remise</t>
    </r>
    <r>
      <rPr>
        <sz val="10"/>
        <color theme="1"/>
        <rFont val="Wingdings 3"/>
        <family val="1"/>
        <charset val="2"/>
      </rPr>
      <t>c</t>
    </r>
  </si>
  <si>
    <r>
      <t>Net HT</t>
    </r>
    <r>
      <rPr>
        <sz val="10"/>
        <color theme="1"/>
        <rFont val="Wingdings 3"/>
        <family val="1"/>
        <charset val="2"/>
      </rPr>
      <t>c</t>
    </r>
  </si>
  <si>
    <r>
      <t>TTC</t>
    </r>
    <r>
      <rPr>
        <sz val="10"/>
        <rFont val="Wingdings 3"/>
        <family val="1"/>
        <charset val="2"/>
      </rPr>
      <t>c</t>
    </r>
  </si>
  <si>
    <t>champion aytré</t>
  </si>
  <si>
    <t>restaurant la maison de pays</t>
  </si>
  <si>
    <t>aire de repos de la briande</t>
  </si>
  <si>
    <t>olivier leclerc</t>
  </si>
  <si>
    <t>Maison VOISINE</t>
  </si>
  <si>
    <t>2 rue castelnau d'auros</t>
  </si>
  <si>
    <t>AUROS</t>
  </si>
  <si>
    <t>RESTIVEAU michel</t>
  </si>
  <si>
    <t>LUNEL</t>
  </si>
  <si>
    <t>274 chemin du tym ( a quai TFE vendargues)</t>
  </si>
  <si>
    <t>centrale condat sur vienne</t>
  </si>
  <si>
    <t>centrale ingrandes</t>
  </si>
  <si>
    <t>centrale saintes</t>
  </si>
</sst>
</file>

<file path=xl/styles.xml><?xml version="1.0" encoding="utf-8"?>
<styleSheet xmlns="http://schemas.openxmlformats.org/spreadsheetml/2006/main">
  <numFmts count="7">
    <numFmt numFmtId="164" formatCode="_(&quot;€&quot;* #,##0.00_);_(&quot;€&quot;* \(#,##0.00\);_(&quot;€&quot;* &quot;-&quot;??_);_(@_)"/>
    <numFmt numFmtId="165" formatCode="0.000"/>
    <numFmt numFmtId="166" formatCode="#,##0.00\ &quot;€&quot;"/>
    <numFmt numFmtId="167" formatCode="#,##0.00\ [$€-40C]"/>
    <numFmt numFmtId="168" formatCode="00000"/>
    <numFmt numFmtId="169" formatCode="[$-40C]d\ mmmm\ yyyy;@"/>
    <numFmt numFmtId="170" formatCode="dddd\ dd\ mmmm\ yyyy"/>
  </numFmts>
  <fonts count="42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Wingdings"/>
      <charset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18"/>
      <color indexed="8"/>
      <name val="Calibri"/>
      <family val="2"/>
    </font>
    <font>
      <i/>
      <sz val="10"/>
      <color indexed="8"/>
      <name val="Calibri"/>
      <family val="2"/>
    </font>
    <font>
      <i/>
      <sz val="10"/>
      <color indexed="8"/>
      <name val="Wingdings 3"/>
      <family val="1"/>
      <charset val="2"/>
    </font>
    <font>
      <b/>
      <i/>
      <sz val="9"/>
      <color indexed="8"/>
      <name val="Calibri"/>
      <family val="2"/>
    </font>
    <font>
      <b/>
      <i/>
      <sz val="9"/>
      <color indexed="8"/>
      <name val="Wingdings"/>
      <charset val="2"/>
    </font>
    <font>
      <i/>
      <sz val="10"/>
      <color indexed="8"/>
      <name val="Wingdings"/>
      <charset val="2"/>
    </font>
    <font>
      <sz val="8"/>
      <name val="Tahoma"/>
      <family val="2"/>
    </font>
    <font>
      <b/>
      <i/>
      <sz val="16"/>
      <color indexed="17"/>
      <name val="Times New Roman"/>
      <family val="1"/>
    </font>
    <font>
      <u/>
      <sz val="10"/>
      <color theme="10"/>
      <name val="Calibri"/>
      <family val="2"/>
    </font>
    <font>
      <sz val="8"/>
      <color theme="1"/>
      <name val="Arial"/>
      <family val="2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18"/>
      <color indexed="8"/>
      <name val="Calibri"/>
      <family val="2"/>
    </font>
    <font>
      <b/>
      <i/>
      <sz val="28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b/>
      <sz val="9"/>
      <color indexed="81"/>
      <name val="Tahoma"/>
      <family val="2"/>
    </font>
    <font>
      <sz val="10"/>
      <color theme="0"/>
      <name val="Calibri"/>
      <family val="2"/>
    </font>
    <font>
      <b/>
      <i/>
      <sz val="28"/>
      <color theme="0"/>
      <name val="Calibri"/>
      <family val="2"/>
      <scheme val="minor"/>
    </font>
    <font>
      <b/>
      <i/>
      <sz val="12"/>
      <color indexed="10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20"/>
      <color indexed="17"/>
      <name val="Magda"/>
      <family val="2"/>
    </font>
    <font>
      <i/>
      <sz val="10"/>
      <name val="Calibri"/>
      <family val="2"/>
      <scheme val="minor"/>
    </font>
    <font>
      <b/>
      <i/>
      <sz val="11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i/>
      <sz val="10"/>
      <name val="Calibri"/>
      <family val="2"/>
    </font>
    <font>
      <i/>
      <sz val="10"/>
      <name val="Wingdings 3"/>
      <family val="1"/>
      <charset val="2"/>
    </font>
    <font>
      <sz val="10"/>
      <color theme="1"/>
      <name val="Wingdings 3"/>
      <family val="1"/>
      <charset val="2"/>
    </font>
    <font>
      <sz val="10"/>
      <name val="Wingdings 3"/>
      <family val="1"/>
      <charset val="2"/>
    </font>
    <font>
      <sz val="10"/>
      <color indexed="8"/>
      <name val="Wingdings 3"/>
      <family val="1"/>
      <charset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196">
    <xf numFmtId="0" fontId="0" fillId="0" borderId="0" xfId="0"/>
    <xf numFmtId="0" fontId="0" fillId="0" borderId="0" xfId="0" applyProtection="1"/>
    <xf numFmtId="0" fontId="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8" fontId="16" fillId="0" borderId="0" xfId="0" applyNumberFormat="1" applyFont="1" applyAlignment="1">
      <alignment horizontal="center"/>
    </xf>
    <xf numFmtId="0" fontId="16" fillId="0" borderId="0" xfId="0" applyFont="1"/>
    <xf numFmtId="0" fontId="4" fillId="0" borderId="0" xfId="0" applyFont="1" applyBorder="1" applyAlignment="1" applyProtection="1">
      <alignment horizontal="center"/>
      <protection locked="0"/>
    </xf>
    <xf numFmtId="168" fontId="4" fillId="0" borderId="0" xfId="0" applyNumberFormat="1" applyFont="1" applyAlignment="1">
      <alignment horizontal="center"/>
    </xf>
    <xf numFmtId="0" fontId="4" fillId="0" borderId="0" xfId="0" applyFont="1" applyBorder="1" applyAlignment="1" applyProtection="1">
      <protection locked="0"/>
    </xf>
    <xf numFmtId="0" fontId="16" fillId="0" borderId="0" xfId="0" applyFont="1" applyAlignment="1" applyProtection="1">
      <protection locked="0"/>
    </xf>
    <xf numFmtId="0" fontId="4" fillId="0" borderId="0" xfId="3" applyFont="1" applyBorder="1" applyAlignment="1" applyProtection="1">
      <protection locked="0"/>
    </xf>
    <xf numFmtId="0" fontId="4" fillId="0" borderId="0" xfId="0" applyFont="1" applyFill="1" applyBorder="1" applyAlignment="1" applyProtection="1">
      <protection locked="0"/>
    </xf>
    <xf numFmtId="0" fontId="4" fillId="2" borderId="0" xfId="0" applyFont="1" applyFill="1" applyBorder="1" applyAlignment="1" applyProtection="1">
      <protection locked="0"/>
    </xf>
    <xf numFmtId="0" fontId="4" fillId="0" borderId="0" xfId="3" applyFont="1" applyFill="1" applyBorder="1" applyAlignment="1" applyProtection="1">
      <protection locked="0"/>
    </xf>
    <xf numFmtId="0" fontId="4" fillId="2" borderId="0" xfId="3" applyFont="1" applyFill="1" applyBorder="1" applyAlignment="1" applyProtection="1">
      <protection locked="0"/>
    </xf>
    <xf numFmtId="14" fontId="4" fillId="0" borderId="0" xfId="0" applyNumberFormat="1" applyFont="1" applyBorder="1" applyAlignment="1" applyProtection="1">
      <protection locked="0"/>
    </xf>
    <xf numFmtId="0" fontId="0" fillId="0" borderId="0" xfId="0" applyAlignment="1">
      <alignment horizontal="center"/>
    </xf>
    <xf numFmtId="166" fontId="1" fillId="0" borderId="1" xfId="0" applyNumberFormat="1" applyFont="1" applyBorder="1" applyAlignment="1" applyProtection="1">
      <alignment horizontal="center"/>
    </xf>
    <xf numFmtId="0" fontId="7" fillId="0" borderId="0" xfId="0" applyFont="1" applyAlignment="1" applyProtection="1"/>
    <xf numFmtId="0" fontId="0" fillId="0" borderId="0" xfId="0" applyAlignment="1">
      <alignment horizontal="right"/>
    </xf>
    <xf numFmtId="1" fontId="0" fillId="0" borderId="2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0" fillId="0" borderId="0" xfId="0" applyFont="1" applyProtection="1"/>
    <xf numFmtId="0" fontId="1" fillId="0" borderId="0" xfId="0" applyFont="1" applyAlignment="1" applyProtection="1">
      <alignment vertical="center"/>
    </xf>
    <xf numFmtId="0" fontId="1" fillId="0" borderId="6" xfId="0" applyFont="1" applyBorder="1" applyAlignment="1" applyProtection="1"/>
    <xf numFmtId="0" fontId="1" fillId="0" borderId="7" xfId="0" applyFont="1" applyBorder="1" applyAlignment="1" applyProtection="1"/>
    <xf numFmtId="0" fontId="1" fillId="0" borderId="8" xfId="0" applyFont="1" applyBorder="1" applyAlignment="1" applyProtection="1"/>
    <xf numFmtId="0" fontId="1" fillId="0" borderId="2" xfId="0" applyFont="1" applyBorder="1" applyAlignment="1" applyProtection="1"/>
    <xf numFmtId="0" fontId="0" fillId="0" borderId="0" xfId="0" applyBorder="1" applyAlignment="1">
      <alignment horizontal="center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horizontal="left" vertical="center"/>
    </xf>
    <xf numFmtId="0" fontId="17" fillId="0" borderId="0" xfId="0" applyFont="1" applyProtection="1"/>
    <xf numFmtId="169" fontId="1" fillId="0" borderId="0" xfId="0" applyNumberFormat="1" applyFont="1" applyAlignment="1" applyProtection="1">
      <alignment horizontal="left" vertical="center"/>
    </xf>
    <xf numFmtId="0" fontId="17" fillId="0" borderId="0" xfId="0" applyFont="1" applyBorder="1" applyProtection="1"/>
    <xf numFmtId="0" fontId="18" fillId="0" borderId="0" xfId="0" applyFont="1" applyProtection="1"/>
    <xf numFmtId="0" fontId="0" fillId="0" borderId="0" xfId="0" applyFill="1" applyProtection="1"/>
    <xf numFmtId="0" fontId="2" fillId="0" borderId="0" xfId="0" applyFont="1" applyFill="1" applyProtection="1"/>
    <xf numFmtId="0" fontId="2" fillId="0" borderId="17" xfId="0" applyFont="1" applyFill="1" applyBorder="1" applyAlignment="1" applyProtection="1">
      <alignment horizontal="center"/>
    </xf>
    <xf numFmtId="2" fontId="2" fillId="0" borderId="10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14" fillId="0" borderId="6" xfId="0" applyFont="1" applyFill="1" applyBorder="1" applyProtection="1"/>
    <xf numFmtId="0" fontId="2" fillId="0" borderId="18" xfId="0" applyFont="1" applyFill="1" applyBorder="1" applyAlignment="1" applyProtection="1">
      <alignment horizontal="center"/>
    </xf>
    <xf numFmtId="2" fontId="2" fillId="0" borderId="9" xfId="0" applyNumberFormat="1" applyFont="1" applyFill="1" applyBorder="1" applyAlignment="1" applyProtection="1">
      <alignment horizontal="center"/>
    </xf>
    <xf numFmtId="0" fontId="0" fillId="0" borderId="0" xfId="0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Alignment="1" applyProtection="1">
      <alignment horizontal="left" vertical="center"/>
    </xf>
    <xf numFmtId="0" fontId="8" fillId="0" borderId="0" xfId="0" applyFont="1" applyFill="1" applyAlignment="1" applyProtection="1">
      <alignment horizontal="center" vertical="center"/>
    </xf>
    <xf numFmtId="167" fontId="8" fillId="0" borderId="2" xfId="0" applyNumberFormat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"/>
      <protection locked="0"/>
    </xf>
    <xf numFmtId="165" fontId="8" fillId="0" borderId="7" xfId="0" applyNumberFormat="1" applyFont="1" applyFill="1" applyBorder="1" applyAlignment="1" applyProtection="1">
      <alignment horizontal="center"/>
      <protection locked="0"/>
    </xf>
    <xf numFmtId="0" fontId="8" fillId="0" borderId="2" xfId="0" applyFont="1" applyFill="1" applyBorder="1" applyAlignment="1" applyProtection="1">
      <alignment horizontal="left"/>
    </xf>
    <xf numFmtId="165" fontId="8" fillId="0" borderId="2" xfId="0" applyNumberFormat="1" applyFont="1" applyFill="1" applyBorder="1" applyAlignment="1" applyProtection="1">
      <alignment horizontal="center"/>
      <protection locked="0"/>
    </xf>
    <xf numFmtId="1" fontId="8" fillId="0" borderId="2" xfId="0" applyNumberFormat="1" applyFont="1" applyFill="1" applyBorder="1" applyAlignment="1" applyProtection="1">
      <alignment horizontal="left"/>
    </xf>
    <xf numFmtId="0" fontId="8" fillId="0" borderId="2" xfId="0" applyFont="1" applyFill="1" applyBorder="1" applyAlignment="1" applyProtection="1">
      <alignment horizontal="center"/>
    </xf>
    <xf numFmtId="1" fontId="8" fillId="0" borderId="2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Protection="1"/>
    <xf numFmtId="165" fontId="8" fillId="0" borderId="2" xfId="0" applyNumberFormat="1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right"/>
    </xf>
    <xf numFmtId="165" fontId="8" fillId="0" borderId="0" xfId="0" applyNumberFormat="1" applyFont="1" applyFill="1" applyBorder="1" applyAlignment="1" applyProtection="1">
      <alignment horizontal="center"/>
    </xf>
    <xf numFmtId="0" fontId="19" fillId="0" borderId="0" xfId="0" applyFont="1" applyFill="1" applyBorder="1" applyProtection="1"/>
    <xf numFmtId="0" fontId="8" fillId="0" borderId="0" xfId="0" applyFont="1" applyFill="1" applyAlignment="1" applyProtection="1">
      <alignment horizontal="center"/>
    </xf>
    <xf numFmtId="0" fontId="8" fillId="0" borderId="0" xfId="0" applyFont="1" applyFill="1" applyAlignment="1" applyProtection="1">
      <alignment horizontal="right"/>
    </xf>
    <xf numFmtId="0" fontId="19" fillId="0" borderId="0" xfId="0" applyFont="1" applyFill="1" applyProtection="1"/>
    <xf numFmtId="0" fontId="8" fillId="0" borderId="2" xfId="0" applyFont="1" applyFill="1" applyBorder="1" applyAlignment="1" applyProtection="1">
      <alignment horizontal="center" vertical="center"/>
    </xf>
    <xf numFmtId="2" fontId="8" fillId="0" borderId="2" xfId="0" applyNumberFormat="1" applyFont="1" applyFill="1" applyBorder="1" applyAlignment="1" applyProtection="1">
      <alignment horizontal="right" vertical="center" wrapText="1"/>
    </xf>
    <xf numFmtId="166" fontId="1" fillId="0" borderId="2" xfId="0" applyNumberFormat="1" applyFont="1" applyBorder="1" applyAlignment="1" applyProtection="1">
      <alignment horizontal="center"/>
    </xf>
    <xf numFmtId="166" fontId="1" fillId="0" borderId="19" xfId="0" applyNumberFormat="1" applyFont="1" applyBorder="1" applyAlignment="1" applyProtection="1">
      <alignment horizontal="center"/>
    </xf>
    <xf numFmtId="166" fontId="1" fillId="0" borderId="21" xfId="0" applyNumberFormat="1" applyFont="1" applyBorder="1" applyAlignment="1" applyProtection="1">
      <alignment horizontal="center"/>
    </xf>
    <xf numFmtId="0" fontId="18" fillId="0" borderId="0" xfId="0" applyFont="1" applyAlignment="1" applyProtection="1">
      <alignment vertical="center"/>
    </xf>
    <xf numFmtId="0" fontId="18" fillId="0" borderId="0" xfId="0" applyFont="1" applyAlignment="1"/>
    <xf numFmtId="1" fontId="8" fillId="0" borderId="7" xfId="0" applyNumberFormat="1" applyFont="1" applyFill="1" applyBorder="1" applyAlignment="1" applyProtection="1">
      <alignment horizontal="right"/>
    </xf>
    <xf numFmtId="0" fontId="0" fillId="0" borderId="0" xfId="0" applyBorder="1" applyAlignment="1" applyProtection="1">
      <alignment horizontal="center"/>
    </xf>
    <xf numFmtId="1" fontId="8" fillId="0" borderId="0" xfId="0" applyNumberFormat="1" applyFont="1" applyFill="1" applyBorder="1" applyAlignment="1" applyProtection="1">
      <alignment horizontal="right"/>
    </xf>
    <xf numFmtId="0" fontId="1" fillId="0" borderId="0" xfId="0" applyFont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left"/>
      <protection locked="0"/>
    </xf>
    <xf numFmtId="0" fontId="19" fillId="0" borderId="0" xfId="0" applyFont="1" applyFill="1" applyBorder="1" applyAlignment="1" applyProtection="1">
      <alignment horizontal="left"/>
    </xf>
    <xf numFmtId="0" fontId="0" fillId="0" borderId="0" xfId="0" applyBorder="1" applyAlignment="1">
      <alignment horizontal="left"/>
    </xf>
    <xf numFmtId="0" fontId="22" fillId="0" borderId="0" xfId="0" applyFont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 applyProtection="1">
      <alignment horizontal="left"/>
      <protection locked="0"/>
    </xf>
    <xf numFmtId="165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Alignment="1" applyProtection="1">
      <alignment horizontal="left" vertical="center"/>
    </xf>
    <xf numFmtId="0" fontId="19" fillId="0" borderId="0" xfId="0" applyFont="1" applyFill="1" applyAlignment="1" applyProtection="1">
      <alignment vertical="center"/>
    </xf>
    <xf numFmtId="0" fontId="0" fillId="0" borderId="0" xfId="0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49" fontId="17" fillId="0" borderId="0" xfId="0" applyNumberFormat="1" applyFont="1" applyProtection="1"/>
    <xf numFmtId="0" fontId="26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 wrapText="1"/>
    </xf>
    <xf numFmtId="1" fontId="8" fillId="0" borderId="2" xfId="0" applyNumberFormat="1" applyFont="1" applyFill="1" applyBorder="1" applyAlignment="1" applyProtection="1">
      <alignment horizontal="center" vertical="center"/>
    </xf>
    <xf numFmtId="0" fontId="19" fillId="0" borderId="0" xfId="0" applyFont="1" applyProtection="1"/>
    <xf numFmtId="0" fontId="29" fillId="0" borderId="0" xfId="0" applyFont="1" applyProtection="1"/>
    <xf numFmtId="0" fontId="30" fillId="0" borderId="8" xfId="0" applyFont="1" applyFill="1" applyBorder="1" applyProtection="1"/>
    <xf numFmtId="0" fontId="15" fillId="5" borderId="0" xfId="2" applyFill="1" applyAlignment="1" applyProtection="1"/>
    <xf numFmtId="0" fontId="31" fillId="0" borderId="2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 vertical="center"/>
    </xf>
    <xf numFmtId="0" fontId="19" fillId="0" borderId="0" xfId="0" applyFont="1" applyFill="1" applyAlignment="1" applyProtection="1">
      <alignment vertical="center"/>
    </xf>
    <xf numFmtId="0" fontId="8" fillId="0" borderId="2" xfId="0" applyFont="1" applyFill="1" applyBorder="1" applyAlignment="1" applyProtection="1">
      <alignment horizontal="center" vertical="center"/>
    </xf>
    <xf numFmtId="165" fontId="8" fillId="0" borderId="0" xfId="0" applyNumberFormat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" wrapText="1"/>
    </xf>
    <xf numFmtId="0" fontId="36" fillId="0" borderId="0" xfId="0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right"/>
    </xf>
    <xf numFmtId="0" fontId="31" fillId="0" borderId="0" xfId="0" applyFont="1" applyFill="1" applyBorder="1" applyProtection="1"/>
    <xf numFmtId="0" fontId="16" fillId="0" borderId="0" xfId="0" applyFont="1" applyBorder="1" applyAlignment="1" applyProtection="1">
      <protection locked="0"/>
    </xf>
    <xf numFmtId="0" fontId="19" fillId="0" borderId="0" xfId="0" applyFont="1" applyFill="1" applyAlignment="1" applyProtection="1">
      <alignment horizontal="right"/>
    </xf>
    <xf numFmtId="166" fontId="31" fillId="0" borderId="0" xfId="0" applyNumberFormat="1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left"/>
    </xf>
    <xf numFmtId="165" fontId="8" fillId="0" borderId="0" xfId="0" applyNumberFormat="1" applyFont="1" applyFill="1" applyBorder="1" applyAlignment="1" applyProtection="1">
      <alignment horizontal="left"/>
    </xf>
    <xf numFmtId="166" fontId="8" fillId="0" borderId="0" xfId="0" applyNumberFormat="1" applyFont="1" applyFill="1" applyBorder="1" applyAlignment="1" applyProtection="1">
      <alignment horizontal="left"/>
    </xf>
    <xf numFmtId="167" fontId="8" fillId="0" borderId="0" xfId="0" applyNumberFormat="1" applyFont="1" applyFill="1" applyBorder="1" applyAlignment="1" applyProtection="1">
      <alignment horizontal="left"/>
    </xf>
    <xf numFmtId="167" fontId="19" fillId="0" borderId="0" xfId="0" applyNumberFormat="1" applyFont="1" applyFill="1" applyBorder="1" applyAlignment="1" applyProtection="1">
      <alignment horizontal="left"/>
    </xf>
    <xf numFmtId="0" fontId="22" fillId="0" borderId="0" xfId="0" applyFont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left"/>
      <protection locked="0"/>
    </xf>
    <xf numFmtId="0" fontId="19" fillId="0" borderId="2" xfId="0" applyFont="1" applyFill="1" applyBorder="1" applyAlignment="1" applyProtection="1">
      <alignment horizontal="left"/>
      <protection locked="0"/>
    </xf>
    <xf numFmtId="0" fontId="8" fillId="0" borderId="2" xfId="0" applyFont="1" applyFill="1" applyBorder="1" applyAlignment="1" applyProtection="1"/>
    <xf numFmtId="0" fontId="10" fillId="0" borderId="7" xfId="0" applyFont="1" applyFill="1" applyBorder="1" applyAlignment="1" applyProtection="1">
      <alignment horizontal="center" vertical="center"/>
    </xf>
    <xf numFmtId="0" fontId="20" fillId="0" borderId="20" xfId="0" applyFont="1" applyFill="1" applyBorder="1" applyAlignment="1" applyProtection="1">
      <alignment horizontal="center" vertical="center"/>
    </xf>
    <xf numFmtId="0" fontId="20" fillId="0" borderId="11" xfId="0" applyFont="1" applyFill="1" applyBorder="1" applyAlignment="1" applyProtection="1">
      <alignment horizontal="center" vertical="center"/>
    </xf>
    <xf numFmtId="0" fontId="8" fillId="3" borderId="20" xfId="0" applyFont="1" applyFill="1" applyBorder="1" applyAlignment="1" applyProtection="1">
      <alignment horizontal="left"/>
    </xf>
    <xf numFmtId="0" fontId="19" fillId="3" borderId="20" xfId="0" applyFont="1" applyFill="1" applyBorder="1" applyAlignment="1" applyProtection="1"/>
    <xf numFmtId="0" fontId="19" fillId="3" borderId="11" xfId="0" applyFont="1" applyFill="1" applyBorder="1" applyAlignment="1" applyProtection="1"/>
    <xf numFmtId="1" fontId="8" fillId="4" borderId="7" xfId="0" applyNumberFormat="1" applyFont="1" applyFill="1" applyBorder="1" applyAlignment="1" applyProtection="1">
      <alignment horizontal="left"/>
    </xf>
    <xf numFmtId="0" fontId="0" fillId="4" borderId="20" xfId="0" applyFill="1" applyBorder="1" applyAlignment="1"/>
    <xf numFmtId="0" fontId="0" fillId="4" borderId="11" xfId="0" applyFill="1" applyBorder="1" applyAlignment="1"/>
    <xf numFmtId="0" fontId="0" fillId="0" borderId="2" xfId="0" applyBorder="1" applyAlignment="1">
      <alignment horizontal="left"/>
    </xf>
    <xf numFmtId="0" fontId="19" fillId="0" borderId="2" xfId="0" applyFont="1" applyFill="1" applyBorder="1" applyAlignment="1" applyProtection="1"/>
    <xf numFmtId="0" fontId="22" fillId="0" borderId="0" xfId="0" applyFont="1" applyAlignment="1">
      <alignment horizontal="center" vertical="center" wrapText="1"/>
    </xf>
    <xf numFmtId="0" fontId="19" fillId="0" borderId="20" xfId="0" applyFont="1" applyFill="1" applyBorder="1" applyAlignment="1" applyProtection="1">
      <alignment horizontal="left"/>
    </xf>
    <xf numFmtId="0" fontId="0" fillId="0" borderId="11" xfId="0" applyBorder="1" applyAlignment="1">
      <alignment horizontal="left"/>
    </xf>
    <xf numFmtId="0" fontId="23" fillId="0" borderId="17" xfId="0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right" vertical="center"/>
    </xf>
    <xf numFmtId="0" fontId="19" fillId="0" borderId="0" xfId="0" applyFont="1" applyFill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8" fillId="0" borderId="0" xfId="0" applyFont="1" applyFill="1" applyAlignment="1" applyProtection="1">
      <alignment horizontal="left" vertical="center"/>
    </xf>
    <xf numFmtId="0" fontId="19" fillId="0" borderId="0" xfId="0" applyFont="1" applyFill="1" applyAlignment="1" applyProtection="1">
      <alignment vertical="center"/>
    </xf>
    <xf numFmtId="170" fontId="8" fillId="0" borderId="0" xfId="0" applyNumberFormat="1" applyFont="1" applyFill="1" applyBorder="1" applyAlignment="1" applyProtection="1">
      <alignment horizontal="left" vertical="center"/>
      <protection locked="0"/>
    </xf>
    <xf numFmtId="170" fontId="19" fillId="0" borderId="0" xfId="0" applyNumberFormat="1" applyFont="1" applyFill="1" applyAlignment="1" applyProtection="1">
      <alignment horizontal="left" vertical="center"/>
      <protection locked="0"/>
    </xf>
    <xf numFmtId="0" fontId="8" fillId="0" borderId="2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 vertical="center"/>
      <protection locked="0"/>
    </xf>
    <xf numFmtId="0" fontId="24" fillId="0" borderId="18" xfId="0" applyFont="1" applyFill="1" applyBorder="1" applyAlignment="1" applyProtection="1">
      <alignment horizontal="left" vertical="center"/>
    </xf>
    <xf numFmtId="0" fontId="32" fillId="0" borderId="0" xfId="0" applyFont="1" applyFill="1" applyBorder="1" applyAlignment="1" applyProtection="1">
      <alignment horizontal="right" vertical="center"/>
    </xf>
    <xf numFmtId="0" fontId="33" fillId="0" borderId="0" xfId="0" applyFont="1" applyBorder="1" applyAlignment="1">
      <alignment vertical="center"/>
    </xf>
    <xf numFmtId="0" fontId="35" fillId="0" borderId="0" xfId="0" applyFont="1" applyFill="1" applyAlignment="1" applyProtection="1">
      <alignment horizontal="right" vertical="center"/>
    </xf>
    <xf numFmtId="0" fontId="34" fillId="0" borderId="0" xfId="0" applyFont="1" applyAlignment="1">
      <alignment vertical="center"/>
    </xf>
    <xf numFmtId="0" fontId="24" fillId="0" borderId="0" xfId="0" applyFont="1" applyFill="1" applyBorder="1" applyAlignment="1" applyProtection="1">
      <alignment horizontal="left" vertical="center"/>
    </xf>
    <xf numFmtId="0" fontId="19" fillId="0" borderId="0" xfId="0" applyFont="1" applyFill="1" applyAlignment="1" applyProtection="1">
      <alignment horizontal="right"/>
    </xf>
    <xf numFmtId="0" fontId="0" fillId="0" borderId="0" xfId="0" applyAlignment="1"/>
    <xf numFmtId="0" fontId="31" fillId="0" borderId="0" xfId="0" applyFont="1" applyFill="1" applyBorder="1" applyAlignment="1" applyProtection="1">
      <alignment horizontal="right"/>
    </xf>
    <xf numFmtId="0" fontId="18" fillId="0" borderId="0" xfId="0" applyFont="1" applyAlignment="1"/>
    <xf numFmtId="0" fontId="8" fillId="3" borderId="7" xfId="0" applyFont="1" applyFill="1" applyBorder="1" applyAlignment="1" applyProtection="1">
      <alignment horizontal="left"/>
    </xf>
    <xf numFmtId="0" fontId="0" fillId="3" borderId="20" xfId="0" applyFill="1" applyBorder="1" applyAlignment="1"/>
    <xf numFmtId="0" fontId="0" fillId="3" borderId="11" xfId="0" applyFill="1" applyBorder="1" applyAlignment="1"/>
    <xf numFmtId="0" fontId="1" fillId="0" borderId="8" xfId="0" applyFont="1" applyBorder="1" applyAlignment="1" applyProtection="1"/>
    <xf numFmtId="0" fontId="1" fillId="0" borderId="10" xfId="0" applyFont="1" applyBorder="1" applyAlignment="1" applyProtection="1"/>
    <xf numFmtId="0" fontId="1" fillId="0" borderId="6" xfId="0" applyFont="1" applyBorder="1" applyAlignment="1" applyProtection="1"/>
    <xf numFmtId="0" fontId="1" fillId="0" borderId="9" xfId="0" applyFont="1" applyBorder="1" applyAlignment="1" applyProtection="1"/>
    <xf numFmtId="0" fontId="1" fillId="0" borderId="2" xfId="0" applyFont="1" applyBorder="1" applyAlignment="1" applyProtection="1"/>
    <xf numFmtId="0" fontId="1" fillId="0" borderId="15" xfId="0" applyFont="1" applyBorder="1" applyAlignment="1" applyProtection="1"/>
    <xf numFmtId="0" fontId="1" fillId="0" borderId="16" xfId="0" applyFont="1" applyBorder="1" applyAlignment="1" applyProtection="1"/>
    <xf numFmtId="0" fontId="0" fillId="0" borderId="0" xfId="0" applyBorder="1" applyAlignment="1">
      <alignment horizontal="center"/>
    </xf>
    <xf numFmtId="0" fontId="1" fillId="0" borderId="7" xfId="0" applyFont="1" applyBorder="1" applyAlignment="1" applyProtection="1"/>
    <xf numFmtId="0" fontId="0" fillId="0" borderId="11" xfId="0" applyBorder="1" applyAlignment="1"/>
    <xf numFmtId="0" fontId="1" fillId="0" borderId="12" xfId="0" applyFont="1" applyBorder="1" applyAlignment="1" applyProtection="1"/>
    <xf numFmtId="0" fontId="1" fillId="0" borderId="13" xfId="0" applyFont="1" applyBorder="1" applyAlignment="1" applyProtection="1"/>
    <xf numFmtId="0" fontId="1" fillId="0" borderId="5" xfId="0" applyFont="1" applyBorder="1" applyAlignment="1" applyProtection="1"/>
    <xf numFmtId="0" fontId="1" fillId="0" borderId="14" xfId="0" applyFont="1" applyBorder="1" applyAlignment="1" applyProtection="1"/>
    <xf numFmtId="0" fontId="0" fillId="0" borderId="2" xfId="0" applyBorder="1" applyAlignment="1"/>
    <xf numFmtId="0" fontId="0" fillId="0" borderId="1" xfId="0" applyBorder="1" applyAlignment="1">
      <alignment horizontal="center" vertical="center" wrapText="1"/>
    </xf>
    <xf numFmtId="0" fontId="0" fillId="0" borderId="19" xfId="0" applyBorder="1"/>
    <xf numFmtId="0" fontId="0" fillId="0" borderId="3" xfId="0" applyBorder="1"/>
    <xf numFmtId="0" fontId="0" fillId="0" borderId="1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1" fillId="0" borderId="0" xfId="0" applyFont="1" applyAlignment="1" applyProtection="1">
      <alignment vertical="center"/>
    </xf>
    <xf numFmtId="0" fontId="31" fillId="0" borderId="0" xfId="0" applyFont="1" applyProtection="1"/>
    <xf numFmtId="0" fontId="18" fillId="0" borderId="0" xfId="0" applyFont="1" applyBorder="1" applyAlignment="1" applyProtection="1">
      <alignment horizontal="center"/>
    </xf>
    <xf numFmtId="166" fontId="18" fillId="0" borderId="0" xfId="0" applyNumberFormat="1" applyFont="1" applyBorder="1" applyAlignment="1" applyProtection="1">
      <alignment horizontal="center"/>
    </xf>
    <xf numFmtId="0" fontId="18" fillId="0" borderId="0" xfId="0" applyFont="1" applyBorder="1" applyProtection="1"/>
    <xf numFmtId="167" fontId="18" fillId="0" borderId="0" xfId="0" applyNumberFormat="1" applyFont="1" applyBorder="1" applyAlignment="1" applyProtection="1">
      <alignment horizontal="center"/>
    </xf>
    <xf numFmtId="0" fontId="32" fillId="0" borderId="18" xfId="0" applyFont="1" applyFill="1" applyBorder="1" applyAlignment="1" applyProtection="1">
      <alignment horizontal="right" vertic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vertical="center"/>
    </xf>
    <xf numFmtId="0" fontId="8" fillId="0" borderId="18" xfId="0" applyFont="1" applyFill="1" applyBorder="1" applyAlignment="1" applyProtection="1">
      <alignment horizontal="center" vertical="center"/>
    </xf>
    <xf numFmtId="0" fontId="19" fillId="0" borderId="18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vertical="center"/>
    </xf>
  </cellXfs>
  <cellStyles count="4">
    <cellStyle name="Euro" xfId="1"/>
    <cellStyle name="Lien hypertexte" xfId="2" builtinId="8"/>
    <cellStyle name="Normal" xfId="0" builtinId="0"/>
    <cellStyle name="Normal 2" xfId="3"/>
  </cellStyles>
  <dxfs count="1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b/>
        <i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FFFF00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619125</xdr:colOff>
      <xdr:row>2</xdr:row>
      <xdr:rowOff>85725</xdr:rowOff>
    </xdr:from>
    <xdr:to>
      <xdr:col>7</xdr:col>
      <xdr:colOff>192405</xdr:colOff>
      <xdr:row>3</xdr:row>
      <xdr:rowOff>133350</xdr:rowOff>
    </xdr:to>
    <xdr:pic>
      <xdr:nvPicPr>
        <xdr:cNvPr id="61857" name="Image 1" descr="imag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86450" y="466725"/>
          <a:ext cx="3333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1</xdr:row>
      <xdr:rowOff>133350</xdr:rowOff>
    </xdr:from>
    <xdr:to>
      <xdr:col>0</xdr:col>
      <xdr:colOff>847725</xdr:colOff>
      <xdr:row>3</xdr:row>
      <xdr:rowOff>66675</xdr:rowOff>
    </xdr:to>
    <xdr:pic>
      <xdr:nvPicPr>
        <xdr:cNvPr id="61858" name="Image 2" descr="brebis 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2875" y="228600"/>
          <a:ext cx="7048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440055</xdr:colOff>
      <xdr:row>1</xdr:row>
      <xdr:rowOff>0</xdr:rowOff>
    </xdr:from>
    <xdr:to>
      <xdr:col>6</xdr:col>
      <xdr:colOff>782955</xdr:colOff>
      <xdr:row>1</xdr:row>
      <xdr:rowOff>247650</xdr:rowOff>
    </xdr:to>
    <xdr:sp macro="[0]!AfficherTout" textlink="" fLocksText="0">
      <xdr:nvSpPr>
        <xdr:cNvPr id="4" name="Rectangle 3"/>
        <xdr:cNvSpPr/>
      </xdr:nvSpPr>
      <xdr:spPr>
        <a:xfrm>
          <a:off x="5012055" y="99060"/>
          <a:ext cx="1036320" cy="247650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O85"/>
  <sheetViews>
    <sheetView showGridLines="0" tabSelected="1" zoomScale="120" zoomScaleNormal="120" workbookViewId="0">
      <pane ySplit="13" topLeftCell="A14" activePane="bottomLeft" state="frozen"/>
      <selection pane="bottomLeft" activeCell="J15" sqref="J15"/>
    </sheetView>
  </sheetViews>
  <sheetFormatPr baseColWidth="10" defaultRowHeight="12.75"/>
  <cols>
    <col min="1" max="1" width="15.7109375" style="37" customWidth="1"/>
    <col min="2" max="3" width="9.7109375" style="37" customWidth="1"/>
    <col min="4" max="4" width="24.7109375" style="37" customWidth="1"/>
    <col min="5" max="5" width="8.7109375" style="37" customWidth="1"/>
    <col min="6" max="6" width="10.42578125" style="37" customWidth="1"/>
    <col min="7" max="7" width="11.42578125" style="37" customWidth="1"/>
    <col min="8" max="8" width="10.28515625" style="37" customWidth="1"/>
    <col min="9" max="9" width="8.7109375" style="1" customWidth="1"/>
    <col min="10" max="10" width="17.42578125" style="36" customWidth="1"/>
    <col min="11" max="11" width="11.42578125" style="1"/>
    <col min="12" max="13" width="11.42578125" style="33"/>
    <col min="14" max="16384" width="11.42578125" style="1"/>
  </cols>
  <sheetData>
    <row r="1" spans="1:15" ht="7.5" customHeight="1"/>
    <row r="2" spans="1:15" ht="22.5" customHeight="1">
      <c r="B2" s="38"/>
      <c r="C2" s="98" t="s">
        <v>0</v>
      </c>
      <c r="D2" s="39"/>
      <c r="E2" s="39"/>
      <c r="F2" s="39"/>
      <c r="G2" s="40"/>
      <c r="H2" s="41"/>
      <c r="L2" s="33" t="b">
        <v>0</v>
      </c>
      <c r="M2" s="33" t="b">
        <v>0</v>
      </c>
      <c r="O2" s="33" t="b">
        <f>B12&gt;0</f>
        <v>1</v>
      </c>
    </row>
    <row r="3" spans="1:15" ht="18" customHeight="1">
      <c r="B3" s="38"/>
      <c r="C3" s="42" t="s">
        <v>7</v>
      </c>
      <c r="D3" s="43"/>
      <c r="E3" s="43"/>
      <c r="F3" s="43"/>
      <c r="G3" s="44"/>
      <c r="H3" s="41"/>
      <c r="M3" s="90"/>
    </row>
    <row r="4" spans="1:15" ht="27" customHeight="1">
      <c r="A4" s="138" t="str">
        <f>IF(AND(M2=TRUE),"BON DE LIVRAISON PROMOTIONNEL N°",IF(L9=TRUE,"BON DE LIVRAISON PROMOTIONNEL N°","BON DE LIVRAISON N°"))</f>
        <v>BON DE LIVRAISON N°</v>
      </c>
      <c r="B4" s="139"/>
      <c r="C4" s="139"/>
      <c r="D4" s="139"/>
      <c r="E4" s="139"/>
      <c r="F4" s="136">
        <v>7978</v>
      </c>
      <c r="G4" s="137"/>
      <c r="H4" s="45"/>
      <c r="I4" s="18"/>
      <c r="L4" s="33" t="b">
        <v>0</v>
      </c>
    </row>
    <row r="5" spans="1:15" s="25" customFormat="1" ht="12" customHeight="1">
      <c r="A5" s="46" t="s">
        <v>1</v>
      </c>
      <c r="B5" s="147" t="s">
        <v>200</v>
      </c>
      <c r="C5" s="147"/>
      <c r="D5" s="147"/>
      <c r="E5" s="47" t="s">
        <v>620</v>
      </c>
      <c r="F5" s="144">
        <f ca="1">TODAY()</f>
        <v>40535</v>
      </c>
      <c r="G5" s="145"/>
      <c r="H5" s="145"/>
      <c r="I5" s="34"/>
      <c r="J5" s="183"/>
      <c r="L5" s="91"/>
      <c r="M5" s="91"/>
    </row>
    <row r="6" spans="1:15" s="25" customFormat="1" ht="12" customHeight="1">
      <c r="A6" s="46" t="s">
        <v>2</v>
      </c>
      <c r="B6" s="142" t="str">
        <f>INDEX(adresse1,MATCH($B$5,magasin,0))</f>
        <v>-</v>
      </c>
      <c r="C6" s="142"/>
      <c r="D6" s="142"/>
      <c r="E6" s="142"/>
      <c r="F6" s="142"/>
      <c r="G6" s="48"/>
      <c r="H6" s="48"/>
      <c r="I6" s="32"/>
      <c r="J6" s="183"/>
      <c r="L6" s="91" t="b">
        <v>0</v>
      </c>
      <c r="M6" s="91"/>
    </row>
    <row r="7" spans="1:15" s="25" customFormat="1" ht="12" customHeight="1">
      <c r="A7" s="46" t="s">
        <v>3</v>
      </c>
      <c r="B7" s="142" t="str">
        <f>INDEX(adresse2,MATCH($B$5,magasin,0))</f>
        <v>-</v>
      </c>
      <c r="C7" s="142"/>
      <c r="D7" s="142"/>
      <c r="E7" s="49" t="s">
        <v>9</v>
      </c>
      <c r="F7" s="142" t="str">
        <f>INDEX(adresse3,MATCH($B$5,magasin,0))</f>
        <v>-</v>
      </c>
      <c r="G7" s="143"/>
      <c r="H7" s="143"/>
      <c r="I7" s="32"/>
      <c r="J7" s="183"/>
      <c r="L7" s="91"/>
      <c r="M7" s="91"/>
    </row>
    <row r="8" spans="1:15" s="25" customFormat="1" ht="21" customHeight="1">
      <c r="A8" s="151" t="e">
        <f>IF(J15&gt;0,"COMMANDE NUMERO ","")</f>
        <v>#VALUE!</v>
      </c>
      <c r="B8" s="152"/>
      <c r="C8" s="153"/>
      <c r="D8" s="153"/>
      <c r="E8" s="49"/>
      <c r="F8" s="101"/>
      <c r="G8" s="102"/>
      <c r="H8" s="102"/>
      <c r="I8" s="32"/>
      <c r="J8" s="183"/>
      <c r="L8" s="91"/>
      <c r="M8" s="91"/>
    </row>
    <row r="9" spans="1:15" s="25" customFormat="1" ht="21" customHeight="1">
      <c r="A9" s="149" t="e">
        <f>IF(J16&gt;0,"COMMANDE NUMERO","")</f>
        <v>#VALUE!</v>
      </c>
      <c r="B9" s="150"/>
      <c r="C9" s="153"/>
      <c r="D9" s="153"/>
      <c r="E9" s="49"/>
      <c r="F9" s="86"/>
      <c r="G9" s="87"/>
      <c r="H9" s="87"/>
      <c r="I9" s="32"/>
      <c r="J9" s="183"/>
      <c r="L9" s="91" t="b">
        <v>0</v>
      </c>
      <c r="M9" s="91"/>
    </row>
    <row r="10" spans="1:15" s="25" customFormat="1" ht="21" customHeight="1">
      <c r="A10" s="149" t="e">
        <f>IF(J17&gt;0,"COMMANDE NUMERO","")</f>
        <v>#VALUE!</v>
      </c>
      <c r="B10" s="141"/>
      <c r="C10" s="153"/>
      <c r="D10" s="153"/>
      <c r="E10" s="194"/>
      <c r="F10" s="141"/>
      <c r="G10" s="195"/>
      <c r="H10" s="195"/>
      <c r="I10" s="32"/>
      <c r="J10" s="183"/>
      <c r="L10" s="91"/>
      <c r="M10" s="91"/>
    </row>
    <row r="11" spans="1:15" s="25" customFormat="1" ht="21" customHeight="1">
      <c r="A11" s="189" t="e">
        <f>IF(J18&gt;0,"COMMANDE NUMERO","")</f>
        <v>#VALUE!</v>
      </c>
      <c r="B11" s="190"/>
      <c r="C11" s="148"/>
      <c r="D11" s="148"/>
      <c r="E11" s="192"/>
      <c r="F11" s="191"/>
      <c r="G11" s="193"/>
      <c r="H11" s="193"/>
      <c r="I11" s="32"/>
      <c r="J11" s="183"/>
      <c r="L11" s="91"/>
      <c r="M11" s="91"/>
    </row>
    <row r="12" spans="1:15" s="96" customFormat="1" ht="12" customHeight="1">
      <c r="A12" s="100" t="s">
        <v>8</v>
      </c>
      <c r="B12" s="103" t="s">
        <v>4</v>
      </c>
      <c r="C12" s="146" t="s">
        <v>5</v>
      </c>
      <c r="D12" s="146"/>
      <c r="E12" s="67" t="s">
        <v>6</v>
      </c>
      <c r="F12" s="67" t="s">
        <v>627</v>
      </c>
      <c r="G12" s="68" t="s">
        <v>1066</v>
      </c>
      <c r="H12" s="95">
        <f>IF(AND(M2=TRUE,),"0",IF(M2=FALSE,INDEX(remise,MATCH($B$5,magasin,IF(L4=TRUE,INDEX(remise,MATCH($B$5,magasin,0)))))))</f>
        <v>0</v>
      </c>
      <c r="J12" s="184"/>
      <c r="L12" s="97"/>
      <c r="M12" s="97"/>
    </row>
    <row r="13" spans="1:15" s="24" customFormat="1" ht="20.100000000000001" customHeight="1">
      <c r="A13" s="140"/>
      <c r="B13" s="141"/>
      <c r="C13" s="141"/>
      <c r="D13" s="141"/>
      <c r="E13" s="141"/>
      <c r="F13" s="141"/>
      <c r="G13" s="141"/>
      <c r="H13" s="141"/>
      <c r="J13" s="36"/>
      <c r="L13" s="33"/>
      <c r="M13" s="33"/>
    </row>
    <row r="14" spans="1:15" ht="12" customHeight="1">
      <c r="A14" s="53">
        <v>2564443</v>
      </c>
      <c r="B14" s="51"/>
      <c r="C14" s="121" t="s">
        <v>10</v>
      </c>
      <c r="D14" s="121"/>
      <c r="E14" s="54"/>
      <c r="F14" s="50">
        <f>IF(L2=TRUE,prix!K7,IF(L4=TRUE,prix!M7,IF(L6=TRUE,prix!P7,prix!E7)))</f>
        <v>0</v>
      </c>
      <c r="G14" s="50">
        <f>IF(AND(L2=TRUE),prix!K7,IF(L4=TRUE,prix!N7,IF(L6=TRUE,prix!P7,IF(L9=TRUE,prix!R7,IF(B14=0,prix!G7,IF(M2=TRUE,prix!I7,IF(M2=FALSE,prix!G7)))))))</f>
        <v>0</v>
      </c>
      <c r="H14" s="50">
        <f t="shared" ref="H14:H61" si="0">E14*G14</f>
        <v>0</v>
      </c>
    </row>
    <row r="15" spans="1:15" ht="12" customHeight="1">
      <c r="A15" s="53">
        <v>2564444</v>
      </c>
      <c r="B15" s="51"/>
      <c r="C15" s="121" t="s">
        <v>1067</v>
      </c>
      <c r="D15" s="121"/>
      <c r="E15" s="54"/>
      <c r="F15" s="50">
        <f>IF(L2=TRUE,prix!K8,IF(L4=TRUE,prix!M8,IF(L6=TRUE,prix!P8,prix!E8)))</f>
        <v>0</v>
      </c>
      <c r="G15" s="50">
        <f>IF(AND(L2=TRUE),prix!K8,IF(L4=TRUE,prix!N8,IF(L6=TRUE,prix!P8,IF(L9=TRUE,prix!R8,IF(B15=0,prix!G8,IF(M2=TRUE,prix!I8,IF(M2=FALSE,prix!G8)))))))</f>
        <v>0</v>
      </c>
      <c r="H15" s="50">
        <f t="shared" si="0"/>
        <v>0</v>
      </c>
      <c r="J15" s="36" t="e">
        <f>SEARCH("coop",B5,1)</f>
        <v>#VALUE!</v>
      </c>
    </row>
    <row r="16" spans="1:15" ht="12" customHeight="1">
      <c r="A16" s="53">
        <v>2564445</v>
      </c>
      <c r="B16" s="51"/>
      <c r="C16" s="121" t="s">
        <v>1068</v>
      </c>
      <c r="D16" s="121"/>
      <c r="E16" s="54"/>
      <c r="F16" s="50">
        <f>IF(L2=TRUE,prix!K9,IF(L4=TRUE,prix!M9,IF(L6=TRUE,prix!P9,prix!E9)))</f>
        <v>0</v>
      </c>
      <c r="G16" s="50">
        <f>IF(AND(L2=TRUE),prix!K9,IF(L4=TRUE,prix!N9,IF(L6=TRUE,prix!P9,IF(L9=TRUE,prix!R9,IF(B16=0,prix!G9,IF(M2=TRUE,prix!I9,IF(M2=FALSE,prix!G9)))))))</f>
        <v>0</v>
      </c>
      <c r="H16" s="50">
        <f t="shared" si="0"/>
        <v>0</v>
      </c>
      <c r="J16" s="36" t="e">
        <f>SEARCH("guyenne",B5,1)</f>
        <v>#VALUE!</v>
      </c>
      <c r="M16" s="35"/>
    </row>
    <row r="17" spans="1:10" ht="12" customHeight="1">
      <c r="A17" s="53">
        <v>2564446</v>
      </c>
      <c r="B17" s="51"/>
      <c r="C17" s="121" t="s">
        <v>12</v>
      </c>
      <c r="D17" s="121"/>
      <c r="E17" s="54"/>
      <c r="F17" s="50">
        <f>IF(L2=TRUE,prix!K10,IF(L4=TRUE,prix!M10,IF(L6=TRUE,prix!P10,prix!E10)))</f>
        <v>0</v>
      </c>
      <c r="G17" s="50">
        <f>IF(AND(L2=TRUE),prix!K10,IF(L4=TRUE,prix!N10,IF(L6=TRUE,prix!P10,IF(L9=TRUE,prix!R10,IF(B17=0,prix!G10,IF(M2=TRUE,prix!I10,IF(M2=FALSE,prix!G10)))))))</f>
        <v>0</v>
      </c>
      <c r="H17" s="50">
        <f t="shared" si="0"/>
        <v>0</v>
      </c>
      <c r="J17" s="36" t="e">
        <f>SEARCH("auchan",B5,1)</f>
        <v>#VALUE!</v>
      </c>
    </row>
    <row r="18" spans="1:10" ht="12" customHeight="1">
      <c r="A18" s="53">
        <v>2564447</v>
      </c>
      <c r="B18" s="51"/>
      <c r="C18" s="121" t="s">
        <v>1069</v>
      </c>
      <c r="D18" s="121"/>
      <c r="E18" s="54"/>
      <c r="F18" s="50">
        <f>IF(L2=TRUE,prix!K11,IF(L4=TRUE,prix!M11,IF(L6=TRUE,prix!P11,prix!E11)))</f>
        <v>0</v>
      </c>
      <c r="G18" s="50">
        <f>IF(AND(L2=TRUE),prix!K11,IF(L4=TRUE,prix!N11,IF(L6=TRUE,prix!P11,IF(L9=TRUE,prix!R11,IF(B18=0,prix!G11,IF(M2=TRUE,prix!I11,IF(M2=FALSE,prix!G11)))))))</f>
        <v>0</v>
      </c>
      <c r="H18" s="50">
        <f t="shared" si="0"/>
        <v>0</v>
      </c>
      <c r="J18" s="36" t="e">
        <f>SEARCH("centrale",B5,1)</f>
        <v>#VALUE!</v>
      </c>
    </row>
    <row r="19" spans="1:10" ht="12" customHeight="1">
      <c r="A19" s="53">
        <v>2564448</v>
      </c>
      <c r="B19" s="51"/>
      <c r="C19" s="121" t="s">
        <v>1070</v>
      </c>
      <c r="D19" s="121"/>
      <c r="E19" s="54"/>
      <c r="F19" s="50">
        <f>IF(L2=TRUE,prix!K12,IF(L4=TRUE,prix!M12,IF(L6=TRUE,prix!P12,prix!E12)))</f>
        <v>0</v>
      </c>
      <c r="G19" s="50">
        <f>IF(AND(L2=TRUE),prix!K12,IF(L4=TRUE,prix!N12,IF(L6=TRUE,prix!P12,IF(L9=TRUE,prix!R12,IF(B19=0,prix!G12,IF(M2=TRUE,prix!I12,IF(M2=FALSE,prix!G12)))))))</f>
        <v>0</v>
      </c>
      <c r="H19" s="50">
        <f t="shared" si="0"/>
        <v>0</v>
      </c>
    </row>
    <row r="20" spans="1:10" ht="12" customHeight="1">
      <c r="A20" s="53">
        <v>2564449</v>
      </c>
      <c r="B20" s="51"/>
      <c r="C20" s="121" t="s">
        <v>1071</v>
      </c>
      <c r="D20" s="121"/>
      <c r="E20" s="54"/>
      <c r="F20" s="50">
        <f>IF(L2=TRUE,prix!K13,IF(L4=TRUE,prix!M13,IF(L6=TRUE,prix!P13,prix!E13)))</f>
        <v>0</v>
      </c>
      <c r="G20" s="50">
        <f>IF(AND(L2=TRUE),prix!K13,IF(L4=TRUE,prix!N13,IF(L6=TRUE,prix!P13,IF(L9=TRUE,prix!R13,IF(B20=0,prix!G13,IF(M2=TRUE,prix!I13,IF(M2=FALSE,prix!G13)))))))</f>
        <v>0</v>
      </c>
      <c r="H20" s="50">
        <f t="shared" si="0"/>
        <v>0</v>
      </c>
    </row>
    <row r="21" spans="1:10" ht="12" customHeight="1">
      <c r="A21" s="53">
        <v>2564476</v>
      </c>
      <c r="B21" s="51"/>
      <c r="C21" s="121" t="s">
        <v>1072</v>
      </c>
      <c r="D21" s="121"/>
      <c r="E21" s="54"/>
      <c r="F21" s="50">
        <f>IF(L2=TRUE,prix!K14,IF(L4=TRUE,prix!M14,IF(L6=TRUE,prix!P14,prix!E14)))</f>
        <v>0</v>
      </c>
      <c r="G21" s="50">
        <f>IF(AND(L2=TRUE),prix!K14,IF(L4=TRUE,prix!N14,IF(L6=TRUE,prix!P14,IF(L9=TRUE,prix!R14,IF(B21=0,prix!G14,IF(M2=TRUE,prix!I14,IF(M2=FALSE,prix!G14)))))))</f>
        <v>0</v>
      </c>
      <c r="H21" s="50">
        <f t="shared" si="0"/>
        <v>0</v>
      </c>
    </row>
    <row r="22" spans="1:10" ht="12" customHeight="1">
      <c r="A22" s="53">
        <v>2564470</v>
      </c>
      <c r="B22" s="51"/>
      <c r="C22" s="121" t="s">
        <v>1073</v>
      </c>
      <c r="D22" s="132"/>
      <c r="E22" s="54"/>
      <c r="F22" s="50">
        <f>IF(L2=TRUE,prix!K15,IF(L4=TRUE,prix!M15,IF(L6=TRUE,prix!P15,prix!E15)))</f>
        <v>0</v>
      </c>
      <c r="G22" s="50">
        <f>IF(AND(L2=TRUE),prix!K15,IF(L4=TRUE,prix!N15,IF(L6=TRUE,prix!P15,IF(L9=TRUE,prix!R15,IF(B22=0,prix!G15,IF(M2=TRUE,prix!I15,IF(M2=FALSE,prix!G15)))))))</f>
        <v>0</v>
      </c>
      <c r="H22" s="50">
        <f>E22*G22</f>
        <v>0</v>
      </c>
    </row>
    <row r="23" spans="1:10" ht="12" customHeight="1">
      <c r="A23" s="53">
        <v>2564450</v>
      </c>
      <c r="B23" s="51"/>
      <c r="C23" s="121" t="s">
        <v>16</v>
      </c>
      <c r="D23" s="121"/>
      <c r="E23" s="54"/>
      <c r="F23" s="50">
        <f>IF(L2=TRUE,prix!K16,IF(L4=TRUE,prix!M16,IF(L6=TRUE,prix!P16,prix!E16)))</f>
        <v>0</v>
      </c>
      <c r="G23" s="50">
        <f>IF(AND(L2=TRUE),prix!K16,IF(L4=TRUE,prix!N16,IF(L6=TRUE,prix!P16,IF(L9=TRUE,prix!R16,IF(B23=0,prix!G16,IF(M2=TRUE,prix!I16,IF(M2=FALSE,prix!G16)))))))</f>
        <v>0</v>
      </c>
      <c r="H23" s="50">
        <f t="shared" si="0"/>
        <v>0</v>
      </c>
    </row>
    <row r="24" spans="1:10" ht="12" customHeight="1">
      <c r="A24" s="53">
        <v>2564451</v>
      </c>
      <c r="B24" s="51"/>
      <c r="C24" s="121" t="s">
        <v>1074</v>
      </c>
      <c r="D24" s="121"/>
      <c r="E24" s="54"/>
      <c r="F24" s="50">
        <f>IF(L2=TRUE,prix!K17,IF(L4=TRUE,prix!M17,IF(L6=TRUE,prix!P17,prix!E17)))</f>
        <v>0</v>
      </c>
      <c r="G24" s="50">
        <f>IF(AND(L2=TRUE),prix!K17,IF(L4=TRUE,prix!N17,IF(L6=TRUE,prix!P17,IF(L9=TRUE,prix!R17,IF(B24=0,prix!G17,IF(M2=TRUE,prix!I17,IF(M2=FALSE,prix!G17)))))))</f>
        <v>0</v>
      </c>
      <c r="H24" s="50">
        <f t="shared" si="0"/>
        <v>0</v>
      </c>
    </row>
    <row r="25" spans="1:10" ht="12" customHeight="1">
      <c r="A25" s="53">
        <v>2564452</v>
      </c>
      <c r="B25" s="51"/>
      <c r="C25" s="121" t="s">
        <v>1075</v>
      </c>
      <c r="D25" s="121"/>
      <c r="E25" s="54"/>
      <c r="F25" s="50">
        <f>IF(L2=TRUE,prix!K18,IF(L4=TRUE,prix!M18,IF(L6=TRUE,prix!P18,prix!E18)))</f>
        <v>0</v>
      </c>
      <c r="G25" s="50">
        <f>IF(AND(L2=TRUE),prix!K18,IF(L4=TRUE,prix!N18,IF(L6=TRUE,prix!P18,IF(L9=TRUE,prix!R18,IF(B25=0,prix!G18,IF(M2=TRUE,prix!I18,IF(M2=FALSE,prix!G18)))))))</f>
        <v>0</v>
      </c>
      <c r="H25" s="50">
        <f t="shared" si="0"/>
        <v>0</v>
      </c>
    </row>
    <row r="26" spans="1:10" ht="12" customHeight="1">
      <c r="A26" s="53">
        <v>2564453</v>
      </c>
      <c r="B26" s="51"/>
      <c r="C26" s="121" t="s">
        <v>1076</v>
      </c>
      <c r="D26" s="121"/>
      <c r="E26" s="54"/>
      <c r="F26" s="50">
        <f>IF(L2=TRUE,prix!K19,IF(L4=TRUE,prix!M19,IF(L6=TRUE,prix!P19,prix!E19)))</f>
        <v>0</v>
      </c>
      <c r="G26" s="50">
        <f>IF(AND(L2=TRUE),prix!K19,IF(L4=TRUE,prix!N19,IF(L6=TRUE,prix!P19,IF(L9=TRUE,prix!R19,IF(B26=0,prix!G19,IF(M2=TRUE,prix!I19,IF(M2=FALSE,prix!G19)))))))</f>
        <v>0</v>
      </c>
      <c r="H26" s="50">
        <f t="shared" si="0"/>
        <v>0</v>
      </c>
    </row>
    <row r="27" spans="1:10" ht="12" customHeight="1">
      <c r="A27" s="53">
        <v>2564454</v>
      </c>
      <c r="B27" s="51"/>
      <c r="C27" s="121" t="s">
        <v>1077</v>
      </c>
      <c r="D27" s="121"/>
      <c r="E27" s="54"/>
      <c r="F27" s="50">
        <f>IF(L2=TRUE,prix!K20,IF(L4=TRUE,prix!M20,IF(L6=TRUE,prix!P20,prix!E20)))</f>
        <v>0</v>
      </c>
      <c r="G27" s="50">
        <f>IF(AND(L2=TRUE),prix!K20,IF(L4=TRUE,prix!N20,IF(L6=TRUE,prix!P20,IF(L9=TRUE,prix!R20,IF(B27=0,prix!G20,IF(M2=TRUE,prix!I20,IF(M2=FALSE,prix!G20)))))))</f>
        <v>0</v>
      </c>
      <c r="H27" s="50">
        <f t="shared" si="0"/>
        <v>0</v>
      </c>
    </row>
    <row r="28" spans="1:10" ht="12" customHeight="1">
      <c r="A28" s="53">
        <v>2564455</v>
      </c>
      <c r="B28" s="51"/>
      <c r="C28" s="121" t="s">
        <v>21</v>
      </c>
      <c r="D28" s="121"/>
      <c r="E28" s="54"/>
      <c r="F28" s="50">
        <f>IF(L2=TRUE,prix!K21,IF(L4=TRUE,prix!M21,IF(L6=TRUE,prix!P21,prix!E21)))</f>
        <v>0</v>
      </c>
      <c r="G28" s="50">
        <f>IF(AND(L2=TRUE),prix!K21,IF(L4=TRUE,prix!N21,IF(L6=TRUE,prix!P21,IF(L9=TRUE,prix!R21,IF(B28=0,prix!G21,IF(M2=TRUE,prix!I21,IF(M2=FALSE,prix!G21)))))))</f>
        <v>0</v>
      </c>
      <c r="H28" s="50">
        <f t="shared" si="0"/>
        <v>0</v>
      </c>
    </row>
    <row r="29" spans="1:10" ht="12" customHeight="1">
      <c r="A29" s="53">
        <v>2564456</v>
      </c>
      <c r="B29" s="51"/>
      <c r="C29" s="121" t="s">
        <v>22</v>
      </c>
      <c r="D29" s="121"/>
      <c r="E29" s="54"/>
      <c r="F29" s="50">
        <f>IF(L2=TRUE,prix!K22,IF(L4=TRUE,prix!M22,IF(L6=TRUE,prix!P22,prix!E22)))</f>
        <v>0</v>
      </c>
      <c r="G29" s="50">
        <f>IF(AND(L2=TRUE),prix!K22,IF(L4=TRUE,prix!N22,IF(L6=TRUE,prix!P22,IF(L9=TRUE,prix!R22,IF(B29=0,prix!G22,IF(M2=TRUE,prix!I22,IF(M2=FALSE,prix!G22)))))))</f>
        <v>0</v>
      </c>
      <c r="H29" s="50">
        <f t="shared" si="0"/>
        <v>0</v>
      </c>
    </row>
    <row r="30" spans="1:10" ht="12" customHeight="1">
      <c r="A30" s="53">
        <v>2564457</v>
      </c>
      <c r="B30" s="51"/>
      <c r="C30" s="121" t="s">
        <v>23</v>
      </c>
      <c r="D30" s="121"/>
      <c r="E30" s="54"/>
      <c r="F30" s="50">
        <f>IF(L2=TRUE,prix!K23,IF(L4=TRUE,prix!M23,IF(L6=TRUE,prix!P23,prix!E23)))</f>
        <v>0</v>
      </c>
      <c r="G30" s="50">
        <f>IF(AND(L2=TRUE),prix!K23,IF(L4=TRUE,prix!N23,IF(L6=TRUE,prix!P23,IF(L9=TRUE,prix!R23,IF(B30=0,prix!G23,IF(M2=TRUE,prix!I23,IF(M2=FALSE,prix!G23)))))))</f>
        <v>0</v>
      </c>
      <c r="H30" s="50">
        <f t="shared" si="0"/>
        <v>0</v>
      </c>
    </row>
    <row r="31" spans="1:10" ht="6" customHeight="1">
      <c r="A31" s="158"/>
      <c r="B31" s="159"/>
      <c r="C31" s="159"/>
      <c r="D31" s="159"/>
      <c r="E31" s="159"/>
      <c r="F31" s="159"/>
      <c r="G31" s="159"/>
      <c r="H31" s="160"/>
    </row>
    <row r="32" spans="1:10" ht="12" customHeight="1">
      <c r="A32" s="53">
        <v>2564458</v>
      </c>
      <c r="B32" s="51"/>
      <c r="C32" s="121" t="s">
        <v>1078</v>
      </c>
      <c r="D32" s="121"/>
      <c r="E32" s="54"/>
      <c r="F32" s="50">
        <f>IF(L2=TRUE,prix!K24,IF(L4=TRUE,prix!M24,IF(L6=TRUE,prix!P24,prix!E24)))</f>
        <v>0</v>
      </c>
      <c r="G32" s="50">
        <f>IF(AND(L2=TRUE),prix!K24,IF(L4=TRUE,prix!N24,IF(L6=TRUE,prix!P24,IF(L9=TRUE,prix!R24,IF(B32=0,prix!G24,IF(M2=TRUE,prix!I24,IF(M2=FALSE,prix!G24)))))))</f>
        <v>0</v>
      </c>
      <c r="H32" s="50">
        <f t="shared" si="0"/>
        <v>0</v>
      </c>
    </row>
    <row r="33" spans="1:15" ht="12" customHeight="1">
      <c r="A33" s="53">
        <v>2564459</v>
      </c>
      <c r="B33" s="51"/>
      <c r="C33" s="121" t="s">
        <v>1079</v>
      </c>
      <c r="D33" s="121"/>
      <c r="E33" s="54"/>
      <c r="F33" s="50">
        <f>IF(L2=TRUE,prix!K25,IF(L4=TRUE,prix!M25,IF(L6=TRUE,prix!P25,prix!E25)))</f>
        <v>0</v>
      </c>
      <c r="G33" s="50">
        <f>IF(AND(L2=TRUE),prix!K25,IF(L4=TRUE,prix!N25,IF(L6=TRUE,prix!P25,IF(L9=TRUE,prix!R25,IF(B33=0,prix!G25,IF(M2=TRUE,prix!I25,IF(M2=FALSE,prix!G25)))))))</f>
        <v>0</v>
      </c>
      <c r="H33" s="50">
        <f t="shared" si="0"/>
        <v>0</v>
      </c>
    </row>
    <row r="34" spans="1:15" ht="12" customHeight="1">
      <c r="A34" s="53">
        <v>2564471</v>
      </c>
      <c r="B34" s="51"/>
      <c r="C34" s="121" t="s">
        <v>26</v>
      </c>
      <c r="D34" s="121"/>
      <c r="E34" s="54"/>
      <c r="F34" s="50">
        <f>IF(L2=TRUE,prix!K26,IF(L4=TRUE,prix!M26,IF(L6=TRUE,prix!P26,prix!E26)))</f>
        <v>0</v>
      </c>
      <c r="G34" s="50">
        <f>IF(AND(L2=TRUE),prix!K26,IF(L4=TRUE,prix!N26,IF(L6=TRUE,prix!P26,IF(L9=TRUE,prix!R26,IF(B34=0,prix!G26,IF(M2=TRUE,prix!I26,IF(M2=FALSE,prix!G26)))))))</f>
        <v>0</v>
      </c>
      <c r="H34" s="50">
        <f t="shared" si="0"/>
        <v>0</v>
      </c>
    </row>
    <row r="35" spans="1:15" ht="6" customHeight="1">
      <c r="A35" s="158"/>
      <c r="B35" s="159"/>
      <c r="C35" s="159"/>
      <c r="D35" s="159"/>
      <c r="E35" s="159"/>
      <c r="F35" s="159"/>
      <c r="G35" s="159"/>
      <c r="H35" s="160"/>
    </row>
    <row r="36" spans="1:15" ht="12" customHeight="1">
      <c r="A36" s="53">
        <v>2564481</v>
      </c>
      <c r="B36" s="51"/>
      <c r="C36" s="121" t="str">
        <f>IF(L2=TRUE,"","Raclette de brebis")</f>
        <v>Raclette de brebis</v>
      </c>
      <c r="D36" s="121"/>
      <c r="E36" s="54"/>
      <c r="F36" s="50">
        <f>IF(L2=TRUE,"",prix!E27)</f>
        <v>0</v>
      </c>
      <c r="G36" s="50">
        <f>IF(AND(L2=TRUE),"0",IF(B36=0,prix!G27,IF(M2=TRUE,prix!I27,IF(M2=FALSE,prix!G27))))</f>
        <v>0</v>
      </c>
      <c r="H36" s="50">
        <f t="shared" si="0"/>
        <v>0</v>
      </c>
    </row>
    <row r="37" spans="1:15" ht="12" customHeight="1">
      <c r="A37" s="53">
        <v>2564482</v>
      </c>
      <c r="B37" s="51"/>
      <c r="C37" s="121" t="str">
        <f>IF(L2=TRUE,"","Raclette au poivre")</f>
        <v>Raclette au poivre</v>
      </c>
      <c r="D37" s="121"/>
      <c r="E37" s="54"/>
      <c r="F37" s="50">
        <f>IF(L2=TRUE,"",prix!E28)</f>
        <v>0</v>
      </c>
      <c r="G37" s="50">
        <f>IF(AND(L2=TRUE),"0",IF(B37=0,prix!G28,IF(M2=TRUE,prix!I28,IF(M2=FALSE,prix!G28,))))</f>
        <v>0</v>
      </c>
      <c r="H37" s="50">
        <f t="shared" si="0"/>
        <v>0</v>
      </c>
    </row>
    <row r="38" spans="1:15" ht="12" customHeight="1">
      <c r="A38" s="53">
        <v>2564483</v>
      </c>
      <c r="B38" s="51"/>
      <c r="C38" s="121" t="str">
        <f>IF(L2=TRUE,"","Raclette ail &amp; fines herbes")</f>
        <v>Raclette ail &amp; fines herbes</v>
      </c>
      <c r="D38" s="121"/>
      <c r="E38" s="54"/>
      <c r="F38" s="50">
        <f>IF(L2=TRUE,"",prix!E29)</f>
        <v>0</v>
      </c>
      <c r="G38" s="50">
        <f>IF(AND(L2=TRUE),"0",IF(B38=0,prix!G29,IF(M2=TRUE,prix!I29,IF(M2=FALSE,prix!G29,))))</f>
        <v>0</v>
      </c>
      <c r="H38" s="50">
        <f t="shared" si="0"/>
        <v>0</v>
      </c>
    </row>
    <row r="39" spans="1:15" ht="12" customHeight="1">
      <c r="A39" s="53">
        <v>2564484</v>
      </c>
      <c r="B39" s="51"/>
      <c r="C39" s="121" t="str">
        <f>IF(L2=TRUE,"","Raclette au fenugrec")</f>
        <v>Raclette au fenugrec</v>
      </c>
      <c r="D39" s="121"/>
      <c r="E39" s="54"/>
      <c r="F39" s="50">
        <f>IF(L2=TRUE,"",prix!E30)</f>
        <v>0</v>
      </c>
      <c r="G39" s="50">
        <f>IF(AND(L2=TRUE),"0",IF(B39=0,prix!G30,IF(M2=TRUE,prix!I30,IF(M2=FALSE,prix!G30,))))</f>
        <v>0</v>
      </c>
      <c r="H39" s="50">
        <f t="shared" si="0"/>
        <v>0</v>
      </c>
    </row>
    <row r="40" spans="1:15" ht="12" customHeight="1">
      <c r="A40" s="53">
        <v>2564485</v>
      </c>
      <c r="B40" s="51"/>
      <c r="C40" s="121" t="str">
        <f>IF(L2=TRUE,"","Raclette fumé au feu de bois")</f>
        <v>Raclette fumé au feu de bois</v>
      </c>
      <c r="D40" s="121"/>
      <c r="E40" s="54"/>
      <c r="F40" s="50">
        <f>IF(L2=TRUE,"",prix!E31)</f>
        <v>0</v>
      </c>
      <c r="G40" s="50">
        <f>IF(AND(L2=TRUE),"0",IF(B40=0,prix!G31,IF(M2=TRUE,prix!I31,IF(M2=FALSE,prix!G31,))))</f>
        <v>0</v>
      </c>
      <c r="H40" s="50">
        <f t="shared" si="0"/>
        <v>0</v>
      </c>
    </row>
    <row r="41" spans="1:15" ht="12" customHeight="1">
      <c r="A41" s="53">
        <v>2564487</v>
      </c>
      <c r="B41" s="51"/>
      <c r="C41" s="121" t="str">
        <f>IF(L2=TRUE,"","Raclette au piment")</f>
        <v>Raclette au piment</v>
      </c>
      <c r="D41" s="121"/>
      <c r="E41" s="54"/>
      <c r="F41" s="50">
        <f>IF(L2=TRUE,"",prix!E32)</f>
        <v>0</v>
      </c>
      <c r="G41" s="50">
        <f>IF(AND(L2=TRUE),"0",IF(B41=0,prix!G32,IF(M2=TRUE,prix!I32,IF(M2=FALSE,prix!G32,))))</f>
        <v>0</v>
      </c>
      <c r="H41" s="50">
        <f t="shared" si="0"/>
        <v>0</v>
      </c>
    </row>
    <row r="42" spans="1:15" ht="12" customHeight="1">
      <c r="A42" s="53">
        <v>2864430</v>
      </c>
      <c r="B42" s="51"/>
      <c r="C42" s="121" t="str">
        <f>IF(L2=TRUE,"","SV Pur brebis")</f>
        <v>SV Pur brebis</v>
      </c>
      <c r="D42" s="121"/>
      <c r="E42" s="54"/>
      <c r="F42" s="50">
        <f>IF(L2=TRUE,"",prix!E33)</f>
        <v>0</v>
      </c>
      <c r="G42" s="50">
        <f>IF(AND(L2=TRUE),"0",IF(B42=0,prix!G33,IF(M2=TRUE,prix!I33,IF(M2=FALSE,prix!G33,))))</f>
        <v>0</v>
      </c>
      <c r="H42" s="50">
        <f t="shared" si="0"/>
        <v>0</v>
      </c>
    </row>
    <row r="43" spans="1:15" ht="12" customHeight="1">
      <c r="A43" s="53">
        <v>2864431</v>
      </c>
      <c r="B43" s="51"/>
      <c r="C43" s="121" t="str">
        <f>IF(L2=TRUE,"","SV Pur vache thermisé")</f>
        <v>SV Pur vache thermisé</v>
      </c>
      <c r="D43" s="121"/>
      <c r="E43" s="54"/>
      <c r="F43" s="50">
        <f>IF(L2=TRUE,"",prix!E34)</f>
        <v>0</v>
      </c>
      <c r="G43" s="50">
        <f>IF(AND(L2=TRUE),"0",IF(B43=0,prix!G34,IF(M2=TRUE,prix!I34,IF(M2=FALSE,prix!G34,))))</f>
        <v>0</v>
      </c>
      <c r="H43" s="50">
        <f t="shared" si="0"/>
        <v>0</v>
      </c>
    </row>
    <row r="44" spans="1:15" ht="12" customHeight="1">
      <c r="A44" s="53">
        <v>2864432</v>
      </c>
      <c r="B44" s="51"/>
      <c r="C44" s="121" t="str">
        <f>IF(L2=TRUE,"","SV Pur vache au piment")</f>
        <v>SV Pur vache au piment</v>
      </c>
      <c r="D44" s="121"/>
      <c r="E44" s="54"/>
      <c r="F44" s="50">
        <f>IF(L2=TRUE,"",prix!E35)</f>
        <v>0</v>
      </c>
      <c r="G44" s="50">
        <f>IF(AND(L2=TRUE),"0",IF(B44=0,prix!G35,IF(M2=TRUE,prix!I35,IF(M2=FALSE,prix!G35,))))</f>
        <v>0</v>
      </c>
      <c r="H44" s="50">
        <f t="shared" si="0"/>
        <v>0</v>
      </c>
    </row>
    <row r="45" spans="1:15" ht="12" customHeight="1">
      <c r="A45" s="53">
        <v>2864433</v>
      </c>
      <c r="B45" s="51"/>
      <c r="C45" s="121" t="str">
        <f>IF(L2=TRUE,"","SV Pur vache au poivre")</f>
        <v>SV Pur vache au poivre</v>
      </c>
      <c r="D45" s="121"/>
      <c r="E45" s="54"/>
      <c r="F45" s="50">
        <f>IF(L2=TRUE,"",prix!E36)</f>
        <v>0</v>
      </c>
      <c r="G45" s="50">
        <f>IF(AND(L2=TRUE),"0",IF(B45=0,prix!G36,IF(M2=TRUE,prix!I36,IF(M2=FALSE,prix!G36,))))</f>
        <v>0</v>
      </c>
      <c r="H45" s="50">
        <f t="shared" si="0"/>
        <v>0</v>
      </c>
    </row>
    <row r="46" spans="1:15" ht="12" customHeight="1">
      <c r="A46" s="53">
        <v>2864434</v>
      </c>
      <c r="B46" s="51"/>
      <c r="C46" s="121" t="str">
        <f>IF(L2=TRUE,"","SV Pur vache fumé au feu de bois")</f>
        <v>SV Pur vache fumé au feu de bois</v>
      </c>
      <c r="D46" s="121"/>
      <c r="E46" s="54"/>
      <c r="F46" s="50">
        <f>IF(L2=TRUE,"",prix!E37)</f>
        <v>0</v>
      </c>
      <c r="G46" s="50">
        <f>IF(AND(L2=TRUE),"0",IF(B46=0,prix!G37,IF(M2=TRUE,prix!I37,IF(M2=FALSE,prix!G37,))))</f>
        <v>0</v>
      </c>
      <c r="H46" s="50">
        <f t="shared" si="0"/>
        <v>0</v>
      </c>
    </row>
    <row r="47" spans="1:15" ht="12" customHeight="1">
      <c r="A47" s="53">
        <v>2864435</v>
      </c>
      <c r="B47" s="51"/>
      <c r="C47" s="121" t="str">
        <f>IF(L2=TRUE,"","SV Pur vache ail &amp; fines herbes")</f>
        <v>SV Pur vache ail &amp; fines herbes</v>
      </c>
      <c r="D47" s="121"/>
      <c r="E47" s="54"/>
      <c r="F47" s="50">
        <f>IF(L2=TRUE,"",prix!E38)</f>
        <v>0</v>
      </c>
      <c r="G47" s="50">
        <f>IF(AND(L2=TRUE),"0",IF(B47=0,prix!G38,IF(M2=TRUE,prix!I38,IF(M2=FALSE,prix!G38,))))</f>
        <v>0</v>
      </c>
      <c r="H47" s="50">
        <f t="shared" si="0"/>
        <v>0</v>
      </c>
    </row>
    <row r="48" spans="1:15" ht="12" customHeight="1">
      <c r="A48" s="53">
        <v>2864436</v>
      </c>
      <c r="B48" s="51"/>
      <c r="C48" s="121" t="str">
        <f>IF(L2=TRUE,"","SV Pur vache au fenugrec")</f>
        <v>SV Pur vache au fenugrec</v>
      </c>
      <c r="D48" s="121"/>
      <c r="E48" s="54"/>
      <c r="F48" s="50">
        <f>IF(L2=TRUE,"",prix!E39)</f>
        <v>0</v>
      </c>
      <c r="G48" s="50">
        <f>IF(AND(L2=TRUE),"0",IF(B48=0,prix!G39,IF(M2=TRUE,prix!I39,IF(M2=FALSE,prix!G39,))))</f>
        <v>0</v>
      </c>
      <c r="H48" s="50">
        <f t="shared" si="0"/>
        <v>0</v>
      </c>
      <c r="O48" s="36"/>
    </row>
    <row r="49" spans="1:15" ht="12" customHeight="1">
      <c r="A49" s="53">
        <v>2864437</v>
      </c>
      <c r="B49" s="51"/>
      <c r="C49" s="121" t="str">
        <f>IF(L2=TRUE,"","SV Vache &amp; brebis")</f>
        <v>SV Vache &amp; brebis</v>
      </c>
      <c r="D49" s="121"/>
      <c r="E49" s="54"/>
      <c r="F49" s="50">
        <f>IF(L2=TRUE,"",prix!E40)</f>
        <v>0</v>
      </c>
      <c r="G49" s="50">
        <f>IF(AND(L2=TRUE),"0",IF(B49=0,prix!G40,IF(M2=TRUE,prix!I40,IF(M2=FALSE,prix!G40,))))</f>
        <v>0</v>
      </c>
      <c r="H49" s="50">
        <f t="shared" si="0"/>
        <v>0</v>
      </c>
      <c r="O49" s="36"/>
    </row>
    <row r="50" spans="1:15" ht="12" customHeight="1">
      <c r="A50" s="53">
        <v>2864438</v>
      </c>
      <c r="B50" s="51"/>
      <c r="C50" s="121" t="str">
        <f>IF(L2=TRUE,"","SV Brebis &amp; chevre")</f>
        <v>SV Brebis &amp; chevre</v>
      </c>
      <c r="D50" s="121"/>
      <c r="E50" s="54"/>
      <c r="F50" s="50">
        <f>IF(L2=TRUE,"",prix!E41)</f>
        <v>0</v>
      </c>
      <c r="G50" s="50">
        <f>IF(AND(L2=TRUE),"0",IF(B50=0,prix!G41,IF(M2=TRUE,prix!I41,IF(M2=FALSE,prix!G41,))))</f>
        <v>0</v>
      </c>
      <c r="H50" s="50">
        <f t="shared" si="0"/>
        <v>0</v>
      </c>
      <c r="O50" s="36"/>
    </row>
    <row r="51" spans="1:15" ht="12" customHeight="1">
      <c r="A51" s="53">
        <v>2864439</v>
      </c>
      <c r="B51" s="51"/>
      <c r="C51" s="121" t="str">
        <f>IF(L2=TRUE,"","SV 1/2 Tommette de brebis 0.600 kg")</f>
        <v>SV 1/2 Tommette de brebis 0.600 kg</v>
      </c>
      <c r="D51" s="121"/>
      <c r="E51" s="54"/>
      <c r="F51" s="50">
        <f>IF(L2=TRUE,"",prix!E42)</f>
        <v>0</v>
      </c>
      <c r="G51" s="50">
        <f>IF(AND(L2=TRUE),"0",IF(B51=0,prix!G42,IF(M2=TRUE,prix!I42,IF(M2=FALSE,prix!G42,))))</f>
        <v>0</v>
      </c>
      <c r="H51" s="50">
        <f t="shared" si="0"/>
        <v>0</v>
      </c>
      <c r="O51" s="36"/>
    </row>
    <row r="52" spans="1:15" s="31" customFormat="1" ht="12.75" customHeight="1">
      <c r="A52" s="122" t="s">
        <v>1065</v>
      </c>
      <c r="B52" s="123"/>
      <c r="C52" s="123"/>
      <c r="D52" s="123"/>
      <c r="E52" s="123"/>
      <c r="F52" s="123"/>
      <c r="G52" s="123"/>
      <c r="H52" s="124"/>
      <c r="J52" s="36"/>
      <c r="K52" s="1"/>
      <c r="L52" s="33"/>
      <c r="M52" s="33"/>
      <c r="N52" s="1"/>
      <c r="O52" s="72"/>
    </row>
    <row r="53" spans="1:15" ht="12" customHeight="1">
      <c r="A53" s="53">
        <v>2564473</v>
      </c>
      <c r="B53" s="51"/>
      <c r="C53" s="121" t="s">
        <v>883</v>
      </c>
      <c r="D53" s="132"/>
      <c r="E53" s="54"/>
      <c r="F53" s="50">
        <f>prix!E43</f>
        <v>0</v>
      </c>
      <c r="G53" s="50">
        <f>prix!E43</f>
        <v>0</v>
      </c>
      <c r="H53" s="50">
        <f>E53*G53</f>
        <v>0</v>
      </c>
      <c r="O53" s="36"/>
    </row>
    <row r="54" spans="1:15" ht="12" customHeight="1">
      <c r="A54" s="53">
        <v>2564472</v>
      </c>
      <c r="B54" s="51"/>
      <c r="C54" s="121" t="s">
        <v>884</v>
      </c>
      <c r="D54" s="132"/>
      <c r="E54" s="54"/>
      <c r="F54" s="50">
        <f>prix!E44</f>
        <v>0</v>
      </c>
      <c r="G54" s="50">
        <f>prix!E44</f>
        <v>0</v>
      </c>
      <c r="H54" s="50">
        <f>E54*G54</f>
        <v>0</v>
      </c>
      <c r="O54" s="36"/>
    </row>
    <row r="55" spans="1:15" ht="12" customHeight="1">
      <c r="A55" s="53">
        <v>2564474</v>
      </c>
      <c r="B55" s="51"/>
      <c r="C55" s="121" t="s">
        <v>885</v>
      </c>
      <c r="D55" s="132"/>
      <c r="E55" s="54"/>
      <c r="F55" s="50">
        <f>prix!E45</f>
        <v>0</v>
      </c>
      <c r="G55" s="50">
        <f>prix!E45</f>
        <v>0</v>
      </c>
      <c r="H55" s="50">
        <f>E55*G55</f>
        <v>0</v>
      </c>
      <c r="O55" s="36"/>
    </row>
    <row r="56" spans="1:15" ht="12" customHeight="1">
      <c r="A56" s="53">
        <v>2564480</v>
      </c>
      <c r="B56" s="51"/>
      <c r="C56" s="121" t="s">
        <v>886</v>
      </c>
      <c r="D56" s="132"/>
      <c r="E56" s="54"/>
      <c r="F56" s="50">
        <f>prix!E46</f>
        <v>0</v>
      </c>
      <c r="G56" s="50">
        <f>prix!E46</f>
        <v>0</v>
      </c>
      <c r="H56" s="50">
        <f>E56*G56</f>
        <v>0</v>
      </c>
      <c r="O56" s="36"/>
    </row>
    <row r="57" spans="1:15" ht="12" customHeight="1">
      <c r="A57" s="53">
        <v>2564475</v>
      </c>
      <c r="B57" s="51"/>
      <c r="C57" s="121" t="s">
        <v>887</v>
      </c>
      <c r="D57" s="132"/>
      <c r="E57" s="54"/>
      <c r="F57" s="50">
        <f>prix!E47</f>
        <v>0</v>
      </c>
      <c r="G57" s="50">
        <f>prix!E47</f>
        <v>0</v>
      </c>
      <c r="H57" s="50">
        <f>E57*G57</f>
        <v>0</v>
      </c>
      <c r="K57" s="36"/>
      <c r="N57" s="36"/>
      <c r="O57" s="36"/>
    </row>
    <row r="58" spans="1:15" ht="6" customHeight="1">
      <c r="A58" s="125"/>
      <c r="B58" s="126"/>
      <c r="C58" s="126"/>
      <c r="D58" s="126"/>
      <c r="E58" s="126"/>
      <c r="F58" s="126"/>
      <c r="G58" s="126"/>
      <c r="H58" s="127"/>
      <c r="K58" s="36"/>
      <c r="N58" s="36"/>
      <c r="O58" s="36"/>
    </row>
    <row r="59" spans="1:15" ht="12" customHeight="1">
      <c r="A59" s="55">
        <v>3760172600015</v>
      </c>
      <c r="B59" s="105"/>
      <c r="C59" s="121" t="s">
        <v>1080</v>
      </c>
      <c r="D59" s="121"/>
      <c r="E59" s="57">
        <f>B59*24</f>
        <v>0</v>
      </c>
      <c r="F59" s="50">
        <f>prix!G48</f>
        <v>0</v>
      </c>
      <c r="G59" s="50">
        <f>prix!G48</f>
        <v>0</v>
      </c>
      <c r="H59" s="50">
        <f t="shared" si="0"/>
        <v>0</v>
      </c>
      <c r="K59" s="36"/>
      <c r="N59" s="36"/>
      <c r="O59" s="36"/>
    </row>
    <row r="60" spans="1:15" ht="12" customHeight="1">
      <c r="A60" s="55">
        <v>3760172600022</v>
      </c>
      <c r="B60" s="56"/>
      <c r="C60" s="121" t="s">
        <v>1081</v>
      </c>
      <c r="D60" s="121"/>
      <c r="E60" s="57">
        <f>B60*90</f>
        <v>0</v>
      </c>
      <c r="F60" s="50">
        <f>prix!G49</f>
        <v>0</v>
      </c>
      <c r="G60" s="50">
        <f>prix!G49</f>
        <v>0</v>
      </c>
      <c r="H60" s="50">
        <f t="shared" si="0"/>
        <v>0</v>
      </c>
      <c r="K60" s="36"/>
      <c r="N60" s="36"/>
      <c r="O60" s="36"/>
    </row>
    <row r="61" spans="1:15" ht="12" customHeight="1">
      <c r="A61" s="55">
        <v>3760172600053</v>
      </c>
      <c r="B61" s="56"/>
      <c r="C61" s="121" t="s">
        <v>622</v>
      </c>
      <c r="D61" s="121"/>
      <c r="E61" s="57">
        <f>B61*1</f>
        <v>0</v>
      </c>
      <c r="F61" s="50">
        <f>prix!G50</f>
        <v>0</v>
      </c>
      <c r="G61" s="50">
        <f>prix!G50</f>
        <v>0</v>
      </c>
      <c r="H61" s="50">
        <f t="shared" si="0"/>
        <v>0</v>
      </c>
      <c r="J61" s="72"/>
      <c r="K61" s="72"/>
      <c r="L61" s="92"/>
      <c r="M61" s="92"/>
      <c r="N61" s="72"/>
      <c r="O61" s="36"/>
    </row>
    <row r="62" spans="1:15" ht="6" customHeight="1">
      <c r="A62" s="128"/>
      <c r="B62" s="129"/>
      <c r="C62" s="129"/>
      <c r="D62" s="129"/>
      <c r="E62" s="129"/>
      <c r="F62" s="129"/>
      <c r="G62" s="129"/>
      <c r="H62" s="130"/>
      <c r="J62" s="72"/>
      <c r="K62" s="72"/>
      <c r="L62" s="92"/>
      <c r="M62" s="92"/>
      <c r="N62" s="72"/>
      <c r="O62" s="36"/>
    </row>
    <row r="63" spans="1:15" ht="12" customHeight="1">
      <c r="A63" s="55"/>
      <c r="B63" s="51"/>
      <c r="C63" s="119"/>
      <c r="D63" s="120"/>
      <c r="E63" s="52"/>
      <c r="F63" s="74" t="str">
        <f>IF(C63="confiture de cerises noires 100 g",B63*24,IF(C63="confiture de cerises noires 30 g",B63*90,IF(C63="confiture de cerises noires pot de 3 kg",B63*1,"")))</f>
        <v/>
      </c>
      <c r="G63" s="134" t="str">
        <f>IF(C63="confiture de cerises noires 100 g","POTS GRATUIT",IF(C63="confiture de cerises noires 30 g","POTS GRATUIT",IF(C63="confiture de cerises noires pot de 3 kg","POTS GRATUIT",IF(B63&gt;0,"GRATUIT",""))))</f>
        <v/>
      </c>
      <c r="H63" s="135"/>
      <c r="I63" s="75"/>
      <c r="J63" s="185" t="s">
        <v>1082</v>
      </c>
      <c r="K63" s="73"/>
      <c r="L63" s="93"/>
      <c r="M63" s="93"/>
      <c r="N63" s="73"/>
      <c r="O63" s="36"/>
    </row>
    <row r="64" spans="1:15" ht="12" customHeight="1">
      <c r="A64" s="55"/>
      <c r="B64" s="51"/>
      <c r="C64" s="119"/>
      <c r="D64" s="131"/>
      <c r="E64" s="52"/>
      <c r="F64" s="74" t="str">
        <f>IF(C64="confiture de cerises noires 100 g",B64*24,IF(C64="confiture de cerises noires 30 g",B64*90,IF(C64="confiture de cerises noires pot de 3 kg",B64*1,"")))</f>
        <v/>
      </c>
      <c r="G64" s="134" t="str">
        <f>IF(C64="confiture de cerises noires 100 g","POTS GRATUIT",IF(C64="confiture de cerises noires 30 g","POTS GRATUIT",IF(C64="confiture de cerises noires pot de 3 kg","POTS GRATUIT",IF(B64&gt;0,"GRATUIT",""))))</f>
        <v/>
      </c>
      <c r="H64" s="135"/>
      <c r="I64" s="75"/>
      <c r="J64" s="133" t="str">
        <f>IF(B59&gt;0,"ATTENTION BON CONFITURE A PART",IF(B60&gt;0,"ATTENTION BON CONFITURE A PART",IF(B61&gt;0,"ATTENTION BON CONFITURE A PART",IF(G63="POTS GRATUIT","ATTENTION BON CONFITURE A PART",IF(G64="POTS GRATUIT","ATTENTION BON CONFITURE A PART",IF(G65="POTS GRATUIT","ATTENTION BON CONFITURE A PART",IF(G66="POTS GRATUIT","ATTENTION BON CONFITURE A PART",IF(G67="POTS GRATUIT","ATTENTION BON CONFITURE A PART",""))))))))</f>
        <v/>
      </c>
      <c r="K64" s="133"/>
      <c r="L64" s="133"/>
      <c r="M64" s="133"/>
      <c r="N64" s="133"/>
      <c r="O64" s="36"/>
    </row>
    <row r="65" spans="1:15" ht="12" customHeight="1">
      <c r="A65" s="55"/>
      <c r="B65" s="51"/>
      <c r="C65" s="119"/>
      <c r="D65" s="131"/>
      <c r="E65" s="54"/>
      <c r="F65" s="74" t="str">
        <f>IF(C65="confiture de cerises noires 100 g",B65*24,IF(C65="confiture de cerises noires 30 g",B65*90,IF(C65="confiture de cerises noires pot de 3 kg",B65*1,"")))</f>
        <v/>
      </c>
      <c r="G65" s="134" t="str">
        <f>IF(C65="confiture de cerises noires 100 g","POTS GRATUIT",IF(C65="confiture de cerises noires 30 g","POTS GRATUIT",IF(C65="confiture de cerises noires pot de 3 kg","POTS GRATUIT",IF(B65&gt;0,"GRATUIT",""))))</f>
        <v/>
      </c>
      <c r="H65" s="135"/>
      <c r="I65" s="75"/>
      <c r="J65" s="133"/>
      <c r="K65" s="133"/>
      <c r="L65" s="133"/>
      <c r="M65" s="133"/>
      <c r="N65" s="133"/>
      <c r="O65" s="36"/>
    </row>
    <row r="66" spans="1:15" ht="12" customHeight="1">
      <c r="A66" s="55"/>
      <c r="B66" s="51"/>
      <c r="C66" s="119"/>
      <c r="D66" s="120"/>
      <c r="E66" s="52"/>
      <c r="F66" s="74" t="str">
        <f>IF(C66="confiture de cerises noires 100 g",B66*24,IF(C66="confiture de cerises noires 30 g",B66*90,IF(C66="confiture de cerises noires pot de 3 kg",B66*1,"")))</f>
        <v/>
      </c>
      <c r="G66" s="134" t="str">
        <f>IF(C66="confiture de cerises noires 100 g","POTS GRATUIT",IF(C66="confiture de cerises noires 30 g","POTS GRATUIT",IF(C66="confiture de cerises noires pot de 3 kg","POTS GRATUIT",IF(B66&gt;0,"GRATUIT",""))))</f>
        <v/>
      </c>
      <c r="H66" s="135"/>
      <c r="I66" s="77"/>
      <c r="J66" s="133"/>
      <c r="K66" s="133"/>
      <c r="L66" s="133"/>
      <c r="M66" s="133"/>
      <c r="N66" s="133"/>
      <c r="O66" s="36"/>
    </row>
    <row r="67" spans="1:15" ht="12" customHeight="1">
      <c r="A67" s="53"/>
      <c r="B67" s="51"/>
      <c r="C67" s="119"/>
      <c r="D67" s="120"/>
      <c r="E67" s="52"/>
      <c r="F67" s="74" t="str">
        <f>IF(C67="confiture de cerises noires 100 g",B67*24,IF(C67="confiture de cerises noires 30 g",B67*90,IF(C67="confiture de cerises noires pot de 3 kg",B67*1,"")))</f>
        <v/>
      </c>
      <c r="G67" s="134" t="str">
        <f>IF(C67="confiture de cerises noires 100 g","POTS GRATUIT",IF(C67="confiture de cerises noires 30 g","POTS GRATUIT",IF(C67="confiture de cerises noires pot de 3 kg","POTS GRATUIT",IF(B67&gt;0,"GRATUIT",""))))</f>
        <v/>
      </c>
      <c r="H67" s="135"/>
      <c r="I67" s="75"/>
      <c r="J67" s="133"/>
      <c r="K67" s="133"/>
      <c r="L67" s="133"/>
      <c r="M67" s="133"/>
      <c r="N67" s="133"/>
      <c r="O67" s="36"/>
    </row>
    <row r="68" spans="1:15" ht="12" customHeight="1">
      <c r="A68" s="82"/>
      <c r="B68" s="83"/>
      <c r="C68" s="78"/>
      <c r="D68" s="84"/>
      <c r="E68" s="85"/>
      <c r="F68" s="76"/>
      <c r="G68" s="79"/>
      <c r="H68" s="80"/>
      <c r="I68" s="75"/>
      <c r="J68" s="133"/>
      <c r="K68" s="133"/>
      <c r="L68" s="133"/>
      <c r="M68" s="133"/>
      <c r="N68" s="133"/>
      <c r="O68" s="36"/>
    </row>
    <row r="69" spans="1:15" ht="12" customHeight="1">
      <c r="A69" s="61" t="s">
        <v>888</v>
      </c>
      <c r="B69" s="56">
        <f>SUM(B14:B67)</f>
        <v>0</v>
      </c>
      <c r="C69" s="58"/>
      <c r="D69" s="61" t="s">
        <v>889</v>
      </c>
      <c r="E69" s="59">
        <f>E14+E15+E16+E17+E18+E19+E20+E21+E22+E23+E24+E25+E26+E27+E28+E29+E30+E32+E33+E34+E36+E37+E38+E39+E40+E41+E42+E43+E44+E45+E46+E47+E48+E49+E50+E51+E53+E54+E55+E63+E64+E65+E66+E67</f>
        <v>0</v>
      </c>
      <c r="G69" s="106"/>
      <c r="J69" s="133"/>
      <c r="K69" s="133"/>
      <c r="L69" s="133"/>
      <c r="M69" s="133"/>
      <c r="N69" s="133"/>
      <c r="O69" s="36"/>
    </row>
    <row r="70" spans="1:15" ht="12" customHeight="1">
      <c r="A70" s="61"/>
      <c r="B70" s="60"/>
      <c r="C70" s="58"/>
      <c r="D70" s="61"/>
      <c r="E70" s="62"/>
      <c r="F70" s="104"/>
      <c r="G70" s="106"/>
      <c r="H70" s="107"/>
      <c r="J70" s="133"/>
      <c r="K70" s="133"/>
      <c r="L70" s="133"/>
      <c r="M70" s="133"/>
      <c r="N70" s="133"/>
      <c r="O70" s="36"/>
    </row>
    <row r="71" spans="1:15" ht="12" customHeight="1">
      <c r="A71" s="60"/>
      <c r="B71" s="60"/>
      <c r="C71" s="58"/>
      <c r="D71" s="61"/>
      <c r="E71" s="62"/>
      <c r="F71" s="114" t="s">
        <v>625</v>
      </c>
      <c r="G71" s="106"/>
      <c r="H71" s="113" t="s">
        <v>626</v>
      </c>
      <c r="J71" s="133"/>
      <c r="K71" s="133"/>
      <c r="L71" s="133"/>
      <c r="M71" s="133"/>
      <c r="N71" s="133"/>
    </row>
    <row r="72" spans="1:15" ht="12" customHeight="1">
      <c r="A72" s="109"/>
      <c r="B72" s="63"/>
      <c r="C72" s="64"/>
      <c r="E72" s="65" t="s">
        <v>1116</v>
      </c>
      <c r="F72" s="115">
        <f>IF(M2=TRUE,J82,IF(L9=TRUE,J82,IF(L6=TRUE,J82,J78)))</f>
        <v>0</v>
      </c>
      <c r="G72" s="108" t="s">
        <v>1103</v>
      </c>
      <c r="H72" s="112">
        <f>G59*E59+G60*E60+G61*E61</f>
        <v>0</v>
      </c>
      <c r="J72" s="133"/>
      <c r="K72" s="133"/>
      <c r="L72" s="133"/>
      <c r="M72" s="133"/>
      <c r="N72" s="133"/>
    </row>
    <row r="73" spans="1:15" ht="12" customHeight="1">
      <c r="A73" s="66"/>
      <c r="B73" s="66"/>
      <c r="C73" s="66"/>
      <c r="E73" s="111" t="s">
        <v>1117</v>
      </c>
      <c r="F73" s="116">
        <f>IF(L2=TRUE,(F14*E14+F15*E15+F16*E16+F17*E17+F18*E18+F19*E19+F20*E20+F21*E21+F22*E22+F23*E23+F24*E24+F25*E25+F26*E26+F27*E27+F28*E28+F29*E29+F30*E30+F32*E32+F33*E33+F34*E34+F53*E53+F54*E54+F55*E55+F56*E56+F57*E57)/100*prix!G5,(F14*E14+F15*E15+F16*E16+F17*E17+F18*E18+F19*E19+F20*E20+F21*E21+F22*E22+F23*E23+F24*E24+F25*E25+F26*E26+F27*E27+F28*E28+F29*E29+F30*E30+F32*E32+F33*E33+F34*E34+F36*E36+F37*E37+F38*E38+F39*E39+F40*E40+F41*E41+F42*E42+F43*E43+F44*E44+F45*E45+F46*E46+F47*E47+F48*E48+F49*E49+F50*E50+F51*E51+F53*E53+F54*E54+F55*E55+F56*E56+F57*E57)/100*prix!G5)</f>
        <v>0</v>
      </c>
      <c r="G73" s="108" t="s">
        <v>1104</v>
      </c>
      <c r="H73" s="112">
        <f>H72/100*5.5</f>
        <v>0</v>
      </c>
      <c r="J73" s="133"/>
      <c r="K73" s="133"/>
      <c r="L73" s="133"/>
      <c r="M73" s="133"/>
      <c r="N73" s="133"/>
    </row>
    <row r="74" spans="1:15" ht="12" customHeight="1">
      <c r="A74" s="66"/>
      <c r="B74" s="66"/>
      <c r="C74" s="66"/>
      <c r="E74" s="111" t="s">
        <v>1118</v>
      </c>
      <c r="F74" s="117">
        <f>F72-F73</f>
        <v>0</v>
      </c>
      <c r="G74" s="108" t="s">
        <v>1105</v>
      </c>
      <c r="H74" s="112">
        <f>H72+H73</f>
        <v>0</v>
      </c>
      <c r="J74" s="133"/>
      <c r="K74" s="133"/>
      <c r="L74" s="133"/>
      <c r="M74" s="133"/>
      <c r="N74" s="133"/>
    </row>
    <row r="75" spans="1:15" ht="12" customHeight="1">
      <c r="A75" s="66"/>
      <c r="B75" s="66"/>
      <c r="C75" s="66"/>
      <c r="D75" s="154" t="s">
        <v>1106</v>
      </c>
      <c r="E75" s="155"/>
      <c r="F75" s="117">
        <f>F74*5.5%</f>
        <v>0</v>
      </c>
      <c r="G75" s="66"/>
      <c r="H75" s="66"/>
      <c r="J75" s="133"/>
      <c r="K75" s="133"/>
      <c r="L75" s="133"/>
      <c r="M75" s="133"/>
      <c r="N75" s="133"/>
    </row>
    <row r="76" spans="1:15" ht="12" customHeight="1">
      <c r="A76" s="66"/>
      <c r="B76" s="66"/>
      <c r="C76" s="66"/>
      <c r="D76" s="156" t="s">
        <v>1119</v>
      </c>
      <c r="E76" s="157"/>
      <c r="F76" s="117">
        <f>F74+F75</f>
        <v>0</v>
      </c>
      <c r="G76" s="66"/>
      <c r="H76" s="66"/>
      <c r="J76" s="133"/>
      <c r="K76" s="133"/>
      <c r="L76" s="133"/>
      <c r="M76" s="133"/>
      <c r="N76" s="133"/>
    </row>
    <row r="77" spans="1:15" ht="36">
      <c r="J77" s="118"/>
      <c r="K77" s="81"/>
      <c r="L77" s="94"/>
      <c r="M77" s="94"/>
      <c r="N77" s="81"/>
    </row>
    <row r="78" spans="1:15">
      <c r="J78" s="186">
        <f>IF(L2,J85,E14*F14+E15*F15+E16*F16+E17*F17+E18*F18+E19*F19+E20*F20+E21*F21+E22*F22+E23*F23+E24*F24+E25*F25+E26*F26+E27*F27+E28*F28+E29*F29+E30*F30+E32*F32+E33*F33+E34*F34+E36*F36+E37*F37+E38*F38+E39*F39+E40*F40+E41*F41+E42*F42+E43*F43+E44*F44+E45*F45+E46*F46+E47*F47+E48*F48+E49*F49+E50*F50+E51*F51+E53*F53+E54*F54+E55*F55+E56*F56+E57*F57)</f>
        <v>0</v>
      </c>
      <c r="K78" s="36"/>
      <c r="N78" s="36"/>
    </row>
    <row r="79" spans="1:15">
      <c r="J79" s="186"/>
      <c r="K79" s="36"/>
      <c r="N79" s="36"/>
    </row>
    <row r="80" spans="1:15">
      <c r="J80" s="187"/>
    </row>
    <row r="81" spans="10:10">
      <c r="J81" s="185" t="s">
        <v>1083</v>
      </c>
    </row>
    <row r="82" spans="10:10">
      <c r="J82" s="188">
        <f>E14*G14+E15*G15+E16*G16+E17*G17+E18*G18+E19*G19+E20*G20+E21*G21+E22*G22+E23*G23+E24*G24+E25*G25+E26*G26+E27*G27+E28*G28+E29*G29+E30*G30+E32*G32+E33*G33+E34*G34+E36*G36+E37*G37+E38*G38+E39*G39+E40*G40+E41*G41+E42*G42+E43*G43+E44*G44+E45*G45+E46*G46+E47*G47+E48*G48+E49*G49+E50*G50+E51*G51+E53*G53+E54*G54+E55*G55+E56*G56+E57*G57</f>
        <v>0</v>
      </c>
    </row>
    <row r="83" spans="10:10">
      <c r="J83" s="187"/>
    </row>
    <row r="84" spans="10:10">
      <c r="J84" s="185" t="s">
        <v>1084</v>
      </c>
    </row>
    <row r="85" spans="10:10">
      <c r="J85" s="188">
        <f>E14*F14+E15*F15+E16*F16+E17*F17+E18*F18+E19*F19+E20*F20+E21*F21+E22*F22+E23*F23+E24*F24+E25*F25+E26*F26+E27*F27+E28*F28+E29*F29+E30*F30+E32*F32+E33*F33+E34*F34+E53*F53+E54*F54+E55*F55+E56*F56+E57*F57</f>
        <v>0</v>
      </c>
    </row>
  </sheetData>
  <mergeCells count="81">
    <mergeCell ref="A11:B11"/>
    <mergeCell ref="C11:D11"/>
    <mergeCell ref="D75:E75"/>
    <mergeCell ref="D76:E76"/>
    <mergeCell ref="C21:D21"/>
    <mergeCell ref="C22:D22"/>
    <mergeCell ref="C29:D29"/>
    <mergeCell ref="C30:D30"/>
    <mergeCell ref="C32:D32"/>
    <mergeCell ref="C23:D23"/>
    <mergeCell ref="A31:H31"/>
    <mergeCell ref="C24:D24"/>
    <mergeCell ref="C25:D25"/>
    <mergeCell ref="C28:D28"/>
    <mergeCell ref="C26:D26"/>
    <mergeCell ref="C27:D27"/>
    <mergeCell ref="A35:H35"/>
    <mergeCell ref="C60:D60"/>
    <mergeCell ref="C33:D33"/>
    <mergeCell ref="C56:D56"/>
    <mergeCell ref="C34:D34"/>
    <mergeCell ref="C37:D37"/>
    <mergeCell ref="C38:D38"/>
    <mergeCell ref="C49:D49"/>
    <mergeCell ref="C47:D47"/>
    <mergeCell ref="C39:D39"/>
    <mergeCell ref="C41:D41"/>
    <mergeCell ref="C53:D53"/>
    <mergeCell ref="A13:H13"/>
    <mergeCell ref="F7:H7"/>
    <mergeCell ref="F5:H5"/>
    <mergeCell ref="C12:D12"/>
    <mergeCell ref="C14:D14"/>
    <mergeCell ref="B6:F6"/>
    <mergeCell ref="B5:D5"/>
    <mergeCell ref="C9:D9"/>
    <mergeCell ref="B7:D7"/>
    <mergeCell ref="A9:B9"/>
    <mergeCell ref="A8:B8"/>
    <mergeCell ref="C8:D8"/>
    <mergeCell ref="A10:B10"/>
    <mergeCell ref="C10:D10"/>
    <mergeCell ref="E10:F10"/>
    <mergeCell ref="G10:H10"/>
    <mergeCell ref="C16:D16"/>
    <mergeCell ref="C19:D19"/>
    <mergeCell ref="C20:D20"/>
    <mergeCell ref="C17:D17"/>
    <mergeCell ref="C18:D18"/>
    <mergeCell ref="F4:G4"/>
    <mergeCell ref="C45:D45"/>
    <mergeCell ref="C46:D46"/>
    <mergeCell ref="C61:D61"/>
    <mergeCell ref="C66:D66"/>
    <mergeCell ref="C51:D51"/>
    <mergeCell ref="C43:D43"/>
    <mergeCell ref="C44:D44"/>
    <mergeCell ref="C54:D54"/>
    <mergeCell ref="C55:D55"/>
    <mergeCell ref="C63:D63"/>
    <mergeCell ref="C48:D48"/>
    <mergeCell ref="C65:D65"/>
    <mergeCell ref="C36:D36"/>
    <mergeCell ref="A4:E4"/>
    <mergeCell ref="C15:D15"/>
    <mergeCell ref="J64:N76"/>
    <mergeCell ref="G63:H63"/>
    <mergeCell ref="G66:H66"/>
    <mergeCell ref="G67:H67"/>
    <mergeCell ref="G64:H64"/>
    <mergeCell ref="G65:H65"/>
    <mergeCell ref="C67:D67"/>
    <mergeCell ref="C40:D40"/>
    <mergeCell ref="C50:D50"/>
    <mergeCell ref="A52:H52"/>
    <mergeCell ref="A58:H58"/>
    <mergeCell ref="A62:H62"/>
    <mergeCell ref="C42:D42"/>
    <mergeCell ref="C64:D64"/>
    <mergeCell ref="C57:D57"/>
    <mergeCell ref="C59:D59"/>
  </mergeCells>
  <conditionalFormatting sqref="E59">
    <cfRule type="cellIs" dxfId="17" priority="42" stopIfTrue="1" operator="equal">
      <formula>0</formula>
    </cfRule>
  </conditionalFormatting>
  <conditionalFormatting sqref="E60:E61">
    <cfRule type="cellIs" dxfId="16" priority="41" stopIfTrue="1" operator="equal">
      <formula>0</formula>
    </cfRule>
  </conditionalFormatting>
  <conditionalFormatting sqref="J64:N77">
    <cfRule type="containsText" dxfId="15" priority="38" stopIfTrue="1" operator="containsText" text="bon confiture a part">
      <formula>NOT(ISERROR(SEARCH("bon confiture a part",J64)))</formula>
    </cfRule>
  </conditionalFormatting>
  <conditionalFormatting sqref="H12">
    <cfRule type="containsText" dxfId="14" priority="37" operator="containsText" text="FAUX">
      <formula>NOT(ISERROR(SEARCH("FAUX",H12)))</formula>
    </cfRule>
  </conditionalFormatting>
  <conditionalFormatting sqref="A8:A11 B8:B9">
    <cfRule type="containsText" dxfId="13" priority="35" operator="containsText" text="commande">
      <formula>NOT(ISERROR(SEARCH("commande",A8)))</formula>
    </cfRule>
    <cfRule type="containsErrors" dxfId="12" priority="43">
      <formula>ISERROR(A8)</formula>
    </cfRule>
  </conditionalFormatting>
  <conditionalFormatting sqref="H71 G72:H74">
    <cfRule type="expression" dxfId="11" priority="34">
      <formula>IF($J$64="attention bon confiture a part",FALSE,TRUE)</formula>
    </cfRule>
  </conditionalFormatting>
  <conditionalFormatting sqref="F71">
    <cfRule type="expression" dxfId="10" priority="13">
      <formula>IF($J$64="attention bon confiture a part",TRUE,FALSE)</formula>
    </cfRule>
  </conditionalFormatting>
  <conditionalFormatting sqref="F72">
    <cfRule type="expression" dxfId="9" priority="12">
      <formula>IF($J$64="attention bon confiture a part",TRUE,FALSE)</formula>
    </cfRule>
  </conditionalFormatting>
  <conditionalFormatting sqref="E72">
    <cfRule type="expression" dxfId="8" priority="11">
      <formula>IF($J$64="attention bon confiture a part",TRUE,FALSE)</formula>
    </cfRule>
  </conditionalFormatting>
  <conditionalFormatting sqref="F73">
    <cfRule type="expression" dxfId="7" priority="10">
      <formula>IF($J$64="attention bon confiture a part",TRUE,FALSE)</formula>
    </cfRule>
  </conditionalFormatting>
  <conditionalFormatting sqref="E73">
    <cfRule type="expression" dxfId="6" priority="9">
      <formula>IF($J$64="attention bon confiture a part",TRUE,FALSE)</formula>
    </cfRule>
  </conditionalFormatting>
  <conditionalFormatting sqref="F74">
    <cfRule type="expression" dxfId="5" priority="8">
      <formula>IF($J$64="attention bon confiture a part",TRUE,FALSE)</formula>
    </cfRule>
  </conditionalFormatting>
  <conditionalFormatting sqref="E74">
    <cfRule type="expression" dxfId="4" priority="7">
      <formula>IF($J$64="attention bon confiture a part",TRUE,FALSE)</formula>
    </cfRule>
  </conditionalFormatting>
  <conditionalFormatting sqref="F75">
    <cfRule type="expression" dxfId="3" priority="6">
      <formula>IF($J$64="attention bon confiture a part",TRUE,FALSE)</formula>
    </cfRule>
  </conditionalFormatting>
  <conditionalFormatting sqref="D75:E75">
    <cfRule type="expression" dxfId="2" priority="5">
      <formula>IF($J$64="attention bon confiture a part",TRUE,FALSE)</formula>
    </cfRule>
  </conditionalFormatting>
  <conditionalFormatting sqref="F76">
    <cfRule type="expression" dxfId="1" priority="4">
      <formula>IF($J$64="attention bon confiture a part",TRUE,FALSE)</formula>
    </cfRule>
  </conditionalFormatting>
  <conditionalFormatting sqref="D76:E76">
    <cfRule type="expression" dxfId="0" priority="3">
      <formula>IF($J$64="attention bon confiture a part",TRUE,FALSE)</formula>
    </cfRule>
  </conditionalFormatting>
  <dataValidations count="6">
    <dataValidation type="list" allowBlank="1" showInputMessage="1" showErrorMessage="1" sqref="C66:D66">
      <formula1>OFFSET(produits,MATCH($C$66&amp;"*",produits,0)-1,,COUNTIF(produits,$C$66&amp;"*"))</formula1>
    </dataValidation>
    <dataValidation type="list" allowBlank="1" showInputMessage="1" showErrorMessage="1" sqref="C63:D63">
      <formula1>OFFSET(produits,MATCH($C$63&amp;"*",produits,0)-1,,COUNTIF(produits,$C$63&amp;"*"))</formula1>
    </dataValidation>
    <dataValidation type="list" allowBlank="1" showInputMessage="1" showErrorMessage="1" sqref="C67:D68">
      <formula1>OFFSET(produits,MATCH($C$67&amp;"*",produits,0)-1,,COUNTIF(produits,$C$67&amp;"*"))</formula1>
    </dataValidation>
    <dataValidation type="list" allowBlank="1" showInputMessage="1" showErrorMessage="1" sqref="C64:D64">
      <formula1>OFFSET(produits,MATCH($C$64&amp;"*",produits,0)-1,,COUNTIF(produits,$C$64&amp;"*"))</formula1>
    </dataValidation>
    <dataValidation type="list" allowBlank="1" showInputMessage="1" showErrorMessage="1" sqref="C65:D65">
      <formula1>OFFSET(produits,MATCH($C$65&amp;"*",produits,0)-1,,COUNTIF(produits,$C$65&amp;"*"))</formula1>
    </dataValidation>
    <dataValidation type="list" showInputMessage="1" sqref="B5:D5">
      <formula1>OFFSET(magasin,MATCH($B$5&amp;"*",magasin,0)-1,,COUNTIF(magasin,$B$5&amp;"*"))</formula1>
    </dataValidation>
  </dataValidations>
  <pageMargins left="0.39370078740157483" right="0.39370078740157483" top="0" bottom="0" header="0.31496062992125984" footer="0.31496062992125984"/>
  <pageSetup paperSize="9" orientation="portrait" horizontalDpi="300" verticalDpi="120" r:id="rId1"/>
  <headerFooter>
    <oddFooter>&amp;C&amp;"Magda,Normal"ZYRAX&amp;"-,Normal" Caves fromagère des pyrénées atlantiques Fax 05.59.41.15.94</oddFooter>
  </headerFooter>
  <ignoredErrors>
    <ignoredError sqref="J15 A8" evalError="1"/>
    <ignoredError sqref="G14:G23 G24:H24 G25:G30 G32:G34 G36:G51 H12 H14:H23 H25:H30 H32:H34 H36:H51 H53:H57 F63:G64 G65:G67 F65:F67 F7 B6:B7" emptyCellReference="1"/>
    <ignoredError sqref="E59:E61" unlockedFormula="1" emptyCellReference="1"/>
    <ignoredError sqref="F5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E369"/>
  <sheetViews>
    <sheetView topLeftCell="A28" zoomScale="125" zoomScaleNormal="125" workbookViewId="0">
      <pane xSplit="1" topLeftCell="B1" activePane="topRight" state="frozen"/>
      <selection pane="topRight" activeCell="A36" sqref="A36"/>
    </sheetView>
  </sheetViews>
  <sheetFormatPr baseColWidth="10" defaultRowHeight="11.25"/>
  <cols>
    <col min="1" max="1" width="36.85546875" style="9" customWidth="1"/>
    <col min="2" max="2" width="48" style="3" customWidth="1"/>
    <col min="3" max="3" width="16.28515625" style="4" customWidth="1"/>
    <col min="4" max="4" width="29.28515625" style="3" customWidth="1"/>
    <col min="5" max="5" width="2.85546875" style="3" customWidth="1"/>
    <col min="6" max="16384" width="11.42578125" style="5"/>
  </cols>
  <sheetData>
    <row r="1" spans="1:5">
      <c r="A1" s="9" t="s">
        <v>200</v>
      </c>
      <c r="B1" s="3" t="s">
        <v>200</v>
      </c>
      <c r="C1" s="4" t="s">
        <v>200</v>
      </c>
      <c r="D1" s="3" t="s">
        <v>200</v>
      </c>
    </row>
    <row r="2" spans="1:5">
      <c r="A2" s="9" t="s">
        <v>895</v>
      </c>
    </row>
    <row r="3" spans="1:5">
      <c r="A3" s="9" t="s">
        <v>647</v>
      </c>
      <c r="B3" s="3" t="s">
        <v>648</v>
      </c>
      <c r="C3" s="4">
        <v>24100</v>
      </c>
      <c r="D3" s="3" t="s">
        <v>649</v>
      </c>
      <c r="E3" s="3">
        <v>17</v>
      </c>
    </row>
    <row r="4" spans="1:5">
      <c r="A4" s="8" t="s">
        <v>45</v>
      </c>
      <c r="B4" s="2" t="s">
        <v>178</v>
      </c>
      <c r="C4" s="4">
        <v>32000</v>
      </c>
      <c r="D4" s="3" t="s">
        <v>179</v>
      </c>
    </row>
    <row r="5" spans="1:5">
      <c r="A5" s="8" t="s">
        <v>896</v>
      </c>
      <c r="B5" s="2" t="s">
        <v>180</v>
      </c>
      <c r="C5" s="4">
        <v>24750</v>
      </c>
      <c r="D5" s="3" t="s">
        <v>181</v>
      </c>
    </row>
    <row r="6" spans="1:5">
      <c r="A6" s="10" t="s">
        <v>897</v>
      </c>
      <c r="B6" s="2" t="s">
        <v>213</v>
      </c>
      <c r="C6" s="4">
        <v>46000</v>
      </c>
      <c r="D6" s="3" t="s">
        <v>184</v>
      </c>
      <c r="E6" s="3">
        <v>17</v>
      </c>
    </row>
    <row r="7" spans="1:5">
      <c r="A7" s="11" t="s">
        <v>898</v>
      </c>
      <c r="B7" s="2" t="s">
        <v>182</v>
      </c>
      <c r="C7" s="4">
        <v>40100</v>
      </c>
      <c r="D7" s="3" t="s">
        <v>183</v>
      </c>
      <c r="E7" s="3">
        <v>17</v>
      </c>
    </row>
    <row r="8" spans="1:5">
      <c r="A8" s="8" t="s">
        <v>899</v>
      </c>
      <c r="B8" s="2" t="s">
        <v>185</v>
      </c>
      <c r="C8" s="4">
        <v>85000</v>
      </c>
      <c r="D8" s="3" t="s">
        <v>186</v>
      </c>
    </row>
    <row r="9" spans="1:5">
      <c r="A9" s="8" t="s">
        <v>900</v>
      </c>
      <c r="B9" s="3" t="s">
        <v>491</v>
      </c>
      <c r="C9" s="4">
        <v>17285</v>
      </c>
      <c r="D9" s="3" t="s">
        <v>492</v>
      </c>
    </row>
    <row r="10" spans="1:5">
      <c r="A10" s="11" t="s">
        <v>901</v>
      </c>
      <c r="B10" s="2" t="s">
        <v>187</v>
      </c>
      <c r="C10" s="4">
        <v>87100</v>
      </c>
      <c r="D10" s="3" t="s">
        <v>188</v>
      </c>
    </row>
    <row r="11" spans="1:5">
      <c r="A11" s="9" t="s">
        <v>1107</v>
      </c>
      <c r="B11" s="3" t="s">
        <v>502</v>
      </c>
      <c r="C11" s="4">
        <v>16300</v>
      </c>
      <c r="D11" s="3" t="s">
        <v>503</v>
      </c>
      <c r="E11" s="3">
        <v>17</v>
      </c>
    </row>
    <row r="12" spans="1:5">
      <c r="A12" s="9" t="s">
        <v>868</v>
      </c>
      <c r="B12" s="3" t="s">
        <v>742</v>
      </c>
      <c r="C12" s="4">
        <v>31770</v>
      </c>
      <c r="D12" s="3" t="s">
        <v>743</v>
      </c>
      <c r="E12" s="3">
        <v>17</v>
      </c>
    </row>
    <row r="13" spans="1:5">
      <c r="A13" s="8" t="s">
        <v>902</v>
      </c>
      <c r="B13" s="2" t="s">
        <v>228</v>
      </c>
      <c r="C13" s="4">
        <v>40100</v>
      </c>
      <c r="D13" s="3" t="s">
        <v>183</v>
      </c>
      <c r="E13" s="3">
        <v>17</v>
      </c>
    </row>
    <row r="14" spans="1:5">
      <c r="A14" s="9" t="s">
        <v>809</v>
      </c>
      <c r="B14" s="3" t="s">
        <v>810</v>
      </c>
      <c r="C14" s="4">
        <v>33470</v>
      </c>
      <c r="D14" s="3" t="s">
        <v>267</v>
      </c>
      <c r="E14" s="3">
        <v>17</v>
      </c>
    </row>
    <row r="15" spans="1:5">
      <c r="A15" s="9" t="s">
        <v>1089</v>
      </c>
      <c r="B15" s="3" t="s">
        <v>1090</v>
      </c>
      <c r="C15" s="4">
        <v>66130</v>
      </c>
      <c r="D15" s="3" t="s">
        <v>1091</v>
      </c>
      <c r="E15" s="3">
        <v>17</v>
      </c>
    </row>
    <row r="16" spans="1:5">
      <c r="A16" s="9" t="s">
        <v>769</v>
      </c>
      <c r="B16" s="3" t="s">
        <v>770</v>
      </c>
      <c r="C16" s="4">
        <v>65100</v>
      </c>
      <c r="D16" s="3" t="s">
        <v>771</v>
      </c>
      <c r="E16" s="3">
        <v>17</v>
      </c>
    </row>
    <row r="17" spans="1:5">
      <c r="A17" s="13" t="s">
        <v>869</v>
      </c>
      <c r="B17" s="2" t="s">
        <v>549</v>
      </c>
      <c r="C17" s="7">
        <v>47200</v>
      </c>
      <c r="D17" s="2" t="s">
        <v>550</v>
      </c>
      <c r="E17" s="3">
        <v>17</v>
      </c>
    </row>
    <row r="18" spans="1:5">
      <c r="A18" s="9" t="s">
        <v>867</v>
      </c>
      <c r="B18" s="3" t="s">
        <v>746</v>
      </c>
      <c r="C18" s="4">
        <v>40200</v>
      </c>
      <c r="D18" s="3" t="s">
        <v>747</v>
      </c>
      <c r="E18" s="3">
        <v>17</v>
      </c>
    </row>
    <row r="19" spans="1:5">
      <c r="A19" s="10" t="s">
        <v>903</v>
      </c>
      <c r="B19" s="2" t="s">
        <v>240</v>
      </c>
      <c r="C19" s="4">
        <v>31210</v>
      </c>
      <c r="D19" s="3" t="s">
        <v>241</v>
      </c>
      <c r="E19" s="3">
        <v>17</v>
      </c>
    </row>
    <row r="20" spans="1:5">
      <c r="A20" s="9" t="s">
        <v>766</v>
      </c>
      <c r="B20" s="3" t="s">
        <v>767</v>
      </c>
      <c r="C20" s="4">
        <v>56190</v>
      </c>
      <c r="D20" s="3" t="s">
        <v>768</v>
      </c>
      <c r="E20" s="3">
        <v>15</v>
      </c>
    </row>
    <row r="21" spans="1:5">
      <c r="A21" s="9" t="s">
        <v>904</v>
      </c>
      <c r="B21" s="3" t="s">
        <v>739</v>
      </c>
      <c r="C21" s="4">
        <v>17200</v>
      </c>
      <c r="D21" s="3" t="s">
        <v>342</v>
      </c>
    </row>
    <row r="22" spans="1:5">
      <c r="A22" s="9" t="s">
        <v>1108</v>
      </c>
      <c r="B22" s="3" t="s">
        <v>862</v>
      </c>
      <c r="C22" s="4">
        <v>64270</v>
      </c>
      <c r="D22" s="3" t="s">
        <v>863</v>
      </c>
      <c r="E22" s="3">
        <v>17</v>
      </c>
    </row>
    <row r="23" spans="1:5">
      <c r="A23" s="9" t="s">
        <v>905</v>
      </c>
      <c r="B23" s="3" t="s">
        <v>595</v>
      </c>
      <c r="C23" s="4">
        <v>40500</v>
      </c>
      <c r="D23" s="3" t="s">
        <v>596</v>
      </c>
      <c r="E23" s="3">
        <v>17</v>
      </c>
    </row>
    <row r="24" spans="1:5">
      <c r="A24" s="10" t="s">
        <v>870</v>
      </c>
      <c r="B24" s="3" t="s">
        <v>499</v>
      </c>
      <c r="C24" s="4">
        <v>31500</v>
      </c>
      <c r="D24" s="3" t="s">
        <v>310</v>
      </c>
      <c r="E24" s="3">
        <v>17</v>
      </c>
    </row>
    <row r="25" spans="1:5">
      <c r="A25" s="9" t="s">
        <v>906</v>
      </c>
      <c r="B25" s="3" t="s">
        <v>699</v>
      </c>
      <c r="C25" s="4">
        <v>40190</v>
      </c>
      <c r="D25" s="3" t="s">
        <v>700</v>
      </c>
      <c r="E25" s="3">
        <v>17</v>
      </c>
    </row>
    <row r="26" spans="1:5">
      <c r="A26" s="12" t="s">
        <v>907</v>
      </c>
      <c r="B26" s="2" t="s">
        <v>189</v>
      </c>
      <c r="C26" s="4">
        <v>40000</v>
      </c>
      <c r="D26" s="3" t="s">
        <v>190</v>
      </c>
      <c r="E26" s="3">
        <v>17</v>
      </c>
    </row>
    <row r="27" spans="1:5">
      <c r="A27" s="10" t="s">
        <v>87</v>
      </c>
      <c r="B27" s="2" t="s">
        <v>191</v>
      </c>
      <c r="C27" s="4">
        <v>11100</v>
      </c>
      <c r="D27" s="3" t="s">
        <v>192</v>
      </c>
      <c r="E27" s="3">
        <v>15</v>
      </c>
    </row>
    <row r="28" spans="1:5">
      <c r="A28" s="11" t="s">
        <v>908</v>
      </c>
      <c r="B28" s="2" t="s">
        <v>194</v>
      </c>
      <c r="C28" s="4">
        <v>17100</v>
      </c>
      <c r="D28" s="3" t="s">
        <v>193</v>
      </c>
    </row>
    <row r="29" spans="1:5">
      <c r="A29" s="8" t="s">
        <v>909</v>
      </c>
      <c r="B29" s="2" t="s">
        <v>195</v>
      </c>
      <c r="C29" s="4">
        <v>64500</v>
      </c>
      <c r="D29" s="3" t="s">
        <v>196</v>
      </c>
      <c r="E29" s="3">
        <v>17</v>
      </c>
    </row>
    <row r="30" spans="1:5">
      <c r="A30" s="9" t="s">
        <v>910</v>
      </c>
      <c r="B30" s="3" t="s">
        <v>748</v>
      </c>
      <c r="C30" s="4">
        <v>87200</v>
      </c>
      <c r="D30" s="3" t="s">
        <v>198</v>
      </c>
    </row>
    <row r="31" spans="1:5">
      <c r="A31" s="8" t="s">
        <v>910</v>
      </c>
      <c r="B31" s="2" t="s">
        <v>197</v>
      </c>
      <c r="C31" s="4">
        <v>87200</v>
      </c>
      <c r="D31" s="3" t="s">
        <v>198</v>
      </c>
    </row>
    <row r="32" spans="1:5">
      <c r="A32" s="9" t="s">
        <v>911</v>
      </c>
      <c r="B32" s="3" t="s">
        <v>754</v>
      </c>
      <c r="C32" s="4">
        <v>18100</v>
      </c>
      <c r="D32" s="3" t="s">
        <v>755</v>
      </c>
    </row>
    <row r="33" spans="1:5">
      <c r="A33" s="9" t="s">
        <v>1130</v>
      </c>
      <c r="B33" s="3" t="s">
        <v>791</v>
      </c>
      <c r="C33" s="4">
        <v>87920</v>
      </c>
      <c r="D33" s="3" t="s">
        <v>792</v>
      </c>
    </row>
    <row r="34" spans="1:5">
      <c r="A34" s="9" t="s">
        <v>1131</v>
      </c>
      <c r="B34" s="3" t="s">
        <v>793</v>
      </c>
      <c r="C34" s="4">
        <v>86220</v>
      </c>
      <c r="D34" s="3" t="s">
        <v>794</v>
      </c>
    </row>
    <row r="35" spans="1:5">
      <c r="A35" s="9" t="s">
        <v>1132</v>
      </c>
      <c r="B35" s="3" t="s">
        <v>790</v>
      </c>
      <c r="C35" s="4">
        <v>17100</v>
      </c>
      <c r="D35" s="3" t="s">
        <v>193</v>
      </c>
    </row>
    <row r="36" spans="1:5">
      <c r="A36" s="8" t="s">
        <v>525</v>
      </c>
      <c r="B36" s="2" t="s">
        <v>528</v>
      </c>
      <c r="C36" s="3">
        <v>44470</v>
      </c>
      <c r="D36" s="3" t="s">
        <v>529</v>
      </c>
    </row>
    <row r="37" spans="1:5">
      <c r="A37" s="8" t="s">
        <v>526</v>
      </c>
      <c r="B37" s="2" t="s">
        <v>530</v>
      </c>
      <c r="C37" s="4">
        <v>22940</v>
      </c>
      <c r="D37" s="3" t="s">
        <v>531</v>
      </c>
    </row>
    <row r="38" spans="1:5">
      <c r="A38" s="8" t="s">
        <v>527</v>
      </c>
      <c r="B38" s="2" t="s">
        <v>1110</v>
      </c>
      <c r="C38" s="3">
        <v>37420</v>
      </c>
      <c r="D38" s="3" t="s">
        <v>532</v>
      </c>
    </row>
    <row r="39" spans="1:5">
      <c r="A39" s="9" t="s">
        <v>912</v>
      </c>
      <c r="B39" s="3" t="s">
        <v>740</v>
      </c>
      <c r="C39" s="4">
        <v>17530</v>
      </c>
      <c r="D39" s="3" t="s">
        <v>741</v>
      </c>
    </row>
    <row r="40" spans="1:5">
      <c r="A40" s="10" t="s">
        <v>88</v>
      </c>
      <c r="B40" s="3" t="s">
        <v>493</v>
      </c>
      <c r="C40" s="4">
        <v>31840</v>
      </c>
      <c r="D40" s="3" t="s">
        <v>494</v>
      </c>
      <c r="E40" s="3">
        <v>10</v>
      </c>
    </row>
    <row r="41" spans="1:5">
      <c r="A41" s="9" t="s">
        <v>1120</v>
      </c>
      <c r="B41" s="3" t="s">
        <v>913</v>
      </c>
      <c r="C41" s="4">
        <v>17440</v>
      </c>
      <c r="D41" s="3" t="s">
        <v>914</v>
      </c>
    </row>
    <row r="42" spans="1:5">
      <c r="A42" s="9" t="s">
        <v>667</v>
      </c>
      <c r="B42" s="3" t="s">
        <v>668</v>
      </c>
      <c r="C42" s="4">
        <v>65200</v>
      </c>
      <c r="D42" s="3" t="s">
        <v>669</v>
      </c>
      <c r="E42" s="3">
        <v>17</v>
      </c>
    </row>
    <row r="43" spans="1:5">
      <c r="A43" s="8" t="s">
        <v>46</v>
      </c>
      <c r="B43" s="2" t="s">
        <v>214</v>
      </c>
      <c r="C43" s="4">
        <v>64100</v>
      </c>
      <c r="D43" s="3" t="s">
        <v>215</v>
      </c>
    </row>
    <row r="44" spans="1:5" customFormat="1" ht="12.75">
      <c r="A44" s="8" t="s">
        <v>1115</v>
      </c>
      <c r="B44" s="2" t="s">
        <v>260</v>
      </c>
      <c r="C44" s="4">
        <v>24100</v>
      </c>
      <c r="D44" s="3" t="s">
        <v>261</v>
      </c>
      <c r="E44" s="3">
        <v>17</v>
      </c>
    </row>
    <row r="45" spans="1:5" customFormat="1" ht="12.75">
      <c r="A45" s="8" t="s">
        <v>47</v>
      </c>
      <c r="B45" s="2" t="s">
        <v>218</v>
      </c>
      <c r="C45" s="4">
        <v>64200</v>
      </c>
      <c r="D45" s="3" t="s">
        <v>219</v>
      </c>
      <c r="E45" s="3"/>
    </row>
    <row r="46" spans="1:5" customFormat="1" ht="12.75">
      <c r="A46" s="9" t="s">
        <v>871</v>
      </c>
      <c r="B46" s="3" t="s">
        <v>716</v>
      </c>
      <c r="C46" s="4">
        <v>33000</v>
      </c>
      <c r="D46" s="3" t="s">
        <v>430</v>
      </c>
      <c r="E46" s="3">
        <v>17</v>
      </c>
    </row>
    <row r="47" spans="1:5" customFormat="1" ht="12.75">
      <c r="A47" s="9" t="s">
        <v>725</v>
      </c>
      <c r="B47" s="3" t="s">
        <v>726</v>
      </c>
      <c r="C47" s="4">
        <v>33420</v>
      </c>
      <c r="D47" s="3" t="s">
        <v>727</v>
      </c>
      <c r="E47" s="3">
        <v>17</v>
      </c>
    </row>
    <row r="48" spans="1:5">
      <c r="A48" s="11" t="s">
        <v>48</v>
      </c>
      <c r="B48" s="2" t="s">
        <v>220</v>
      </c>
      <c r="C48" s="4">
        <v>33021</v>
      </c>
      <c r="D48" s="3" t="s">
        <v>221</v>
      </c>
      <c r="E48" s="3">
        <v>17</v>
      </c>
    </row>
    <row r="49" spans="1:5">
      <c r="A49" s="10" t="s">
        <v>89</v>
      </c>
      <c r="B49" s="2" t="s">
        <v>222</v>
      </c>
      <c r="C49" s="4">
        <v>66400</v>
      </c>
      <c r="D49" s="3" t="s">
        <v>223</v>
      </c>
      <c r="E49" s="3">
        <v>17</v>
      </c>
    </row>
    <row r="50" spans="1:5">
      <c r="A50" s="8" t="s">
        <v>49</v>
      </c>
      <c r="B50" s="2" t="s">
        <v>224</v>
      </c>
      <c r="C50" s="4">
        <v>33670</v>
      </c>
      <c r="D50" s="3" t="s">
        <v>225</v>
      </c>
      <c r="E50" s="3">
        <v>17</v>
      </c>
    </row>
    <row r="51" spans="1:5">
      <c r="A51" s="8" t="s">
        <v>126</v>
      </c>
      <c r="B51" s="2" t="s">
        <v>226</v>
      </c>
      <c r="C51" s="4">
        <v>24100</v>
      </c>
      <c r="D51" s="3" t="s">
        <v>227</v>
      </c>
    </row>
    <row r="52" spans="1:5">
      <c r="A52" s="10" t="s">
        <v>90</v>
      </c>
      <c r="B52" s="3" t="s">
        <v>495</v>
      </c>
      <c r="C52" s="4">
        <v>66200</v>
      </c>
      <c r="D52" s="3" t="s">
        <v>496</v>
      </c>
      <c r="E52" s="3">
        <v>17</v>
      </c>
    </row>
    <row r="53" spans="1:5">
      <c r="A53" s="8" t="s">
        <v>50</v>
      </c>
      <c r="B53" s="2" t="s">
        <v>229</v>
      </c>
      <c r="C53" s="4">
        <v>32500</v>
      </c>
      <c r="D53" s="3" t="s">
        <v>230</v>
      </c>
      <c r="E53" s="3">
        <v>17</v>
      </c>
    </row>
    <row r="54" spans="1:5">
      <c r="A54" s="8" t="s">
        <v>915</v>
      </c>
      <c r="B54" s="2" t="s">
        <v>231</v>
      </c>
      <c r="C54" s="4">
        <v>64700</v>
      </c>
      <c r="D54" s="3" t="s">
        <v>232</v>
      </c>
      <c r="E54" s="3">
        <v>17</v>
      </c>
    </row>
    <row r="55" spans="1:5">
      <c r="A55" s="8" t="s">
        <v>916</v>
      </c>
      <c r="B55" s="2" t="s">
        <v>233</v>
      </c>
      <c r="C55" s="4">
        <v>64700</v>
      </c>
      <c r="D55" s="3" t="s">
        <v>232</v>
      </c>
      <c r="E55" s="3">
        <v>17</v>
      </c>
    </row>
    <row r="56" spans="1:5">
      <c r="A56" s="11" t="s">
        <v>51</v>
      </c>
      <c r="B56" s="2" t="s">
        <v>234</v>
      </c>
      <c r="C56" s="4">
        <v>64110</v>
      </c>
      <c r="D56" s="3" t="s">
        <v>235</v>
      </c>
    </row>
    <row r="57" spans="1:5">
      <c r="A57" s="9" t="s">
        <v>917</v>
      </c>
      <c r="B57" s="3" t="s">
        <v>817</v>
      </c>
      <c r="C57" s="4">
        <v>17390</v>
      </c>
      <c r="D57" s="3" t="s">
        <v>818</v>
      </c>
    </row>
    <row r="58" spans="1:5">
      <c r="A58" s="8" t="s">
        <v>52</v>
      </c>
      <c r="B58" s="2" t="s">
        <v>236</v>
      </c>
      <c r="C58" s="4">
        <v>40550</v>
      </c>
      <c r="D58" s="3" t="s">
        <v>237</v>
      </c>
    </row>
    <row r="59" spans="1:5">
      <c r="A59" s="8" t="s">
        <v>53</v>
      </c>
      <c r="B59" s="2" t="s">
        <v>238</v>
      </c>
      <c r="C59" s="4">
        <v>64130</v>
      </c>
      <c r="D59" s="3" t="s">
        <v>239</v>
      </c>
    </row>
    <row r="60" spans="1:5">
      <c r="A60" s="9" t="s">
        <v>918</v>
      </c>
      <c r="B60" s="3" t="s">
        <v>746</v>
      </c>
      <c r="C60" s="4">
        <v>40200</v>
      </c>
      <c r="D60" s="3" t="s">
        <v>747</v>
      </c>
      <c r="E60" s="3">
        <v>17</v>
      </c>
    </row>
    <row r="61" spans="1:5">
      <c r="A61" s="10" t="s">
        <v>91</v>
      </c>
      <c r="B61" s="3" t="s">
        <v>497</v>
      </c>
      <c r="C61" s="4">
        <v>82200</v>
      </c>
      <c r="D61" s="3" t="s">
        <v>498</v>
      </c>
    </row>
    <row r="62" spans="1:5">
      <c r="A62" s="8" t="s">
        <v>54</v>
      </c>
      <c r="B62" s="2" t="s">
        <v>242</v>
      </c>
      <c r="C62" s="4">
        <v>64800</v>
      </c>
      <c r="D62" s="3" t="s">
        <v>243</v>
      </c>
    </row>
    <row r="63" spans="1:5">
      <c r="A63" s="8" t="s">
        <v>919</v>
      </c>
      <c r="B63" s="2" t="s">
        <v>244</v>
      </c>
      <c r="C63" s="4">
        <v>40300</v>
      </c>
      <c r="D63" s="3" t="s">
        <v>245</v>
      </c>
      <c r="E63" s="3">
        <v>17</v>
      </c>
    </row>
    <row r="64" spans="1:5">
      <c r="A64" s="8" t="s">
        <v>127</v>
      </c>
      <c r="B64" s="2" t="s">
        <v>246</v>
      </c>
      <c r="C64" s="4">
        <v>24130</v>
      </c>
      <c r="D64" s="3" t="s">
        <v>247</v>
      </c>
    </row>
    <row r="65" spans="1:5">
      <c r="A65" s="10" t="s">
        <v>201</v>
      </c>
      <c r="B65" s="2" t="s">
        <v>248</v>
      </c>
      <c r="C65" s="4">
        <v>9110</v>
      </c>
      <c r="D65" s="3" t="s">
        <v>249</v>
      </c>
    </row>
    <row r="66" spans="1:5">
      <c r="A66" s="14" t="s">
        <v>92</v>
      </c>
      <c r="B66" s="2" t="s">
        <v>250</v>
      </c>
      <c r="C66" s="4">
        <v>66240</v>
      </c>
      <c r="D66" s="3" t="s">
        <v>251</v>
      </c>
      <c r="E66" s="3">
        <v>17</v>
      </c>
    </row>
    <row r="67" spans="1:5">
      <c r="A67" s="110" t="s">
        <v>920</v>
      </c>
      <c r="B67" s="3" t="s">
        <v>749</v>
      </c>
      <c r="C67" s="4">
        <v>17110</v>
      </c>
      <c r="D67" s="3" t="s">
        <v>750</v>
      </c>
    </row>
    <row r="68" spans="1:5">
      <c r="A68" s="10" t="s">
        <v>202</v>
      </c>
      <c r="B68" s="2" t="s">
        <v>252</v>
      </c>
      <c r="C68" s="4">
        <v>66250</v>
      </c>
      <c r="D68" s="3" t="s">
        <v>253</v>
      </c>
      <c r="E68" s="3">
        <v>17</v>
      </c>
    </row>
    <row r="69" spans="1:5">
      <c r="A69" s="9" t="s">
        <v>921</v>
      </c>
      <c r="B69" s="3" t="s">
        <v>825</v>
      </c>
      <c r="C69" s="4">
        <v>24160</v>
      </c>
      <c r="D69" s="3" t="s">
        <v>826</v>
      </c>
    </row>
    <row r="70" spans="1:5">
      <c r="A70" s="11" t="s">
        <v>922</v>
      </c>
      <c r="B70" s="2" t="s">
        <v>254</v>
      </c>
      <c r="C70" s="4">
        <v>64990</v>
      </c>
      <c r="D70" s="3" t="s">
        <v>255</v>
      </c>
      <c r="E70" s="3">
        <v>17</v>
      </c>
    </row>
    <row r="71" spans="1:5">
      <c r="A71" s="9" t="s">
        <v>1109</v>
      </c>
      <c r="B71" s="3" t="s">
        <v>811</v>
      </c>
      <c r="C71" s="4">
        <v>17310</v>
      </c>
      <c r="D71" s="3" t="s">
        <v>812</v>
      </c>
    </row>
    <row r="72" spans="1:5">
      <c r="A72" s="10" t="s">
        <v>93</v>
      </c>
      <c r="B72" s="2" t="s">
        <v>256</v>
      </c>
      <c r="C72" s="4">
        <v>66300</v>
      </c>
      <c r="D72" s="3" t="s">
        <v>257</v>
      </c>
    </row>
    <row r="73" spans="1:5">
      <c r="A73" s="9" t="s">
        <v>837</v>
      </c>
      <c r="B73" s="3" t="s">
        <v>560</v>
      </c>
      <c r="C73" s="4">
        <v>31300</v>
      </c>
      <c r="D73" s="3" t="s">
        <v>310</v>
      </c>
      <c r="E73" s="3">
        <v>17</v>
      </c>
    </row>
    <row r="74" spans="1:5">
      <c r="A74" s="8" t="s">
        <v>55</v>
      </c>
      <c r="B74" s="2" t="s">
        <v>258</v>
      </c>
      <c r="C74" s="4">
        <v>32190</v>
      </c>
      <c r="D74" s="3" t="s">
        <v>259</v>
      </c>
    </row>
    <row r="75" spans="1:5">
      <c r="A75" s="9" t="s">
        <v>639</v>
      </c>
    </row>
    <row r="76" spans="1:5">
      <c r="A76" s="9" t="s">
        <v>923</v>
      </c>
      <c r="B76" s="3" t="s">
        <v>924</v>
      </c>
      <c r="C76" s="4">
        <v>85270</v>
      </c>
      <c r="D76" s="3" t="s">
        <v>925</v>
      </c>
    </row>
    <row r="77" spans="1:5">
      <c r="A77" s="9" t="s">
        <v>926</v>
      </c>
      <c r="B77" s="3" t="s">
        <v>927</v>
      </c>
      <c r="C77" s="4">
        <v>33000</v>
      </c>
      <c r="D77" s="3" t="s">
        <v>928</v>
      </c>
    </row>
    <row r="78" spans="1:5">
      <c r="A78" s="8" t="s">
        <v>533</v>
      </c>
      <c r="B78" s="2"/>
      <c r="C78" s="3"/>
      <c r="E78" s="3">
        <v>4</v>
      </c>
    </row>
    <row r="79" spans="1:5">
      <c r="A79" s="9" t="s">
        <v>1086</v>
      </c>
      <c r="B79" s="3" t="s">
        <v>1087</v>
      </c>
      <c r="C79" s="4">
        <v>34670</v>
      </c>
      <c r="D79" s="3" t="s">
        <v>1088</v>
      </c>
    </row>
    <row r="80" spans="1:5">
      <c r="A80" s="9" t="s">
        <v>929</v>
      </c>
      <c r="B80" s="3" t="s">
        <v>679</v>
      </c>
      <c r="C80" s="4">
        <v>17100</v>
      </c>
      <c r="D80" s="3" t="s">
        <v>193</v>
      </c>
    </row>
    <row r="81" spans="1:5">
      <c r="A81" s="13" t="s">
        <v>199</v>
      </c>
      <c r="B81" s="2" t="s">
        <v>485</v>
      </c>
      <c r="C81" s="4">
        <v>24750</v>
      </c>
      <c r="D81" s="3" t="s">
        <v>181</v>
      </c>
    </row>
    <row r="82" spans="1:5">
      <c r="A82" s="9" t="s">
        <v>930</v>
      </c>
      <c r="B82" s="3" t="s">
        <v>931</v>
      </c>
    </row>
    <row r="83" spans="1:5">
      <c r="A83" s="9" t="s">
        <v>932</v>
      </c>
      <c r="B83" s="3" t="s">
        <v>931</v>
      </c>
    </row>
    <row r="84" spans="1:5">
      <c r="A84" s="9" t="s">
        <v>933</v>
      </c>
      <c r="B84" s="3" t="s">
        <v>934</v>
      </c>
      <c r="C84" s="4">
        <v>58300</v>
      </c>
      <c r="D84" s="3" t="s">
        <v>935</v>
      </c>
    </row>
    <row r="85" spans="1:5">
      <c r="A85" s="8" t="s">
        <v>56</v>
      </c>
      <c r="B85" s="2" t="s">
        <v>262</v>
      </c>
      <c r="C85" s="4">
        <v>40530</v>
      </c>
      <c r="D85" s="3" t="s">
        <v>263</v>
      </c>
      <c r="E85" s="3">
        <v>17</v>
      </c>
    </row>
    <row r="86" spans="1:5">
      <c r="A86" s="10" t="s">
        <v>490</v>
      </c>
      <c r="B86" s="2" t="s">
        <v>489</v>
      </c>
      <c r="C86" s="4">
        <v>12850</v>
      </c>
      <c r="D86" s="3" t="s">
        <v>431</v>
      </c>
      <c r="E86" s="3">
        <v>15</v>
      </c>
    </row>
    <row r="87" spans="1:5">
      <c r="A87" s="10" t="s">
        <v>94</v>
      </c>
      <c r="B87" s="2" t="s">
        <v>264</v>
      </c>
      <c r="C87" s="4">
        <v>30100</v>
      </c>
      <c r="D87" s="3" t="s">
        <v>265</v>
      </c>
    </row>
    <row r="88" spans="1:5">
      <c r="A88" s="9" t="s">
        <v>803</v>
      </c>
      <c r="B88" s="3" t="s">
        <v>804</v>
      </c>
      <c r="C88" s="4">
        <v>85110</v>
      </c>
      <c r="D88" s="3" t="s">
        <v>805</v>
      </c>
      <c r="E88" s="3">
        <v>15</v>
      </c>
    </row>
    <row r="89" spans="1:5">
      <c r="A89" s="9" t="s">
        <v>713</v>
      </c>
      <c r="B89" s="3" t="s">
        <v>714</v>
      </c>
      <c r="C89" s="4">
        <v>35410</v>
      </c>
      <c r="D89" s="3" t="s">
        <v>715</v>
      </c>
      <c r="E89" s="3">
        <v>12</v>
      </c>
    </row>
    <row r="90" spans="1:5">
      <c r="A90" s="8" t="s">
        <v>57</v>
      </c>
      <c r="B90" s="2" t="s">
        <v>266</v>
      </c>
      <c r="C90" s="4">
        <v>33470</v>
      </c>
      <c r="D90" s="3" t="s">
        <v>267</v>
      </c>
      <c r="E90" s="3">
        <v>17</v>
      </c>
    </row>
    <row r="91" spans="1:5">
      <c r="A91" s="10" t="s">
        <v>95</v>
      </c>
      <c r="B91" s="3" t="s">
        <v>500</v>
      </c>
      <c r="C91" s="4">
        <v>34920</v>
      </c>
      <c r="D91" s="3" t="s">
        <v>501</v>
      </c>
    </row>
    <row r="92" spans="1:5">
      <c r="A92" s="11" t="s">
        <v>128</v>
      </c>
      <c r="B92" s="2" t="s">
        <v>268</v>
      </c>
      <c r="C92" s="4">
        <v>86500</v>
      </c>
      <c r="D92" s="3" t="s">
        <v>269</v>
      </c>
    </row>
    <row r="93" spans="1:5">
      <c r="A93" s="9" t="s">
        <v>936</v>
      </c>
      <c r="B93" s="3" t="s">
        <v>937</v>
      </c>
      <c r="C93" s="4">
        <v>49610</v>
      </c>
      <c r="D93" s="3" t="s">
        <v>938</v>
      </c>
      <c r="E93" s="3">
        <v>16</v>
      </c>
    </row>
    <row r="94" spans="1:5">
      <c r="A94" s="10" t="s">
        <v>96</v>
      </c>
      <c r="B94" s="2" t="s">
        <v>270</v>
      </c>
      <c r="C94" s="4">
        <v>84120</v>
      </c>
      <c r="D94" s="3" t="s">
        <v>271</v>
      </c>
    </row>
    <row r="95" spans="1:5">
      <c r="A95" s="10" t="s">
        <v>203</v>
      </c>
      <c r="B95" s="2" t="s">
        <v>272</v>
      </c>
      <c r="C95" s="4">
        <v>12200</v>
      </c>
      <c r="D95" s="3" t="s">
        <v>273</v>
      </c>
      <c r="E95" s="3">
        <v>17</v>
      </c>
    </row>
    <row r="96" spans="1:5">
      <c r="A96" s="9" t="s">
        <v>673</v>
      </c>
      <c r="B96" s="3" t="s">
        <v>674</v>
      </c>
      <c r="C96" s="4">
        <v>35500</v>
      </c>
      <c r="D96" s="3" t="s">
        <v>675</v>
      </c>
      <c r="E96" s="3">
        <v>14</v>
      </c>
    </row>
    <row r="97" spans="1:5">
      <c r="A97" s="9" t="s">
        <v>829</v>
      </c>
      <c r="B97" s="3" t="s">
        <v>830</v>
      </c>
      <c r="C97" s="4">
        <v>22120</v>
      </c>
      <c r="D97" s="3" t="s">
        <v>831</v>
      </c>
    </row>
    <row r="98" spans="1:5">
      <c r="A98" s="9" t="s">
        <v>554</v>
      </c>
      <c r="B98" s="3" t="s">
        <v>555</v>
      </c>
      <c r="C98" s="4">
        <v>47190</v>
      </c>
      <c r="D98" s="3" t="s">
        <v>556</v>
      </c>
      <c r="E98" s="3">
        <v>15</v>
      </c>
    </row>
    <row r="99" spans="1:5">
      <c r="A99" s="9" t="s">
        <v>779</v>
      </c>
      <c r="B99" s="3" t="s">
        <v>780</v>
      </c>
      <c r="C99" s="4">
        <v>87700</v>
      </c>
      <c r="D99" s="3" t="s">
        <v>781</v>
      </c>
    </row>
    <row r="100" spans="1:5">
      <c r="A100" s="10" t="s">
        <v>204</v>
      </c>
      <c r="B100" s="2" t="s">
        <v>542</v>
      </c>
      <c r="C100" s="4">
        <v>30100</v>
      </c>
      <c r="D100" s="3" t="s">
        <v>265</v>
      </c>
      <c r="E100" s="3">
        <v>15</v>
      </c>
    </row>
    <row r="101" spans="1:5">
      <c r="A101" s="9" t="s">
        <v>670</v>
      </c>
      <c r="B101" s="3" t="s">
        <v>671</v>
      </c>
      <c r="C101" s="4">
        <v>44150</v>
      </c>
      <c r="D101" s="3" t="s">
        <v>672</v>
      </c>
      <c r="E101" s="3">
        <v>15</v>
      </c>
    </row>
    <row r="102" spans="1:5">
      <c r="A102" s="8" t="s">
        <v>58</v>
      </c>
      <c r="B102" s="2" t="s">
        <v>274</v>
      </c>
      <c r="C102" s="4">
        <v>33510</v>
      </c>
      <c r="D102" s="3" t="s">
        <v>275</v>
      </c>
      <c r="E102" s="3">
        <v>17</v>
      </c>
    </row>
    <row r="103" spans="1:5">
      <c r="A103" s="9" t="s">
        <v>733</v>
      </c>
      <c r="B103" s="3" t="s">
        <v>734</v>
      </c>
      <c r="C103" s="4">
        <v>16000</v>
      </c>
      <c r="D103" s="3" t="s">
        <v>360</v>
      </c>
      <c r="E103" s="3">
        <v>17</v>
      </c>
    </row>
    <row r="104" spans="1:5">
      <c r="A104" s="10" t="s">
        <v>97</v>
      </c>
      <c r="B104" s="2" t="s">
        <v>276</v>
      </c>
      <c r="C104" s="4">
        <v>84400</v>
      </c>
      <c r="D104" s="3" t="s">
        <v>277</v>
      </c>
      <c r="E104" s="3">
        <v>12</v>
      </c>
    </row>
    <row r="105" spans="1:5">
      <c r="A105" s="9" t="s">
        <v>939</v>
      </c>
      <c r="B105" s="3" t="s">
        <v>940</v>
      </c>
      <c r="C105" s="4">
        <v>35370</v>
      </c>
      <c r="D105" s="3" t="s">
        <v>941</v>
      </c>
      <c r="E105" s="3">
        <v>17</v>
      </c>
    </row>
    <row r="106" spans="1:5">
      <c r="A106" s="8" t="s">
        <v>59</v>
      </c>
      <c r="B106" s="2" t="s">
        <v>278</v>
      </c>
      <c r="C106" s="4">
        <v>33370</v>
      </c>
      <c r="D106" s="3" t="s">
        <v>279</v>
      </c>
    </row>
    <row r="107" spans="1:5">
      <c r="A107" s="10" t="s">
        <v>98</v>
      </c>
      <c r="B107" s="2" t="s">
        <v>280</v>
      </c>
      <c r="C107" s="4">
        <v>31130</v>
      </c>
      <c r="D107" s="3" t="s">
        <v>281</v>
      </c>
      <c r="E107" s="3">
        <v>15</v>
      </c>
    </row>
    <row r="108" spans="1:5">
      <c r="A108" s="8" t="s">
        <v>129</v>
      </c>
      <c r="B108" s="3" t="s">
        <v>502</v>
      </c>
      <c r="C108" s="4">
        <v>16300</v>
      </c>
      <c r="D108" s="3" t="s">
        <v>503</v>
      </c>
    </row>
    <row r="109" spans="1:5">
      <c r="A109" s="8" t="s">
        <v>60</v>
      </c>
      <c r="B109" s="2" t="s">
        <v>282</v>
      </c>
      <c r="C109" s="4">
        <v>33640</v>
      </c>
      <c r="D109" s="3" t="s">
        <v>283</v>
      </c>
      <c r="E109" s="3">
        <v>8</v>
      </c>
    </row>
    <row r="110" spans="1:5">
      <c r="A110" s="8" t="s">
        <v>205</v>
      </c>
      <c r="B110" s="2" t="s">
        <v>284</v>
      </c>
      <c r="C110" s="4">
        <v>33410</v>
      </c>
      <c r="D110" s="3" t="s">
        <v>285</v>
      </c>
      <c r="E110" s="3">
        <v>12</v>
      </c>
    </row>
    <row r="111" spans="1:5">
      <c r="A111" s="8" t="s">
        <v>1093</v>
      </c>
      <c r="B111" s="3" t="s">
        <v>504</v>
      </c>
      <c r="C111" s="4">
        <v>24100</v>
      </c>
      <c r="D111" s="3" t="s">
        <v>261</v>
      </c>
      <c r="E111" s="3">
        <v>17</v>
      </c>
    </row>
    <row r="112" spans="1:5">
      <c r="A112" s="8" t="s">
        <v>1094</v>
      </c>
      <c r="B112" s="3" t="s">
        <v>1092</v>
      </c>
      <c r="C112" s="4">
        <v>24100</v>
      </c>
      <c r="D112" s="3" t="s">
        <v>261</v>
      </c>
      <c r="E112" s="3">
        <v>17</v>
      </c>
    </row>
    <row r="113" spans="1:5">
      <c r="A113" s="9" t="s">
        <v>942</v>
      </c>
      <c r="B113" s="3" t="s">
        <v>943</v>
      </c>
      <c r="C113" s="4">
        <v>64140</v>
      </c>
      <c r="D113" s="3" t="s">
        <v>944</v>
      </c>
      <c r="E113" s="3">
        <v>17</v>
      </c>
    </row>
    <row r="114" spans="1:5">
      <c r="A114" s="9" t="s">
        <v>874</v>
      </c>
      <c r="B114" s="3" t="s">
        <v>875</v>
      </c>
      <c r="C114" s="4">
        <v>42130</v>
      </c>
      <c r="D114" s="3" t="s">
        <v>876</v>
      </c>
    </row>
    <row r="115" spans="1:5">
      <c r="A115" s="8" t="s">
        <v>537</v>
      </c>
      <c r="B115" s="3" t="s">
        <v>538</v>
      </c>
      <c r="C115" s="4">
        <v>19000</v>
      </c>
      <c r="D115" s="3" t="s">
        <v>539</v>
      </c>
      <c r="E115" s="3">
        <v>12</v>
      </c>
    </row>
    <row r="116" spans="1:5">
      <c r="A116" s="8" t="s">
        <v>206</v>
      </c>
      <c r="B116" s="2" t="s">
        <v>286</v>
      </c>
      <c r="C116" s="4">
        <v>35170</v>
      </c>
      <c r="D116" s="3" t="s">
        <v>287</v>
      </c>
      <c r="E116" s="3">
        <v>17</v>
      </c>
    </row>
    <row r="117" spans="1:5">
      <c r="A117" s="9" t="s">
        <v>945</v>
      </c>
      <c r="B117" s="3" t="s">
        <v>756</v>
      </c>
      <c r="C117" s="4">
        <v>66330</v>
      </c>
      <c r="D117" s="3" t="s">
        <v>757</v>
      </c>
      <c r="E117" s="3">
        <v>17</v>
      </c>
    </row>
    <row r="118" spans="1:5">
      <c r="A118" s="9" t="s">
        <v>1111</v>
      </c>
      <c r="B118" s="3" t="s">
        <v>761</v>
      </c>
      <c r="C118" s="4">
        <v>6150</v>
      </c>
      <c r="D118" s="3" t="s">
        <v>762</v>
      </c>
      <c r="E118" s="3">
        <v>15</v>
      </c>
    </row>
    <row r="119" spans="1:5">
      <c r="A119" s="10" t="s">
        <v>99</v>
      </c>
      <c r="B119" s="2" t="s">
        <v>288</v>
      </c>
      <c r="C119" s="4">
        <v>31320</v>
      </c>
      <c r="D119" s="3" t="s">
        <v>289</v>
      </c>
    </row>
    <row r="120" spans="1:5">
      <c r="A120" s="8" t="s">
        <v>1112</v>
      </c>
      <c r="B120" s="2" t="s">
        <v>290</v>
      </c>
      <c r="C120" s="4">
        <v>33480</v>
      </c>
      <c r="D120" s="3" t="s">
        <v>291</v>
      </c>
      <c r="E120" s="3">
        <v>17</v>
      </c>
    </row>
    <row r="121" spans="1:5">
      <c r="A121" s="10" t="s">
        <v>100</v>
      </c>
      <c r="B121" s="3" t="s">
        <v>505</v>
      </c>
      <c r="C121" s="4">
        <v>34170</v>
      </c>
      <c r="D121" s="3" t="s">
        <v>436</v>
      </c>
      <c r="E121" s="3">
        <v>15</v>
      </c>
    </row>
    <row r="122" spans="1:5">
      <c r="A122" s="8" t="s">
        <v>61</v>
      </c>
      <c r="B122" s="3" t="s">
        <v>510</v>
      </c>
      <c r="C122" s="4">
        <v>40300</v>
      </c>
      <c r="D122" s="3" t="s">
        <v>511</v>
      </c>
      <c r="E122" s="3">
        <v>17</v>
      </c>
    </row>
    <row r="123" spans="1:5">
      <c r="A123" s="8" t="s">
        <v>130</v>
      </c>
      <c r="B123" s="2" t="s">
        <v>292</v>
      </c>
      <c r="C123" s="4">
        <v>16210</v>
      </c>
      <c r="D123" s="3" t="s">
        <v>293</v>
      </c>
      <c r="E123" s="3">
        <v>17</v>
      </c>
    </row>
    <row r="124" spans="1:5">
      <c r="A124" s="9" t="s">
        <v>751</v>
      </c>
      <c r="B124" s="3" t="s">
        <v>752</v>
      </c>
      <c r="C124" s="4">
        <v>16430</v>
      </c>
      <c r="D124" s="3" t="s">
        <v>753</v>
      </c>
      <c r="E124" s="3">
        <v>12</v>
      </c>
    </row>
    <row r="125" spans="1:5">
      <c r="A125" s="8" t="s">
        <v>131</v>
      </c>
    </row>
    <row r="126" spans="1:5">
      <c r="A126" s="8" t="s">
        <v>132</v>
      </c>
      <c r="B126" s="2" t="s">
        <v>294</v>
      </c>
      <c r="C126" s="4">
        <v>16100</v>
      </c>
      <c r="D126" s="3" t="s">
        <v>295</v>
      </c>
    </row>
    <row r="127" spans="1:5">
      <c r="A127" s="8" t="s">
        <v>62</v>
      </c>
      <c r="B127" s="3" t="s">
        <v>512</v>
      </c>
      <c r="C127" s="4">
        <v>32100</v>
      </c>
      <c r="D127" s="3" t="s">
        <v>513</v>
      </c>
    </row>
    <row r="128" spans="1:5">
      <c r="A128" s="8" t="s">
        <v>63</v>
      </c>
      <c r="B128" s="2" t="s">
        <v>296</v>
      </c>
      <c r="C128" s="4">
        <v>33230</v>
      </c>
      <c r="D128" s="3" t="s">
        <v>297</v>
      </c>
    </row>
    <row r="129" spans="1:5">
      <c r="A129" s="10" t="s">
        <v>101</v>
      </c>
      <c r="B129" s="2" t="s">
        <v>298</v>
      </c>
      <c r="C129" s="4">
        <v>31270</v>
      </c>
      <c r="D129" s="3" t="s">
        <v>299</v>
      </c>
    </row>
    <row r="130" spans="1:5">
      <c r="A130" s="8" t="s">
        <v>169</v>
      </c>
      <c r="B130" s="2" t="s">
        <v>300</v>
      </c>
      <c r="C130" s="4">
        <v>4000</v>
      </c>
      <c r="D130" s="3" t="s">
        <v>301</v>
      </c>
    </row>
    <row r="131" spans="1:5">
      <c r="A131" s="8" t="s">
        <v>165</v>
      </c>
    </row>
    <row r="132" spans="1:5">
      <c r="A132" s="9" t="s">
        <v>557</v>
      </c>
      <c r="B132" s="3" t="s">
        <v>558</v>
      </c>
      <c r="C132" s="4">
        <v>31800</v>
      </c>
      <c r="D132" s="3" t="s">
        <v>559</v>
      </c>
    </row>
    <row r="133" spans="1:5">
      <c r="A133" s="10" t="s">
        <v>102</v>
      </c>
    </row>
    <row r="134" spans="1:5">
      <c r="A134" s="9" t="s">
        <v>946</v>
      </c>
      <c r="B134" s="3" t="s">
        <v>947</v>
      </c>
      <c r="C134" s="4">
        <v>3800</v>
      </c>
      <c r="D134" s="3" t="s">
        <v>948</v>
      </c>
    </row>
    <row r="135" spans="1:5">
      <c r="A135" s="11" t="s">
        <v>64</v>
      </c>
      <c r="B135" s="3" t="s">
        <v>514</v>
      </c>
      <c r="C135" s="4">
        <v>64330</v>
      </c>
      <c r="D135" s="3" t="s">
        <v>515</v>
      </c>
      <c r="E135" s="3">
        <v>17</v>
      </c>
    </row>
    <row r="136" spans="1:5">
      <c r="A136" s="8" t="s">
        <v>207</v>
      </c>
      <c r="B136" s="2" t="s">
        <v>302</v>
      </c>
      <c r="C136" s="4">
        <v>2430</v>
      </c>
      <c r="D136" s="3" t="s">
        <v>303</v>
      </c>
    </row>
    <row r="137" spans="1:5">
      <c r="A137" s="10" t="s">
        <v>103</v>
      </c>
      <c r="B137" s="2" t="s">
        <v>633</v>
      </c>
      <c r="C137" s="4">
        <v>34150</v>
      </c>
      <c r="D137" s="3" t="s">
        <v>304</v>
      </c>
      <c r="E137" s="3">
        <v>15</v>
      </c>
    </row>
    <row r="138" spans="1:5">
      <c r="A138" s="12" t="s">
        <v>133</v>
      </c>
      <c r="B138" s="2" t="s">
        <v>305</v>
      </c>
      <c r="C138" s="4">
        <v>16200</v>
      </c>
      <c r="D138" s="3" t="s">
        <v>306</v>
      </c>
      <c r="E138" s="3">
        <v>17</v>
      </c>
    </row>
    <row r="139" spans="1:5">
      <c r="A139" s="9" t="s">
        <v>865</v>
      </c>
      <c r="B139" s="3" t="s">
        <v>864</v>
      </c>
      <c r="C139" s="4">
        <v>13112</v>
      </c>
      <c r="D139" s="3" t="s">
        <v>866</v>
      </c>
      <c r="E139" s="3">
        <v>17</v>
      </c>
    </row>
    <row r="140" spans="1:5">
      <c r="A140" s="9" t="s">
        <v>551</v>
      </c>
      <c r="B140" s="3" t="s">
        <v>552</v>
      </c>
      <c r="C140" s="4">
        <v>33190</v>
      </c>
      <c r="D140" s="3" t="s">
        <v>553</v>
      </c>
      <c r="E140" s="3">
        <v>17</v>
      </c>
    </row>
    <row r="141" spans="1:5">
      <c r="A141" s="9" t="s">
        <v>949</v>
      </c>
      <c r="B141" s="3" t="s">
        <v>950</v>
      </c>
      <c r="C141" s="4">
        <v>24490</v>
      </c>
      <c r="D141" s="3" t="s">
        <v>951</v>
      </c>
      <c r="E141" s="3">
        <v>17</v>
      </c>
    </row>
    <row r="142" spans="1:5">
      <c r="A142" s="9" t="s">
        <v>952</v>
      </c>
      <c r="B142" s="3" t="s">
        <v>744</v>
      </c>
      <c r="C142" s="4">
        <v>17000</v>
      </c>
      <c r="D142" s="3" t="s">
        <v>745</v>
      </c>
      <c r="E142" s="3">
        <v>17</v>
      </c>
    </row>
    <row r="143" spans="1:5">
      <c r="A143" s="8" t="s">
        <v>134</v>
      </c>
      <c r="B143" s="2" t="s">
        <v>307</v>
      </c>
      <c r="C143" s="4">
        <v>24150</v>
      </c>
      <c r="D143" s="3" t="s">
        <v>308</v>
      </c>
    </row>
    <row r="144" spans="1:5">
      <c r="A144" s="9" t="s">
        <v>772</v>
      </c>
      <c r="B144" s="3" t="s">
        <v>773</v>
      </c>
      <c r="C144" s="4">
        <v>22400</v>
      </c>
      <c r="D144" s="3" t="s">
        <v>774</v>
      </c>
      <c r="E144" s="3">
        <v>12</v>
      </c>
    </row>
    <row r="145" spans="1:5">
      <c r="A145" s="9" t="s">
        <v>1113</v>
      </c>
      <c r="B145" s="3" t="s">
        <v>861</v>
      </c>
      <c r="C145" s="4">
        <v>72000</v>
      </c>
      <c r="D145" s="3" t="s">
        <v>562</v>
      </c>
      <c r="E145" s="3">
        <v>17</v>
      </c>
    </row>
    <row r="146" spans="1:5">
      <c r="A146" s="8" t="s">
        <v>65</v>
      </c>
      <c r="B146" s="2" t="s">
        <v>311</v>
      </c>
      <c r="C146" s="4">
        <v>47520</v>
      </c>
      <c r="D146" s="3" t="s">
        <v>312</v>
      </c>
    </row>
    <row r="147" spans="1:5">
      <c r="A147" s="8" t="s">
        <v>66</v>
      </c>
      <c r="B147" s="2" t="s">
        <v>313</v>
      </c>
      <c r="C147" s="4">
        <v>32700</v>
      </c>
      <c r="D147" s="3" t="s">
        <v>314</v>
      </c>
    </row>
    <row r="148" spans="1:5">
      <c r="A148" s="14" t="s">
        <v>104</v>
      </c>
      <c r="B148" s="3" t="s">
        <v>506</v>
      </c>
      <c r="C148" s="4">
        <v>34190</v>
      </c>
      <c r="D148" s="3" t="s">
        <v>507</v>
      </c>
      <c r="E148" s="3">
        <v>12</v>
      </c>
    </row>
    <row r="149" spans="1:5">
      <c r="A149" s="9" t="s">
        <v>1114</v>
      </c>
      <c r="B149" s="3" t="s">
        <v>953</v>
      </c>
      <c r="C149" s="4">
        <v>87100</v>
      </c>
      <c r="D149" s="3" t="s">
        <v>188</v>
      </c>
      <c r="E149" s="3">
        <v>17</v>
      </c>
    </row>
    <row r="150" spans="1:5">
      <c r="A150" s="10" t="s">
        <v>105</v>
      </c>
      <c r="B150" s="2" t="s">
        <v>315</v>
      </c>
      <c r="C150" s="4">
        <v>13370</v>
      </c>
      <c r="D150" s="3" t="s">
        <v>316</v>
      </c>
      <c r="E150" s="3">
        <v>12</v>
      </c>
    </row>
    <row r="151" spans="1:5">
      <c r="A151" s="8" t="s">
        <v>67</v>
      </c>
      <c r="B151" s="2" t="s">
        <v>317</v>
      </c>
      <c r="C151" s="4">
        <v>32190</v>
      </c>
      <c r="D151" s="3" t="s">
        <v>318</v>
      </c>
    </row>
    <row r="152" spans="1:5">
      <c r="A152" s="8" t="s">
        <v>135</v>
      </c>
      <c r="B152" s="2" t="s">
        <v>319</v>
      </c>
      <c r="C152" s="4">
        <v>17320</v>
      </c>
      <c r="D152" s="3" t="s">
        <v>320</v>
      </c>
    </row>
    <row r="153" spans="1:5">
      <c r="A153" s="9" t="s">
        <v>704</v>
      </c>
      <c r="B153" s="3" t="s">
        <v>705</v>
      </c>
      <c r="C153" s="4">
        <v>17160</v>
      </c>
      <c r="D153" s="3" t="s">
        <v>706</v>
      </c>
    </row>
    <row r="154" spans="1:5">
      <c r="A154" s="9" t="s">
        <v>701</v>
      </c>
      <c r="B154" s="3" t="s">
        <v>702</v>
      </c>
      <c r="C154" s="4">
        <v>6500</v>
      </c>
      <c r="D154" s="3" t="s">
        <v>703</v>
      </c>
    </row>
    <row r="155" spans="1:5">
      <c r="A155" s="10" t="s">
        <v>106</v>
      </c>
      <c r="B155" s="2" t="s">
        <v>321</v>
      </c>
      <c r="C155" s="4">
        <v>34140</v>
      </c>
      <c r="D155" s="3" t="s">
        <v>322</v>
      </c>
      <c r="E155" s="3">
        <v>17</v>
      </c>
    </row>
    <row r="156" spans="1:5">
      <c r="A156" s="9" t="s">
        <v>653</v>
      </c>
      <c r="B156" s="3" t="s">
        <v>652</v>
      </c>
      <c r="C156" s="4">
        <v>82300</v>
      </c>
      <c r="D156" s="3" t="s">
        <v>654</v>
      </c>
      <c r="E156" s="3">
        <v>15</v>
      </c>
    </row>
    <row r="157" spans="1:5">
      <c r="A157" s="8" t="s">
        <v>136</v>
      </c>
      <c r="B157" s="2" t="s">
        <v>323</v>
      </c>
      <c r="C157" s="4">
        <v>17130</v>
      </c>
      <c r="D157" s="3" t="s">
        <v>324</v>
      </c>
      <c r="E157" s="3">
        <v>17</v>
      </c>
    </row>
    <row r="158" spans="1:5">
      <c r="A158" s="10" t="s">
        <v>107</v>
      </c>
      <c r="B158" s="2" t="s">
        <v>325</v>
      </c>
      <c r="C158" s="4">
        <v>31110</v>
      </c>
      <c r="D158" s="3" t="s">
        <v>326</v>
      </c>
    </row>
    <row r="159" spans="1:5">
      <c r="A159" s="9" t="s">
        <v>681</v>
      </c>
      <c r="B159" s="3" t="s">
        <v>682</v>
      </c>
      <c r="C159" s="4">
        <v>47600</v>
      </c>
      <c r="D159" s="3" t="s">
        <v>683</v>
      </c>
      <c r="E159" s="3">
        <v>15</v>
      </c>
    </row>
    <row r="160" spans="1:5">
      <c r="A160" s="8" t="s">
        <v>137</v>
      </c>
      <c r="B160" s="2" t="s">
        <v>327</v>
      </c>
      <c r="C160" s="4">
        <v>79000</v>
      </c>
      <c r="D160" s="3" t="s">
        <v>328</v>
      </c>
    </row>
    <row r="161" spans="1:5">
      <c r="A161" s="9" t="s">
        <v>954</v>
      </c>
      <c r="B161" s="3" t="s">
        <v>955</v>
      </c>
      <c r="C161" s="4">
        <v>87350</v>
      </c>
      <c r="D161" s="3" t="s">
        <v>956</v>
      </c>
    </row>
    <row r="162" spans="1:5">
      <c r="A162" s="8" t="s">
        <v>68</v>
      </c>
      <c r="B162" s="2" t="s">
        <v>329</v>
      </c>
      <c r="C162" s="4">
        <v>40160</v>
      </c>
      <c r="D162" s="3" t="s">
        <v>330</v>
      </c>
      <c r="E162" s="3">
        <v>12</v>
      </c>
    </row>
    <row r="163" spans="1:5">
      <c r="A163" s="9" t="s">
        <v>957</v>
      </c>
      <c r="B163" s="3" t="s">
        <v>958</v>
      </c>
      <c r="C163" s="4">
        <v>4200</v>
      </c>
      <c r="D163" s="3" t="s">
        <v>959</v>
      </c>
      <c r="E163" s="3">
        <v>17</v>
      </c>
    </row>
    <row r="164" spans="1:5">
      <c r="A164" s="10" t="s">
        <v>208</v>
      </c>
      <c r="B164" s="2" t="s">
        <v>331</v>
      </c>
      <c r="C164" s="4">
        <v>31830</v>
      </c>
      <c r="D164" s="3" t="s">
        <v>332</v>
      </c>
      <c r="E164" s="3">
        <v>12</v>
      </c>
    </row>
    <row r="165" spans="1:5">
      <c r="A165" s="10" t="s">
        <v>108</v>
      </c>
      <c r="B165" s="2" t="s">
        <v>333</v>
      </c>
      <c r="C165" s="4">
        <v>66450</v>
      </c>
      <c r="D165" s="3" t="s">
        <v>334</v>
      </c>
      <c r="E165" s="3">
        <v>12</v>
      </c>
    </row>
    <row r="166" spans="1:5">
      <c r="A166" s="8" t="s">
        <v>209</v>
      </c>
      <c r="B166" s="2" t="s">
        <v>335</v>
      </c>
      <c r="C166" s="4">
        <v>54700</v>
      </c>
      <c r="D166" s="3" t="s">
        <v>336</v>
      </c>
    </row>
    <row r="167" spans="1:5">
      <c r="A167" s="10" t="s">
        <v>960</v>
      </c>
      <c r="B167" s="2" t="s">
        <v>337</v>
      </c>
      <c r="C167" s="4">
        <v>31520</v>
      </c>
      <c r="D167" s="3" t="s">
        <v>338</v>
      </c>
    </row>
    <row r="168" spans="1:5">
      <c r="A168" s="9" t="s">
        <v>650</v>
      </c>
      <c r="B168" s="3" t="s">
        <v>695</v>
      </c>
      <c r="C168" s="4">
        <v>35600</v>
      </c>
      <c r="D168" s="3" t="s">
        <v>651</v>
      </c>
      <c r="E168" s="3">
        <v>15</v>
      </c>
    </row>
    <row r="169" spans="1:5">
      <c r="A169" s="9" t="s">
        <v>684</v>
      </c>
      <c r="B169" s="3" t="s">
        <v>685</v>
      </c>
      <c r="C169" s="4">
        <v>35700</v>
      </c>
      <c r="D169" s="3" t="s">
        <v>564</v>
      </c>
      <c r="E169" s="3">
        <v>15</v>
      </c>
    </row>
    <row r="170" spans="1:5">
      <c r="A170" s="9" t="s">
        <v>961</v>
      </c>
      <c r="B170" s="3" t="s">
        <v>962</v>
      </c>
      <c r="C170" s="4">
        <v>12000</v>
      </c>
      <c r="D170" s="3" t="s">
        <v>963</v>
      </c>
      <c r="E170" s="3">
        <v>15</v>
      </c>
    </row>
    <row r="171" spans="1:5">
      <c r="A171" s="8" t="s">
        <v>138</v>
      </c>
      <c r="B171" s="2" t="s">
        <v>339</v>
      </c>
      <c r="C171" s="4">
        <v>16270</v>
      </c>
      <c r="D171" s="3" t="s">
        <v>340</v>
      </c>
    </row>
    <row r="172" spans="1:5">
      <c r="A172" s="8" t="s">
        <v>139</v>
      </c>
      <c r="B172" s="2" t="s">
        <v>341</v>
      </c>
      <c r="C172" s="4">
        <v>17200</v>
      </c>
      <c r="D172" s="3" t="s">
        <v>342</v>
      </c>
      <c r="E172" s="3">
        <v>17</v>
      </c>
    </row>
    <row r="173" spans="1:5">
      <c r="A173" s="10" t="s">
        <v>109</v>
      </c>
      <c r="B173" s="2" t="s">
        <v>347</v>
      </c>
      <c r="C173" s="4">
        <v>11310</v>
      </c>
      <c r="D173" s="3" t="s">
        <v>348</v>
      </c>
      <c r="E173" s="3">
        <v>15</v>
      </c>
    </row>
    <row r="174" spans="1:5">
      <c r="A174" s="8" t="s">
        <v>140</v>
      </c>
      <c r="B174" s="2" t="s">
        <v>349</v>
      </c>
      <c r="C174" s="4">
        <v>17400</v>
      </c>
      <c r="D174" s="3" t="s">
        <v>350</v>
      </c>
    </row>
    <row r="175" spans="1:5">
      <c r="A175" s="10" t="s">
        <v>110</v>
      </c>
      <c r="B175" s="2" t="s">
        <v>351</v>
      </c>
      <c r="C175" s="4">
        <v>9190</v>
      </c>
      <c r="D175" s="3" t="s">
        <v>352</v>
      </c>
    </row>
    <row r="176" spans="1:5">
      <c r="A176" s="9" t="s">
        <v>964</v>
      </c>
      <c r="B176" s="3" t="s">
        <v>590</v>
      </c>
      <c r="C176" s="4">
        <v>35400</v>
      </c>
      <c r="D176" s="3" t="s">
        <v>591</v>
      </c>
      <c r="E176" s="3">
        <v>10</v>
      </c>
    </row>
    <row r="177" spans="1:5">
      <c r="A177" s="9" t="s">
        <v>1095</v>
      </c>
      <c r="B177" s="3" t="s">
        <v>1096</v>
      </c>
      <c r="C177" s="4">
        <v>33160</v>
      </c>
      <c r="D177" s="3" t="s">
        <v>414</v>
      </c>
      <c r="E177" s="3">
        <v>17</v>
      </c>
    </row>
    <row r="178" spans="1:5">
      <c r="A178" s="9" t="s">
        <v>965</v>
      </c>
      <c r="B178" s="3" t="s">
        <v>966</v>
      </c>
      <c r="C178" s="4">
        <v>64310</v>
      </c>
      <c r="D178" s="3" t="s">
        <v>967</v>
      </c>
      <c r="E178" s="3">
        <v>17</v>
      </c>
    </row>
    <row r="179" spans="1:5">
      <c r="A179" s="8" t="s">
        <v>968</v>
      </c>
      <c r="B179" s="2" t="s">
        <v>343</v>
      </c>
      <c r="C179" s="4">
        <v>2100</v>
      </c>
      <c r="D179" s="3" t="s">
        <v>344</v>
      </c>
    </row>
    <row r="180" spans="1:5">
      <c r="A180" s="8" t="s">
        <v>969</v>
      </c>
      <c r="B180" s="2" t="s">
        <v>345</v>
      </c>
      <c r="C180" s="4">
        <v>2100</v>
      </c>
      <c r="D180" s="3" t="s">
        <v>346</v>
      </c>
    </row>
    <row r="181" spans="1:5">
      <c r="A181" s="9" t="s">
        <v>970</v>
      </c>
      <c r="B181" s="3" t="s">
        <v>615</v>
      </c>
      <c r="C181" s="4">
        <v>33113</v>
      </c>
      <c r="D181" s="3" t="s">
        <v>616</v>
      </c>
      <c r="E181" s="3">
        <v>17</v>
      </c>
    </row>
    <row r="182" spans="1:5">
      <c r="A182" s="8" t="s">
        <v>69</v>
      </c>
      <c r="B182" s="2" t="s">
        <v>353</v>
      </c>
      <c r="C182" s="4">
        <v>40400</v>
      </c>
      <c r="D182" s="3" t="s">
        <v>354</v>
      </c>
    </row>
    <row r="183" spans="1:5">
      <c r="A183" s="8" t="s">
        <v>210</v>
      </c>
      <c r="B183" s="2" t="s">
        <v>355</v>
      </c>
      <c r="C183" s="4">
        <v>31200</v>
      </c>
      <c r="D183" s="3" t="s">
        <v>310</v>
      </c>
    </row>
    <row r="184" spans="1:5">
      <c r="A184" s="10" t="s">
        <v>643</v>
      </c>
      <c r="B184" s="2" t="s">
        <v>309</v>
      </c>
      <c r="C184" s="4">
        <v>31100</v>
      </c>
      <c r="D184" s="3" t="s">
        <v>310</v>
      </c>
      <c r="E184" s="3">
        <v>15</v>
      </c>
    </row>
    <row r="185" spans="1:5">
      <c r="A185" s="9" t="s">
        <v>787</v>
      </c>
      <c r="B185" s="3" t="s">
        <v>788</v>
      </c>
      <c r="C185" s="4">
        <v>19000</v>
      </c>
      <c r="D185" s="3" t="s">
        <v>789</v>
      </c>
      <c r="E185" s="3">
        <v>17</v>
      </c>
    </row>
    <row r="186" spans="1:5">
      <c r="A186" s="8" t="s">
        <v>141</v>
      </c>
      <c r="B186" s="2" t="s">
        <v>356</v>
      </c>
      <c r="C186" s="4">
        <v>47210</v>
      </c>
      <c r="D186" s="3" t="s">
        <v>357</v>
      </c>
    </row>
    <row r="187" spans="1:5">
      <c r="A187" s="9" t="s">
        <v>971</v>
      </c>
      <c r="B187" s="3" t="s">
        <v>972</v>
      </c>
      <c r="C187" s="4">
        <v>17000</v>
      </c>
      <c r="D187" s="3" t="s">
        <v>745</v>
      </c>
    </row>
    <row r="188" spans="1:5">
      <c r="A188" s="10" t="s">
        <v>111</v>
      </c>
      <c r="B188" s="2" t="s">
        <v>358</v>
      </c>
      <c r="C188" s="4">
        <v>30100</v>
      </c>
      <c r="D188" s="3" t="s">
        <v>265</v>
      </c>
      <c r="E188" s="3">
        <v>17</v>
      </c>
    </row>
    <row r="189" spans="1:5">
      <c r="A189" s="9" t="s">
        <v>692</v>
      </c>
      <c r="B189" s="3" t="s">
        <v>693</v>
      </c>
      <c r="C189" s="4">
        <v>72700</v>
      </c>
      <c r="D189" s="3" t="s">
        <v>694</v>
      </c>
      <c r="E189" s="3">
        <v>17</v>
      </c>
    </row>
    <row r="190" spans="1:5">
      <c r="A190" s="9" t="s">
        <v>664</v>
      </c>
      <c r="B190" s="3" t="s">
        <v>665</v>
      </c>
      <c r="C190" s="4">
        <v>49100</v>
      </c>
      <c r="D190" s="3" t="s">
        <v>666</v>
      </c>
      <c r="E190" s="3">
        <v>17</v>
      </c>
    </row>
    <row r="191" spans="1:5">
      <c r="A191" s="8" t="s">
        <v>142</v>
      </c>
      <c r="B191" s="2" t="s">
        <v>359</v>
      </c>
      <c r="C191" s="4">
        <v>16000</v>
      </c>
      <c r="D191" s="3" t="s">
        <v>360</v>
      </c>
    </row>
    <row r="192" spans="1:5">
      <c r="A192" s="9" t="s">
        <v>710</v>
      </c>
      <c r="B192" s="3" t="s">
        <v>711</v>
      </c>
      <c r="C192" s="4">
        <v>71400</v>
      </c>
      <c r="D192" s="3" t="s">
        <v>712</v>
      </c>
      <c r="E192" s="3">
        <v>17</v>
      </c>
    </row>
    <row r="193" spans="1:5">
      <c r="A193" s="9" t="s">
        <v>710</v>
      </c>
      <c r="B193" s="3" t="s">
        <v>711</v>
      </c>
      <c r="C193" s="4">
        <v>71400</v>
      </c>
      <c r="D193" s="3" t="s">
        <v>775</v>
      </c>
      <c r="E193" s="3">
        <v>17</v>
      </c>
    </row>
    <row r="194" spans="1:5">
      <c r="A194" s="8" t="s">
        <v>143</v>
      </c>
      <c r="B194" s="3" t="s">
        <v>518</v>
      </c>
      <c r="C194" s="4">
        <v>16300</v>
      </c>
      <c r="D194" s="3" t="s">
        <v>503</v>
      </c>
      <c r="E194" s="3">
        <v>13</v>
      </c>
    </row>
    <row r="195" spans="1:5">
      <c r="A195" s="8" t="s">
        <v>973</v>
      </c>
      <c r="B195" s="2" t="s">
        <v>361</v>
      </c>
      <c r="C195" s="4">
        <v>24100</v>
      </c>
      <c r="D195" s="3" t="s">
        <v>261</v>
      </c>
      <c r="E195" s="3">
        <v>17</v>
      </c>
    </row>
    <row r="196" spans="1:5">
      <c r="A196" s="8" t="s">
        <v>974</v>
      </c>
      <c r="B196" s="2" t="s">
        <v>362</v>
      </c>
      <c r="C196" s="4">
        <v>24100</v>
      </c>
      <c r="D196" s="3" t="s">
        <v>261</v>
      </c>
    </row>
    <row r="197" spans="1:5">
      <c r="A197" s="8" t="s">
        <v>70</v>
      </c>
      <c r="B197" s="2" t="s">
        <v>363</v>
      </c>
      <c r="C197" s="4">
        <v>40600</v>
      </c>
      <c r="D197" s="3" t="s">
        <v>364</v>
      </c>
      <c r="E197" s="3">
        <v>17</v>
      </c>
    </row>
    <row r="198" spans="1:5">
      <c r="A198" s="11" t="s">
        <v>144</v>
      </c>
      <c r="B198" s="2" t="s">
        <v>365</v>
      </c>
      <c r="C198" s="4">
        <v>79300</v>
      </c>
      <c r="D198" s="3" t="s">
        <v>366</v>
      </c>
    </row>
    <row r="199" spans="1:5">
      <c r="A199" s="8" t="s">
        <v>71</v>
      </c>
      <c r="B199" s="2" t="s">
        <v>367</v>
      </c>
      <c r="C199" s="4">
        <v>33520</v>
      </c>
      <c r="D199" s="3" t="s">
        <v>368</v>
      </c>
    </row>
    <row r="200" spans="1:5">
      <c r="A200" s="9" t="s">
        <v>838</v>
      </c>
      <c r="B200" s="3" t="s">
        <v>839</v>
      </c>
      <c r="C200" s="4">
        <v>11000</v>
      </c>
      <c r="D200" s="3" t="s">
        <v>840</v>
      </c>
      <c r="E200" s="3">
        <v>20</v>
      </c>
    </row>
    <row r="201" spans="1:5">
      <c r="A201" s="9" t="s">
        <v>737</v>
      </c>
      <c r="B201" s="3" t="s">
        <v>738</v>
      </c>
      <c r="C201" s="4">
        <v>33350</v>
      </c>
      <c r="D201" s="3" t="s">
        <v>369</v>
      </c>
      <c r="E201" s="3">
        <v>15</v>
      </c>
    </row>
    <row r="202" spans="1:5">
      <c r="A202" s="11" t="s">
        <v>145</v>
      </c>
      <c r="B202" s="2" t="s">
        <v>370</v>
      </c>
      <c r="C202" s="4">
        <v>49300</v>
      </c>
      <c r="D202" s="3" t="s">
        <v>371</v>
      </c>
    </row>
    <row r="203" spans="1:5">
      <c r="A203" s="5" t="s">
        <v>795</v>
      </c>
      <c r="B203" s="3" t="s">
        <v>796</v>
      </c>
      <c r="C203" s="4">
        <v>83310</v>
      </c>
      <c r="D203" s="3" t="s">
        <v>797</v>
      </c>
    </row>
    <row r="204" spans="1:5">
      <c r="A204" s="8" t="s">
        <v>176</v>
      </c>
      <c r="B204" s="2" t="s">
        <v>372</v>
      </c>
      <c r="C204" s="4">
        <v>50200</v>
      </c>
      <c r="D204" s="3" t="s">
        <v>373</v>
      </c>
    </row>
    <row r="205" spans="1:5">
      <c r="A205" s="9" t="s">
        <v>735</v>
      </c>
      <c r="B205" s="3" t="s">
        <v>736</v>
      </c>
      <c r="C205" s="4">
        <v>33230</v>
      </c>
      <c r="D205" s="3" t="s">
        <v>297</v>
      </c>
      <c r="E205" s="3">
        <v>17</v>
      </c>
    </row>
    <row r="206" spans="1:5">
      <c r="A206" s="10" t="s">
        <v>112</v>
      </c>
      <c r="B206" s="2" t="s">
        <v>351</v>
      </c>
      <c r="C206" s="4">
        <v>81600</v>
      </c>
      <c r="D206" s="3" t="s">
        <v>374</v>
      </c>
      <c r="E206" s="3">
        <v>10</v>
      </c>
    </row>
    <row r="207" spans="1:5">
      <c r="A207" s="8" t="s">
        <v>146</v>
      </c>
      <c r="B207" s="2" t="s">
        <v>375</v>
      </c>
      <c r="C207" s="4">
        <v>36100</v>
      </c>
      <c r="D207" s="3" t="s">
        <v>376</v>
      </c>
    </row>
    <row r="208" spans="1:5">
      <c r="A208" s="8" t="s">
        <v>147</v>
      </c>
      <c r="B208" s="2" t="s">
        <v>377</v>
      </c>
      <c r="C208" s="4">
        <v>85000</v>
      </c>
      <c r="D208" s="3" t="s">
        <v>186</v>
      </c>
      <c r="E208" s="3">
        <v>15</v>
      </c>
    </row>
    <row r="209" spans="1:5">
      <c r="A209" s="9" t="s">
        <v>975</v>
      </c>
      <c r="B209" s="3" t="s">
        <v>976</v>
      </c>
      <c r="C209" s="4">
        <v>83500</v>
      </c>
      <c r="D209" s="3" t="s">
        <v>977</v>
      </c>
      <c r="E209" s="3">
        <v>17</v>
      </c>
    </row>
    <row r="210" spans="1:5">
      <c r="A210" s="9" t="s">
        <v>978</v>
      </c>
      <c r="B210" s="3" t="s">
        <v>979</v>
      </c>
      <c r="C210" s="4">
        <v>22400</v>
      </c>
      <c r="D210" s="3" t="s">
        <v>774</v>
      </c>
      <c r="E210" s="3">
        <v>17</v>
      </c>
    </row>
    <row r="211" spans="1:5">
      <c r="A211" s="8" t="s">
        <v>72</v>
      </c>
      <c r="B211" s="2" t="s">
        <v>378</v>
      </c>
      <c r="C211" s="4">
        <v>33210</v>
      </c>
      <c r="D211" s="3" t="s">
        <v>379</v>
      </c>
      <c r="E211" s="3">
        <v>17</v>
      </c>
    </row>
    <row r="212" spans="1:5">
      <c r="A212" s="9" t="s">
        <v>806</v>
      </c>
      <c r="B212" s="3" t="s">
        <v>807</v>
      </c>
      <c r="C212" s="4">
        <v>6110</v>
      </c>
      <c r="D212" s="3" t="s">
        <v>808</v>
      </c>
      <c r="E212" s="3">
        <v>17</v>
      </c>
    </row>
    <row r="213" spans="1:5">
      <c r="A213" s="8" t="s">
        <v>170</v>
      </c>
      <c r="B213" s="2" t="s">
        <v>380</v>
      </c>
      <c r="C213" s="4">
        <v>83340</v>
      </c>
      <c r="D213" s="3" t="s">
        <v>381</v>
      </c>
    </row>
    <row r="214" spans="1:5">
      <c r="A214" s="9" t="s">
        <v>856</v>
      </c>
      <c r="B214" s="3" t="s">
        <v>857</v>
      </c>
      <c r="C214" s="4">
        <v>72016</v>
      </c>
      <c r="D214" s="3" t="s">
        <v>562</v>
      </c>
      <c r="E214" s="3">
        <v>17</v>
      </c>
    </row>
    <row r="215" spans="1:5">
      <c r="A215" s="9" t="s">
        <v>879</v>
      </c>
      <c r="B215" s="3" t="s">
        <v>980</v>
      </c>
      <c r="C215" s="4">
        <v>81000</v>
      </c>
      <c r="D215" s="3" t="s">
        <v>880</v>
      </c>
      <c r="E215" s="3">
        <v>15</v>
      </c>
    </row>
    <row r="216" spans="1:5">
      <c r="A216" s="9" t="s">
        <v>981</v>
      </c>
      <c r="B216" s="3" t="s">
        <v>728</v>
      </c>
      <c r="C216" s="4">
        <v>35133</v>
      </c>
      <c r="D216" s="3" t="s">
        <v>729</v>
      </c>
      <c r="E216" s="3">
        <v>14</v>
      </c>
    </row>
    <row r="217" spans="1:5">
      <c r="A217" s="9" t="s">
        <v>776</v>
      </c>
      <c r="B217" s="3" t="s">
        <v>777</v>
      </c>
      <c r="C217" s="4">
        <v>81380</v>
      </c>
      <c r="D217" s="3" t="s">
        <v>778</v>
      </c>
    </row>
    <row r="218" spans="1:5">
      <c r="A218" s="8" t="s">
        <v>73</v>
      </c>
      <c r="B218" s="2" t="s">
        <v>382</v>
      </c>
      <c r="C218" s="4">
        <v>33341</v>
      </c>
      <c r="D218" s="3" t="s">
        <v>383</v>
      </c>
    </row>
    <row r="219" spans="1:5">
      <c r="A219" s="11" t="s">
        <v>74</v>
      </c>
      <c r="B219" s="2" t="s">
        <v>384</v>
      </c>
      <c r="C219" s="4">
        <v>33500</v>
      </c>
      <c r="D219" s="3" t="s">
        <v>385</v>
      </c>
    </row>
    <row r="220" spans="1:5">
      <c r="A220" s="8" t="s">
        <v>148</v>
      </c>
      <c r="B220" s="2" t="s">
        <v>386</v>
      </c>
      <c r="C220" s="4">
        <v>87280</v>
      </c>
      <c r="D220" s="3" t="s">
        <v>188</v>
      </c>
    </row>
    <row r="221" spans="1:5">
      <c r="A221" s="10" t="s">
        <v>113</v>
      </c>
      <c r="B221" s="2" t="s">
        <v>387</v>
      </c>
      <c r="C221" s="4">
        <v>11300</v>
      </c>
      <c r="D221" s="3" t="s">
        <v>388</v>
      </c>
    </row>
    <row r="222" spans="1:5">
      <c r="A222" s="9" t="s">
        <v>841</v>
      </c>
      <c r="B222" s="3" t="s">
        <v>842</v>
      </c>
      <c r="C222" s="4">
        <v>65100</v>
      </c>
      <c r="D222" s="3" t="s">
        <v>771</v>
      </c>
      <c r="E222" s="3">
        <v>15</v>
      </c>
    </row>
    <row r="223" spans="1:5">
      <c r="A223" s="9" t="s">
        <v>546</v>
      </c>
      <c r="B223" s="3" t="s">
        <v>547</v>
      </c>
      <c r="C223" s="4">
        <v>82000</v>
      </c>
      <c r="D223" s="3" t="s">
        <v>548</v>
      </c>
      <c r="E223" s="3">
        <v>12</v>
      </c>
    </row>
    <row r="224" spans="1:5">
      <c r="A224" s="10" t="s">
        <v>114</v>
      </c>
      <c r="B224" s="2" t="s">
        <v>389</v>
      </c>
      <c r="C224" s="4">
        <v>11100</v>
      </c>
      <c r="D224" s="3" t="s">
        <v>192</v>
      </c>
    </row>
    <row r="225" spans="1:5">
      <c r="A225" s="9" t="s">
        <v>982</v>
      </c>
      <c r="B225" s="3" t="s">
        <v>782</v>
      </c>
      <c r="C225" s="4">
        <v>6201</v>
      </c>
      <c r="D225" s="3" t="s">
        <v>783</v>
      </c>
      <c r="E225" s="3">
        <v>17</v>
      </c>
    </row>
    <row r="226" spans="1:5">
      <c r="A226" s="8" t="s">
        <v>983</v>
      </c>
      <c r="B226" s="2" t="s">
        <v>545</v>
      </c>
      <c r="C226" s="4">
        <v>79000</v>
      </c>
      <c r="D226" s="3" t="s">
        <v>328</v>
      </c>
      <c r="E226" s="3">
        <v>17</v>
      </c>
    </row>
    <row r="227" spans="1:5">
      <c r="A227" s="8" t="s">
        <v>177</v>
      </c>
      <c r="B227" s="3" t="s">
        <v>519</v>
      </c>
      <c r="C227" s="4">
        <v>70000</v>
      </c>
      <c r="D227" s="3" t="s">
        <v>520</v>
      </c>
    </row>
    <row r="228" spans="1:5">
      <c r="A228" s="9" t="s">
        <v>717</v>
      </c>
      <c r="B228" s="3" t="s">
        <v>718</v>
      </c>
      <c r="C228" s="4">
        <v>85340</v>
      </c>
      <c r="D228" s="3" t="s">
        <v>719</v>
      </c>
      <c r="E228" s="3">
        <v>15</v>
      </c>
    </row>
    <row r="229" spans="1:5">
      <c r="A229" s="8" t="s">
        <v>149</v>
      </c>
      <c r="B229" s="2" t="s">
        <v>390</v>
      </c>
      <c r="C229" s="4">
        <v>79200</v>
      </c>
      <c r="D229" s="3" t="s">
        <v>391</v>
      </c>
    </row>
    <row r="230" spans="1:5">
      <c r="A230" s="8" t="s">
        <v>75</v>
      </c>
      <c r="B230" s="2" t="s">
        <v>392</v>
      </c>
      <c r="C230" s="4">
        <v>64000</v>
      </c>
      <c r="D230" s="3" t="s">
        <v>393</v>
      </c>
      <c r="E230" s="3">
        <v>10</v>
      </c>
    </row>
    <row r="231" spans="1:5">
      <c r="A231" s="9" t="s">
        <v>984</v>
      </c>
      <c r="B231" s="3" t="s">
        <v>985</v>
      </c>
      <c r="C231" s="4">
        <v>24000</v>
      </c>
      <c r="D231" s="3" t="s">
        <v>426</v>
      </c>
      <c r="E231" s="3">
        <v>17</v>
      </c>
    </row>
    <row r="232" spans="1:5">
      <c r="A232" s="10" t="s">
        <v>115</v>
      </c>
      <c r="B232" s="2" t="s">
        <v>394</v>
      </c>
      <c r="C232" s="4">
        <v>66000</v>
      </c>
      <c r="D232" s="3" t="s">
        <v>395</v>
      </c>
      <c r="E232" s="3">
        <v>10</v>
      </c>
    </row>
    <row r="233" spans="1:5">
      <c r="A233" s="9" t="s">
        <v>986</v>
      </c>
      <c r="B233" s="3" t="s">
        <v>987</v>
      </c>
      <c r="C233" s="4">
        <v>66962</v>
      </c>
      <c r="D233" s="3" t="s">
        <v>395</v>
      </c>
      <c r="E233" s="3">
        <v>17</v>
      </c>
    </row>
    <row r="234" spans="1:5">
      <c r="A234" s="8" t="s">
        <v>76</v>
      </c>
      <c r="B234" s="2" t="s">
        <v>396</v>
      </c>
      <c r="C234" s="4">
        <v>33290</v>
      </c>
      <c r="D234" s="3" t="s">
        <v>397</v>
      </c>
    </row>
    <row r="235" spans="1:5">
      <c r="A235" s="8" t="s">
        <v>150</v>
      </c>
      <c r="B235" s="2" t="s">
        <v>398</v>
      </c>
      <c r="C235" s="4">
        <v>33220</v>
      </c>
      <c r="D235" s="3" t="s">
        <v>399</v>
      </c>
    </row>
    <row r="236" spans="1:5">
      <c r="A236" s="9" t="s">
        <v>849</v>
      </c>
      <c r="B236" s="3" t="s">
        <v>850</v>
      </c>
      <c r="C236" s="4">
        <v>22190</v>
      </c>
      <c r="D236" s="3" t="s">
        <v>851</v>
      </c>
      <c r="E236" s="3">
        <v>17</v>
      </c>
    </row>
    <row r="237" spans="1:5">
      <c r="A237" s="8" t="s">
        <v>151</v>
      </c>
      <c r="B237" s="2" t="s">
        <v>400</v>
      </c>
      <c r="C237" s="4">
        <v>86036</v>
      </c>
      <c r="D237" s="3" t="s">
        <v>401</v>
      </c>
      <c r="E237" s="3">
        <v>17</v>
      </c>
    </row>
    <row r="238" spans="1:5">
      <c r="A238" s="8" t="s">
        <v>152</v>
      </c>
      <c r="B238" s="2" t="s">
        <v>402</v>
      </c>
      <c r="C238" s="4">
        <v>24600</v>
      </c>
      <c r="D238" s="3" t="s">
        <v>403</v>
      </c>
    </row>
    <row r="239" spans="1:5">
      <c r="A239" s="10" t="s">
        <v>116</v>
      </c>
      <c r="B239" s="2" t="s">
        <v>404</v>
      </c>
      <c r="C239" s="4">
        <v>31120</v>
      </c>
      <c r="D239" s="3" t="s">
        <v>405</v>
      </c>
      <c r="E239" s="3">
        <v>17</v>
      </c>
    </row>
    <row r="240" spans="1:5">
      <c r="A240" s="10" t="s">
        <v>117</v>
      </c>
      <c r="B240" s="2" t="s">
        <v>406</v>
      </c>
      <c r="C240" s="4">
        <v>31180</v>
      </c>
      <c r="D240" s="3" t="s">
        <v>407</v>
      </c>
      <c r="E240" s="3">
        <v>17</v>
      </c>
    </row>
    <row r="241" spans="1:5">
      <c r="A241" s="8" t="s">
        <v>153</v>
      </c>
      <c r="B241" s="2" t="s">
        <v>408</v>
      </c>
      <c r="C241" s="4">
        <v>17201</v>
      </c>
      <c r="D241" s="3" t="s">
        <v>342</v>
      </c>
    </row>
    <row r="242" spans="1:5">
      <c r="A242" s="9" t="s">
        <v>988</v>
      </c>
      <c r="B242" s="3" t="s">
        <v>989</v>
      </c>
      <c r="C242" s="4">
        <v>16700</v>
      </c>
      <c r="D242" s="3" t="s">
        <v>990</v>
      </c>
    </row>
    <row r="243" spans="1:5">
      <c r="A243" s="8" t="s">
        <v>154</v>
      </c>
      <c r="B243" s="2" t="s">
        <v>412</v>
      </c>
      <c r="C243" s="4">
        <v>33220</v>
      </c>
      <c r="D243" s="3" t="s">
        <v>413</v>
      </c>
    </row>
    <row r="244" spans="1:5">
      <c r="A244" s="9" t="s">
        <v>991</v>
      </c>
      <c r="B244" s="3" t="s">
        <v>992</v>
      </c>
      <c r="C244" s="4">
        <v>24110</v>
      </c>
      <c r="D244" s="3" t="s">
        <v>993</v>
      </c>
      <c r="E244" s="3">
        <v>17</v>
      </c>
    </row>
    <row r="245" spans="1:5">
      <c r="A245" s="8" t="s">
        <v>77</v>
      </c>
      <c r="B245" s="2" t="s">
        <v>415</v>
      </c>
      <c r="C245" s="4">
        <v>33560</v>
      </c>
      <c r="D245" s="3" t="s">
        <v>416</v>
      </c>
    </row>
    <row r="246" spans="1:5">
      <c r="A246" s="8" t="s">
        <v>994</v>
      </c>
      <c r="B246" s="2" t="s">
        <v>409</v>
      </c>
      <c r="C246" s="4">
        <v>35760</v>
      </c>
      <c r="D246" s="3" t="s">
        <v>410</v>
      </c>
    </row>
    <row r="247" spans="1:5">
      <c r="A247" s="9" t="s">
        <v>995</v>
      </c>
      <c r="B247" s="3" t="s">
        <v>680</v>
      </c>
      <c r="C247" s="4">
        <v>17400</v>
      </c>
      <c r="D247" s="3" t="s">
        <v>350</v>
      </c>
      <c r="E247" s="3">
        <v>17</v>
      </c>
    </row>
    <row r="248" spans="1:5">
      <c r="A248" s="8" t="s">
        <v>996</v>
      </c>
      <c r="B248" s="2" t="s">
        <v>411</v>
      </c>
      <c r="C248" s="4">
        <v>33167</v>
      </c>
      <c r="D248" s="3" t="s">
        <v>414</v>
      </c>
      <c r="E248" s="3">
        <v>10</v>
      </c>
    </row>
    <row r="249" spans="1:5">
      <c r="A249" s="10" t="s">
        <v>118</v>
      </c>
      <c r="B249" s="2" t="s">
        <v>417</v>
      </c>
      <c r="C249" s="4">
        <v>31650</v>
      </c>
      <c r="D249" s="3" t="s">
        <v>418</v>
      </c>
      <c r="E249" s="3">
        <v>12</v>
      </c>
    </row>
    <row r="250" spans="1:5">
      <c r="A250" s="9" t="s">
        <v>801</v>
      </c>
      <c r="B250" s="3" t="s">
        <v>500</v>
      </c>
      <c r="C250" s="4">
        <v>47400</v>
      </c>
      <c r="D250" s="3" t="s">
        <v>802</v>
      </c>
      <c r="E250" s="3">
        <v>17</v>
      </c>
    </row>
    <row r="251" spans="1:5">
      <c r="A251" s="8" t="s">
        <v>155</v>
      </c>
      <c r="B251" s="2" t="s">
        <v>419</v>
      </c>
      <c r="C251" s="4">
        <v>24750</v>
      </c>
      <c r="D251" s="3" t="s">
        <v>420</v>
      </c>
    </row>
    <row r="252" spans="1:5">
      <c r="A252" s="8" t="s">
        <v>211</v>
      </c>
      <c r="B252" s="2" t="s">
        <v>421</v>
      </c>
      <c r="C252" s="4">
        <v>64122</v>
      </c>
      <c r="D252" s="3" t="s">
        <v>422</v>
      </c>
    </row>
    <row r="253" spans="1:5">
      <c r="A253" s="10" t="s">
        <v>119</v>
      </c>
      <c r="B253" s="2" t="s">
        <v>423</v>
      </c>
      <c r="C253" s="4">
        <v>31340</v>
      </c>
      <c r="D253" s="3" t="s">
        <v>424</v>
      </c>
    </row>
    <row r="254" spans="1:5">
      <c r="A254" s="9" t="s">
        <v>997</v>
      </c>
      <c r="B254" s="3" t="s">
        <v>634</v>
      </c>
      <c r="C254" s="4">
        <v>62590</v>
      </c>
      <c r="D254" s="3" t="s">
        <v>635</v>
      </c>
    </row>
    <row r="255" spans="1:5">
      <c r="A255" s="9" t="s">
        <v>1085</v>
      </c>
      <c r="B255" s="3" t="s">
        <v>827</v>
      </c>
      <c r="C255" s="4">
        <v>17940</v>
      </c>
      <c r="D255" s="3" t="s">
        <v>828</v>
      </c>
    </row>
    <row r="256" spans="1:5">
      <c r="A256" s="9" t="s">
        <v>835</v>
      </c>
      <c r="B256" s="3" t="s">
        <v>836</v>
      </c>
      <c r="C256" s="4">
        <v>31000</v>
      </c>
      <c r="D256" s="3" t="s">
        <v>310</v>
      </c>
      <c r="E256" s="3">
        <v>20</v>
      </c>
    </row>
    <row r="257" spans="1:5">
      <c r="A257" s="9" t="s">
        <v>998</v>
      </c>
      <c r="B257" s="3" t="s">
        <v>815</v>
      </c>
      <c r="C257" s="4">
        <v>16710</v>
      </c>
      <c r="D257" s="3" t="s">
        <v>816</v>
      </c>
    </row>
    <row r="258" spans="1:5">
      <c r="A258" s="9" t="s">
        <v>999</v>
      </c>
      <c r="B258" s="3" t="s">
        <v>1000</v>
      </c>
      <c r="C258" s="4">
        <v>64150</v>
      </c>
      <c r="D258" s="3" t="s">
        <v>1001</v>
      </c>
    </row>
    <row r="259" spans="1:5">
      <c r="A259" s="11" t="s">
        <v>156</v>
      </c>
      <c r="B259" s="2" t="s">
        <v>425</v>
      </c>
      <c r="C259" s="4">
        <v>24000</v>
      </c>
      <c r="D259" s="3" t="s">
        <v>426</v>
      </c>
      <c r="E259" s="3">
        <v>17</v>
      </c>
    </row>
    <row r="260" spans="1:5">
      <c r="A260" s="8" t="s">
        <v>78</v>
      </c>
      <c r="B260" s="2" t="s">
        <v>540</v>
      </c>
      <c r="C260" s="4">
        <v>64500</v>
      </c>
      <c r="D260" s="3" t="s">
        <v>541</v>
      </c>
      <c r="E260" s="3">
        <v>17</v>
      </c>
    </row>
    <row r="261" spans="1:5">
      <c r="A261" s="9" t="s">
        <v>1002</v>
      </c>
      <c r="B261" s="3" t="s">
        <v>1003</v>
      </c>
      <c r="C261" s="4">
        <v>87000</v>
      </c>
      <c r="D261" s="3" t="s">
        <v>188</v>
      </c>
    </row>
    <row r="262" spans="1:5">
      <c r="A262" s="9" t="s">
        <v>1124</v>
      </c>
      <c r="B262" s="3" t="s">
        <v>1125</v>
      </c>
      <c r="C262" s="4">
        <v>33124</v>
      </c>
      <c r="D262" s="3" t="s">
        <v>1126</v>
      </c>
    </row>
    <row r="263" spans="1:5">
      <c r="A263" s="8" t="s">
        <v>1004</v>
      </c>
      <c r="B263" s="2" t="s">
        <v>723</v>
      </c>
      <c r="C263" s="4">
        <v>40400</v>
      </c>
      <c r="D263" s="3" t="s">
        <v>724</v>
      </c>
      <c r="E263" s="3">
        <v>20</v>
      </c>
    </row>
    <row r="264" spans="1:5">
      <c r="A264" s="9" t="s">
        <v>1005</v>
      </c>
      <c r="B264" s="3" t="s">
        <v>1006</v>
      </c>
      <c r="C264" s="4">
        <v>71530</v>
      </c>
      <c r="D264" s="3" t="s">
        <v>1007</v>
      </c>
    </row>
    <row r="265" spans="1:5">
      <c r="A265" s="9" t="s">
        <v>1008</v>
      </c>
      <c r="B265" s="3" t="s">
        <v>931</v>
      </c>
      <c r="C265" s="4">
        <v>24750</v>
      </c>
      <c r="D265" s="3" t="s">
        <v>181</v>
      </c>
    </row>
    <row r="266" spans="1:5">
      <c r="A266" s="9" t="s">
        <v>686</v>
      </c>
      <c r="B266" s="3" t="s">
        <v>687</v>
      </c>
      <c r="C266" s="4">
        <v>24250</v>
      </c>
      <c r="D266" s="3" t="s">
        <v>688</v>
      </c>
    </row>
    <row r="267" spans="1:5">
      <c r="A267" s="9" t="s">
        <v>1123</v>
      </c>
      <c r="B267" s="3" t="s">
        <v>1122</v>
      </c>
      <c r="C267" s="4">
        <v>86201</v>
      </c>
      <c r="D267" s="3" t="s">
        <v>293</v>
      </c>
    </row>
    <row r="268" spans="1:5">
      <c r="A268" s="8" t="s">
        <v>157</v>
      </c>
      <c r="B268" s="2" t="s">
        <v>427</v>
      </c>
      <c r="C268" s="4">
        <v>24100</v>
      </c>
      <c r="D268" s="3" t="s">
        <v>428</v>
      </c>
    </row>
    <row r="269" spans="1:5">
      <c r="A269" s="8" t="s">
        <v>79</v>
      </c>
      <c r="B269" s="2" t="s">
        <v>429</v>
      </c>
      <c r="C269" s="4">
        <v>33000</v>
      </c>
      <c r="D269" s="3" t="s">
        <v>430</v>
      </c>
    </row>
    <row r="270" spans="1:5">
      <c r="A270" s="9" t="s">
        <v>580</v>
      </c>
      <c r="B270" s="3" t="s">
        <v>581</v>
      </c>
      <c r="C270" s="4">
        <v>53000</v>
      </c>
      <c r="D270" s="3" t="s">
        <v>582</v>
      </c>
    </row>
    <row r="271" spans="1:5">
      <c r="A271" s="9" t="s">
        <v>1121</v>
      </c>
      <c r="B271" s="3" t="s">
        <v>1122</v>
      </c>
      <c r="C271" s="4">
        <v>86200</v>
      </c>
      <c r="D271" s="3" t="s">
        <v>293</v>
      </c>
    </row>
    <row r="272" spans="1:5">
      <c r="A272" s="9" t="s">
        <v>1127</v>
      </c>
      <c r="B272" s="3" t="s">
        <v>1129</v>
      </c>
      <c r="C272" s="4">
        <v>34400</v>
      </c>
      <c r="D272" s="3" t="s">
        <v>1128</v>
      </c>
    </row>
    <row r="273" spans="1:5">
      <c r="A273" s="9" t="s">
        <v>1009</v>
      </c>
      <c r="B273" s="3" t="s">
        <v>1010</v>
      </c>
      <c r="C273" s="4">
        <v>17540</v>
      </c>
      <c r="D273" s="3" t="s">
        <v>1011</v>
      </c>
    </row>
    <row r="274" spans="1:5">
      <c r="A274" s="9" t="s">
        <v>1012</v>
      </c>
      <c r="B274" s="3" t="s">
        <v>813</v>
      </c>
      <c r="C274" s="4">
        <v>13210</v>
      </c>
      <c r="D274" s="3" t="s">
        <v>814</v>
      </c>
    </row>
    <row r="275" spans="1:5">
      <c r="A275" s="9" t="s">
        <v>1013</v>
      </c>
      <c r="B275" s="3" t="s">
        <v>1014</v>
      </c>
      <c r="C275" s="4">
        <v>74500</v>
      </c>
      <c r="D275" s="3" t="s">
        <v>1015</v>
      </c>
    </row>
    <row r="276" spans="1:5">
      <c r="A276" s="9" t="s">
        <v>1016</v>
      </c>
      <c r="B276" s="3" t="s">
        <v>1017</v>
      </c>
      <c r="C276" s="4">
        <v>89100</v>
      </c>
      <c r="D276" s="3" t="s">
        <v>1018</v>
      </c>
    </row>
    <row r="277" spans="1:5">
      <c r="A277" s="9" t="s">
        <v>858</v>
      </c>
      <c r="B277" s="3" t="s">
        <v>859</v>
      </c>
      <c r="C277" s="4">
        <v>72230</v>
      </c>
      <c r="D277" s="3" t="s">
        <v>860</v>
      </c>
      <c r="E277" s="3">
        <v>17</v>
      </c>
    </row>
    <row r="278" spans="1:5">
      <c r="A278" s="9" t="s">
        <v>597</v>
      </c>
      <c r="B278" s="3" t="s">
        <v>598</v>
      </c>
      <c r="C278" s="4">
        <v>56400</v>
      </c>
      <c r="D278" s="3" t="s">
        <v>599</v>
      </c>
      <c r="E278" s="3">
        <v>12</v>
      </c>
    </row>
    <row r="279" spans="1:5">
      <c r="A279" s="9" t="s">
        <v>576</v>
      </c>
      <c r="B279" s="3" t="s">
        <v>577</v>
      </c>
      <c r="C279" s="4">
        <v>35470</v>
      </c>
      <c r="D279" s="3" t="s">
        <v>578</v>
      </c>
      <c r="E279" s="3">
        <v>15</v>
      </c>
    </row>
    <row r="280" spans="1:5">
      <c r="A280" s="8" t="s">
        <v>852</v>
      </c>
      <c r="B280" s="2" t="s">
        <v>216</v>
      </c>
      <c r="C280" s="4">
        <v>33430</v>
      </c>
      <c r="D280" s="3" t="s">
        <v>217</v>
      </c>
      <c r="E280" s="3">
        <v>17</v>
      </c>
    </row>
    <row r="281" spans="1:5">
      <c r="A281" s="8" t="s">
        <v>172</v>
      </c>
      <c r="B281" s="3" t="s">
        <v>521</v>
      </c>
      <c r="C281" s="4">
        <v>73330</v>
      </c>
      <c r="D281" s="3" t="s">
        <v>522</v>
      </c>
    </row>
    <row r="282" spans="1:5">
      <c r="A282" s="9" t="s">
        <v>1019</v>
      </c>
      <c r="B282" s="3" t="s">
        <v>1020</v>
      </c>
      <c r="C282" s="4">
        <v>31450</v>
      </c>
      <c r="D282" s="3" t="s">
        <v>1021</v>
      </c>
      <c r="E282" s="3">
        <v>15</v>
      </c>
    </row>
    <row r="283" spans="1:5">
      <c r="A283" s="9" t="s">
        <v>822</v>
      </c>
      <c r="B283" s="3" t="s">
        <v>823</v>
      </c>
      <c r="C283" s="4">
        <v>22520</v>
      </c>
      <c r="D283" s="3" t="s">
        <v>824</v>
      </c>
      <c r="E283" s="3">
        <v>14</v>
      </c>
    </row>
    <row r="284" spans="1:5">
      <c r="A284" s="8" t="s">
        <v>80</v>
      </c>
      <c r="B284" s="2" t="s">
        <v>432</v>
      </c>
      <c r="C284" s="4">
        <v>40600</v>
      </c>
      <c r="D284" s="3" t="s">
        <v>364</v>
      </c>
      <c r="E284" s="3">
        <v>17</v>
      </c>
    </row>
    <row r="285" spans="1:5">
      <c r="A285" s="8" t="s">
        <v>534</v>
      </c>
      <c r="B285" s="2" t="s">
        <v>535</v>
      </c>
      <c r="C285" s="6">
        <v>44130</v>
      </c>
      <c r="D285" s="2" t="s">
        <v>536</v>
      </c>
    </row>
    <row r="286" spans="1:5">
      <c r="A286" s="9" t="s">
        <v>846</v>
      </c>
      <c r="B286" s="3" t="s">
        <v>847</v>
      </c>
      <c r="C286" s="4">
        <v>77110</v>
      </c>
      <c r="D286" s="3" t="s">
        <v>848</v>
      </c>
      <c r="E286" s="3">
        <v>17</v>
      </c>
    </row>
    <row r="287" spans="1:5">
      <c r="A287" s="9" t="s">
        <v>601</v>
      </c>
      <c r="B287" s="3" t="s">
        <v>602</v>
      </c>
      <c r="C287" s="4">
        <v>35170</v>
      </c>
      <c r="D287" s="3" t="s">
        <v>287</v>
      </c>
      <c r="E287" s="3">
        <v>10</v>
      </c>
    </row>
    <row r="288" spans="1:5">
      <c r="A288" s="8" t="s">
        <v>81</v>
      </c>
      <c r="B288" s="2" t="s">
        <v>433</v>
      </c>
      <c r="C288" s="4">
        <v>33360</v>
      </c>
      <c r="D288" s="3" t="s">
        <v>434</v>
      </c>
      <c r="E288" s="3">
        <v>17</v>
      </c>
    </row>
    <row r="289" spans="1:5">
      <c r="A289" s="10" t="s">
        <v>120</v>
      </c>
      <c r="B289" s="2" t="s">
        <v>435</v>
      </c>
      <c r="C289" s="4">
        <v>34170</v>
      </c>
      <c r="D289" s="3" t="s">
        <v>436</v>
      </c>
      <c r="E289" s="3">
        <v>15</v>
      </c>
    </row>
    <row r="290" spans="1:5">
      <c r="A290" s="10" t="s">
        <v>486</v>
      </c>
      <c r="B290" s="2" t="s">
        <v>487</v>
      </c>
      <c r="C290" s="4">
        <v>81000</v>
      </c>
      <c r="D290" s="3" t="s">
        <v>488</v>
      </c>
    </row>
    <row r="291" spans="1:5">
      <c r="A291" s="8" t="s">
        <v>82</v>
      </c>
      <c r="B291" s="3" t="s">
        <v>516</v>
      </c>
      <c r="C291" s="4">
        <v>33620</v>
      </c>
      <c r="D291" s="3" t="s">
        <v>517</v>
      </c>
      <c r="E291" s="3">
        <v>17</v>
      </c>
    </row>
    <row r="292" spans="1:5">
      <c r="A292" s="8" t="s">
        <v>158</v>
      </c>
      <c r="B292" s="2" t="s">
        <v>437</v>
      </c>
      <c r="C292" s="4">
        <v>16150</v>
      </c>
      <c r="D292" s="3" t="s">
        <v>438</v>
      </c>
    </row>
    <row r="293" spans="1:5">
      <c r="A293" s="9" t="s">
        <v>609</v>
      </c>
      <c r="B293" s="3" t="s">
        <v>610</v>
      </c>
      <c r="C293" s="4">
        <v>72560</v>
      </c>
      <c r="D293" s="3" t="s">
        <v>611</v>
      </c>
      <c r="E293" s="3">
        <v>12</v>
      </c>
    </row>
    <row r="294" spans="1:5">
      <c r="A294" s="8" t="s">
        <v>1022</v>
      </c>
      <c r="B294" s="2" t="s">
        <v>439</v>
      </c>
      <c r="C294" s="4">
        <v>16120</v>
      </c>
      <c r="D294" s="3" t="s">
        <v>440</v>
      </c>
      <c r="E294" s="3">
        <v>17</v>
      </c>
    </row>
    <row r="295" spans="1:5">
      <c r="A295" s="9" t="s">
        <v>1023</v>
      </c>
      <c r="B295" s="3" t="s">
        <v>1024</v>
      </c>
      <c r="C295" s="4">
        <v>33950</v>
      </c>
      <c r="D295" s="3" t="s">
        <v>1025</v>
      </c>
    </row>
    <row r="296" spans="1:5">
      <c r="A296" s="10" t="s">
        <v>121</v>
      </c>
      <c r="B296" s="3" t="s">
        <v>508</v>
      </c>
      <c r="C296" s="4">
        <v>31773</v>
      </c>
      <c r="D296" s="3" t="s">
        <v>509</v>
      </c>
      <c r="E296" s="3">
        <v>10</v>
      </c>
    </row>
    <row r="297" spans="1:5">
      <c r="A297" s="8" t="s">
        <v>173</v>
      </c>
      <c r="B297" s="2" t="s">
        <v>441</v>
      </c>
      <c r="C297" s="4">
        <v>35270</v>
      </c>
      <c r="D297" s="3" t="s">
        <v>442</v>
      </c>
      <c r="E297" s="3">
        <v>12</v>
      </c>
    </row>
    <row r="298" spans="1:5">
      <c r="A298" s="9" t="s">
        <v>661</v>
      </c>
      <c r="B298" s="3" t="s">
        <v>662</v>
      </c>
      <c r="C298" s="4">
        <v>49700</v>
      </c>
      <c r="D298" s="3" t="s">
        <v>663</v>
      </c>
      <c r="E298" s="3">
        <v>17</v>
      </c>
    </row>
    <row r="299" spans="1:5">
      <c r="A299" s="9" t="s">
        <v>696</v>
      </c>
      <c r="B299" s="3" t="s">
        <v>697</v>
      </c>
      <c r="C299" s="4">
        <v>33320</v>
      </c>
      <c r="D299" s="3" t="s">
        <v>698</v>
      </c>
      <c r="E299" s="3">
        <v>17</v>
      </c>
    </row>
    <row r="300" spans="1:5">
      <c r="A300" s="8" t="s">
        <v>83</v>
      </c>
      <c r="B300" s="2" t="s">
        <v>443</v>
      </c>
      <c r="C300" s="4">
        <v>33370</v>
      </c>
      <c r="D300" s="3" t="s">
        <v>444</v>
      </c>
      <c r="E300" s="3">
        <v>17</v>
      </c>
    </row>
    <row r="301" spans="1:5">
      <c r="A301" s="9" t="s">
        <v>1026</v>
      </c>
      <c r="B301" s="3" t="s">
        <v>1027</v>
      </c>
      <c r="C301" s="4">
        <v>31140</v>
      </c>
      <c r="D301" s="3" t="s">
        <v>1028</v>
      </c>
      <c r="E301" s="3">
        <v>15</v>
      </c>
    </row>
    <row r="302" spans="1:5">
      <c r="A302" s="8" t="s">
        <v>84</v>
      </c>
      <c r="B302" s="2" t="s">
        <v>445</v>
      </c>
      <c r="C302" s="4">
        <v>33133</v>
      </c>
      <c r="D302" s="3" t="s">
        <v>446</v>
      </c>
      <c r="E302" s="3">
        <v>17</v>
      </c>
    </row>
    <row r="303" spans="1:5">
      <c r="A303" s="8" t="s">
        <v>159</v>
      </c>
      <c r="B303" s="2" t="s">
        <v>447</v>
      </c>
      <c r="C303" s="4">
        <v>17260</v>
      </c>
      <c r="D303" s="3" t="s">
        <v>448</v>
      </c>
    </row>
    <row r="304" spans="1:5">
      <c r="A304" s="8" t="s">
        <v>168</v>
      </c>
      <c r="B304" s="2" t="s">
        <v>449</v>
      </c>
      <c r="C304" s="4">
        <v>6130</v>
      </c>
      <c r="D304" s="3" t="s">
        <v>450</v>
      </c>
      <c r="E304" s="3">
        <v>17</v>
      </c>
    </row>
    <row r="305" spans="1:5">
      <c r="A305" s="9" t="s">
        <v>592</v>
      </c>
      <c r="B305" s="3" t="s">
        <v>593</v>
      </c>
      <c r="C305" s="4">
        <v>56120</v>
      </c>
      <c r="D305" s="3" t="s">
        <v>594</v>
      </c>
      <c r="E305" s="3">
        <v>12</v>
      </c>
    </row>
    <row r="306" spans="1:5">
      <c r="A306" s="9" t="s">
        <v>819</v>
      </c>
      <c r="B306" s="3" t="s">
        <v>820</v>
      </c>
      <c r="C306" s="4">
        <v>37300</v>
      </c>
      <c r="D306" s="3" t="s">
        <v>821</v>
      </c>
    </row>
    <row r="307" spans="1:5">
      <c r="A307" s="9" t="s">
        <v>570</v>
      </c>
      <c r="B307" s="3" t="s">
        <v>571</v>
      </c>
      <c r="C307" s="4">
        <v>72210</v>
      </c>
      <c r="D307" s="3" t="s">
        <v>572</v>
      </c>
      <c r="E307" s="3">
        <v>10</v>
      </c>
    </row>
    <row r="308" spans="1:5">
      <c r="A308" s="9" t="s">
        <v>676</v>
      </c>
      <c r="B308" s="3" t="s">
        <v>677</v>
      </c>
      <c r="C308" s="4">
        <v>69200</v>
      </c>
      <c r="D308" s="3" t="s">
        <v>678</v>
      </c>
      <c r="E308" s="3">
        <v>17</v>
      </c>
    </row>
    <row r="309" spans="1:5">
      <c r="A309" s="9" t="s">
        <v>784</v>
      </c>
      <c r="B309" s="3" t="s">
        <v>785</v>
      </c>
      <c r="C309" s="4">
        <v>47230</v>
      </c>
      <c r="D309" s="3" t="s">
        <v>786</v>
      </c>
      <c r="E309" s="3">
        <v>17</v>
      </c>
    </row>
    <row r="310" spans="1:5">
      <c r="A310" s="9" t="s">
        <v>1029</v>
      </c>
      <c r="B310" s="3" t="s">
        <v>600</v>
      </c>
      <c r="C310" s="4">
        <v>72000</v>
      </c>
      <c r="D310" s="3" t="s">
        <v>562</v>
      </c>
      <c r="E310" s="3">
        <v>12</v>
      </c>
    </row>
    <row r="311" spans="1:5">
      <c r="A311" s="9" t="s">
        <v>1030</v>
      </c>
      <c r="B311" s="3" t="s">
        <v>561</v>
      </c>
      <c r="C311" s="4">
        <v>72000</v>
      </c>
      <c r="D311" s="3" t="s">
        <v>562</v>
      </c>
      <c r="E311" s="3">
        <v>10</v>
      </c>
    </row>
    <row r="312" spans="1:5">
      <c r="A312" s="10" t="s">
        <v>122</v>
      </c>
      <c r="B312" s="2" t="s">
        <v>451</v>
      </c>
      <c r="C312" s="4">
        <v>30120</v>
      </c>
      <c r="D312" s="3" t="s">
        <v>452</v>
      </c>
      <c r="E312" s="3">
        <v>10</v>
      </c>
    </row>
    <row r="313" spans="1:5">
      <c r="A313" s="9" t="s">
        <v>707</v>
      </c>
      <c r="B313" s="3" t="s">
        <v>708</v>
      </c>
      <c r="C313" s="4">
        <v>85140</v>
      </c>
      <c r="D313" s="3" t="s">
        <v>709</v>
      </c>
      <c r="E313" s="3">
        <v>15</v>
      </c>
    </row>
    <row r="314" spans="1:5">
      <c r="A314" s="8" t="s">
        <v>174</v>
      </c>
      <c r="B314" s="2" t="s">
        <v>453</v>
      </c>
      <c r="C314" s="4">
        <v>35340</v>
      </c>
      <c r="D314" s="3" t="s">
        <v>454</v>
      </c>
    </row>
    <row r="315" spans="1:5">
      <c r="A315" s="9" t="s">
        <v>872</v>
      </c>
      <c r="B315" s="3" t="s">
        <v>873</v>
      </c>
      <c r="C315" s="4">
        <v>87100</v>
      </c>
      <c r="D315" s="3" t="s">
        <v>188</v>
      </c>
    </row>
    <row r="316" spans="1:5">
      <c r="A316" s="9" t="s">
        <v>798</v>
      </c>
      <c r="B316" s="3" t="s">
        <v>799</v>
      </c>
      <c r="C316" s="4">
        <v>49160</v>
      </c>
      <c r="D316" s="3" t="s">
        <v>800</v>
      </c>
      <c r="E316" s="3">
        <v>14</v>
      </c>
    </row>
    <row r="317" spans="1:5">
      <c r="A317" s="9" t="s">
        <v>720</v>
      </c>
      <c r="B317" s="3" t="s">
        <v>721</v>
      </c>
      <c r="C317" s="4">
        <v>19210</v>
      </c>
      <c r="D317" s="3" t="s">
        <v>722</v>
      </c>
      <c r="E317" s="3">
        <v>17</v>
      </c>
    </row>
    <row r="318" spans="1:5">
      <c r="A318" s="9" t="s">
        <v>832</v>
      </c>
      <c r="B318" s="3" t="s">
        <v>833</v>
      </c>
      <c r="C318" s="4">
        <v>37230</v>
      </c>
      <c r="D318" s="3" t="s">
        <v>834</v>
      </c>
    </row>
    <row r="319" spans="1:5">
      <c r="A319" s="9" t="s">
        <v>658</v>
      </c>
      <c r="B319" s="3" t="s">
        <v>659</v>
      </c>
      <c r="C319" s="4">
        <v>72600</v>
      </c>
      <c r="D319" s="3" t="s">
        <v>660</v>
      </c>
      <c r="E319" s="3">
        <v>12</v>
      </c>
    </row>
    <row r="320" spans="1:5">
      <c r="A320" s="9" t="s">
        <v>877</v>
      </c>
      <c r="B320" s="3" t="s">
        <v>1031</v>
      </c>
      <c r="C320" s="4">
        <v>17230</v>
      </c>
      <c r="D320" s="3" t="s">
        <v>878</v>
      </c>
      <c r="E320" s="3">
        <v>17</v>
      </c>
    </row>
    <row r="321" spans="1:5">
      <c r="A321" s="9" t="s">
        <v>689</v>
      </c>
      <c r="B321" s="3" t="s">
        <v>690</v>
      </c>
      <c r="C321" s="4">
        <v>49630</v>
      </c>
      <c r="D321" s="3" t="s">
        <v>691</v>
      </c>
      <c r="E321" s="3">
        <v>15</v>
      </c>
    </row>
    <row r="322" spans="1:5">
      <c r="A322" s="9" t="s">
        <v>630</v>
      </c>
      <c r="B322" s="3" t="s">
        <v>631</v>
      </c>
      <c r="C322" s="4">
        <v>35520</v>
      </c>
      <c r="D322" s="3" t="s">
        <v>632</v>
      </c>
      <c r="E322" s="3">
        <v>12</v>
      </c>
    </row>
    <row r="323" spans="1:5">
      <c r="A323" s="8" t="s">
        <v>175</v>
      </c>
      <c r="B323" s="2" t="s">
        <v>455</v>
      </c>
      <c r="C323" s="4">
        <v>41500</v>
      </c>
      <c r="D323" s="3" t="s">
        <v>456</v>
      </c>
    </row>
    <row r="324" spans="1:5">
      <c r="A324" s="8" t="s">
        <v>160</v>
      </c>
      <c r="B324" s="2" t="s">
        <v>457</v>
      </c>
      <c r="C324" s="4">
        <v>17150</v>
      </c>
      <c r="D324" s="3" t="s">
        <v>458</v>
      </c>
    </row>
    <row r="325" spans="1:5">
      <c r="A325" s="9" t="s">
        <v>853</v>
      </c>
      <c r="B325" s="3" t="s">
        <v>854</v>
      </c>
      <c r="C325" s="4">
        <v>31850</v>
      </c>
      <c r="D325" s="3" t="s">
        <v>855</v>
      </c>
      <c r="E325" s="3">
        <v>15</v>
      </c>
    </row>
    <row r="326" spans="1:5">
      <c r="A326" s="8" t="s">
        <v>161</v>
      </c>
      <c r="B326" s="2" t="s">
        <v>459</v>
      </c>
      <c r="C326" s="4">
        <v>24400</v>
      </c>
      <c r="D326" s="3" t="s">
        <v>460</v>
      </c>
      <c r="E326" s="3">
        <v>17</v>
      </c>
    </row>
    <row r="327" spans="1:5">
      <c r="A327" s="9" t="s">
        <v>1032</v>
      </c>
      <c r="B327" s="3" t="s">
        <v>1033</v>
      </c>
      <c r="C327" s="4">
        <v>87800</v>
      </c>
      <c r="D327" s="3" t="s">
        <v>1034</v>
      </c>
    </row>
    <row r="328" spans="1:5">
      <c r="A328" s="9" t="s">
        <v>758</v>
      </c>
      <c r="B328" s="3" t="s">
        <v>759</v>
      </c>
      <c r="C328" s="4">
        <v>24800</v>
      </c>
      <c r="D328" s="3" t="s">
        <v>760</v>
      </c>
    </row>
    <row r="329" spans="1:5">
      <c r="A329" s="9" t="s">
        <v>636</v>
      </c>
      <c r="B329" s="3" t="s">
        <v>637</v>
      </c>
      <c r="C329" s="4">
        <v>35230</v>
      </c>
      <c r="D329" s="3" t="s">
        <v>638</v>
      </c>
      <c r="E329" s="3">
        <v>10</v>
      </c>
    </row>
    <row r="330" spans="1:5">
      <c r="A330" s="10" t="s">
        <v>123</v>
      </c>
      <c r="B330" s="2" t="s">
        <v>461</v>
      </c>
      <c r="C330" s="4">
        <v>12510</v>
      </c>
      <c r="D330" s="3" t="s">
        <v>462</v>
      </c>
    </row>
    <row r="331" spans="1:5">
      <c r="A331" s="9" t="s">
        <v>1035</v>
      </c>
      <c r="B331" s="3" t="s">
        <v>1036</v>
      </c>
      <c r="C331" s="4">
        <v>40160</v>
      </c>
      <c r="D331" s="3" t="s">
        <v>330</v>
      </c>
      <c r="E331" s="3">
        <v>17</v>
      </c>
    </row>
    <row r="332" spans="1:5">
      <c r="A332" s="9" t="s">
        <v>640</v>
      </c>
      <c r="B332" s="3" t="s">
        <v>641</v>
      </c>
      <c r="C332" s="4">
        <v>35160</v>
      </c>
      <c r="D332" s="3" t="s">
        <v>642</v>
      </c>
      <c r="E332" s="3">
        <v>15</v>
      </c>
    </row>
    <row r="333" spans="1:5">
      <c r="A333" s="8" t="s">
        <v>166</v>
      </c>
      <c r="B333" s="2" t="s">
        <v>463</v>
      </c>
      <c r="C333" s="4">
        <v>6580</v>
      </c>
      <c r="D333" s="3" t="s">
        <v>464</v>
      </c>
    </row>
    <row r="334" spans="1:5">
      <c r="A334" s="9" t="s">
        <v>617</v>
      </c>
      <c r="B334" s="3" t="s">
        <v>618</v>
      </c>
      <c r="C334" s="4">
        <v>22130</v>
      </c>
      <c r="D334" s="3" t="s">
        <v>619</v>
      </c>
      <c r="E334" s="3">
        <v>14</v>
      </c>
    </row>
    <row r="335" spans="1:5">
      <c r="A335" s="9" t="s">
        <v>573</v>
      </c>
      <c r="B335" s="3" t="s">
        <v>574</v>
      </c>
      <c r="C335" s="4">
        <v>35380</v>
      </c>
      <c r="D335" s="3" t="s">
        <v>575</v>
      </c>
      <c r="E335" s="3">
        <v>12</v>
      </c>
    </row>
    <row r="336" spans="1:5">
      <c r="A336" s="9" t="s">
        <v>603</v>
      </c>
      <c r="B336" s="3" t="s">
        <v>604</v>
      </c>
      <c r="C336" s="4">
        <v>22490</v>
      </c>
      <c r="D336" s="3" t="s">
        <v>605</v>
      </c>
      <c r="E336" s="3">
        <v>14</v>
      </c>
    </row>
    <row r="337" spans="1:5">
      <c r="A337" s="8" t="s">
        <v>85</v>
      </c>
      <c r="B337" s="2" t="s">
        <v>465</v>
      </c>
      <c r="C337" s="4">
        <v>33720</v>
      </c>
      <c r="D337" s="3" t="s">
        <v>466</v>
      </c>
    </row>
    <row r="338" spans="1:5">
      <c r="A338" s="15" t="s">
        <v>167</v>
      </c>
      <c r="B338" s="2" t="s">
        <v>467</v>
      </c>
      <c r="C338" s="4">
        <v>38530</v>
      </c>
      <c r="D338" s="3" t="s">
        <v>468</v>
      </c>
    </row>
    <row r="339" spans="1:5">
      <c r="A339" s="8" t="s">
        <v>162</v>
      </c>
      <c r="B339" s="2" t="s">
        <v>469</v>
      </c>
      <c r="C339" s="4">
        <v>85700</v>
      </c>
      <c r="D339" s="3" t="s">
        <v>470</v>
      </c>
      <c r="E339" s="3">
        <v>17</v>
      </c>
    </row>
    <row r="340" spans="1:5">
      <c r="A340" s="10" t="s">
        <v>124</v>
      </c>
      <c r="B340" s="2" t="s">
        <v>471</v>
      </c>
      <c r="C340" s="4">
        <v>84160</v>
      </c>
      <c r="D340" s="3" t="s">
        <v>472</v>
      </c>
      <c r="E340" s="3">
        <v>17</v>
      </c>
    </row>
    <row r="341" spans="1:5">
      <c r="A341" s="9" t="s">
        <v>1037</v>
      </c>
      <c r="B341" s="3" t="s">
        <v>579</v>
      </c>
      <c r="C341" s="4">
        <v>35000</v>
      </c>
      <c r="D341" s="3" t="s">
        <v>564</v>
      </c>
      <c r="E341" s="3">
        <v>12</v>
      </c>
    </row>
    <row r="342" spans="1:5">
      <c r="A342" s="9" t="s">
        <v>1038</v>
      </c>
      <c r="B342" s="3" t="s">
        <v>563</v>
      </c>
      <c r="C342" s="4">
        <v>35700</v>
      </c>
      <c r="D342" s="3" t="s">
        <v>564</v>
      </c>
      <c r="E342" s="3">
        <v>12</v>
      </c>
    </row>
    <row r="343" spans="1:5">
      <c r="A343" s="9" t="s">
        <v>1039</v>
      </c>
      <c r="B343" s="3" t="s">
        <v>583</v>
      </c>
      <c r="C343" s="4">
        <v>35700</v>
      </c>
      <c r="D343" s="3" t="s">
        <v>564</v>
      </c>
      <c r="E343" s="3">
        <v>12</v>
      </c>
    </row>
    <row r="344" spans="1:5">
      <c r="A344" s="9" t="s">
        <v>587</v>
      </c>
      <c r="B344" s="3" t="s">
        <v>588</v>
      </c>
      <c r="C344" s="4">
        <v>35850</v>
      </c>
      <c r="D344" s="3" t="s">
        <v>589</v>
      </c>
      <c r="E344" s="3">
        <v>12</v>
      </c>
    </row>
    <row r="345" spans="1:5">
      <c r="A345" s="9" t="s">
        <v>1040</v>
      </c>
      <c r="B345" s="3" t="s">
        <v>1041</v>
      </c>
      <c r="C345" s="4">
        <v>16170</v>
      </c>
      <c r="D345" s="3" t="s">
        <v>1042</v>
      </c>
    </row>
    <row r="346" spans="1:5">
      <c r="A346" s="8" t="s">
        <v>171</v>
      </c>
      <c r="B346" s="2" t="s">
        <v>473</v>
      </c>
      <c r="C346" s="4">
        <v>7120</v>
      </c>
      <c r="D346" s="3" t="s">
        <v>474</v>
      </c>
    </row>
    <row r="347" spans="1:5">
      <c r="A347" s="9" t="s">
        <v>843</v>
      </c>
      <c r="B347" s="3" t="s">
        <v>844</v>
      </c>
      <c r="C347" s="4">
        <v>19700</v>
      </c>
      <c r="D347" s="3" t="s">
        <v>845</v>
      </c>
    </row>
    <row r="348" spans="1:5">
      <c r="A348" s="9" t="s">
        <v>1043</v>
      </c>
      <c r="B348" s="3" t="s">
        <v>1044</v>
      </c>
      <c r="C348" s="4">
        <v>81580</v>
      </c>
      <c r="D348" s="3" t="s">
        <v>1045</v>
      </c>
      <c r="E348" s="3">
        <v>17</v>
      </c>
    </row>
    <row r="349" spans="1:5">
      <c r="A349" s="9" t="s">
        <v>1046</v>
      </c>
      <c r="B349" s="3" t="s">
        <v>1047</v>
      </c>
      <c r="C349" s="4">
        <v>49124</v>
      </c>
      <c r="D349" s="3" t="s">
        <v>1048</v>
      </c>
      <c r="E349" s="3">
        <v>17</v>
      </c>
    </row>
    <row r="350" spans="1:5">
      <c r="A350" s="8" t="s">
        <v>163</v>
      </c>
      <c r="B350" s="2" t="s">
        <v>475</v>
      </c>
      <c r="C350" s="4">
        <v>33820</v>
      </c>
      <c r="D350" s="3" t="s">
        <v>476</v>
      </c>
    </row>
    <row r="351" spans="1:5">
      <c r="A351" s="9" t="s">
        <v>881</v>
      </c>
      <c r="B351" s="3" t="s">
        <v>1049</v>
      </c>
      <c r="C351" s="4">
        <v>86130</v>
      </c>
      <c r="D351" s="3" t="s">
        <v>1050</v>
      </c>
    </row>
    <row r="352" spans="1:5">
      <c r="A352" s="9" t="s">
        <v>655</v>
      </c>
      <c r="B352" s="3" t="s">
        <v>656</v>
      </c>
      <c r="C352" s="4">
        <v>49170</v>
      </c>
      <c r="D352" s="3" t="s">
        <v>657</v>
      </c>
      <c r="E352" s="3">
        <v>12</v>
      </c>
    </row>
    <row r="353" spans="1:5">
      <c r="A353" s="8" t="s">
        <v>1051</v>
      </c>
      <c r="B353" s="3" t="s">
        <v>523</v>
      </c>
      <c r="C353" s="4">
        <v>41220</v>
      </c>
      <c r="D353" s="3" t="s">
        <v>524</v>
      </c>
    </row>
    <row r="354" spans="1:5">
      <c r="A354" s="9" t="s">
        <v>1052</v>
      </c>
      <c r="B354" s="3" t="s">
        <v>565</v>
      </c>
      <c r="C354" s="4">
        <v>35290</v>
      </c>
      <c r="D354" s="3" t="s">
        <v>566</v>
      </c>
    </row>
    <row r="355" spans="1:5">
      <c r="A355" s="8" t="s">
        <v>86</v>
      </c>
      <c r="B355" s="2" t="s">
        <v>477</v>
      </c>
      <c r="C355" s="4">
        <v>33660</v>
      </c>
      <c r="D355" s="3" t="s">
        <v>478</v>
      </c>
      <c r="E355" s="3">
        <v>17</v>
      </c>
    </row>
    <row r="356" spans="1:5">
      <c r="A356" s="8" t="s">
        <v>212</v>
      </c>
      <c r="B356" s="2" t="s">
        <v>479</v>
      </c>
      <c r="C356" s="4">
        <v>33450</v>
      </c>
      <c r="D356" s="3" t="s">
        <v>480</v>
      </c>
      <c r="E356" s="3">
        <v>12</v>
      </c>
    </row>
    <row r="357" spans="1:5">
      <c r="A357" s="9" t="s">
        <v>606</v>
      </c>
      <c r="B357" s="3" t="s">
        <v>607</v>
      </c>
      <c r="C357" s="4">
        <v>44470</v>
      </c>
      <c r="D357" s="3" t="s">
        <v>608</v>
      </c>
      <c r="E357" s="3">
        <v>10</v>
      </c>
    </row>
    <row r="358" spans="1:5">
      <c r="A358" s="8" t="s">
        <v>164</v>
      </c>
      <c r="B358" s="2" t="s">
        <v>481</v>
      </c>
      <c r="C358" s="4">
        <v>79100</v>
      </c>
      <c r="D358" s="3" t="s">
        <v>482</v>
      </c>
      <c r="E358" s="3">
        <v>16</v>
      </c>
    </row>
    <row r="359" spans="1:5">
      <c r="A359" s="9" t="s">
        <v>584</v>
      </c>
      <c r="B359" s="3" t="s">
        <v>585</v>
      </c>
      <c r="C359" s="4">
        <v>35190</v>
      </c>
      <c r="D359" s="3" t="s">
        <v>586</v>
      </c>
      <c r="E359" s="3">
        <v>10</v>
      </c>
    </row>
    <row r="360" spans="1:5">
      <c r="A360" s="9" t="s">
        <v>644</v>
      </c>
      <c r="B360" s="3" t="s">
        <v>645</v>
      </c>
      <c r="C360" s="4">
        <v>17430</v>
      </c>
      <c r="D360" s="3" t="s">
        <v>646</v>
      </c>
      <c r="E360" s="3">
        <v>17</v>
      </c>
    </row>
    <row r="361" spans="1:5">
      <c r="A361" s="10" t="s">
        <v>125</v>
      </c>
      <c r="B361" s="2" t="s">
        <v>483</v>
      </c>
      <c r="C361" s="4">
        <v>11800</v>
      </c>
      <c r="D361" s="3" t="s">
        <v>484</v>
      </c>
      <c r="E361" s="3">
        <v>12</v>
      </c>
    </row>
    <row r="362" spans="1:5">
      <c r="A362" s="9" t="s">
        <v>730</v>
      </c>
      <c r="B362" s="3" t="s">
        <v>731</v>
      </c>
      <c r="C362" s="4">
        <v>19140</v>
      </c>
      <c r="D362" s="3" t="s">
        <v>732</v>
      </c>
    </row>
    <row r="363" spans="1:5">
      <c r="A363" s="9" t="s">
        <v>1053</v>
      </c>
      <c r="B363" s="3" t="s">
        <v>1054</v>
      </c>
      <c r="C363" s="4">
        <v>44120</v>
      </c>
      <c r="D363" s="3" t="s">
        <v>1055</v>
      </c>
      <c r="E363" s="3">
        <v>17</v>
      </c>
    </row>
    <row r="364" spans="1:5">
      <c r="A364" s="9" t="s">
        <v>567</v>
      </c>
      <c r="B364" s="3" t="s">
        <v>568</v>
      </c>
      <c r="C364" s="4">
        <v>35380</v>
      </c>
      <c r="D364" s="3" t="s">
        <v>569</v>
      </c>
    </row>
    <row r="365" spans="1:5">
      <c r="A365" s="9" t="s">
        <v>612</v>
      </c>
      <c r="B365" s="3" t="s">
        <v>613</v>
      </c>
      <c r="C365" s="4">
        <v>35530</v>
      </c>
      <c r="D365" s="3" t="s">
        <v>614</v>
      </c>
      <c r="E365" s="3">
        <v>20</v>
      </c>
    </row>
    <row r="366" spans="1:5">
      <c r="A366" s="9" t="s">
        <v>763</v>
      </c>
      <c r="B366" s="3" t="s">
        <v>764</v>
      </c>
      <c r="C366" s="4">
        <v>35360</v>
      </c>
      <c r="D366" s="3" t="s">
        <v>765</v>
      </c>
      <c r="E366" s="3">
        <v>17</v>
      </c>
    </row>
    <row r="367" spans="1:5">
      <c r="A367" s="9" t="s">
        <v>1056</v>
      </c>
      <c r="B367" s="2" t="s">
        <v>544</v>
      </c>
      <c r="C367" s="7">
        <v>80100</v>
      </c>
      <c r="D367" s="2" t="s">
        <v>543</v>
      </c>
      <c r="E367" s="3">
        <v>20</v>
      </c>
    </row>
    <row r="368" spans="1:5">
      <c r="A368" s="9" t="s">
        <v>1057</v>
      </c>
      <c r="B368" s="3" t="s">
        <v>1058</v>
      </c>
      <c r="C368" s="4">
        <v>37140</v>
      </c>
      <c r="D368" s="3" t="s">
        <v>1059</v>
      </c>
    </row>
    <row r="369" spans="1:4">
      <c r="A369" s="9" t="s">
        <v>1060</v>
      </c>
      <c r="B369" s="3" t="s">
        <v>1061</v>
      </c>
      <c r="C369" s="4">
        <v>17800</v>
      </c>
      <c r="D369" s="3" t="s">
        <v>1062</v>
      </c>
    </row>
  </sheetData>
  <sortState ref="A1:E369">
    <sortCondition ref="A1:A369"/>
  </sortState>
  <phoneticPr fontId="6" type="noConversion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50"/>
  <sheetViews>
    <sheetView showGridLines="0" workbookViewId="0">
      <selection activeCell="E6" sqref="E6:R50"/>
    </sheetView>
  </sheetViews>
  <sheetFormatPr baseColWidth="10" defaultRowHeight="12.75"/>
  <cols>
    <col min="1" max="2" width="4.7109375" customWidth="1"/>
    <col min="3" max="3" width="9.7109375" customWidth="1"/>
    <col min="4" max="4" width="24.7109375" customWidth="1"/>
    <col min="5" max="5" width="15.28515625" customWidth="1"/>
    <col min="6" max="6" width="7.5703125" customWidth="1"/>
    <col min="7" max="7" width="11.42578125" style="16"/>
    <col min="8" max="8" width="4.7109375" customWidth="1"/>
    <col min="10" max="10" width="4.85546875" customWidth="1"/>
    <col min="12" max="12" width="4.7109375" customWidth="1"/>
    <col min="13" max="13" width="11.42578125" style="88"/>
    <col min="14" max="14" width="8.7109375" style="88" customWidth="1"/>
    <col min="15" max="15" width="4.7109375" style="88" customWidth="1"/>
    <col min="16" max="16" width="11.42578125" style="88"/>
    <col min="17" max="17" width="4.7109375" customWidth="1"/>
  </cols>
  <sheetData>
    <row r="1" spans="1:18">
      <c r="A1" s="99"/>
    </row>
    <row r="3" spans="1:18" ht="12.75" customHeight="1">
      <c r="I3" s="176" t="s">
        <v>1097</v>
      </c>
      <c r="K3" s="176" t="s">
        <v>1098</v>
      </c>
      <c r="M3" s="176" t="s">
        <v>1099</v>
      </c>
      <c r="N3" s="181" t="s">
        <v>1102</v>
      </c>
      <c r="P3" s="176" t="s">
        <v>1100</v>
      </c>
      <c r="R3" s="176" t="s">
        <v>1101</v>
      </c>
    </row>
    <row r="4" spans="1:18">
      <c r="I4" s="177"/>
      <c r="K4" s="179"/>
      <c r="M4" s="179"/>
      <c r="N4" s="182"/>
      <c r="P4" s="179"/>
      <c r="R4" s="179"/>
    </row>
    <row r="5" spans="1:18">
      <c r="C5" s="168" t="s">
        <v>623</v>
      </c>
      <c r="D5" s="168"/>
      <c r="E5" t="s">
        <v>624</v>
      </c>
      <c r="F5" s="19" t="s">
        <v>628</v>
      </c>
      <c r="G5" s="20">
        <f>'bon de livraison'!H12</f>
        <v>0</v>
      </c>
      <c r="I5" s="178"/>
      <c r="K5" s="180"/>
      <c r="M5" s="180"/>
      <c r="N5" s="182"/>
      <c r="P5" s="180"/>
      <c r="R5" s="180"/>
    </row>
    <row r="6" spans="1:18">
      <c r="C6" s="30"/>
      <c r="D6" s="30"/>
      <c r="F6" s="19"/>
      <c r="G6" s="30"/>
    </row>
    <row r="7" spans="1:18">
      <c r="C7" s="161" t="str">
        <f>'bon de livraison'!C14:D14</f>
        <v>Brebis lait cru</v>
      </c>
      <c r="D7" s="162"/>
      <c r="E7" s="17"/>
      <c r="G7" s="21"/>
      <c r="I7" s="21"/>
      <c r="K7" s="21"/>
      <c r="M7" s="89"/>
      <c r="N7" s="89"/>
      <c r="P7" s="89"/>
      <c r="R7" s="21"/>
    </row>
    <row r="8" spans="1:18">
      <c r="C8" s="161" t="str">
        <f>'bon de livraison'!C15:D15</f>
        <v xml:space="preserve">Vache thermisé  </v>
      </c>
      <c r="D8" s="162"/>
      <c r="E8" s="17"/>
      <c r="G8" s="21"/>
      <c r="I8" s="21"/>
      <c r="K8" s="21"/>
      <c r="M8" s="89"/>
      <c r="N8" s="89"/>
      <c r="P8" s="89"/>
      <c r="R8" s="21"/>
    </row>
    <row r="9" spans="1:18">
      <c r="C9" s="161" t="str">
        <f>'bon de livraison'!C16:D16</f>
        <v>Trois lais</v>
      </c>
      <c r="D9" s="162"/>
      <c r="E9" s="17"/>
      <c r="G9" s="21"/>
      <c r="I9" s="21"/>
      <c r="K9" s="21"/>
      <c r="M9" s="89"/>
      <c r="N9" s="89"/>
      <c r="P9" s="89"/>
      <c r="R9" s="21"/>
    </row>
    <row r="10" spans="1:18">
      <c r="C10" s="161" t="str">
        <f>'bon de livraison'!C17:D17</f>
        <v>Brebis rectangle x 2</v>
      </c>
      <c r="D10" s="162"/>
      <c r="E10" s="69"/>
      <c r="G10" s="21"/>
      <c r="I10" s="21"/>
      <c r="K10" s="21"/>
      <c r="M10" s="89"/>
      <c r="N10" s="89"/>
      <c r="P10" s="89"/>
      <c r="R10" s="21"/>
    </row>
    <row r="11" spans="1:18">
      <c r="C11" s="161" t="str">
        <f>'bon de livraison'!C18:D18</f>
        <v>Brebis nature</v>
      </c>
      <c r="D11" s="162"/>
      <c r="E11" s="69"/>
      <c r="G11" s="21"/>
      <c r="I11" s="21"/>
      <c r="K11" s="21"/>
      <c r="M11" s="89"/>
      <c r="N11" s="89"/>
      <c r="P11" s="89"/>
      <c r="R11" s="21"/>
    </row>
    <row r="12" spans="1:18">
      <c r="C12" s="161" t="str">
        <f>'bon de livraison'!C19:D19</f>
        <v>Brebis nature 0.600 kg</v>
      </c>
      <c r="D12" s="162"/>
      <c r="E12" s="69"/>
      <c r="G12" s="21"/>
      <c r="I12" s="21"/>
      <c r="K12" s="21"/>
      <c r="M12" s="89"/>
      <c r="N12" s="89"/>
      <c r="P12" s="89"/>
      <c r="R12" s="21"/>
    </row>
    <row r="13" spans="1:18">
      <c r="C13" s="161" t="str">
        <f>'bon de livraison'!C20:D20</f>
        <v xml:space="preserve">Brebis au bleu </v>
      </c>
      <c r="D13" s="162"/>
      <c r="E13" s="69"/>
      <c r="G13" s="21"/>
      <c r="I13" s="21"/>
      <c r="K13" s="21"/>
      <c r="M13" s="89"/>
      <c r="N13" s="89"/>
      <c r="P13" s="89"/>
      <c r="R13" s="21"/>
    </row>
    <row r="14" spans="1:18">
      <c r="C14" s="161" t="str">
        <f>'bon de livraison'!C21:D21</f>
        <v>Brebis piment</v>
      </c>
      <c r="D14" s="162"/>
      <c r="E14" s="69"/>
      <c r="G14" s="21"/>
      <c r="I14" s="21"/>
      <c r="K14" s="21"/>
      <c r="M14" s="89"/>
      <c r="N14" s="89"/>
      <c r="P14" s="89"/>
      <c r="R14" s="21"/>
    </row>
    <row r="15" spans="1:18">
      <c r="C15" s="169" t="s">
        <v>882</v>
      </c>
      <c r="D15" s="170"/>
      <c r="E15" s="69"/>
      <c r="G15" s="21"/>
      <c r="I15" s="21"/>
      <c r="K15" s="21"/>
      <c r="M15" s="89"/>
      <c r="N15" s="89"/>
      <c r="P15" s="89"/>
      <c r="R15" s="21"/>
    </row>
    <row r="16" spans="1:18">
      <c r="C16" s="161" t="str">
        <f>'bon de livraison'!C23:D23</f>
        <v xml:space="preserve">Chevre nature  </v>
      </c>
      <c r="D16" s="162"/>
      <c r="E16" s="69"/>
      <c r="G16" s="21"/>
      <c r="I16" s="21"/>
      <c r="K16" s="21"/>
      <c r="M16" s="89"/>
      <c r="N16" s="89"/>
      <c r="P16" s="89"/>
      <c r="R16" s="21"/>
    </row>
    <row r="17" spans="3:18">
      <c r="C17" s="161" t="str">
        <f>'bon de livraison'!C24:D24</f>
        <v>Chevre nature 0.600 kg</v>
      </c>
      <c r="D17" s="162"/>
      <c r="E17" s="69"/>
      <c r="G17" s="21"/>
      <c r="I17" s="21"/>
      <c r="K17" s="21"/>
      <c r="M17" s="89"/>
      <c r="N17" s="89"/>
      <c r="P17" s="89"/>
      <c r="R17" s="21"/>
    </row>
    <row r="18" spans="3:18">
      <c r="C18" s="161" t="str">
        <f>'bon de livraison'!C25:D25</f>
        <v xml:space="preserve">Chevre au bleu  </v>
      </c>
      <c r="D18" s="162"/>
      <c r="E18" s="70"/>
      <c r="G18" s="21"/>
      <c r="I18" s="21"/>
      <c r="K18" s="21"/>
      <c r="M18" s="89"/>
      <c r="N18" s="89"/>
      <c r="P18" s="89"/>
      <c r="R18" s="21"/>
    </row>
    <row r="19" spans="3:18">
      <c r="C19" s="161" t="str">
        <f>'bon de livraison'!C26:D26</f>
        <v>Vache nature 0.600 kg</v>
      </c>
      <c r="D19" s="162"/>
      <c r="E19" s="17"/>
      <c r="G19" s="21"/>
      <c r="I19" s="21"/>
      <c r="K19" s="21"/>
      <c r="M19" s="89"/>
      <c r="N19" s="89"/>
      <c r="P19" s="89"/>
      <c r="R19" s="21"/>
    </row>
    <row r="20" spans="3:18">
      <c r="C20" s="161" t="str">
        <f>'bon de livraison'!C27:D27</f>
        <v>Vache piment</v>
      </c>
      <c r="D20" s="162"/>
      <c r="E20" s="69"/>
      <c r="G20" s="21"/>
      <c r="I20" s="21"/>
      <c r="K20" s="21"/>
      <c r="M20" s="89"/>
      <c r="N20" s="89"/>
      <c r="P20" s="89"/>
      <c r="R20" s="21"/>
    </row>
    <row r="21" spans="3:18">
      <c r="C21" s="161" t="str">
        <f>'bon de livraison'!C28:D28</f>
        <v>Vache au poivre</v>
      </c>
      <c r="D21" s="162"/>
      <c r="E21" s="69"/>
      <c r="G21" s="21"/>
      <c r="I21" s="21"/>
      <c r="K21" s="21"/>
      <c r="M21" s="89"/>
      <c r="N21" s="89"/>
      <c r="P21" s="89"/>
      <c r="R21" s="21"/>
    </row>
    <row r="22" spans="3:18">
      <c r="C22" s="161" t="str">
        <f>'bon de livraison'!C29:D29</f>
        <v>Brebis vache</v>
      </c>
      <c r="D22" s="162"/>
      <c r="E22" s="70"/>
      <c r="G22" s="21"/>
      <c r="I22" s="21"/>
      <c r="K22" s="21"/>
      <c r="M22" s="89"/>
      <c r="N22" s="89"/>
      <c r="P22" s="89"/>
      <c r="R22" s="21"/>
    </row>
    <row r="23" spans="3:18" ht="13.5" thickBot="1">
      <c r="C23" s="171" t="str">
        <f>'bon de livraison'!C30:D30</f>
        <v>Brebis chevre</v>
      </c>
      <c r="D23" s="172"/>
      <c r="E23" s="17"/>
      <c r="G23" s="23"/>
      <c r="I23" s="21"/>
      <c r="K23" s="23"/>
      <c r="M23" s="89"/>
      <c r="N23" s="89"/>
      <c r="P23" s="89"/>
      <c r="R23" s="21"/>
    </row>
    <row r="24" spans="3:18">
      <c r="C24" s="173" t="str">
        <f>'bon de livraison'!C32:D32</f>
        <v>Tomme de vache fumé au feu de bois</v>
      </c>
      <c r="D24" s="174"/>
      <c r="E24" s="71"/>
      <c r="G24" s="22"/>
      <c r="I24" s="21"/>
      <c r="K24" s="22"/>
      <c r="M24" s="89"/>
      <c r="N24" s="89"/>
      <c r="P24" s="89"/>
      <c r="R24" s="21"/>
    </row>
    <row r="25" spans="3:18">
      <c r="C25" s="161" t="str">
        <f>'bon de livraison'!C33:D33</f>
        <v>Tomme de vache ail &amp; fines herbes</v>
      </c>
      <c r="D25" s="162"/>
      <c r="E25" s="69"/>
      <c r="G25" s="21"/>
      <c r="I25" s="21"/>
      <c r="K25" s="21"/>
      <c r="M25" s="89"/>
      <c r="N25" s="89"/>
      <c r="P25" s="89"/>
      <c r="R25" s="21"/>
    </row>
    <row r="26" spans="3:18">
      <c r="C26" s="165" t="str">
        <f>'bon de livraison'!C34:D34</f>
        <v>Tomme de vache au fenugrec</v>
      </c>
      <c r="D26" s="165"/>
      <c r="E26" s="69"/>
      <c r="G26" s="21"/>
      <c r="I26" s="21"/>
      <c r="K26" s="21"/>
      <c r="M26" s="89"/>
      <c r="N26" s="89"/>
      <c r="P26" s="89"/>
      <c r="R26" s="21"/>
    </row>
    <row r="27" spans="3:18">
      <c r="C27" s="165" t="str">
        <f>'bon de livraison'!C36:D36</f>
        <v>Raclette de brebis</v>
      </c>
      <c r="D27" s="165"/>
      <c r="E27" s="69"/>
      <c r="G27" s="22"/>
      <c r="I27" s="21"/>
      <c r="K27" s="21"/>
      <c r="M27" s="89"/>
      <c r="N27" s="89"/>
      <c r="P27" s="89"/>
      <c r="R27" s="21"/>
    </row>
    <row r="28" spans="3:18">
      <c r="C28" s="165" t="str">
        <f>'bon de livraison'!C37:D37</f>
        <v>Raclette au poivre</v>
      </c>
      <c r="D28" s="165"/>
      <c r="E28" s="69"/>
      <c r="G28" s="21"/>
      <c r="I28" s="21"/>
      <c r="K28" s="21"/>
      <c r="M28" s="89"/>
      <c r="N28" s="89"/>
      <c r="P28" s="89"/>
      <c r="R28" s="21"/>
    </row>
    <row r="29" spans="3:18">
      <c r="C29" s="161" t="str">
        <f>'bon de livraison'!C38:D38</f>
        <v>Raclette ail &amp; fines herbes</v>
      </c>
      <c r="D29" s="162"/>
      <c r="E29" s="70"/>
      <c r="G29" s="21"/>
      <c r="I29" s="21"/>
      <c r="K29" s="21"/>
      <c r="M29" s="89"/>
      <c r="N29" s="89"/>
      <c r="P29" s="89"/>
      <c r="R29" s="21"/>
    </row>
    <row r="30" spans="3:18">
      <c r="C30" s="161" t="str">
        <f>'bon de livraison'!C39:D39</f>
        <v>Raclette au fenugrec</v>
      </c>
      <c r="D30" s="162"/>
      <c r="E30" s="69"/>
      <c r="G30" s="21"/>
      <c r="I30" s="21"/>
      <c r="K30" s="21"/>
      <c r="M30" s="89"/>
      <c r="N30" s="89"/>
      <c r="P30" s="89"/>
      <c r="R30" s="21"/>
    </row>
    <row r="31" spans="3:18">
      <c r="C31" s="161" t="str">
        <f>'bon de livraison'!C40:D40</f>
        <v>Raclette fumé au feu de bois</v>
      </c>
      <c r="D31" s="162"/>
      <c r="E31" s="70"/>
      <c r="G31" s="21"/>
      <c r="I31" s="21"/>
      <c r="K31" s="21"/>
      <c r="M31" s="89"/>
      <c r="N31" s="89"/>
      <c r="P31" s="89"/>
      <c r="R31" s="21"/>
    </row>
    <row r="32" spans="3:18" ht="13.5" thickBot="1">
      <c r="C32" s="161" t="str">
        <f>'bon de livraison'!C41:D41</f>
        <v>Raclette au piment</v>
      </c>
      <c r="D32" s="162"/>
      <c r="E32" s="17"/>
      <c r="G32" s="23"/>
      <c r="I32" s="21"/>
      <c r="K32" s="23"/>
      <c r="M32" s="89"/>
      <c r="N32" s="89"/>
      <c r="P32" s="89"/>
      <c r="R32" s="21"/>
    </row>
    <row r="33" spans="3:18">
      <c r="C33" s="166" t="str">
        <f>'bon de livraison'!C42:D42</f>
        <v>SV Pur brebis</v>
      </c>
      <c r="D33" s="167"/>
      <c r="E33" s="71"/>
      <c r="G33" s="22"/>
      <c r="I33" s="21"/>
      <c r="K33" s="22"/>
      <c r="M33" s="89"/>
      <c r="N33" s="89"/>
      <c r="P33" s="89"/>
      <c r="R33" s="21"/>
    </row>
    <row r="34" spans="3:18">
      <c r="C34" s="161" t="str">
        <f>'bon de livraison'!C43:D43</f>
        <v>SV Pur vache thermisé</v>
      </c>
      <c r="D34" s="162"/>
      <c r="E34" s="17"/>
      <c r="G34" s="21"/>
      <c r="I34" s="21"/>
      <c r="K34" s="21"/>
      <c r="M34" s="89"/>
      <c r="N34" s="89"/>
      <c r="P34" s="89"/>
      <c r="R34" s="21"/>
    </row>
    <row r="35" spans="3:18">
      <c r="C35" s="161" t="str">
        <f>'bon de livraison'!C44:D44</f>
        <v>SV Pur vache au piment</v>
      </c>
      <c r="D35" s="162"/>
      <c r="E35" s="69"/>
      <c r="G35" s="21"/>
      <c r="I35" s="21"/>
      <c r="K35" s="21"/>
      <c r="M35" s="89"/>
      <c r="N35" s="89"/>
      <c r="P35" s="89"/>
      <c r="R35" s="21"/>
    </row>
    <row r="36" spans="3:18">
      <c r="C36" s="161" t="str">
        <f>'bon de livraison'!C45:D45</f>
        <v>SV Pur vache au poivre</v>
      </c>
      <c r="D36" s="162"/>
      <c r="E36" s="69"/>
      <c r="G36" s="21"/>
      <c r="I36" s="21"/>
      <c r="K36" s="21"/>
      <c r="M36" s="89"/>
      <c r="N36" s="89"/>
      <c r="P36" s="89"/>
      <c r="R36" s="21"/>
    </row>
    <row r="37" spans="3:18">
      <c r="C37" s="161" t="str">
        <f>'bon de livraison'!C46:D46</f>
        <v>SV Pur vache fumé au feu de bois</v>
      </c>
      <c r="D37" s="162"/>
      <c r="E37" s="70"/>
      <c r="G37" s="21"/>
      <c r="I37" s="21"/>
      <c r="K37" s="21"/>
      <c r="M37" s="89"/>
      <c r="N37" s="89"/>
      <c r="P37" s="89"/>
      <c r="R37" s="21"/>
    </row>
    <row r="38" spans="3:18">
      <c r="C38" s="161" t="str">
        <f>'bon de livraison'!C47:D47</f>
        <v>SV Pur vache ail &amp; fines herbes</v>
      </c>
      <c r="D38" s="162"/>
      <c r="E38" s="69"/>
      <c r="G38" s="21"/>
      <c r="I38" s="21"/>
      <c r="K38" s="21"/>
      <c r="M38" s="89"/>
      <c r="N38" s="89"/>
      <c r="P38" s="89"/>
      <c r="R38" s="21"/>
    </row>
    <row r="39" spans="3:18">
      <c r="C39" s="161" t="str">
        <f>'bon de livraison'!C48:D48</f>
        <v>SV Pur vache au fenugrec</v>
      </c>
      <c r="D39" s="162"/>
      <c r="E39" s="70"/>
      <c r="G39" s="21"/>
      <c r="I39" s="21"/>
      <c r="K39" s="21"/>
      <c r="M39" s="89"/>
      <c r="N39" s="89"/>
      <c r="P39" s="89"/>
      <c r="R39" s="21"/>
    </row>
    <row r="40" spans="3:18">
      <c r="C40" s="161" t="str">
        <f>'bon de livraison'!C49:D49</f>
        <v>SV Vache &amp; brebis</v>
      </c>
      <c r="D40" s="162"/>
      <c r="E40" s="69"/>
      <c r="G40" s="21"/>
      <c r="I40" s="21"/>
      <c r="K40" s="21"/>
      <c r="M40" s="89"/>
      <c r="N40" s="89"/>
      <c r="P40" s="89"/>
      <c r="R40" s="21"/>
    </row>
    <row r="41" spans="3:18">
      <c r="C41" s="161" t="str">
        <f>'bon de livraison'!C50:D50</f>
        <v>SV Brebis &amp; chevre</v>
      </c>
      <c r="D41" s="162"/>
      <c r="E41" s="17"/>
      <c r="G41" s="21"/>
      <c r="I41" s="21"/>
      <c r="K41" s="21"/>
      <c r="M41" s="89"/>
      <c r="N41" s="89"/>
      <c r="P41" s="89"/>
      <c r="R41" s="21"/>
    </row>
    <row r="42" spans="3:18">
      <c r="C42" s="161" t="str">
        <f>'bon de livraison'!C51:D51</f>
        <v>SV 1/2 Tommette de brebis 0.600 kg</v>
      </c>
      <c r="D42" s="162"/>
      <c r="E42" s="69"/>
      <c r="G42" s="21"/>
      <c r="I42" s="21"/>
      <c r="K42" s="21"/>
      <c r="M42" s="89"/>
      <c r="N42" s="89"/>
      <c r="P42" s="89"/>
      <c r="R42" s="21"/>
    </row>
    <row r="43" spans="3:18">
      <c r="C43" s="165" t="s">
        <v>1063</v>
      </c>
      <c r="D43" s="175"/>
      <c r="E43" s="69"/>
      <c r="G43" s="22"/>
      <c r="I43" s="21"/>
      <c r="K43" s="21"/>
      <c r="M43" s="89"/>
      <c r="N43" s="89"/>
      <c r="P43" s="89"/>
      <c r="R43" s="21"/>
    </row>
    <row r="44" spans="3:18">
      <c r="C44" s="165" t="s">
        <v>890</v>
      </c>
      <c r="D44" s="175"/>
      <c r="E44" s="69"/>
      <c r="G44" s="22"/>
      <c r="I44" s="21"/>
      <c r="K44" s="21"/>
      <c r="M44" s="89"/>
      <c r="N44" s="89"/>
      <c r="P44" s="89"/>
      <c r="R44" s="21"/>
    </row>
    <row r="45" spans="3:18">
      <c r="C45" s="165" t="s">
        <v>891</v>
      </c>
      <c r="D45" s="175"/>
      <c r="E45" s="69"/>
      <c r="G45" s="22"/>
      <c r="I45" s="21"/>
      <c r="K45" s="21"/>
      <c r="M45" s="89"/>
      <c r="N45" s="89"/>
      <c r="P45" s="89"/>
      <c r="R45" s="21"/>
    </row>
    <row r="46" spans="3:18">
      <c r="C46" s="169" t="s">
        <v>892</v>
      </c>
      <c r="D46" s="170"/>
      <c r="E46" s="69"/>
      <c r="G46" s="22"/>
      <c r="I46" s="21"/>
      <c r="K46" s="21"/>
      <c r="M46" s="89"/>
      <c r="N46" s="89"/>
      <c r="P46" s="89"/>
      <c r="R46" s="21"/>
    </row>
    <row r="47" spans="3:18">
      <c r="C47" s="169" t="s">
        <v>893</v>
      </c>
      <c r="D47" s="170"/>
      <c r="E47" s="69"/>
      <c r="G47" s="22"/>
      <c r="I47" s="21"/>
      <c r="K47" s="21"/>
      <c r="M47" s="89"/>
      <c r="N47" s="89"/>
      <c r="P47" s="89"/>
      <c r="R47" s="21"/>
    </row>
    <row r="48" spans="3:18">
      <c r="C48" s="163" t="str">
        <f>'bon de livraison'!C59:D59</f>
        <v>Confiture de cerises noires 100 gr</v>
      </c>
      <c r="D48" s="164"/>
      <c r="E48" s="21"/>
      <c r="G48" s="22"/>
      <c r="I48" s="21"/>
      <c r="K48" s="21"/>
      <c r="M48" s="89"/>
      <c r="N48" s="89"/>
      <c r="P48" s="89"/>
      <c r="R48" s="21"/>
    </row>
    <row r="49" spans="3:18">
      <c r="C49" s="161" t="str">
        <f>'bon de livraison'!C60:D60</f>
        <v>Confiture de cerises noires 30 gr</v>
      </c>
      <c r="D49" s="162"/>
      <c r="E49" s="21"/>
      <c r="G49" s="22"/>
      <c r="I49" s="21"/>
      <c r="K49" s="21"/>
      <c r="M49" s="89"/>
      <c r="N49" s="89"/>
      <c r="P49" s="89"/>
      <c r="R49" s="21"/>
    </row>
    <row r="50" spans="3:18">
      <c r="C50" s="165" t="str">
        <f>'bon de livraison'!C61:D61</f>
        <v>Confiture de cerises noires pot de 3 kg</v>
      </c>
      <c r="D50" s="165"/>
      <c r="E50" s="21"/>
      <c r="G50" s="22"/>
      <c r="I50" s="21"/>
      <c r="K50" s="21"/>
      <c r="M50" s="89"/>
      <c r="N50" s="89"/>
      <c r="P50" s="89"/>
      <c r="R50" s="21"/>
    </row>
  </sheetData>
  <mergeCells count="51">
    <mergeCell ref="I3:I5"/>
    <mergeCell ref="K3:K5"/>
    <mergeCell ref="M3:M5"/>
    <mergeCell ref="P3:P5"/>
    <mergeCell ref="R3:R5"/>
    <mergeCell ref="N3:N5"/>
    <mergeCell ref="C30:D30"/>
    <mergeCell ref="C31:D31"/>
    <mergeCell ref="C25:D25"/>
    <mergeCell ref="C26:D26"/>
    <mergeCell ref="C27:D27"/>
    <mergeCell ref="C28:D28"/>
    <mergeCell ref="C29:D29"/>
    <mergeCell ref="C47:D47"/>
    <mergeCell ref="C37:D37"/>
    <mergeCell ref="C38:D38"/>
    <mergeCell ref="C39:D39"/>
    <mergeCell ref="C40:D40"/>
    <mergeCell ref="C46:D46"/>
    <mergeCell ref="C41:D41"/>
    <mergeCell ref="C42:D42"/>
    <mergeCell ref="C43:D43"/>
    <mergeCell ref="C44:D44"/>
    <mergeCell ref="C45:D45"/>
    <mergeCell ref="C20:D20"/>
    <mergeCell ref="C21:D21"/>
    <mergeCell ref="C22:D22"/>
    <mergeCell ref="C23:D23"/>
    <mergeCell ref="C24:D24"/>
    <mergeCell ref="C5:D5"/>
    <mergeCell ref="C14:D14"/>
    <mergeCell ref="C15:D15"/>
    <mergeCell ref="C16:D16"/>
    <mergeCell ref="C17:D17"/>
    <mergeCell ref="C13:D13"/>
    <mergeCell ref="C19:D19"/>
    <mergeCell ref="C48:D48"/>
    <mergeCell ref="C49:D49"/>
    <mergeCell ref="C50:D50"/>
    <mergeCell ref="C7:D7"/>
    <mergeCell ref="C8:D8"/>
    <mergeCell ref="C9:D9"/>
    <mergeCell ref="C10:D10"/>
    <mergeCell ref="C11:D11"/>
    <mergeCell ref="C12:D12"/>
    <mergeCell ref="C18:D18"/>
    <mergeCell ref="C32:D32"/>
    <mergeCell ref="C33:D33"/>
    <mergeCell ref="C34:D34"/>
    <mergeCell ref="C35:D35"/>
    <mergeCell ref="C36:D36"/>
  </mergeCells>
  <pageMargins left="0.7" right="0.7" top="0.75" bottom="0.75" header="0.3" footer="0.3"/>
  <pageSetup paperSize="9" orientation="portrait" horizontalDpi="300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/>
  <dimension ref="A1:A44"/>
  <sheetViews>
    <sheetView topLeftCell="A16" workbookViewId="0">
      <selection sqref="A1:A65536"/>
    </sheetView>
  </sheetViews>
  <sheetFormatPr baseColWidth="10" defaultRowHeight="12.75"/>
  <cols>
    <col min="1" max="1" width="38.5703125" customWidth="1"/>
  </cols>
  <sheetData>
    <row r="1" spans="1:1">
      <c r="A1" s="27" t="s">
        <v>15</v>
      </c>
    </row>
    <row r="2" spans="1:1">
      <c r="A2" s="27" t="s">
        <v>886</v>
      </c>
    </row>
    <row r="3" spans="1:1">
      <c r="A3" s="27" t="s">
        <v>42</v>
      </c>
    </row>
    <row r="4" spans="1:1">
      <c r="A4" s="27" t="s">
        <v>23</v>
      </c>
    </row>
    <row r="5" spans="1:1">
      <c r="A5" s="27" t="s">
        <v>10</v>
      </c>
    </row>
    <row r="6" spans="1:1">
      <c r="A6" s="27" t="s">
        <v>13</v>
      </c>
    </row>
    <row r="7" spans="1:1">
      <c r="A7" s="27" t="s">
        <v>14</v>
      </c>
    </row>
    <row r="8" spans="1:1">
      <c r="A8" s="27" t="s">
        <v>883</v>
      </c>
    </row>
    <row r="9" spans="1:1">
      <c r="A9" s="27" t="s">
        <v>12</v>
      </c>
    </row>
    <row r="10" spans="1:1">
      <c r="A10" s="27" t="s">
        <v>22</v>
      </c>
    </row>
    <row r="11" spans="1:1">
      <c r="A11" s="27" t="s">
        <v>894</v>
      </c>
    </row>
    <row r="12" spans="1:1">
      <c r="A12" s="27" t="s">
        <v>885</v>
      </c>
    </row>
    <row r="13" spans="1:1">
      <c r="A13" s="27" t="s">
        <v>18</v>
      </c>
    </row>
    <row r="14" spans="1:1">
      <c r="A14" s="27" t="s">
        <v>887</v>
      </c>
    </row>
    <row r="15" spans="1:1">
      <c r="A15" s="27" t="s">
        <v>16</v>
      </c>
    </row>
    <row r="16" spans="1:1">
      <c r="A16" s="27" t="s">
        <v>17</v>
      </c>
    </row>
    <row r="17" spans="1:1">
      <c r="A17" s="27" t="s">
        <v>27</v>
      </c>
    </row>
    <row r="18" spans="1:1">
      <c r="A18" s="29" t="s">
        <v>621</v>
      </c>
    </row>
    <row r="19" spans="1:1">
      <c r="A19" s="26" t="s">
        <v>622</v>
      </c>
    </row>
    <row r="20" spans="1:1">
      <c r="A20" s="27" t="s">
        <v>29</v>
      </c>
    </row>
    <row r="21" spans="1:1">
      <c r="A21" s="29" t="s">
        <v>30</v>
      </c>
    </row>
    <row r="22" spans="1:1">
      <c r="A22" s="26" t="s">
        <v>32</v>
      </c>
    </row>
    <row r="23" spans="1:1">
      <c r="A23" s="27" t="s">
        <v>41</v>
      </c>
    </row>
    <row r="24" spans="1:1">
      <c r="A24" s="27" t="s">
        <v>28</v>
      </c>
    </row>
    <row r="25" spans="1:1">
      <c r="A25" s="27" t="s">
        <v>31</v>
      </c>
    </row>
    <row r="26" spans="1:1">
      <c r="A26" s="27" t="s">
        <v>43</v>
      </c>
    </row>
    <row r="27" spans="1:1">
      <c r="A27" s="29" t="s">
        <v>40</v>
      </c>
    </row>
    <row r="28" spans="1:1">
      <c r="A28" s="26" t="s">
        <v>33</v>
      </c>
    </row>
    <row r="29" spans="1:1">
      <c r="A29" s="27" t="s">
        <v>37</v>
      </c>
    </row>
    <row r="30" spans="1:1">
      <c r="A30" s="27" t="s">
        <v>38</v>
      </c>
    </row>
    <row r="31" spans="1:1">
      <c r="A31" s="27" t="s">
        <v>34</v>
      </c>
    </row>
    <row r="32" spans="1:1">
      <c r="A32" s="27" t="s">
        <v>35</v>
      </c>
    </row>
    <row r="33" spans="1:1">
      <c r="A33" s="27" t="s">
        <v>36</v>
      </c>
    </row>
    <row r="34" spans="1:1">
      <c r="A34" s="28" t="s">
        <v>629</v>
      </c>
    </row>
    <row r="35" spans="1:1">
      <c r="A35" s="27" t="s">
        <v>39</v>
      </c>
    </row>
    <row r="36" spans="1:1">
      <c r="A36" s="27" t="s">
        <v>25</v>
      </c>
    </row>
    <row r="37" spans="1:1">
      <c r="A37" s="29" t="s">
        <v>26</v>
      </c>
    </row>
    <row r="38" spans="1:1">
      <c r="A38" s="29" t="s">
        <v>24</v>
      </c>
    </row>
    <row r="39" spans="1:1">
      <c r="A39" s="29" t="s">
        <v>11</v>
      </c>
    </row>
    <row r="40" spans="1:1">
      <c r="A40" s="27" t="s">
        <v>20</v>
      </c>
    </row>
    <row r="41" spans="1:1">
      <c r="A41" s="27" t="s">
        <v>21</v>
      </c>
    </row>
    <row r="42" spans="1:1">
      <c r="A42" s="27" t="s">
        <v>19</v>
      </c>
    </row>
    <row r="43" spans="1:1">
      <c r="A43" s="27" t="s">
        <v>44</v>
      </c>
    </row>
    <row r="44" spans="1:1">
      <c r="A44" s="27" t="s">
        <v>1064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bon de livraison</vt:lpstr>
      <vt:lpstr>magasins</vt:lpstr>
      <vt:lpstr>prix</vt:lpstr>
      <vt:lpstr>produits</vt:lpstr>
      <vt:lpstr>adresse1</vt:lpstr>
      <vt:lpstr>adresse2</vt:lpstr>
      <vt:lpstr>adresse3</vt:lpstr>
      <vt:lpstr>'bon de livraison'!Criteres</vt:lpstr>
      <vt:lpstr>magasin</vt:lpstr>
      <vt:lpstr>produits</vt:lpstr>
      <vt:lpstr>remise</vt:lpstr>
      <vt:lpstr>'bon de livraison'!Zone_d_impression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jean</cp:lastModifiedBy>
  <cp:lastPrinted>2010-12-23T04:10:14Z</cp:lastPrinted>
  <dcterms:created xsi:type="dcterms:W3CDTF">2007-12-24T07:59:39Z</dcterms:created>
  <dcterms:modified xsi:type="dcterms:W3CDTF">2010-12-23T04:22:44Z</dcterms:modified>
</cp:coreProperties>
</file>