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255" yWindow="45" windowWidth="15480" windowHeight="11640" tabRatio="833"/>
  </bookViews>
  <sheets>
    <sheet name="bon de livraison" sheetId="33" r:id="rId1"/>
    <sheet name="magasins" sheetId="32" r:id="rId2"/>
    <sheet name="prix" sheetId="34" r:id="rId3"/>
    <sheet name="prix promo" sheetId="37" r:id="rId4"/>
    <sheet name="prix marché" sheetId="44" r:id="rId5"/>
    <sheet name="produits" sheetId="41" r:id="rId6"/>
  </sheets>
  <definedNames>
    <definedName name="adresse1">magasins!$B:$B</definedName>
    <definedName name="adresse2">magasins!$C:$C</definedName>
    <definedName name="adresse3">magasins!$D:$D</definedName>
    <definedName name="magasin">magasins!$A:$A</definedName>
    <definedName name="produits">produits!#REF!</definedName>
    <definedName name="remise">magasins!$E:$E</definedName>
    <definedName name="_xlnm.Print_Area" localSheetId="0">'bon de livraison'!$A$1:$H$64</definedName>
  </definedNames>
  <calcPr calcId="125725"/>
</workbook>
</file>

<file path=xl/calcChain.xml><?xml version="1.0" encoding="utf-8"?>
<calcChain xmlns="http://schemas.openxmlformats.org/spreadsheetml/2006/main">
  <c r="C50" i="44"/>
  <c r="C49"/>
  <c r="C48"/>
  <c r="C44" i="33"/>
  <c r="C42" i="37" s="1"/>
  <c r="C29" i="33"/>
  <c r="C27" i="44" s="1"/>
  <c r="C43" i="33"/>
  <c r="C41" i="44" s="1"/>
  <c r="C42" i="33"/>
  <c r="C40" i="37" s="1"/>
  <c r="C41" i="33"/>
  <c r="C39" i="37" s="1"/>
  <c r="C40" i="33"/>
  <c r="C38" i="37" s="1"/>
  <c r="C39" i="33"/>
  <c r="C37" i="37" s="1"/>
  <c r="C38" i="33"/>
  <c r="C36" i="44" s="1"/>
  <c r="C37" i="33"/>
  <c r="C35" i="37" s="1"/>
  <c r="C36" i="33"/>
  <c r="C34" i="37" s="1"/>
  <c r="C35" i="33"/>
  <c r="C33" i="44" s="1"/>
  <c r="C34" i="33"/>
  <c r="C32" i="37" s="1"/>
  <c r="C33" i="33"/>
  <c r="C32"/>
  <c r="C30" i="37" s="1"/>
  <c r="C31" i="33"/>
  <c r="C29" i="37" s="1"/>
  <c r="C30" i="33"/>
  <c r="C41" i="37"/>
  <c r="C36"/>
  <c r="C31" i="44"/>
  <c r="C28" i="37"/>
  <c r="F17" i="33"/>
  <c r="H8"/>
  <c r="G42" i="44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C23"/>
  <c r="G22"/>
  <c r="G21"/>
  <c r="G20"/>
  <c r="G19"/>
  <c r="C19"/>
  <c r="G18"/>
  <c r="G17"/>
  <c r="G16"/>
  <c r="G15"/>
  <c r="G14"/>
  <c r="G13"/>
  <c r="C13"/>
  <c r="G12"/>
  <c r="G11"/>
  <c r="G10"/>
  <c r="G9"/>
  <c r="C9"/>
  <c r="G8"/>
  <c r="G7"/>
  <c r="A4" i="33"/>
  <c r="G42" i="37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F43" i="33"/>
  <c r="F41"/>
  <c r="F39"/>
  <c r="F37"/>
  <c r="F35"/>
  <c r="E58"/>
  <c r="B58"/>
  <c r="F57"/>
  <c r="F56"/>
  <c r="F55"/>
  <c r="G54"/>
  <c r="F54"/>
  <c r="E54"/>
  <c r="H54" s="1"/>
  <c r="C45" i="37"/>
  <c r="G53" i="33"/>
  <c r="F53"/>
  <c r="E53"/>
  <c r="H53" s="1"/>
  <c r="C44" i="37"/>
  <c r="G52" i="33"/>
  <c r="F52"/>
  <c r="H52"/>
  <c r="C43" i="37"/>
  <c r="G50" i="33"/>
  <c r="H50" s="1"/>
  <c r="F50"/>
  <c r="G49"/>
  <c r="H49" s="1"/>
  <c r="F49"/>
  <c r="G48"/>
  <c r="H48" s="1"/>
  <c r="F48"/>
  <c r="G47"/>
  <c r="H47" s="1"/>
  <c r="F47"/>
  <c r="G46"/>
  <c r="H46" s="1"/>
  <c r="F46"/>
  <c r="C26" i="37"/>
  <c r="C25"/>
  <c r="C24"/>
  <c r="C23"/>
  <c r="C22"/>
  <c r="C21"/>
  <c r="C20"/>
  <c r="C19"/>
  <c r="C18"/>
  <c r="C17"/>
  <c r="C16"/>
  <c r="C14"/>
  <c r="C13"/>
  <c r="C12"/>
  <c r="C11"/>
  <c r="C10"/>
  <c r="C9"/>
  <c r="C8"/>
  <c r="C7"/>
  <c r="F7" i="33"/>
  <c r="B7"/>
  <c r="B6"/>
  <c r="C35" i="44" l="1"/>
  <c r="C37"/>
  <c r="C39"/>
  <c r="C34"/>
  <c r="C38"/>
  <c r="C40"/>
  <c r="C42"/>
  <c r="F13" i="33"/>
  <c r="F32"/>
  <c r="F36"/>
  <c r="F40"/>
  <c r="F44"/>
  <c r="F11"/>
  <c r="F15"/>
  <c r="F30"/>
  <c r="F34"/>
  <c r="F38"/>
  <c r="F42"/>
  <c r="F19"/>
  <c r="F21"/>
  <c r="F23"/>
  <c r="F25"/>
  <c r="F27"/>
  <c r="F9"/>
  <c r="F10"/>
  <c r="F12"/>
  <c r="F14"/>
  <c r="F16"/>
  <c r="F18"/>
  <c r="F20"/>
  <c r="F22"/>
  <c r="F24"/>
  <c r="F26"/>
  <c r="F28"/>
  <c r="F31"/>
  <c r="F33"/>
  <c r="F29"/>
  <c r="C27" i="37"/>
  <c r="C33"/>
  <c r="C33" i="34"/>
  <c r="C31" i="37"/>
  <c r="C8" i="44"/>
  <c r="C12"/>
  <c r="C16"/>
  <c r="C20"/>
  <c r="C24"/>
  <c r="C28"/>
  <c r="C32"/>
  <c r="C7"/>
  <c r="C10"/>
  <c r="C11"/>
  <c r="C14"/>
  <c r="C17"/>
  <c r="C18"/>
  <c r="C21"/>
  <c r="C22"/>
  <c r="C25"/>
  <c r="C26"/>
  <c r="C29"/>
  <c r="C30"/>
  <c r="H60" i="33"/>
  <c r="H61" s="1"/>
  <c r="H62" s="1"/>
  <c r="C7" i="34"/>
  <c r="C8"/>
  <c r="C9"/>
  <c r="C10"/>
  <c r="C11"/>
  <c r="C12"/>
  <c r="C13"/>
  <c r="C14"/>
  <c r="C16"/>
  <c r="C17"/>
  <c r="C18"/>
  <c r="C19"/>
  <c r="C20"/>
  <c r="C21"/>
  <c r="C22"/>
  <c r="C23"/>
  <c r="C24"/>
  <c r="C25"/>
  <c r="C26"/>
  <c r="C27"/>
  <c r="C28"/>
  <c r="C29"/>
  <c r="C30"/>
  <c r="C31"/>
  <c r="C32"/>
  <c r="C34"/>
  <c r="C35"/>
  <c r="C36"/>
  <c r="C37"/>
  <c r="C38"/>
  <c r="C39"/>
  <c r="C40"/>
  <c r="C41"/>
  <c r="C42"/>
  <c r="C48"/>
  <c r="C50"/>
  <c r="C49"/>
  <c r="J64" i="33" l="1"/>
  <c r="J58" s="1"/>
  <c r="G5" i="34" l="1"/>
  <c r="F61" i="33" s="1"/>
  <c r="G11" i="34" l="1"/>
  <c r="G13" i="33" s="1"/>
  <c r="G17" i="34"/>
  <c r="G19" i="33" s="1"/>
  <c r="G38" i="34"/>
  <c r="G40" i="33" s="1"/>
  <c r="G40" i="34"/>
  <c r="G42" i="33" s="1"/>
  <c r="G21" i="34"/>
  <c r="G23" i="33" s="1"/>
  <c r="G35" i="34"/>
  <c r="G37" i="33" s="1"/>
  <c r="G9" i="34"/>
  <c r="G11" i="33" s="1"/>
  <c r="G8" i="34"/>
  <c r="G10" i="33" s="1"/>
  <c r="G42" i="34"/>
  <c r="G44" i="33" s="1"/>
  <c r="G26" i="34"/>
  <c r="G28" i="33" s="1"/>
  <c r="G13" i="34"/>
  <c r="G15" i="33" s="1"/>
  <c r="G32" i="34"/>
  <c r="G34" i="33" s="1"/>
  <c r="G31" i="34"/>
  <c r="G33" i="33" s="1"/>
  <c r="G16" i="34"/>
  <c r="G18" i="33" s="1"/>
  <c r="G34" i="34"/>
  <c r="G36" i="33" s="1"/>
  <c r="G37" i="34"/>
  <c r="G39" i="33" s="1"/>
  <c r="G30" i="34"/>
  <c r="G32" i="33" s="1"/>
  <c r="G36" i="34"/>
  <c r="G38" i="33" s="1"/>
  <c r="G39" i="34"/>
  <c r="G41" i="33" s="1"/>
  <c r="G28" i="34"/>
  <c r="G30" i="33" s="1"/>
  <c r="G18" i="34"/>
  <c r="G20" i="33" s="1"/>
  <c r="G20" i="34"/>
  <c r="G22" i="33" s="1"/>
  <c r="G23" i="34"/>
  <c r="G25" i="33" s="1"/>
  <c r="G12" i="34"/>
  <c r="G14" i="33" s="1"/>
  <c r="G14" i="34"/>
  <c r="G16" i="33" s="1"/>
  <c r="G27" i="34"/>
  <c r="G29" i="33" s="1"/>
  <c r="G29" i="34"/>
  <c r="G31" i="33" s="1"/>
  <c r="G25" i="34"/>
  <c r="G27" i="33" s="1"/>
  <c r="G7" i="34"/>
  <c r="G9" i="33" s="1"/>
  <c r="G33" i="34"/>
  <c r="G35" i="33" s="1"/>
  <c r="G41" i="34"/>
  <c r="G43" i="33" s="1"/>
  <c r="G10" i="34"/>
  <c r="G12" i="33" s="1"/>
  <c r="G19" i="34"/>
  <c r="G21" i="33" s="1"/>
  <c r="G22" i="34"/>
  <c r="G24" i="33" s="1"/>
  <c r="G24" i="34"/>
  <c r="G26" i="33" s="1"/>
  <c r="H43" l="1"/>
  <c r="H31"/>
  <c r="H38"/>
  <c r="H39"/>
  <c r="H34"/>
  <c r="H37"/>
  <c r="H42"/>
  <c r="H35"/>
  <c r="H41"/>
  <c r="H32"/>
  <c r="H36"/>
  <c r="H33"/>
  <c r="H44"/>
  <c r="H40"/>
  <c r="H26"/>
  <c r="H21"/>
  <c r="H24"/>
  <c r="H12"/>
  <c r="H27"/>
  <c r="H29"/>
  <c r="H14"/>
  <c r="H22"/>
  <c r="H30"/>
  <c r="H15"/>
  <c r="H23"/>
  <c r="H16"/>
  <c r="H25"/>
  <c r="H20"/>
  <c r="H18"/>
  <c r="H28"/>
  <c r="H10"/>
  <c r="H19"/>
  <c r="H13"/>
  <c r="H9"/>
  <c r="H11"/>
  <c r="G15" i="34"/>
  <c r="G17" i="33" s="1"/>
  <c r="J61" l="1"/>
  <c r="H17"/>
  <c r="F60" l="1"/>
  <c r="F62" s="1"/>
  <c r="F63" s="1"/>
  <c r="F64" s="1"/>
</calcChain>
</file>

<file path=xl/sharedStrings.xml><?xml version="1.0" encoding="utf-8"?>
<sst xmlns="http://schemas.openxmlformats.org/spreadsheetml/2006/main" count="1196" uniqueCount="1110">
  <si>
    <t xml:space="preserve">ZYRAX                                  </t>
  </si>
  <si>
    <t xml:space="preserve">M: </t>
  </si>
  <si>
    <t xml:space="preserve">ADRESSE:  </t>
  </si>
  <si>
    <t xml:space="preserve">CODE POSTAL: </t>
  </si>
  <si>
    <t>QUANTIES</t>
  </si>
  <si>
    <t xml:space="preserve">             DESIGNATION</t>
  </si>
  <si>
    <t>POIDS</t>
  </si>
  <si>
    <t>Caves fromagères des Pyrénées atlantiques</t>
  </si>
  <si>
    <t>Gencod</t>
  </si>
  <si>
    <t>VILLE</t>
  </si>
  <si>
    <t>Brebis lait cru</t>
  </si>
  <si>
    <t>Trois lait</t>
  </si>
  <si>
    <t>Brebis rectangle x 2</t>
  </si>
  <si>
    <t xml:space="preserve">Brebis nature  </t>
  </si>
  <si>
    <t>Brebis nature 0,600 kg</t>
  </si>
  <si>
    <t>Brebis au bleu</t>
  </si>
  <si>
    <t xml:space="preserve">Chevre nature  </t>
  </si>
  <si>
    <t>Chevre nature 0,600 kg</t>
  </si>
  <si>
    <t>Chevre au bleu</t>
  </si>
  <si>
    <t>Vache nature 0,600 kg</t>
  </si>
  <si>
    <t>Vache au piment</t>
  </si>
  <si>
    <t>Vache au poivre</t>
  </si>
  <si>
    <t>Brebis vache</t>
  </si>
  <si>
    <t>Brebis chevre</t>
  </si>
  <si>
    <t>Tomme de vache fume au feu de bois</t>
  </si>
  <si>
    <t>Tomme de vache ail &amp; fine herbes</t>
  </si>
  <si>
    <t>Tomme de vache au fenugrec</t>
  </si>
  <si>
    <t>Confiture de cerises noires 100 g</t>
  </si>
  <si>
    <t>Raclette de brebis</t>
  </si>
  <si>
    <t>Raclette ail &amp; fine herbes</t>
  </si>
  <si>
    <t>Raclette au fenugrec</t>
  </si>
  <si>
    <t>Raclette fume au feu de bois</t>
  </si>
  <si>
    <t>Raclette au piment</t>
  </si>
  <si>
    <t>SV Pur brebis affine</t>
  </si>
  <si>
    <t>SV Pur vache au piment</t>
  </si>
  <si>
    <t>SV Pur vache au poivre</t>
  </si>
  <si>
    <t>SV Pur vache fume au feu de bois</t>
  </si>
  <si>
    <t>SV Pur vache ail &amp; fine herbes</t>
  </si>
  <si>
    <t>SV Pur vache au fenugrec</t>
  </si>
  <si>
    <t>SV Vache &amp; brebis</t>
  </si>
  <si>
    <t>SV Brebis &amp; chevre</t>
  </si>
  <si>
    <t>Raclette au poivre</t>
  </si>
  <si>
    <t>Brebis au piment</t>
  </si>
  <si>
    <t>SV 1/2 Tommette de brebis 0,600 kg</t>
  </si>
  <si>
    <t>Vache thermisè</t>
  </si>
  <si>
    <t>carrefour auch</t>
  </si>
  <si>
    <t>champion bayonne marracq</t>
  </si>
  <si>
    <t>champion biarritz</t>
  </si>
  <si>
    <t>champion bx cauderans</t>
  </si>
  <si>
    <t>champion creon</t>
  </si>
  <si>
    <t>champion fleurance</t>
  </si>
  <si>
    <t>champion jurancon</t>
  </si>
  <si>
    <t>champion leon</t>
  </si>
  <si>
    <t>champion mauleon soule</t>
  </si>
  <si>
    <t>champion nay</t>
  </si>
  <si>
    <t>champion vic fezensac</t>
  </si>
  <si>
    <t>guyenne et gascogne</t>
  </si>
  <si>
    <t>hyper u gujan mestras</t>
  </si>
  <si>
    <t>intermarche andernos</t>
  </si>
  <si>
    <t>intermarche artigues</t>
  </si>
  <si>
    <t>intermarche beautiran</t>
  </si>
  <si>
    <t>intermarche cauneille</t>
  </si>
  <si>
    <t>intermarche condom</t>
  </si>
  <si>
    <t>intermarche coutras</t>
  </si>
  <si>
    <t>intermarche garlin</t>
  </si>
  <si>
    <t>intermarche le passage</t>
  </si>
  <si>
    <t>intermarche lectour</t>
  </si>
  <si>
    <t>intermarche marambat</t>
  </si>
  <si>
    <t>intermarche parentis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</si>
  <si>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</si>
  <si>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</si>
  <si>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</si>
  <si>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</si>
  <si>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</si>
  <si>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</si>
  <si>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</si>
  <si>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</si>
  <si>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</si>
  <si>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</si>
  <si>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</si>
  <si>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</si>
  <si>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</si>
  <si>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</si>
  <si>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</si>
  <si>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</si>
  <si>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</si>
  <si>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</si>
  <si>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</si>
  <si>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champion aussonne</t>
  </si>
  <si>
    <t>champion ceret</t>
  </si>
  <si>
    <t>champion elne</t>
  </si>
  <si>
    <t>champion moissac</t>
  </si>
  <si>
    <t>champion st esteve</t>
  </si>
  <si>
    <t>champion thuir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</si>
  <si>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</si>
  <si>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</si>
  <si>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</si>
  <si>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</si>
  <si>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</si>
  <si>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</si>
  <si>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</si>
  <si>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</si>
  <si>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</si>
  <si>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</si>
  <si>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</si>
  <si>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</si>
  <si>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</si>
  <si>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</si>
  <si>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</si>
  <si>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</si>
  <si>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</si>
  <si>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</si>
  <si>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</si>
  <si>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</si>
  <si>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</si>
  <si>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</si>
  <si>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</si>
  <si>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</si>
  <si>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</si>
  <si>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</si>
  <si>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</si>
  <si>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</si>
  <si>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</si>
  <si>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</si>
  <si>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</si>
  <si>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</si>
  <si>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champion creysse</t>
  </si>
  <si>
    <t>champion prigonrieux</t>
  </si>
  <si>
    <t>hyper u montmorillon</t>
  </si>
  <si>
    <t>intermarche barbezieux</t>
  </si>
  <si>
    <t>intermarche bergerac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</si>
  <si>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</si>
  <si>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</si>
  <si>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</si>
  <si>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</si>
  <si>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</si>
  <si>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</si>
  <si>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</si>
  <si>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</si>
  <si>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</si>
  <si>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</si>
  <si>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st jean d'angely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</si>
  <si>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</si>
  <si>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</si>
  <si>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</si>
  <si>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</si>
  <si>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</si>
  <si>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</si>
  <si>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</si>
  <si>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</si>
  <si>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</si>
  <si>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</si>
  <si>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</si>
  <si>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</si>
  <si>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</si>
  <si>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</si>
  <si>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</si>
  <si>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</si>
  <si>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</si>
  <si>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</si>
  <si>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</si>
  <si>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</si>
  <si>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</si>
  <si>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</si>
  <si>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</si>
  <si>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</si>
  <si>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</si>
  <si>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</si>
  <si>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</si>
  <si>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</si>
  <si>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</si>
  <si>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</si>
  <si>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</si>
  <si>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</si>
  <si>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</si>
  <si>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</si>
  <si>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</si>
  <si>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</si>
  <si>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</si>
  <si>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 xml:space="preserve">route de  Toulouse </t>
  </si>
  <si>
    <t>AUCH</t>
  </si>
  <si>
    <t xml:space="preserve">all Jacques Duclos </t>
  </si>
  <si>
    <t>BOULAZAC</t>
  </si>
  <si>
    <t xml:space="preserve">7 r Gaston Phoebus </t>
  </si>
  <si>
    <t>DAX</t>
  </si>
  <si>
    <t>CAHORS</t>
  </si>
  <si>
    <t xml:space="preserve">route de  Nantes  </t>
  </si>
  <si>
    <t>LA ROCHE SUR YON</t>
  </si>
  <si>
    <t xml:space="preserve">14 r Georges Briquet  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</si>
  <si>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</si>
  <si>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</si>
  <si>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</si>
  <si>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</si>
  <si>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</si>
  <si>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</si>
  <si>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80 cours Marechal  Leclerc </t>
  </si>
  <si>
    <t xml:space="preserve">20 zi Jalday </t>
  </si>
  <si>
    <t>SAINT JEAN DE LUZ</t>
  </si>
  <si>
    <t xml:space="preserve">2 av Oradour sur Glane  </t>
  </si>
  <si>
    <t>SAINT JUNIEN</t>
  </si>
  <si>
    <t>FMCD</t>
  </si>
  <si>
    <t>-</t>
  </si>
  <si>
    <t>champion savignac les ormeaux</t>
  </si>
  <si>
    <t>champion st laurent la salanque</t>
  </si>
  <si>
    <t>hyper u villefranche de rouergue</t>
  </si>
  <si>
    <t>intermarche ales les allemandes</t>
  </si>
  <si>
    <t xml:space="preserve">intermarche beguey </t>
  </si>
  <si>
    <t>intermarche bruz</t>
  </si>
  <si>
    <t>intermarche castelnau (avensan)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</si>
  <si>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</si>
  <si>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</si>
  <si>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</si>
  <si>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</si>
  <si>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</si>
  <si>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</si>
  <si>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</si>
  <si>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</si>
  <si>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</si>
  <si>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</si>
  <si>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</si>
  <si>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>rue Guy Petit</t>
  </si>
  <si>
    <t>BIARRITZ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</si>
  <si>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</si>
  <si>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</si>
  <si>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</si>
  <si>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</si>
  <si>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</si>
  <si>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</si>
  <si>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135 avenue  Roque </t>
  </si>
  <si>
    <t>CREYSSE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</si>
  <si>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</si>
  <si>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</si>
  <si>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</si>
  <si>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</si>
  <si>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</si>
  <si>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</si>
  <si>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</si>
  <si>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</si>
  <si>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</si>
  <si>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</si>
  <si>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</si>
  <si>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</si>
  <si>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</si>
  <si>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</si>
  <si>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lot 4 Chemins </t>
  </si>
  <si>
    <t xml:space="preserve">NAY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</si>
  <si>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</si>
  <si>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</si>
  <si>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</si>
  <si>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</si>
  <si>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</si>
  <si>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</si>
  <si>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</si>
  <si>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</si>
  <si>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</si>
  <si>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</si>
  <si>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</si>
  <si>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</si>
  <si>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</si>
  <si>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</si>
  <si>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</si>
  <si>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</si>
  <si>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</si>
  <si>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</si>
  <si>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</si>
  <si>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</si>
  <si>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</si>
  <si>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</si>
  <si>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</si>
  <si>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</si>
  <si>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</si>
  <si>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</si>
  <si>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 xml:space="preserve">boulevard des Jardins  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</si>
  <si>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</si>
  <si>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</si>
  <si>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</si>
  <si>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</si>
  <si>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</si>
  <si>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</si>
  <si>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</si>
  <si>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</si>
  <si>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</si>
  <si>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</si>
  <si>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</si>
  <si>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</si>
  <si>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</si>
  <si>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</si>
  <si>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</si>
  <si>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</si>
  <si>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</si>
  <si>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</si>
  <si>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</si>
  <si>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Herreyre Route de  Bordeaux </t>
  </si>
  <si>
    <t xml:space="preserve">AVENSAN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</si>
  <si>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</si>
  <si>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</si>
  <si>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</si>
  <si>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</si>
  <si>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</si>
  <si>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</si>
  <si>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</si>
  <si>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</si>
  <si>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</si>
  <si>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</si>
  <si>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</si>
  <si>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</si>
  <si>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</si>
  <si>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</si>
  <si>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</si>
  <si>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</si>
  <si>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</si>
  <si>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</si>
  <si>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</si>
  <si>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</si>
  <si>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</si>
  <si>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</si>
  <si>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</si>
  <si>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</si>
  <si>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</si>
  <si>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</si>
  <si>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</si>
  <si>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</si>
  <si>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</si>
  <si>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</si>
  <si>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</si>
  <si>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</si>
  <si>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</si>
  <si>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</si>
  <si>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</si>
  <si>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</si>
  <si>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</si>
  <si>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avenue Henri Guillaumet 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</si>
  <si>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</si>
  <si>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</si>
  <si>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</si>
  <si>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</si>
  <si>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</si>
  <si>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</si>
  <si>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</si>
  <si>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</si>
  <si>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</si>
  <si>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</si>
  <si>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</si>
  <si>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 xml:space="preserve">8 boulevard Perche 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</si>
  <si>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</si>
  <si>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</si>
  <si>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</si>
  <si>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</si>
  <si>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</si>
  <si>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</si>
  <si>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</si>
  <si>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rue Alexandre Dumas </t>
  </si>
  <si>
    <t>SAINT JEAN D'ANGELY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</si>
  <si>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</si>
  <si>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</si>
  <si>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</si>
  <si>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</si>
  <si>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</si>
  <si>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</si>
  <si>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</si>
  <si>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</si>
  <si>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</si>
  <si>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</si>
  <si>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</si>
  <si>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</si>
  <si>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</si>
  <si>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</si>
  <si>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</si>
  <si>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</si>
  <si>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</si>
  <si>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</si>
  <si>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</si>
  <si>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</si>
  <si>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</si>
  <si>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</si>
  <si>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</si>
  <si>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</si>
  <si>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</si>
  <si>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</si>
  <si>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rue Duchesne de Denant  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</si>
  <si>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</si>
  <si>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</si>
  <si>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</si>
  <si>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</si>
  <si>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</si>
  <si>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</si>
  <si>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</si>
  <si>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</si>
  <si>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</si>
  <si>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</si>
  <si>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</si>
  <si>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</si>
  <si>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</si>
  <si>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</si>
  <si>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</si>
  <si>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</si>
  <si>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</si>
  <si>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</si>
  <si>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</si>
  <si>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</si>
  <si>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</si>
  <si>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</si>
  <si>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</si>
  <si>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</si>
  <si>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</si>
  <si>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</si>
  <si>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</si>
  <si>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</si>
  <si>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</si>
  <si>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</si>
  <si>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</si>
  <si>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</si>
  <si>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</si>
  <si>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</si>
  <si>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</si>
  <si>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</si>
  <si>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</si>
  <si>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</si>
  <si>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</si>
  <si>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</si>
  <si>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</si>
  <si>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</si>
  <si>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</si>
  <si>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</si>
  <si>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</si>
  <si>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</si>
  <si>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</si>
  <si>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</si>
  <si>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</si>
  <si>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</si>
  <si>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</si>
  <si>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</si>
  <si>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</si>
  <si>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</si>
  <si>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</si>
  <si>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</si>
  <si>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</si>
  <si>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</si>
  <si>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</si>
  <si>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</si>
  <si>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</si>
  <si>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</si>
  <si>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</si>
  <si>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</si>
  <si>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</si>
  <si>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</si>
  <si>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</si>
  <si>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</si>
  <si>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</si>
  <si>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</si>
  <si>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</si>
  <si>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</si>
  <si>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</si>
  <si>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</si>
  <si>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</si>
  <si>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</si>
  <si>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</si>
  <si>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</si>
  <si>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</si>
  <si>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</si>
  <si>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</si>
  <si>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</si>
  <si>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</si>
  <si>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</si>
  <si>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</si>
  <si>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</si>
  <si>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</si>
  <si>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</si>
  <si>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</si>
  <si>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</si>
  <si>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</si>
  <si>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</si>
  <si>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</si>
  <si>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</si>
  <si>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</si>
  <si>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</si>
  <si>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</si>
  <si>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</si>
  <si>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</si>
  <si>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</si>
  <si>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</si>
  <si>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</si>
  <si>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</si>
  <si>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</si>
  <si>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</si>
  <si>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</si>
  <si>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</si>
  <si>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</si>
  <si>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</si>
  <si>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</si>
  <si>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</si>
  <si>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</si>
  <si>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</si>
  <si>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route de nantes </t>
  </si>
  <si>
    <t>PUILBOREAU BEAULIEUX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</si>
  <si>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</si>
  <si>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</si>
  <si>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</si>
  <si>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</si>
  <si>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</si>
  <si>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</si>
  <si>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</si>
  <si>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</si>
  <si>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</si>
  <si>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</si>
  <si>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</si>
  <si>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</si>
  <si>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</si>
  <si>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</si>
  <si>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</si>
  <si>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</si>
  <si>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>COLOMIERS CEDEX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</si>
  <si>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</si>
  <si>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</si>
  <si>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</si>
  <si>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</si>
  <si>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</si>
  <si>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</si>
  <si>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</si>
  <si>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</si>
  <si>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</si>
  <si>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</si>
  <si>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</si>
  <si>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</si>
  <si>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</si>
  <si>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</si>
  <si>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</si>
  <si>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</si>
  <si>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</si>
  <si>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</si>
  <si>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>System U ouest Z.A les champs fleury 37420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</si>
  <si>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</si>
  <si>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</si>
  <si>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</si>
  <si>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</si>
  <si>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</si>
  <si>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</si>
  <si>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</si>
  <si>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</si>
  <si>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</si>
  <si>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</si>
  <si>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</si>
  <si>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</si>
  <si>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</si>
  <si>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</si>
  <si>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</si>
  <si>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Abeville</t>
  </si>
  <si>
    <t xml:space="preserve">74 a rue de l'abrevoir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</si>
  <si>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</si>
  <si>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</si>
  <si>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</si>
  <si>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</si>
  <si>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</si>
  <si>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</si>
  <si>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</si>
  <si>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</si>
  <si>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</si>
  <si>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aiguillon</t>
  </si>
  <si>
    <t>rue anatole France</t>
  </si>
  <si>
    <t>AIGUILLON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</si>
  <si>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</si>
  <si>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</si>
  <si>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</si>
  <si>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</si>
  <si>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</si>
  <si>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</si>
  <si>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</si>
  <si>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</si>
  <si>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</si>
  <si>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</si>
  <si>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superette independante P,Riffault</t>
  </si>
  <si>
    <t xml:space="preserve">13 rue nationale </t>
  </si>
  <si>
    <t>PELAN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</si>
  <si>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</si>
  <si>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</si>
  <si>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</si>
  <si>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</si>
  <si>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</si>
  <si>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</si>
  <si>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</si>
  <si>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</si>
  <si>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</si>
  <si>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</si>
  <si>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</si>
  <si>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</si>
  <si>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</si>
  <si>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</si>
  <si>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</si>
  <si>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</si>
  <si>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</si>
  <si>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</si>
  <si>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</si>
  <si>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</si>
  <si>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</si>
  <si>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</si>
  <si>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</si>
  <si>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</si>
  <si>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</si>
  <si>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</si>
  <si>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</si>
  <si>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</si>
  <si>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</si>
  <si>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</si>
  <si>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</si>
  <si>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</si>
  <si>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</si>
  <si>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</si>
  <si>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</si>
  <si>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PLOUE SUR RANCE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</si>
  <si>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</si>
  <si>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</si>
  <si>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</si>
  <si>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</si>
  <si>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</si>
  <si>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</si>
  <si>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</si>
  <si>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route de paris</t>
  </si>
  <si>
    <t>NOYAL SUR VILAINE</t>
  </si>
  <si>
    <t>lieu dit "argileyre" route de sore</t>
  </si>
  <si>
    <t>SAINT SYMPHORIEN</t>
  </si>
  <si>
    <t>super u plancoët</t>
  </si>
  <si>
    <t>rue du connetable de clisson</t>
  </si>
  <si>
    <t>PLANCOËT</t>
  </si>
  <si>
    <t xml:space="preserve">DATE:  </t>
  </si>
  <si>
    <t>Confiture de cerises noires 30 g</t>
  </si>
  <si>
    <t>Confiture de cerises noires pot de 3 kg</t>
  </si>
  <si>
    <t>Designation</t>
  </si>
  <si>
    <t>prix tarif general</t>
  </si>
  <si>
    <t>Fromages</t>
  </si>
  <si>
    <t>Confitures</t>
  </si>
  <si>
    <t>Prix/tarif</t>
  </si>
  <si>
    <r>
      <t xml:space="preserve">R/F </t>
    </r>
    <r>
      <rPr>
        <sz val="10"/>
        <color indexed="8"/>
        <rFont val="Wingdings"/>
        <charset val="2"/>
      </rPr>
      <t>ð</t>
    </r>
  </si>
  <si>
    <t>SV Pur vache thermisè</t>
  </si>
  <si>
    <t>super u melesse</t>
  </si>
  <si>
    <t>zone artisanale la metairie</t>
  </si>
  <si>
    <t>MELESSE</t>
  </si>
  <si>
    <t>La Croix route nationale 109</t>
  </si>
  <si>
    <t>1 impasse elsa triolet</t>
  </si>
  <si>
    <t>OIGNIES</t>
  </si>
  <si>
    <t>super u noyal chatillon sur seiche</t>
  </si>
  <si>
    <t>rue des potiers</t>
  </si>
  <si>
    <t>NOYAL CHATILLON SUR SEICHE</t>
  </si>
  <si>
    <t>client magasin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</si>
  <si>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</si>
  <si>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</si>
  <si>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</si>
  <si>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</si>
  <si>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</si>
  <si>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</si>
  <si>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</si>
  <si>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 xml:space="preserve">boucherie Mr RUHER </t>
  </si>
  <si>
    <t>lieu dit castang route de bordeaux</t>
  </si>
  <si>
    <t xml:space="preserve">SAINT LAURENT DES VIGNES 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</si>
  <si>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</si>
  <si>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</si>
  <si>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</si>
  <si>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</si>
  <si>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</si>
  <si>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</si>
  <si>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</si>
  <si>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</si>
  <si>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</si>
  <si>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</si>
  <si>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</si>
  <si>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</si>
  <si>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</si>
  <si>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</si>
  <si>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</si>
  <si>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</si>
  <si>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</si>
  <si>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champion bagnere de bigorre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</si>
  <si>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</si>
  <si>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</si>
  <si>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</si>
  <si>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</si>
  <si>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</si>
  <si>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</si>
  <si>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</si>
  <si>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</si>
  <si>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</si>
  <si>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</si>
  <si>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</si>
  <si>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les grans bauches</t>
  </si>
  <si>
    <t>ZI de la sacristine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</si>
  <si>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</si>
  <si>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</si>
  <si>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</si>
  <si>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</si>
  <si>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</si>
  <si>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</si>
  <si>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</si>
  <si>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</si>
  <si>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</si>
  <si>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</si>
  <si>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</si>
  <si>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</si>
  <si>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</si>
  <si>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</si>
  <si>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</si>
  <si>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</si>
  <si>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</si>
  <si>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</si>
  <si>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</si>
  <si>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</si>
  <si>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</si>
  <si>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</si>
  <si>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</si>
  <si>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</si>
  <si>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</si>
  <si>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</si>
  <si>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</si>
  <si>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</si>
  <si>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</si>
  <si>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</si>
  <si>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</si>
  <si>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</si>
  <si>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</si>
  <si>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</si>
  <si>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</si>
  <si>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</si>
  <si>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</si>
  <si>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</si>
  <si>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</si>
  <si>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</si>
  <si>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</si>
  <si>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</si>
  <si>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</si>
  <si>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</si>
  <si>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>champion branne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</si>
  <si>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</si>
  <si>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</si>
  <si>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</si>
  <si>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</si>
  <si>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</si>
  <si>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</si>
  <si>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</si>
  <si>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</si>
  <si>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</si>
  <si>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</si>
  <si>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</si>
  <si>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</si>
  <si>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</si>
  <si>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36 boulevard du colonnel bailet</t>
  </si>
  <si>
    <t>107 rue de l'etrade</t>
  </si>
  <si>
    <t>ARVERT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</si>
  <si>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</si>
  <si>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</si>
  <si>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</si>
  <si>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</si>
  <si>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</si>
  <si>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</si>
  <si>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avenue nelson mandela</t>
  </si>
  <si>
    <t>68 avenue du marechal juin</t>
  </si>
  <si>
    <t>ST GEORGES DE DIDONNE</t>
  </si>
  <si>
    <t>intermarche champniers</t>
  </si>
  <si>
    <t>route d'argis les plantes neuves</t>
  </si>
  <si>
    <t>CHAMPNIERS</t>
  </si>
  <si>
    <t>centre commercial route de neu</t>
  </si>
  <si>
    <t>VIERZON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</si>
  <si>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</si>
  <si>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</si>
  <si>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</si>
  <si>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</si>
  <si>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</si>
  <si>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</si>
  <si>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</si>
  <si>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traiteur saint uniac Mr LEBAS</t>
  </si>
  <si>
    <t>zone artisanale le bois durand</t>
  </si>
  <si>
    <t>SAINT UNIAC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</si>
  <si>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</si>
  <si>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</si>
  <si>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</si>
  <si>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</si>
  <si>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</si>
  <si>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</si>
  <si>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</si>
  <si>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</si>
  <si>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</si>
  <si>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 xml:space="preserve">AUTUN 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</si>
  <si>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</si>
  <si>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</si>
  <si>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</si>
  <si>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</si>
  <si>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</si>
  <si>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</si>
  <si>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</si>
  <si>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</si>
  <si>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</si>
  <si>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</si>
  <si>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</si>
  <si>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</si>
  <si>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</si>
  <si>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</si>
  <si>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</si>
  <si>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</si>
  <si>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</si>
  <si>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</si>
  <si>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</si>
  <si>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</si>
  <si>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</si>
  <si>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</si>
  <si>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</si>
  <si>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</si>
  <si>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</si>
  <si>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</si>
  <si>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</si>
  <si>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</si>
  <si>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</si>
  <si>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</si>
  <si>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</si>
  <si>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</si>
  <si>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</si>
  <si>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</si>
  <si>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</si>
  <si>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 xml:space="preserve">1 avenue du general leclerc </t>
  </si>
  <si>
    <t>SAINT PIERRE D4OLERON</t>
  </si>
  <si>
    <t>9 chemin du bigau</t>
  </si>
  <si>
    <t>SAINT REMI DE PROVENCE</t>
  </si>
  <si>
    <t>20 rue jean baptiste corot</t>
  </si>
  <si>
    <t>SAINT YRIEIX</t>
  </si>
  <si>
    <t>boulevard pasteur</t>
  </si>
  <si>
    <t>la tremblade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</si>
  <si>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</si>
  <si>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</si>
  <si>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</si>
  <si>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</si>
  <si>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</si>
  <si>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</si>
  <si>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route de perigueux</t>
  </si>
  <si>
    <t>SAINT MARTIAL D'ALBAREDE</t>
  </si>
  <si>
    <t>74, Rue de Thoiras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</si>
  <si>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</si>
  <si>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</si>
  <si>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</si>
  <si>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</si>
  <si>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</si>
  <si>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</si>
  <si>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</si>
  <si>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les saveurs du pays</t>
  </si>
  <si>
    <t>29 rue de la colombette</t>
  </si>
  <si>
    <t>champion toulouse mirail</t>
  </si>
  <si>
    <t>intermarche cannes (la bocca)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</si>
  <si>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</si>
  <si>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</si>
  <si>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</si>
  <si>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</si>
  <si>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</si>
  <si>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</si>
  <si>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</si>
  <si>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</si>
  <si>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</si>
  <si>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</si>
  <si>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</si>
  <si>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</si>
  <si>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</si>
  <si>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</si>
  <si>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</si>
  <si>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</si>
  <si>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</si>
  <si>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</si>
  <si>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</si>
  <si>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</si>
  <si>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</si>
  <si>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</si>
  <si>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</si>
  <si>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intermarche le mans (bollé)</t>
  </si>
  <si>
    <t>284 avenue bollé</t>
  </si>
  <si>
    <t>carrefour market salies de bearn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</si>
  <si>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</si>
  <si>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</si>
  <si>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</si>
  <si>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</si>
  <si>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</si>
  <si>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</si>
  <si>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</si>
  <si>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</si>
  <si>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</si>
  <si>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champion bordeaux grand hommes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</si>
  <si>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</si>
  <si>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</si>
  <si>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</si>
  <si>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</si>
  <si>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</si>
  <si>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</si>
  <si>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</si>
  <si>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</si>
  <si>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</si>
  <si>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</si>
  <si>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au fenugrec</t>
  </si>
  <si>
    <t>Brebis nature 10 kg</t>
  </si>
  <si>
    <t>Vache thermisé 10 kg</t>
  </si>
  <si>
    <t>Chévre 8 kg</t>
  </si>
  <si>
    <t>Brebis au bleu 6 kg</t>
  </si>
  <si>
    <t>Chevre au bleu 6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</si>
  <si>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</si>
  <si>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</si>
  <si>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r>
      <t xml:space="preserve">HT </t>
    </r>
    <r>
      <rPr>
        <i/>
        <sz val="10"/>
        <color indexed="8"/>
        <rFont val="Wingdings 3"/>
        <family val="1"/>
        <charset val="2"/>
      </rPr>
      <t>]</t>
    </r>
  </si>
  <si>
    <r>
      <t xml:space="preserve">Remise </t>
    </r>
    <r>
      <rPr>
        <i/>
        <sz val="10"/>
        <color indexed="8"/>
        <rFont val="Wingdings 3"/>
        <family val="1"/>
        <charset val="2"/>
      </rPr>
      <t>]</t>
    </r>
  </si>
  <si>
    <r>
      <t xml:space="preserve">TVA </t>
    </r>
    <r>
      <rPr>
        <i/>
        <sz val="10"/>
        <color indexed="8"/>
        <rFont val="Wingdings 3"/>
        <family val="1"/>
        <charset val="2"/>
      </rPr>
      <t>]</t>
    </r>
  </si>
  <si>
    <r>
      <t xml:space="preserve">Net HT </t>
    </r>
    <r>
      <rPr>
        <i/>
        <sz val="10"/>
        <color indexed="8"/>
        <rFont val="Wingdings 3"/>
        <family val="1"/>
        <charset val="2"/>
      </rPr>
      <t>]</t>
    </r>
  </si>
  <si>
    <r>
      <t xml:space="preserve">TTC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</si>
  <si>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TVA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</si>
  <si>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TTC </t>
    </r>
    <r>
      <rPr>
        <i/>
        <sz val="10"/>
        <color indexed="8"/>
        <rFont val="Wingdings 3"/>
        <family val="1"/>
        <charset val="2"/>
      </rPr>
      <t>]</t>
    </r>
  </si>
  <si>
    <t>vache thermisé 10 kg</t>
  </si>
  <si>
    <t>chévre 8 kg</t>
  </si>
  <si>
    <t>brebis au bleu 6 kg</t>
  </si>
  <si>
    <t>chevre au bleu 6 kg</t>
  </si>
  <si>
    <t>Brerbis au fenugrec</t>
  </si>
  <si>
    <t>ANCEL</t>
  </si>
  <si>
    <t>carrefour boulazac coop atlantiques</t>
  </si>
  <si>
    <t>carrefour cahors guyenne &amp; gascogne</t>
  </si>
  <si>
    <t>carrefour dax guyenne &amp; gascogne</t>
  </si>
  <si>
    <t>carrefour la roche sur yon coop atlatlantiques</t>
  </si>
  <si>
    <t>carrefour la rochelle coop atlatantiques</t>
  </si>
  <si>
    <t>carrefour limoges coop atlatlantiques</t>
  </si>
  <si>
    <t>carrefour market barbezieux</t>
  </si>
  <si>
    <t>carrefour market dax guyenne &amp; gascogne</t>
  </si>
  <si>
    <t>carrefour market montrejeau guyenne &amp; gascogne</t>
  </si>
  <si>
    <t>carrefour market royan coop atlantiques</t>
  </si>
  <si>
    <t>carrefour market st sever</t>
  </si>
  <si>
    <t>carrefour market villeneuve de marsan guyenne &amp; gascogne</t>
  </si>
  <si>
    <t>carrefour mt de marsan guyenne &amp; gascogne</t>
  </si>
  <si>
    <t>carrefour saintes coop atlantiques</t>
  </si>
  <si>
    <t>carrefour st jean de luz guyenne &amp; gascogne</t>
  </si>
  <si>
    <t>carrefour st junien coop atlantiques</t>
  </si>
  <si>
    <t>carrefour vierzon coop atlantique</t>
  </si>
  <si>
    <t>centrale coop condat sur vienne</t>
  </si>
  <si>
    <t>centrale coop ingrandes</t>
  </si>
  <si>
    <t>centrale coop saintes</t>
  </si>
  <si>
    <t>champion arvert coop atlantique</t>
  </si>
  <si>
    <t>champion aytré</t>
  </si>
  <si>
    <t>rue nicolas gargot</t>
  </si>
  <si>
    <t>AYTRE</t>
  </si>
  <si>
    <t>champion hendaye altis</t>
  </si>
  <si>
    <t>champion hendaye guyenne et gascogne</t>
  </si>
  <si>
    <t>champion la tremblade coop atlantiques</t>
  </si>
  <si>
    <t>champion mimizan</t>
  </si>
  <si>
    <t>champion peyrehorade guyenne &amp; gascogne</t>
  </si>
  <si>
    <t>champion st georges de didonne coop atlantique</t>
  </si>
  <si>
    <t>champion st martial d'albaréde coop atlantiques</t>
  </si>
  <si>
    <t>champion st pierre d'irube  guyenne &amp; gascongne</t>
  </si>
  <si>
    <t>champion st pierre d'oleron</t>
  </si>
  <si>
    <t>champiopn bergerac guyenne &amp; gascogne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</si>
  <si>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</si>
  <si>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</si>
  <si>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</si>
  <si>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</si>
  <si>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</si>
  <si>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</si>
  <si>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</si>
  <si>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forner christophe</t>
  </si>
  <si>
    <t>livraison FMCD</t>
  </si>
  <si>
    <t>forner johatan</t>
  </si>
  <si>
    <t>GAUDRY</t>
  </si>
  <si>
    <t>44 route de la machine</t>
  </si>
  <si>
    <t>SAINT LEGER LES VIGNES</t>
  </si>
  <si>
    <t>GORRIAS Harmony Les Fromages d'Harmony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</si>
  <si>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</si>
  <si>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</si>
  <si>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</si>
  <si>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</si>
  <si>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</si>
  <si>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</si>
  <si>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</si>
  <si>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</si>
  <si>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</si>
  <si>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</si>
  <si>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gannat</t>
  </si>
  <si>
    <t>18 avenue des portes occitanes</t>
  </si>
  <si>
    <t>GANNAT</t>
  </si>
  <si>
    <t>intermarche la roche chalais</t>
  </si>
  <si>
    <t>59 bis avenue d'aquitaine</t>
  </si>
  <si>
    <t>LA ROCHE CHALAIS</t>
  </si>
  <si>
    <t>intermarche la rochelle</t>
  </si>
  <si>
    <t>intermarché limoges</t>
  </si>
  <si>
    <t>ZAC de montevert avenue du mas loge</t>
  </si>
  <si>
    <t>intermarche panazol</t>
  </si>
  <si>
    <t xml:space="preserve">rue jean Zay </t>
  </si>
  <si>
    <t>PANAZOL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</si>
  <si>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</si>
  <si>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</si>
  <si>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</si>
  <si>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</si>
  <si>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</si>
  <si>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</si>
  <si>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</si>
  <si>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</si>
  <si>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</si>
  <si>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</si>
  <si>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</si>
  <si>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</si>
  <si>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</si>
  <si>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</si>
  <si>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</si>
  <si>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</si>
  <si>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LACOUR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</si>
  <si>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</si>
  <si>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</si>
  <si>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</si>
  <si>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</si>
  <si>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</si>
  <si>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</si>
  <si>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</si>
  <si>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</si>
  <si>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</si>
  <si>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</si>
  <si>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</si>
  <si>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</si>
  <si>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</si>
  <si>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</si>
  <si>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</si>
  <si>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</si>
  <si>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</si>
  <si>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</si>
  <si>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</si>
  <si>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</si>
  <si>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</si>
  <si>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</si>
  <si>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jean d'angely</t>
  </si>
  <si>
    <t>leclerc st medard en jalles</t>
  </si>
  <si>
    <t>lefevre</t>
  </si>
  <si>
    <t>LOJEWSKI</t>
  </si>
  <si>
    <t>lycee albert camus</t>
  </si>
  <si>
    <t xml:space="preserve">avenue pierre angot </t>
  </si>
  <si>
    <t>MOUREENX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</si>
  <si>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</si>
  <si>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</si>
  <si>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</si>
  <si>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</si>
  <si>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</si>
  <si>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</si>
  <si>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naulleau vincent</t>
  </si>
  <si>
    <t>ROPERT xavier</t>
  </si>
  <si>
    <t>5 B rue de la grosse planche</t>
  </si>
  <si>
    <t>SAINT SAUVEUR D'ARNES</t>
  </si>
  <si>
    <t>SCHMITZ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</si>
  <si>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</si>
  <si>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</si>
  <si>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</si>
  <si>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</si>
  <si>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</si>
  <si>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</si>
  <si>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</si>
  <si>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</si>
  <si>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</si>
  <si>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</si>
  <si>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</si>
  <si>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</si>
  <si>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</si>
  <si>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</si>
  <si>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</si>
  <si>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</si>
  <si>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</si>
  <si>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</si>
  <si>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</si>
  <si>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</si>
  <si>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</si>
  <si>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</si>
  <si>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</si>
  <si>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</si>
  <si>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</si>
  <si>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</si>
  <si>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</si>
  <si>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</si>
  <si>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</si>
  <si>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</si>
  <si>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</si>
  <si>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</si>
  <si>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</si>
  <si>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</si>
  <si>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</si>
  <si>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</si>
  <si>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</si>
  <si>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</si>
  <si>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</si>
  <si>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maximain</t>
  </si>
  <si>
    <t>super u st meèn le grand</t>
  </si>
  <si>
    <t>super u vertou</t>
  </si>
  <si>
    <t>boulevard de l'europe</t>
  </si>
  <si>
    <t>VERTOU</t>
  </si>
  <si>
    <t>TUEUR aux saveurs des montagne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</si>
  <si>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</si>
  <si>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</si>
  <si>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</si>
  <si>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</si>
  <si>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</si>
  <si>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</si>
  <si>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 10 kg</t>
  </si>
  <si>
    <t>Vache  10 kg</t>
  </si>
  <si>
    <r>
      <rPr>
        <b/>
        <i/>
        <sz val="9"/>
        <color indexed="8"/>
        <rFont val="Wingdings"/>
        <charset val="2"/>
      </rPr>
      <t>ò</t>
    </r>
    <r>
      <rPr>
        <b/>
        <i/>
        <sz val="9"/>
        <color indexed="8"/>
        <rFont val="Calibri"/>
        <family val="2"/>
      </rPr>
      <t xml:space="preserve"> Prix net net </t>
    </r>
    <r>
      <rPr>
        <b/>
        <i/>
        <sz val="9"/>
        <color indexed="8"/>
        <rFont val="Wingdings"/>
        <charset val="2"/>
      </rPr>
      <t>ò</t>
    </r>
  </si>
  <si>
    <r>
      <t xml:space="preserve">R/F </t>
    </r>
    <r>
      <rPr>
        <i/>
        <sz val="10"/>
        <color indexed="8"/>
        <rFont val="Wingdings"/>
        <charset val="2"/>
      </rPr>
      <t>ð</t>
    </r>
  </si>
  <si>
    <t xml:space="preserve">Vache thermisé  </t>
  </si>
  <si>
    <t>Trois lais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</si>
  <si>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</si>
  <si>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</si>
  <si>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</si>
  <si>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</si>
  <si>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</si>
  <si>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</si>
  <si>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</si>
  <si>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nature 0.600 kg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</si>
  <si>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</si>
  <si>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</si>
  <si>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</si>
  <si>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</si>
  <si>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</si>
  <si>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r>
      <t xml:space="preserve">Total HT </t>
    </r>
    <r>
      <rPr>
        <i/>
        <sz val="10"/>
        <color indexed="8"/>
        <rFont val="Wingdings 3"/>
        <family val="1"/>
        <charset val="2"/>
      </rPr>
      <t>]</t>
    </r>
  </si>
  <si>
    <t>montant remisé</t>
  </si>
  <si>
    <t>Montant promo</t>
  </si>
  <si>
    <t>Montant marché</t>
  </si>
</sst>
</file>

<file path=xl/styles.xml><?xml version="1.0" encoding="utf-8"?>
<styleSheet xmlns="http://schemas.openxmlformats.org/spreadsheetml/2006/main">
  <numFmts count="7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\ dd/mm/yyyy"/>
  </numFmts>
  <fonts count="23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20"/>
      <color indexed="17"/>
      <name val="Magda"/>
      <family val="2"/>
    </font>
    <font>
      <sz val="10"/>
      <color indexed="8"/>
      <name val="Wingdings"/>
      <charset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18"/>
      <color indexed="8"/>
      <name val="Calibri"/>
      <family val="2"/>
    </font>
    <font>
      <i/>
      <sz val="10"/>
      <color indexed="8"/>
      <name val="Calibri"/>
      <family val="2"/>
    </font>
    <font>
      <sz val="8"/>
      <color theme="1"/>
      <name val="Arial"/>
      <family val="2"/>
    </font>
    <font>
      <i/>
      <sz val="1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i/>
      <sz val="10"/>
      <color indexed="8"/>
      <name val="Wingdings 3"/>
      <family val="1"/>
      <charset val="2"/>
    </font>
    <font>
      <b/>
      <i/>
      <sz val="14"/>
      <color indexed="10"/>
      <name val="Calibri"/>
      <family val="2"/>
      <scheme val="minor"/>
    </font>
    <font>
      <b/>
      <i/>
      <sz val="18"/>
      <color indexed="8"/>
      <name val="Calibri"/>
      <family val="2"/>
    </font>
    <font>
      <b/>
      <i/>
      <sz val="9"/>
      <color indexed="8"/>
      <name val="Calibri"/>
      <family val="2"/>
    </font>
    <font>
      <b/>
      <i/>
      <sz val="9"/>
      <color theme="1"/>
      <name val="Calibri"/>
      <family val="2"/>
      <scheme val="minor"/>
    </font>
    <font>
      <b/>
      <i/>
      <sz val="9"/>
      <color indexed="8"/>
      <name val="Wingdings"/>
      <charset val="2"/>
    </font>
    <font>
      <i/>
      <sz val="10"/>
      <color indexed="8"/>
      <name val="Wingdings"/>
      <charset val="2"/>
    </font>
    <font>
      <sz val="8"/>
      <name val="Tahoma"/>
      <family val="2"/>
    </font>
    <font>
      <sz val="10"/>
      <color theme="0"/>
      <name val="Calibri"/>
      <family val="2"/>
      <scheme val="minor"/>
    </font>
    <font>
      <b/>
      <i/>
      <sz val="16"/>
      <color indexed="17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6" fillId="0" borderId="0"/>
  </cellStyleXfs>
  <cellXfs count="188">
    <xf numFmtId="0" fontId="0" fillId="0" borderId="0" xfId="0"/>
    <xf numFmtId="0" fontId="0" fillId="0" borderId="0" xfId="0" applyProtection="1"/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168" fontId="5" fillId="0" borderId="0" xfId="0" applyNumberFormat="1" applyFont="1" applyAlignment="1">
      <alignment horizontal="center"/>
    </xf>
    <xf numFmtId="0" fontId="5" fillId="0" borderId="0" xfId="0" applyFont="1" applyBorder="1" applyAlignment="1" applyProtection="1">
      <protection locked="0"/>
    </xf>
    <xf numFmtId="0" fontId="10" fillId="0" borderId="0" xfId="0" applyFont="1" applyAlignment="1" applyProtection="1">
      <protection locked="0"/>
    </xf>
    <xf numFmtId="0" fontId="5" fillId="0" borderId="0" xfId="2" applyFont="1" applyBorder="1" applyAlignment="1" applyProtection="1">
      <protection locked="0"/>
    </xf>
    <xf numFmtId="0" fontId="5" fillId="0" borderId="0" xfId="0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protection locked="0"/>
    </xf>
    <xf numFmtId="0" fontId="5" fillId="0" borderId="0" xfId="2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protection locked="0"/>
    </xf>
    <xf numFmtId="14" fontId="5" fillId="0" borderId="0" xfId="0" applyNumberFormat="1" applyFont="1" applyBorder="1" applyAlignment="1" applyProtection="1">
      <protection locked="0"/>
    </xf>
    <xf numFmtId="0" fontId="0" fillId="0" borderId="0" xfId="0" applyAlignment="1">
      <alignment horizontal="center"/>
    </xf>
    <xf numFmtId="166" fontId="1" fillId="0" borderId="8" xfId="0" applyNumberFormat="1" applyFont="1" applyBorder="1" applyAlignment="1" applyProtection="1">
      <alignment horizontal="center"/>
    </xf>
    <xf numFmtId="0" fontId="8" fillId="0" borderId="0" xfId="0" applyFont="1" applyAlignment="1" applyProtection="1"/>
    <xf numFmtId="0" fontId="0" fillId="0" borderId="0" xfId="0" applyAlignment="1">
      <alignment horizontal="right"/>
    </xf>
    <xf numFmtId="1" fontId="0" fillId="0" borderId="7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0" fontId="0" fillId="0" borderId="16" xfId="0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 applyProtection="1"/>
    <xf numFmtId="0" fontId="1" fillId="0" borderId="11" xfId="0" applyFont="1" applyBorder="1" applyAlignment="1" applyProtection="1"/>
    <xf numFmtId="0" fontId="1" fillId="0" borderId="1" xfId="0" applyFont="1" applyBorder="1" applyAlignment="1" applyProtection="1"/>
    <xf numFmtId="0" fontId="1" fillId="0" borderId="7" xfId="0" applyFont="1" applyBorder="1" applyAlignment="1" applyProtection="1"/>
    <xf numFmtId="0" fontId="0" fillId="0" borderId="0" xfId="0" applyBorder="1" applyAlignment="1">
      <alignment horizontal="center"/>
    </xf>
    <xf numFmtId="0" fontId="0" fillId="0" borderId="0" xfId="0" applyAlignment="1" applyProtection="1">
      <alignment vertical="center"/>
    </xf>
    <xf numFmtId="166" fontId="0" fillId="0" borderId="0" xfId="0" applyNumberFormat="1" applyProtection="1"/>
    <xf numFmtId="0" fontId="0" fillId="0" borderId="16" xfId="0" applyBorder="1"/>
    <xf numFmtId="0" fontId="9" fillId="0" borderId="18" xfId="0" applyFont="1" applyBorder="1" applyAlignment="1" applyProtection="1">
      <alignment horizontal="left"/>
    </xf>
    <xf numFmtId="0" fontId="9" fillId="0" borderId="9" xfId="0" applyFont="1" applyBorder="1" applyAlignment="1" applyProtection="1">
      <alignment horizontal="center"/>
      <protection locked="0"/>
    </xf>
    <xf numFmtId="165" fontId="9" fillId="0" borderId="20" xfId="0" applyNumberFormat="1" applyFont="1" applyBorder="1" applyAlignment="1" applyProtection="1">
      <alignment horizontal="center"/>
      <protection locked="0"/>
    </xf>
    <xf numFmtId="167" fontId="9" fillId="0" borderId="20" xfId="0" applyNumberFormat="1" applyFont="1" applyBorder="1" applyAlignment="1" applyProtection="1">
      <alignment horizontal="center"/>
    </xf>
    <xf numFmtId="167" fontId="9" fillId="0" borderId="6" xfId="0" applyNumberFormat="1" applyFont="1" applyBorder="1" applyAlignment="1" applyProtection="1">
      <alignment horizontal="center"/>
    </xf>
    <xf numFmtId="0" fontId="9" fillId="0" borderId="8" xfId="0" applyFont="1" applyBorder="1" applyAlignment="1" applyProtection="1">
      <alignment horizontal="left"/>
    </xf>
    <xf numFmtId="0" fontId="9" fillId="0" borderId="7" xfId="0" applyFont="1" applyBorder="1" applyAlignment="1" applyProtection="1">
      <alignment horizontal="center"/>
      <protection locked="0"/>
    </xf>
    <xf numFmtId="165" fontId="9" fillId="0" borderId="1" xfId="0" applyNumberFormat="1" applyFont="1" applyBorder="1" applyAlignment="1" applyProtection="1">
      <alignment horizontal="center"/>
      <protection locked="0"/>
    </xf>
    <xf numFmtId="167" fontId="9" fillId="0" borderId="9" xfId="0" applyNumberFormat="1" applyFont="1" applyBorder="1" applyAlignment="1" applyProtection="1">
      <alignment horizontal="center"/>
    </xf>
    <xf numFmtId="167" fontId="9" fillId="0" borderId="7" xfId="0" applyNumberFormat="1" applyFont="1" applyBorder="1" applyAlignment="1" applyProtection="1">
      <alignment horizontal="center"/>
    </xf>
    <xf numFmtId="165" fontId="9" fillId="0" borderId="11" xfId="0" applyNumberFormat="1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left"/>
    </xf>
    <xf numFmtId="165" fontId="9" fillId="0" borderId="4" xfId="0" applyNumberFormat="1" applyFont="1" applyBorder="1" applyAlignment="1" applyProtection="1">
      <alignment horizontal="center"/>
      <protection locked="0"/>
    </xf>
    <xf numFmtId="0" fontId="9" fillId="0" borderId="10" xfId="0" applyFont="1" applyBorder="1" applyAlignment="1" applyProtection="1">
      <alignment horizontal="left"/>
    </xf>
    <xf numFmtId="165" fontId="9" fillId="0" borderId="16" xfId="0" applyNumberFormat="1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165" fontId="9" fillId="0" borderId="19" xfId="0" applyNumberFormat="1" applyFont="1" applyBorder="1" applyAlignment="1" applyProtection="1">
      <alignment horizontal="center"/>
      <protection locked="0"/>
    </xf>
    <xf numFmtId="167" fontId="9" fillId="0" borderId="19" xfId="0" applyNumberFormat="1" applyFont="1" applyBorder="1" applyAlignment="1" applyProtection="1">
      <alignment horizontal="center"/>
    </xf>
    <xf numFmtId="167" fontId="9" fillId="0" borderId="8" xfId="0" applyNumberFormat="1" applyFont="1" applyBorder="1" applyAlignment="1" applyProtection="1">
      <alignment horizontal="center"/>
    </xf>
    <xf numFmtId="0" fontId="9" fillId="0" borderId="20" xfId="0" applyFont="1" applyBorder="1" applyAlignment="1" applyProtection="1">
      <alignment horizontal="left"/>
    </xf>
    <xf numFmtId="0" fontId="9" fillId="0" borderId="20" xfId="0" applyFont="1" applyBorder="1" applyAlignment="1" applyProtection="1">
      <alignment horizontal="center"/>
      <protection locked="0"/>
    </xf>
    <xf numFmtId="165" fontId="9" fillId="0" borderId="9" xfId="0" applyNumberFormat="1" applyFont="1" applyBorder="1" applyAlignment="1" applyProtection="1">
      <alignment horizontal="center"/>
      <protection locked="0"/>
    </xf>
    <xf numFmtId="165" fontId="9" fillId="0" borderId="7" xfId="0" applyNumberFormat="1" applyFont="1" applyBorder="1" applyAlignment="1" applyProtection="1">
      <alignment horizontal="center"/>
      <protection locked="0"/>
    </xf>
    <xf numFmtId="165" fontId="9" fillId="0" borderId="8" xfId="0" applyNumberFormat="1" applyFont="1" applyBorder="1" applyAlignment="1" applyProtection="1">
      <alignment horizontal="center"/>
      <protection locked="0"/>
    </xf>
    <xf numFmtId="1" fontId="9" fillId="0" borderId="7" xfId="0" applyNumberFormat="1" applyFont="1" applyBorder="1" applyAlignment="1" applyProtection="1">
      <alignment horizontal="left"/>
    </xf>
    <xf numFmtId="1" fontId="9" fillId="0" borderId="9" xfId="0" applyNumberFormat="1" applyFont="1" applyBorder="1" applyAlignment="1" applyProtection="1">
      <alignment horizontal="center"/>
      <protection locked="0"/>
    </xf>
    <xf numFmtId="1" fontId="9" fillId="0" borderId="14" xfId="0" applyNumberFormat="1" applyFont="1" applyBorder="1" applyAlignment="1" applyProtection="1">
      <alignment horizontal="left"/>
    </xf>
    <xf numFmtId="1" fontId="9" fillId="0" borderId="7" xfId="0" applyNumberFormat="1" applyFont="1" applyBorder="1" applyAlignment="1" applyProtection="1">
      <alignment horizontal="center"/>
      <protection locked="0"/>
    </xf>
    <xf numFmtId="1" fontId="9" fillId="0" borderId="19" xfId="0" applyNumberFormat="1" applyFont="1" applyBorder="1" applyAlignment="1" applyProtection="1">
      <alignment horizontal="center"/>
      <protection locked="0"/>
    </xf>
    <xf numFmtId="1" fontId="9" fillId="0" borderId="20" xfId="0" applyNumberFormat="1" applyFont="1" applyBorder="1" applyAlignment="1" applyProtection="1">
      <alignment horizontal="left"/>
    </xf>
    <xf numFmtId="0" fontId="9" fillId="0" borderId="7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Protection="1"/>
    <xf numFmtId="167" fontId="9" fillId="0" borderId="21" xfId="0" applyNumberFormat="1" applyFont="1" applyBorder="1" applyAlignment="1" applyProtection="1">
      <alignment horizontal="center"/>
    </xf>
    <xf numFmtId="0" fontId="1" fillId="0" borderId="0" xfId="0" applyFont="1" applyAlignment="1" applyProtection="1">
      <alignment horizontal="left" vertical="center"/>
    </xf>
    <xf numFmtId="0" fontId="9" fillId="0" borderId="9" xfId="0" applyFont="1" applyBorder="1" applyAlignment="1" applyProtection="1">
      <alignment horizontal="left"/>
    </xf>
    <xf numFmtId="0" fontId="21" fillId="0" borderId="0" xfId="0" applyFont="1" applyProtection="1"/>
    <xf numFmtId="169" fontId="1" fillId="0" borderId="0" xfId="0" applyNumberFormat="1" applyFont="1" applyAlignment="1" applyProtection="1">
      <alignment horizontal="left" vertical="center"/>
    </xf>
    <xf numFmtId="0" fontId="9" fillId="0" borderId="9" xfId="0" applyFont="1" applyBorder="1" applyAlignment="1" applyProtection="1">
      <alignment horizontal="center"/>
    </xf>
    <xf numFmtId="0" fontId="9" fillId="0" borderId="19" xfId="0" applyFont="1" applyBorder="1" applyAlignment="1" applyProtection="1">
      <alignment horizontal="center"/>
    </xf>
    <xf numFmtId="0" fontId="21" fillId="0" borderId="0" xfId="0" applyFont="1" applyBorder="1" applyAlignment="1" applyProtection="1">
      <alignment horizontal="center"/>
    </xf>
    <xf numFmtId="166" fontId="21" fillId="0" borderId="0" xfId="0" applyNumberFormat="1" applyFont="1" applyBorder="1" applyAlignment="1" applyProtection="1">
      <alignment horizontal="center"/>
    </xf>
    <xf numFmtId="0" fontId="21" fillId="0" borderId="0" xfId="0" applyFont="1" applyBorder="1" applyProtection="1"/>
    <xf numFmtId="167" fontId="21" fillId="0" borderId="0" xfId="0" applyNumberFormat="1" applyFont="1" applyBorder="1" applyAlignment="1" applyProtection="1">
      <alignment horizontal="center"/>
    </xf>
    <xf numFmtId="0" fontId="0" fillId="3" borderId="0" xfId="0" applyFill="1" applyProtection="1"/>
    <xf numFmtId="0" fontId="2" fillId="3" borderId="0" xfId="0" applyFont="1" applyFill="1" applyProtection="1"/>
    <xf numFmtId="0" fontId="3" fillId="3" borderId="1" xfId="0" applyFont="1" applyFill="1" applyBorder="1" applyProtection="1"/>
    <xf numFmtId="0" fontId="2" fillId="3" borderId="2" xfId="0" applyFont="1" applyFill="1" applyBorder="1" applyAlignment="1" applyProtection="1">
      <alignment horizontal="center"/>
    </xf>
    <xf numFmtId="2" fontId="2" fillId="3" borderId="3" xfId="0" applyNumberFormat="1" applyFont="1" applyFill="1" applyBorder="1" applyAlignment="1" applyProtection="1">
      <alignment horizontal="center"/>
    </xf>
    <xf numFmtId="0" fontId="0" fillId="3" borderId="0" xfId="0" applyFill="1" applyBorder="1" applyProtection="1"/>
    <xf numFmtId="0" fontId="22" fillId="3" borderId="4" xfId="0" applyFont="1" applyFill="1" applyBorder="1" applyProtection="1"/>
    <xf numFmtId="0" fontId="2" fillId="3" borderId="5" xfId="0" applyFont="1" applyFill="1" applyBorder="1" applyAlignment="1" applyProtection="1">
      <alignment horizontal="center"/>
    </xf>
    <xf numFmtId="2" fontId="2" fillId="3" borderId="6" xfId="0" applyNumberFormat="1" applyFont="1" applyFill="1" applyBorder="1" applyAlignment="1" applyProtection="1">
      <alignment horizontal="center"/>
    </xf>
    <xf numFmtId="0" fontId="0" fillId="3" borderId="0" xfId="0" applyFill="1" applyAlignment="1" applyProtection="1">
      <alignment vertical="center"/>
    </xf>
    <xf numFmtId="0" fontId="9" fillId="3" borderId="0" xfId="0" applyFont="1" applyFill="1" applyAlignment="1" applyProtection="1">
      <alignment horizontal="right" vertical="center"/>
    </xf>
    <xf numFmtId="0" fontId="9" fillId="3" borderId="0" xfId="0" applyFont="1" applyFill="1" applyBorder="1" applyAlignment="1" applyProtection="1">
      <alignment horizontal="right" vertical="center"/>
    </xf>
    <xf numFmtId="0" fontId="9" fillId="3" borderId="0" xfId="0" applyFont="1" applyFill="1" applyAlignment="1" applyProtection="1">
      <alignment horizontal="left" vertical="center"/>
    </xf>
    <xf numFmtId="0" fontId="9" fillId="3" borderId="0" xfId="0" applyFont="1" applyFill="1" applyAlignment="1" applyProtection="1">
      <alignment horizontal="center" vertical="center"/>
    </xf>
    <xf numFmtId="0" fontId="0" fillId="3" borderId="8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2" fontId="9" fillId="3" borderId="19" xfId="0" applyNumberFormat="1" applyFont="1" applyFill="1" applyBorder="1" applyAlignment="1" applyProtection="1">
      <alignment horizontal="right" vertical="center" wrapText="1"/>
    </xf>
    <xf numFmtId="1" fontId="1" fillId="3" borderId="8" xfId="0" applyNumberFormat="1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left"/>
    </xf>
    <xf numFmtId="0" fontId="9" fillId="3" borderId="7" xfId="0" applyFont="1" applyFill="1" applyBorder="1" applyAlignment="1" applyProtection="1">
      <alignment horizontal="center"/>
      <protection locked="0"/>
    </xf>
    <xf numFmtId="165" fontId="9" fillId="3" borderId="1" xfId="0" applyNumberFormat="1" applyFont="1" applyFill="1" applyBorder="1" applyAlignment="1" applyProtection="1">
      <alignment horizontal="center"/>
      <protection locked="0"/>
    </xf>
    <xf numFmtId="167" fontId="9" fillId="3" borderId="7" xfId="0" applyNumberFormat="1" applyFont="1" applyFill="1" applyBorder="1" applyAlignment="1" applyProtection="1">
      <alignment horizontal="center"/>
    </xf>
    <xf numFmtId="167" fontId="9" fillId="3" borderId="6" xfId="0" applyNumberFormat="1" applyFont="1" applyFill="1" applyBorder="1" applyAlignment="1" applyProtection="1">
      <alignment horizontal="center"/>
    </xf>
    <xf numFmtId="0" fontId="9" fillId="3" borderId="2" xfId="0" applyFont="1" applyFill="1" applyBorder="1" applyAlignment="1" applyProtection="1">
      <alignment horizontal="right"/>
    </xf>
    <xf numFmtId="0" fontId="9" fillId="3" borderId="7" xfId="0" applyFont="1" applyFill="1" applyBorder="1" applyAlignment="1" applyProtection="1">
      <alignment horizontal="center"/>
    </xf>
    <xf numFmtId="0" fontId="9" fillId="3" borderId="0" xfId="0" applyFont="1" applyFill="1" applyProtection="1"/>
    <xf numFmtId="165" fontId="9" fillId="3" borderId="7" xfId="0" applyNumberFormat="1" applyFont="1" applyFill="1" applyBorder="1" applyAlignment="1" applyProtection="1">
      <alignment horizontal="center"/>
    </xf>
    <xf numFmtId="0" fontId="9" fillId="3" borderId="0" xfId="0" applyFont="1" applyFill="1" applyBorder="1" applyAlignment="1" applyProtection="1">
      <alignment horizontal="center"/>
    </xf>
    <xf numFmtId="0" fontId="9" fillId="3" borderId="0" xfId="0" applyFont="1" applyFill="1" applyBorder="1" applyAlignment="1" applyProtection="1">
      <alignment horizontal="right"/>
    </xf>
    <xf numFmtId="165" fontId="9" fillId="3" borderId="0" xfId="0" applyNumberFormat="1" applyFont="1" applyFill="1" applyBorder="1" applyAlignment="1" applyProtection="1">
      <alignment horizontal="center"/>
    </xf>
    <xf numFmtId="0" fontId="11" fillId="3" borderId="0" xfId="0" applyFont="1" applyFill="1" applyBorder="1" applyProtection="1"/>
    <xf numFmtId="0" fontId="9" fillId="3" borderId="0" xfId="0" applyFont="1" applyFill="1" applyAlignment="1" applyProtection="1">
      <alignment horizontal="center"/>
    </xf>
    <xf numFmtId="166" fontId="9" fillId="3" borderId="7" xfId="0" applyNumberFormat="1" applyFont="1" applyFill="1" applyBorder="1" applyAlignment="1" applyProtection="1">
      <alignment horizontal="center"/>
    </xf>
    <xf numFmtId="0" fontId="11" fillId="3" borderId="17" xfId="0" applyFont="1" applyFill="1" applyBorder="1" applyAlignment="1" applyProtection="1">
      <alignment horizontal="right"/>
    </xf>
    <xf numFmtId="166" fontId="11" fillId="3" borderId="7" xfId="0" applyNumberFormat="1" applyFont="1" applyFill="1" applyBorder="1" applyAlignment="1" applyProtection="1">
      <alignment horizontal="center"/>
    </xf>
    <xf numFmtId="0" fontId="11" fillId="3" borderId="0" xfId="0" applyFont="1" applyFill="1" applyProtection="1"/>
    <xf numFmtId="167" fontId="11" fillId="3" borderId="7" xfId="0" applyNumberFormat="1" applyFont="1" applyFill="1" applyBorder="1" applyAlignment="1" applyProtection="1">
      <alignment horizontal="center"/>
    </xf>
    <xf numFmtId="0" fontId="11" fillId="3" borderId="0" xfId="0" applyFont="1" applyFill="1" applyAlignment="1" applyProtection="1">
      <alignment horizontal="right"/>
    </xf>
    <xf numFmtId="0" fontId="9" fillId="3" borderId="7" xfId="0" applyFont="1" applyFill="1" applyBorder="1" applyAlignment="1" applyProtection="1">
      <alignment horizontal="left"/>
    </xf>
    <xf numFmtId="165" fontId="9" fillId="3" borderId="11" xfId="0" applyNumberFormat="1" applyFont="1" applyFill="1" applyBorder="1" applyAlignment="1" applyProtection="1">
      <alignment horizontal="center"/>
      <protection locked="0"/>
    </xf>
    <xf numFmtId="0" fontId="11" fillId="3" borderId="17" xfId="0" applyFont="1" applyFill="1" applyBorder="1" applyAlignment="1" applyProtection="1">
      <alignment horizontal="right"/>
    </xf>
    <xf numFmtId="0" fontId="9" fillId="0" borderId="11" xfId="0" applyFont="1" applyBorder="1" applyAlignment="1" applyProtection="1">
      <alignment horizontal="left"/>
      <protection locked="0"/>
    </xf>
    <xf numFmtId="0" fontId="11" fillId="0" borderId="13" xfId="0" applyFont="1" applyBorder="1" applyAlignment="1" applyProtection="1">
      <alignment horizontal="left"/>
      <protection locked="0"/>
    </xf>
    <xf numFmtId="0" fontId="9" fillId="0" borderId="11" xfId="0" applyFont="1" applyBorder="1" applyAlignment="1" applyProtection="1"/>
    <xf numFmtId="0" fontId="9" fillId="0" borderId="13" xfId="0" applyFont="1" applyBorder="1" applyAlignment="1" applyProtection="1"/>
    <xf numFmtId="0" fontId="9" fillId="0" borderId="16" xfId="0" applyFont="1" applyBorder="1" applyAlignment="1" applyProtection="1"/>
    <xf numFmtId="0" fontId="9" fillId="0" borderId="17" xfId="0" applyFont="1" applyBorder="1" applyAlignment="1" applyProtection="1"/>
    <xf numFmtId="0" fontId="11" fillId="0" borderId="13" xfId="0" applyFont="1" applyBorder="1" applyAlignment="1" applyProtection="1"/>
    <xf numFmtId="0" fontId="9" fillId="0" borderId="4" xfId="0" applyFont="1" applyBorder="1" applyAlignment="1" applyProtection="1"/>
    <xf numFmtId="0" fontId="9" fillId="0" borderId="6" xfId="0" applyFont="1" applyBorder="1" applyAlignment="1" applyProtection="1"/>
    <xf numFmtId="0" fontId="9" fillId="0" borderId="7" xfId="0" applyFont="1" applyBorder="1" applyAlignment="1" applyProtection="1"/>
    <xf numFmtId="0" fontId="11" fillId="0" borderId="7" xfId="0" applyFont="1" applyBorder="1" applyAlignment="1" applyProtection="1"/>
    <xf numFmtId="0" fontId="16" fillId="0" borderId="11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left"/>
    </xf>
    <xf numFmtId="0" fontId="11" fillId="0" borderId="12" xfId="0" applyFont="1" applyBorder="1" applyAlignment="1" applyProtection="1"/>
    <xf numFmtId="165" fontId="9" fillId="0" borderId="4" xfId="0" applyNumberFormat="1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9" fillId="0" borderId="24" xfId="0" applyFont="1" applyBorder="1" applyAlignment="1" applyProtection="1"/>
    <xf numFmtId="0" fontId="9" fillId="0" borderId="25" xfId="0" applyFont="1" applyBorder="1" applyAlignment="1" applyProtection="1"/>
    <xf numFmtId="0" fontId="9" fillId="0" borderId="22" xfId="0" applyFont="1" applyBorder="1" applyAlignment="1" applyProtection="1"/>
    <xf numFmtId="0" fontId="9" fillId="0" borderId="23" xfId="0" applyFont="1" applyBorder="1" applyAlignment="1" applyProtection="1"/>
    <xf numFmtId="165" fontId="9" fillId="3" borderId="2" xfId="0" applyNumberFormat="1" applyFont="1" applyFill="1" applyBorder="1" applyAlignment="1" applyProtection="1">
      <alignment horizontal="center"/>
    </xf>
    <xf numFmtId="0" fontId="11" fillId="3" borderId="5" xfId="0" applyFont="1" applyFill="1" applyBorder="1" applyAlignment="1" applyProtection="1">
      <alignment horizontal="center"/>
    </xf>
    <xf numFmtId="0" fontId="11" fillId="3" borderId="2" xfId="0" applyFont="1" applyFill="1" applyBorder="1" applyAlignment="1" applyProtection="1">
      <alignment horizontal="center"/>
    </xf>
    <xf numFmtId="0" fontId="12" fillId="3" borderId="2" xfId="0" applyFont="1" applyFill="1" applyBorder="1" applyAlignment="1" applyProtection="1">
      <alignment horizontal="left" vertical="center"/>
      <protection locked="0"/>
    </xf>
    <xf numFmtId="0" fontId="0" fillId="3" borderId="2" xfId="0" applyFill="1" applyBorder="1" applyAlignment="1" applyProtection="1">
      <alignment horizontal="left" vertical="center"/>
      <protection locked="0"/>
    </xf>
    <xf numFmtId="165" fontId="9" fillId="0" borderId="11" xfId="0" applyNumberFormat="1" applyFont="1" applyBorder="1" applyAlignment="1" applyProtection="1">
      <alignment horizontal="center"/>
    </xf>
    <xf numFmtId="0" fontId="11" fillId="0" borderId="12" xfId="0" applyFont="1" applyBorder="1" applyAlignment="1" applyProtection="1">
      <alignment horizontal="center"/>
    </xf>
    <xf numFmtId="0" fontId="11" fillId="0" borderId="13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left"/>
      <protection locked="0"/>
    </xf>
    <xf numFmtId="0" fontId="11" fillId="0" borderId="6" xfId="0" applyFont="1" applyBorder="1" applyAlignment="1" applyProtection="1">
      <alignment horizontal="left"/>
      <protection locked="0"/>
    </xf>
    <xf numFmtId="0" fontId="9" fillId="0" borderId="1" xfId="0" applyFont="1" applyBorder="1" applyAlignment="1" applyProtection="1"/>
    <xf numFmtId="0" fontId="9" fillId="0" borderId="3" xfId="0" applyFont="1" applyBorder="1" applyAlignment="1" applyProtection="1"/>
    <xf numFmtId="0" fontId="15" fillId="3" borderId="0" xfId="0" applyFont="1" applyFill="1" applyAlignment="1" applyProtection="1">
      <alignment horizontal="right" vertical="center"/>
    </xf>
    <xf numFmtId="0" fontId="11" fillId="3" borderId="0" xfId="0" applyFont="1" applyFill="1" applyAlignment="1" applyProtection="1">
      <alignment horizontal="right" vertical="center"/>
    </xf>
    <xf numFmtId="0" fontId="9" fillId="3" borderId="11" xfId="0" applyFont="1" applyFill="1" applyBorder="1" applyAlignment="1" applyProtection="1"/>
    <xf numFmtId="0" fontId="9" fillId="3" borderId="13" xfId="0" applyFont="1" applyFill="1" applyBorder="1" applyAlignment="1" applyProtection="1"/>
    <xf numFmtId="0" fontId="9" fillId="3" borderId="0" xfId="0" applyFont="1" applyFill="1" applyAlignment="1" applyProtection="1">
      <alignment horizontal="left" vertical="center"/>
    </xf>
    <xf numFmtId="0" fontId="11" fillId="3" borderId="0" xfId="0" applyFont="1" applyFill="1" applyAlignment="1" applyProtection="1">
      <alignment vertical="center"/>
    </xf>
    <xf numFmtId="170" fontId="9" fillId="3" borderId="0" xfId="0" applyNumberFormat="1" applyFont="1" applyFill="1" applyBorder="1" applyAlignment="1" applyProtection="1">
      <alignment horizontal="left" vertical="center"/>
      <protection locked="0"/>
    </xf>
    <xf numFmtId="170" fontId="11" fillId="3" borderId="0" xfId="0" applyNumberFormat="1" applyFont="1" applyFill="1" applyAlignment="1" applyProtection="1">
      <alignment horizontal="left" vertical="center"/>
      <protection locked="0"/>
    </xf>
    <xf numFmtId="0" fontId="1" fillId="3" borderId="22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9" fillId="3" borderId="0" xfId="0" applyFont="1" applyFill="1" applyAlignment="1" applyProtection="1">
      <alignment horizontal="left" vertical="center"/>
      <protection locked="0"/>
    </xf>
    <xf numFmtId="0" fontId="11" fillId="3" borderId="0" xfId="0" applyFont="1" applyFill="1" applyAlignment="1" applyProtection="1">
      <alignment horizontal="right"/>
    </xf>
    <xf numFmtId="0" fontId="9" fillId="3" borderId="0" xfId="0" applyFont="1" applyFill="1" applyAlignment="1" applyProtection="1">
      <alignment horizontal="right"/>
    </xf>
    <xf numFmtId="0" fontId="1" fillId="0" borderId="4" xfId="0" applyFont="1" applyBorder="1" applyAlignment="1" applyProtection="1"/>
    <xf numFmtId="0" fontId="1" fillId="0" borderId="6" xfId="0" applyFont="1" applyBorder="1" applyAlignment="1" applyProtection="1"/>
    <xf numFmtId="0" fontId="1" fillId="0" borderId="1" xfId="0" applyFont="1" applyBorder="1" applyAlignment="1" applyProtection="1"/>
    <xf numFmtId="0" fontId="1" fillId="0" borderId="3" xfId="0" applyFont="1" applyBorder="1" applyAlignment="1" applyProtection="1"/>
    <xf numFmtId="0" fontId="1" fillId="0" borderId="7" xfId="0" applyFont="1" applyBorder="1" applyAlignment="1" applyProtection="1"/>
    <xf numFmtId="0" fontId="1" fillId="0" borderId="11" xfId="0" applyFont="1" applyBorder="1" applyAlignment="1" applyProtection="1"/>
    <xf numFmtId="0" fontId="0" fillId="0" borderId="13" xfId="0" applyBorder="1" applyAlignment="1"/>
    <xf numFmtId="0" fontId="1" fillId="0" borderId="26" xfId="0" applyFont="1" applyBorder="1" applyAlignment="1" applyProtection="1"/>
    <xf numFmtId="0" fontId="1" fillId="0" borderId="27" xfId="0" applyFont="1" applyBorder="1" applyAlignment="1" applyProtection="1"/>
    <xf numFmtId="0" fontId="1" fillId="0" borderId="16" xfId="0" applyFont="1" applyBorder="1" applyAlignment="1" applyProtection="1"/>
    <xf numFmtId="0" fontId="1" fillId="0" borderId="17" xfId="0" applyFont="1" applyBorder="1" applyAlignment="1" applyProtection="1"/>
    <xf numFmtId="0" fontId="0" fillId="0" borderId="0" xfId="0" applyBorder="1" applyAlignment="1">
      <alignment horizontal="center"/>
    </xf>
    <xf numFmtId="0" fontId="1" fillId="0" borderId="28" xfId="0" applyFont="1" applyBorder="1" applyAlignment="1" applyProtection="1"/>
    <xf numFmtId="0" fontId="1" fillId="0" borderId="29" xfId="0" applyFont="1" applyBorder="1" applyAlignment="1" applyProtection="1"/>
    <xf numFmtId="0" fontId="0" fillId="0" borderId="7" xfId="0" applyBorder="1" applyAlignment="1"/>
  </cellXfs>
  <cellStyles count="3">
    <cellStyle name="Euro" xfId="1"/>
    <cellStyle name="Normal" xfId="0" builtinId="0"/>
    <cellStyle name="Normal 2" xfId="2"/>
  </cellStyles>
  <dxfs count="2"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622935</xdr:colOff>
      <xdr:row>2</xdr:row>
      <xdr:rowOff>83820</xdr:rowOff>
    </xdr:from>
    <xdr:to>
      <xdr:col>7</xdr:col>
      <xdr:colOff>163830</xdr:colOff>
      <xdr:row>3</xdr:row>
      <xdr:rowOff>129540</xdr:rowOff>
    </xdr:to>
    <xdr:pic>
      <xdr:nvPicPr>
        <xdr:cNvPr id="61949" name="Image 1" descr="imag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88355" y="472440"/>
          <a:ext cx="333375" cy="27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1</xdr:row>
      <xdr:rowOff>133350</xdr:rowOff>
    </xdr:from>
    <xdr:to>
      <xdr:col>0</xdr:col>
      <xdr:colOff>847725</xdr:colOff>
      <xdr:row>3</xdr:row>
      <xdr:rowOff>70485</xdr:rowOff>
    </xdr:to>
    <xdr:pic>
      <xdr:nvPicPr>
        <xdr:cNvPr id="61950" name="Image 2" descr="brebis 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" y="257175"/>
          <a:ext cx="7048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64"/>
  <sheetViews>
    <sheetView showGridLines="0" tabSelected="1" zoomScale="125" zoomScaleNormal="125" workbookViewId="0">
      <selection activeCell="K28" sqref="K28"/>
    </sheetView>
  </sheetViews>
  <sheetFormatPr baseColWidth="10" defaultRowHeight="12.75"/>
  <cols>
    <col min="1" max="1" width="15.7109375" style="1" customWidth="1"/>
    <col min="2" max="3" width="9.7109375" style="1" customWidth="1"/>
    <col min="4" max="4" width="24.7109375" style="1" customWidth="1"/>
    <col min="5" max="5" width="8.7109375" style="1" customWidth="1"/>
    <col min="6" max="6" width="10.42578125" style="1" customWidth="1"/>
    <col min="7" max="7" width="11.85546875" style="1" customWidth="1"/>
    <col min="8" max="8" width="10.28515625" style="1" customWidth="1"/>
    <col min="9" max="9" width="8.7109375" style="1" customWidth="1"/>
    <col min="10" max="10" width="17.42578125" style="1" customWidth="1"/>
    <col min="11" max="16384" width="11.42578125" style="1"/>
  </cols>
  <sheetData>
    <row r="1" spans="1:13" ht="7.5" customHeight="1">
      <c r="A1" s="82"/>
      <c r="B1" s="82"/>
      <c r="C1" s="82"/>
      <c r="D1" s="82"/>
      <c r="E1" s="82"/>
      <c r="F1" s="82"/>
      <c r="G1" s="82"/>
      <c r="H1" s="82"/>
    </row>
    <row r="2" spans="1:13" ht="22.5" customHeight="1">
      <c r="A2" s="82"/>
      <c r="B2" s="83"/>
      <c r="C2" s="84" t="s">
        <v>0</v>
      </c>
      <c r="D2" s="85"/>
      <c r="E2" s="85"/>
      <c r="F2" s="85"/>
      <c r="G2" s="86"/>
      <c r="H2" s="87"/>
      <c r="L2" s="74" t="b">
        <v>0</v>
      </c>
      <c r="M2" s="74" t="b">
        <v>0</v>
      </c>
    </row>
    <row r="3" spans="1:13" ht="18" customHeight="1">
      <c r="A3" s="82"/>
      <c r="B3" s="83"/>
      <c r="C3" s="88" t="s">
        <v>7</v>
      </c>
      <c r="D3" s="89"/>
      <c r="E3" s="89"/>
      <c r="F3" s="89"/>
      <c r="G3" s="90"/>
      <c r="H3" s="87"/>
      <c r="M3" s="70"/>
    </row>
    <row r="4" spans="1:13" ht="27" customHeight="1">
      <c r="A4" s="160" t="str">
        <f>IF(AND(M2=TRUE),"BON DE LIVRAISON PROMOTIONNEL N°","BON DE LIVRAISON N°")</f>
        <v>BON DE LIVRAISON N°</v>
      </c>
      <c r="B4" s="161"/>
      <c r="C4" s="161"/>
      <c r="D4" s="161"/>
      <c r="E4" s="161"/>
      <c r="F4" s="151">
        <v>6790</v>
      </c>
      <c r="G4" s="152"/>
      <c r="H4" s="91"/>
      <c r="I4" s="19"/>
    </row>
    <row r="5" spans="1:13" s="29" customFormat="1" ht="12" customHeight="1">
      <c r="A5" s="92" t="s">
        <v>1</v>
      </c>
      <c r="B5" s="170" t="s">
        <v>201</v>
      </c>
      <c r="C5" s="170"/>
      <c r="D5" s="170"/>
      <c r="E5" s="93" t="s">
        <v>623</v>
      </c>
      <c r="F5" s="166"/>
      <c r="G5" s="167"/>
      <c r="H5" s="167"/>
      <c r="I5" s="75"/>
    </row>
    <row r="6" spans="1:13" s="29" customFormat="1" ht="12" customHeight="1">
      <c r="A6" s="92" t="s">
        <v>2</v>
      </c>
      <c r="B6" s="164" t="str">
        <f>INDEX(adresse1,MATCH($B$5,magasin,0))</f>
        <v>-</v>
      </c>
      <c r="C6" s="164"/>
      <c r="D6" s="164"/>
      <c r="E6" s="164"/>
      <c r="F6" s="164"/>
      <c r="G6" s="94"/>
      <c r="H6" s="94"/>
      <c r="I6" s="72"/>
    </row>
    <row r="7" spans="1:13" s="29" customFormat="1" ht="12" customHeight="1">
      <c r="A7" s="92" t="s">
        <v>3</v>
      </c>
      <c r="B7" s="164" t="str">
        <f>INDEX(adresse2,MATCH($B$5,magasin,0))</f>
        <v>-</v>
      </c>
      <c r="C7" s="164"/>
      <c r="D7" s="164"/>
      <c r="E7" s="95" t="s">
        <v>9</v>
      </c>
      <c r="F7" s="164" t="str">
        <f>INDEX(adresse3,MATCH($B$5,magasin,0))</f>
        <v>-</v>
      </c>
      <c r="G7" s="165"/>
      <c r="H7" s="165"/>
      <c r="I7" s="72"/>
    </row>
    <row r="8" spans="1:13" s="28" customFormat="1" ht="12" customHeight="1" thickBot="1">
      <c r="A8" s="96" t="s">
        <v>8</v>
      </c>
      <c r="B8" s="97" t="s">
        <v>4</v>
      </c>
      <c r="C8" s="168" t="s">
        <v>5</v>
      </c>
      <c r="D8" s="169"/>
      <c r="E8" s="98" t="s">
        <v>6</v>
      </c>
      <c r="F8" s="99" t="s">
        <v>630</v>
      </c>
      <c r="G8" s="100" t="s">
        <v>1090</v>
      </c>
      <c r="H8" s="101">
        <f>IF(AND(M2=TRUE),"0",IF(M2=FALSE,INDEX(remise,MATCH($B$5,magasin,0))))</f>
        <v>0</v>
      </c>
    </row>
    <row r="9" spans="1:13" ht="12" customHeight="1" thickTop="1">
      <c r="A9" s="38">
        <v>2564443</v>
      </c>
      <c r="B9" s="39"/>
      <c r="C9" s="129" t="s">
        <v>10</v>
      </c>
      <c r="D9" s="130"/>
      <c r="E9" s="40"/>
      <c r="F9" s="47">
        <f>IF(L2=TRUE,'prix marché'!I7,prix!E7)</f>
        <v>0</v>
      </c>
      <c r="G9" s="42">
        <f>IF(AND(L2=TRUE),'prix marché'!I7,IF(B9=0,prix!G7,IF(M2=TRUE,'prix promo'!I7,IF(M2=FALSE,prix!G7))))</f>
        <v>0</v>
      </c>
      <c r="H9" s="41">
        <f t="shared" ref="H9:H54" si="0">E9*G9</f>
        <v>0</v>
      </c>
    </row>
    <row r="10" spans="1:13" ht="12" customHeight="1">
      <c r="A10" s="43">
        <v>2564444</v>
      </c>
      <c r="B10" s="44"/>
      <c r="C10" s="158" t="s">
        <v>1091</v>
      </c>
      <c r="D10" s="159"/>
      <c r="E10" s="45"/>
      <c r="F10" s="47">
        <f>IF(L2=TRUE,'prix marché'!I8,prix!E8)</f>
        <v>0</v>
      </c>
      <c r="G10" s="42">
        <f>IF(AND(L2=TRUE),'prix marché'!I8,IF(B10=0,prix!G8,IF(M2=TRUE,'prix promo'!I8,IF(M2=FALSE,prix!G8))))</f>
        <v>0</v>
      </c>
      <c r="H10" s="47">
        <f t="shared" si="0"/>
        <v>0</v>
      </c>
    </row>
    <row r="11" spans="1:13" ht="12" customHeight="1">
      <c r="A11" s="102">
        <v>2564445</v>
      </c>
      <c r="B11" s="103">
        <v>1</v>
      </c>
      <c r="C11" s="162" t="s">
        <v>1092</v>
      </c>
      <c r="D11" s="163"/>
      <c r="E11" s="104">
        <v>2.5</v>
      </c>
      <c r="F11" s="105">
        <f>IF(L2=TRUE,'prix marché'!I9,prix!E9)</f>
        <v>0</v>
      </c>
      <c r="G11" s="106">
        <f>IF(AND(L2=TRUE),'prix marché'!I9,IF(B11=0,prix!G9,IF(M2=TRUE,'prix promo'!I9,IF(M2=FALSE,prix!G9))))</f>
        <v>0</v>
      </c>
      <c r="H11" s="105">
        <f t="shared" si="0"/>
        <v>0</v>
      </c>
      <c r="M11" s="27"/>
    </row>
    <row r="12" spans="1:13" ht="12" customHeight="1">
      <c r="A12" s="43">
        <v>2564446</v>
      </c>
      <c r="B12" s="44"/>
      <c r="C12" s="127" t="s">
        <v>12</v>
      </c>
      <c r="D12" s="128"/>
      <c r="E12" s="48"/>
      <c r="F12" s="47">
        <f>IF(L2=TRUE,'prix marché'!I10,prix!E10)</f>
        <v>0</v>
      </c>
      <c r="G12" s="42">
        <f>IF(AND(L2=TRUE),'prix marché'!I10,IF(B12=0,prix!G10,IF(M2=TRUE,'prix promo'!I10,IF(M2=FALSE,prix!G10))))</f>
        <v>0</v>
      </c>
      <c r="H12" s="47">
        <f t="shared" si="0"/>
        <v>0</v>
      </c>
    </row>
    <row r="13" spans="1:13" ht="12" customHeight="1">
      <c r="A13" s="49">
        <v>2564447</v>
      </c>
      <c r="B13" s="44"/>
      <c r="C13" s="127" t="s">
        <v>1093</v>
      </c>
      <c r="D13" s="128"/>
      <c r="E13" s="50"/>
      <c r="F13" s="47">
        <f>IF(L2=TRUE,'prix marché'!I11,prix!E11)</f>
        <v>0</v>
      </c>
      <c r="G13" s="42">
        <f>IF(AND(L2=TRUE),'prix marché'!I11,IF(B13=0,prix!G11,IF(M2=TRUE,'prix promo'!I11,IF(M2=FALSE,prix!G11))))</f>
        <v>0</v>
      </c>
      <c r="H13" s="47">
        <f t="shared" si="0"/>
        <v>0</v>
      </c>
    </row>
    <row r="14" spans="1:13" ht="12" customHeight="1">
      <c r="A14" s="49">
        <v>2564448</v>
      </c>
      <c r="B14" s="44"/>
      <c r="C14" s="129" t="s">
        <v>1094</v>
      </c>
      <c r="D14" s="130"/>
      <c r="E14" s="45"/>
      <c r="F14" s="47">
        <f>IF(L2=TRUE,'prix marché'!I12,prix!E12)</f>
        <v>0</v>
      </c>
      <c r="G14" s="42">
        <f>IF(AND(L2=TRUE),'prix marché'!I12,IF(B14=0,prix!G12,IF(M2=TRUE,'prix promo'!I12,IF(M2=FALSE,prix!G12))))</f>
        <v>0</v>
      </c>
      <c r="H14" s="47">
        <f t="shared" si="0"/>
        <v>0</v>
      </c>
    </row>
    <row r="15" spans="1:13" ht="12" customHeight="1">
      <c r="A15" s="51">
        <v>2564449</v>
      </c>
      <c r="B15" s="44"/>
      <c r="C15" s="158" t="s">
        <v>1095</v>
      </c>
      <c r="D15" s="159"/>
      <c r="E15" s="48"/>
      <c r="F15" s="47">
        <f>IF(L2=TRUE,'prix marché'!I13,prix!E13)</f>
        <v>0</v>
      </c>
      <c r="G15" s="42">
        <f>IF(AND(L2=TRUE),'prix marché'!I13,IF(B15=0,prix!G13,IF(M2=TRUE,'prix promo'!I13,IF(M2=FALSE,prix!G13))))</f>
        <v>0</v>
      </c>
      <c r="H15" s="47">
        <f t="shared" si="0"/>
        <v>0</v>
      </c>
    </row>
    <row r="16" spans="1:13" ht="12" customHeight="1">
      <c r="A16" s="49">
        <v>2564476</v>
      </c>
      <c r="B16" s="44"/>
      <c r="C16" s="158" t="s">
        <v>1096</v>
      </c>
      <c r="D16" s="159"/>
      <c r="E16" s="48"/>
      <c r="F16" s="47">
        <f>IF(L2=TRUE,'prix marché'!I14,prix!E14)</f>
        <v>0</v>
      </c>
      <c r="G16" s="42">
        <f>IF(AND(L2=TRUE),'prix marché'!I14,IF(B16=0,prix!G14,IF(M2=TRUE,'prix promo'!I14,IF(M2=FALSE,prix!G14))))</f>
        <v>0</v>
      </c>
      <c r="H16" s="47">
        <f t="shared" si="0"/>
        <v>0</v>
      </c>
    </row>
    <row r="17" spans="1:8" ht="12" customHeight="1">
      <c r="A17" s="51">
        <v>2564470</v>
      </c>
      <c r="B17" s="44"/>
      <c r="C17" s="127" t="s">
        <v>1097</v>
      </c>
      <c r="D17" s="131"/>
      <c r="E17" s="48"/>
      <c r="F17" s="47">
        <f>IF(L2=TRUE,'prix marché'!I15,prix!E15)</f>
        <v>0</v>
      </c>
      <c r="G17" s="42">
        <f>IF(AND(L2=TRUE),'prix marché'!I15,IF(B17=0,prix!G15,IF(M2=TRUE,'prix promo'!I15,IF(M2=FALSE,prix!G15))))</f>
        <v>0</v>
      </c>
      <c r="H17" s="47">
        <f>E17*G17</f>
        <v>0</v>
      </c>
    </row>
    <row r="18" spans="1:8" ht="12" customHeight="1">
      <c r="A18" s="49">
        <v>2564450</v>
      </c>
      <c r="B18" s="44"/>
      <c r="C18" s="158" t="s">
        <v>16</v>
      </c>
      <c r="D18" s="159"/>
      <c r="E18" s="48"/>
      <c r="F18" s="47">
        <f>IF(L2=TRUE,'prix marché'!I16,prix!E16)</f>
        <v>0</v>
      </c>
      <c r="G18" s="42">
        <f>IF(AND(L2=TRUE),'prix marché'!I16,IF(B18=0,prix!G16,IF(M2=TRUE,'prix promo'!I16,IF(M2=FALSE,prix!G16))))</f>
        <v>0</v>
      </c>
      <c r="H18" s="47">
        <f t="shared" si="0"/>
        <v>0</v>
      </c>
    </row>
    <row r="19" spans="1:8" ht="12" customHeight="1">
      <c r="A19" s="49">
        <v>2564451</v>
      </c>
      <c r="B19" s="44"/>
      <c r="C19" s="158" t="s">
        <v>1098</v>
      </c>
      <c r="D19" s="159"/>
      <c r="E19" s="52"/>
      <c r="F19" s="47">
        <f>IF(L2=TRUE,'prix marché'!I17,prix!E17)</f>
        <v>0</v>
      </c>
      <c r="G19" s="42">
        <f>IF(AND(L2=TRUE),'prix marché'!I17,IF(B19=0,prix!G17,IF(M2=TRUE,'prix promo'!I17,IF(M2=FALSE,prix!G17))))</f>
        <v>0</v>
      </c>
      <c r="H19" s="47">
        <f t="shared" si="0"/>
        <v>0</v>
      </c>
    </row>
    <row r="20" spans="1:8" ht="12" customHeight="1">
      <c r="A20" s="122">
        <v>2564452</v>
      </c>
      <c r="B20" s="103">
        <v>1</v>
      </c>
      <c r="C20" s="162" t="s">
        <v>1099</v>
      </c>
      <c r="D20" s="163"/>
      <c r="E20" s="123">
        <v>3.5</v>
      </c>
      <c r="F20" s="105">
        <f>IF(L2=TRUE,'prix marché'!I18,prix!E18)</f>
        <v>0</v>
      </c>
      <c r="G20" s="106">
        <f>IF(AND(L2=TRUE),'prix marché'!I18,IF(B20=0,prix!G18,IF(M2=TRUE,'prix promo'!I18,IF(M2=FALSE,prix!G18))))</f>
        <v>0</v>
      </c>
      <c r="H20" s="105">
        <f t="shared" si="0"/>
        <v>0</v>
      </c>
    </row>
    <row r="21" spans="1:8" ht="12" customHeight="1">
      <c r="A21" s="49">
        <v>2564453</v>
      </c>
      <c r="B21" s="44"/>
      <c r="C21" s="129" t="s">
        <v>1100</v>
      </c>
      <c r="D21" s="130"/>
      <c r="E21" s="48"/>
      <c r="F21" s="47">
        <f>IF(L2=TRUE,'prix marché'!I19,prix!E19)</f>
        <v>0</v>
      </c>
      <c r="G21" s="42">
        <f>IF(AND(L2=TRUE),'prix marché'!I19,IF(B21=0,prix!G19,IF(M2=TRUE,'prix promo'!I19,IF(M2=FALSE,prix!G19))))</f>
        <v>0</v>
      </c>
      <c r="H21" s="47">
        <f t="shared" si="0"/>
        <v>0</v>
      </c>
    </row>
    <row r="22" spans="1:8" ht="12" customHeight="1">
      <c r="A22" s="51">
        <v>2564454</v>
      </c>
      <c r="B22" s="44"/>
      <c r="C22" s="158" t="s">
        <v>1101</v>
      </c>
      <c r="D22" s="159"/>
      <c r="E22" s="52"/>
      <c r="F22" s="47">
        <f>IF(L2=TRUE,'prix marché'!I20,prix!E20)</f>
        <v>0</v>
      </c>
      <c r="G22" s="42">
        <f>IF(AND(L2=TRUE),'prix marché'!I20,IF(B22=0,prix!G20,IF(M2=TRUE,'prix promo'!I20,IF(M2=FALSE,prix!G20))))</f>
        <v>0</v>
      </c>
      <c r="H22" s="47">
        <f t="shared" si="0"/>
        <v>0</v>
      </c>
    </row>
    <row r="23" spans="1:8" ht="12" customHeight="1">
      <c r="A23" s="43">
        <v>2564455</v>
      </c>
      <c r="B23" s="44"/>
      <c r="C23" s="127" t="s">
        <v>21</v>
      </c>
      <c r="D23" s="128"/>
      <c r="E23" s="48"/>
      <c r="F23" s="47">
        <f>IF(L2=TRUE,'prix marché'!I21,prix!E21)</f>
        <v>0</v>
      </c>
      <c r="G23" s="42">
        <f>IF(AND(L2=TRUE),'prix marché'!I21,IF(B23=0,prix!G21,IF(M2=TRUE,'prix promo'!I21,IF(M2=FALSE,prix!G21))))</f>
        <v>0</v>
      </c>
      <c r="H23" s="47">
        <f t="shared" si="0"/>
        <v>0</v>
      </c>
    </row>
    <row r="24" spans="1:8" ht="12" customHeight="1">
      <c r="A24" s="49">
        <v>2564456</v>
      </c>
      <c r="B24" s="44"/>
      <c r="C24" s="129" t="s">
        <v>22</v>
      </c>
      <c r="D24" s="130"/>
      <c r="E24" s="48"/>
      <c r="F24" s="47">
        <f>IF(L2=TRUE,'prix marché'!I22,prix!E22)</f>
        <v>0</v>
      </c>
      <c r="G24" s="42">
        <f>IF(AND(L2=TRUE),'prix marché'!I22,IF(B24=0,prix!G22,IF(M2=TRUE,'prix promo'!I22,IF(M2=FALSE,prix!G22))))</f>
        <v>0</v>
      </c>
      <c r="H24" s="47">
        <f t="shared" si="0"/>
        <v>0</v>
      </c>
    </row>
    <row r="25" spans="1:8" ht="12" customHeight="1" thickBot="1">
      <c r="A25" s="51">
        <v>2564457</v>
      </c>
      <c r="B25" s="53"/>
      <c r="C25" s="146" t="s">
        <v>23</v>
      </c>
      <c r="D25" s="147"/>
      <c r="E25" s="54"/>
      <c r="F25" s="46">
        <f>IF(L2=TRUE,'prix marché'!I23,prix!E23)</f>
        <v>0</v>
      </c>
      <c r="G25" s="55">
        <f>IF(AND(L2=TRUE),'prix marché'!I23,IF(B25=0,prix!G23,IF(M2=TRUE,'prix promo'!I23,IF(M2=FALSE,prix!G23))))</f>
        <v>0</v>
      </c>
      <c r="H25" s="55">
        <f t="shared" si="0"/>
        <v>0</v>
      </c>
    </row>
    <row r="26" spans="1:8" ht="12" customHeight="1" thickTop="1">
      <c r="A26" s="57">
        <v>2564458</v>
      </c>
      <c r="B26" s="58"/>
      <c r="C26" s="132" t="s">
        <v>1102</v>
      </c>
      <c r="D26" s="133"/>
      <c r="E26" s="59"/>
      <c r="F26" s="71">
        <f>IF(L2=TRUE,'prix marché'!I24,prix!E24)</f>
        <v>0</v>
      </c>
      <c r="G26" s="42">
        <f>IF(AND(L2=TRUE),'prix marché'!I24,IF(B26=0,prix!G24,IF(M2=TRUE,'prix promo'!I24,IF(M2=FALSE,prix!G24))))</f>
        <v>0</v>
      </c>
      <c r="H26" s="46">
        <f t="shared" si="0"/>
        <v>0</v>
      </c>
    </row>
    <row r="27" spans="1:8" ht="12" customHeight="1">
      <c r="A27" s="51">
        <v>2564459</v>
      </c>
      <c r="B27" s="39"/>
      <c r="C27" s="127" t="s">
        <v>1103</v>
      </c>
      <c r="D27" s="128"/>
      <c r="E27" s="59"/>
      <c r="F27" s="47">
        <f>IF(L2=TRUE,'prix marché'!I25,prix!E25)</f>
        <v>0</v>
      </c>
      <c r="G27" s="42">
        <f>IF(AND(L2=TRUE),'prix marché'!I25,IF(B27=0,prix!G25,IF(M2=TRUE,'prix promo'!I25,IF(M2=FALSE,prix!G25))))</f>
        <v>0</v>
      </c>
      <c r="H27" s="46">
        <f t="shared" si="0"/>
        <v>0</v>
      </c>
    </row>
    <row r="28" spans="1:8" ht="12" customHeight="1" thickBot="1">
      <c r="A28" s="43">
        <v>2564471</v>
      </c>
      <c r="B28" s="44"/>
      <c r="C28" s="127" t="s">
        <v>26</v>
      </c>
      <c r="D28" s="128"/>
      <c r="E28" s="60"/>
      <c r="F28" s="46">
        <f>IF(L2=TRUE,'prix marché'!I26,prix!E26)</f>
        <v>0</v>
      </c>
      <c r="G28" s="55">
        <f>IF(AND(L2=TRUE),'prix marché'!I26,IF(B28=0,prix!G26,IF(M2=TRUE,'prix promo'!I26,IF(M2=FALSE,prix!G26))))</f>
        <v>0</v>
      </c>
      <c r="H28" s="47">
        <f t="shared" si="0"/>
        <v>0</v>
      </c>
    </row>
    <row r="29" spans="1:8" ht="12" customHeight="1" thickTop="1">
      <c r="A29" s="57">
        <v>2564481</v>
      </c>
      <c r="B29" s="58"/>
      <c r="C29" s="144" t="str">
        <f>IF(L2=TRUE,"","Raclette de brebis")</f>
        <v>Raclette de brebis</v>
      </c>
      <c r="D29" s="145"/>
      <c r="E29" s="40"/>
      <c r="F29" s="41">
        <f>IF(L2=TRUE,"",prix!E27)</f>
        <v>0</v>
      </c>
      <c r="G29" s="42">
        <f>IF(AND(L2=TRUE),"0",IF(B29=0,prix!G27,IF(M2=TRUE,'prix promo'!I27,IF(M2=FALSE,prix!G27))))</f>
        <v>0</v>
      </c>
      <c r="H29" s="41">
        <f t="shared" si="0"/>
        <v>0</v>
      </c>
    </row>
    <row r="30" spans="1:8" ht="12" customHeight="1">
      <c r="A30" s="43">
        <v>2564482</v>
      </c>
      <c r="B30" s="39"/>
      <c r="C30" s="127" t="str">
        <f>IF(L2=TRUE,"","Raclette au poivre")</f>
        <v>Raclette au poivre</v>
      </c>
      <c r="D30" s="128"/>
      <c r="E30" s="59"/>
      <c r="F30" s="46">
        <f>IF(L2=TRUE,"",prix!E28)</f>
        <v>0</v>
      </c>
      <c r="G30" s="42">
        <f>IF(AND(L2=TRUE),"0",IF(B30=0,prix!G28,IF(M2=TRUE,'prix promo'!I28,IF(M2=FALSE,prix!G28,))))</f>
        <v>0</v>
      </c>
      <c r="H30" s="47">
        <f t="shared" si="0"/>
        <v>0</v>
      </c>
    </row>
    <row r="31" spans="1:8" ht="12" customHeight="1">
      <c r="A31" s="49">
        <v>2564483</v>
      </c>
      <c r="B31" s="44"/>
      <c r="C31" s="127" t="str">
        <f>IF(L2=TRUE,"","Raclette ail &amp; fines herbes")</f>
        <v>Raclette ail &amp; fines herbes</v>
      </c>
      <c r="D31" s="128"/>
      <c r="E31" s="60"/>
      <c r="F31" s="46">
        <f>IF(L2=TRUE,"",prix!E29)</f>
        <v>0</v>
      </c>
      <c r="G31" s="42">
        <f>IF(AND(L2=TRUE),"0",IF(B31=0,prix!G29,IF(M2=TRUE,'prix promo'!I29,IF(M2=FALSE,prix!G29,))))</f>
        <v>0</v>
      </c>
      <c r="H31" s="47">
        <f t="shared" si="0"/>
        <v>0</v>
      </c>
    </row>
    <row r="32" spans="1:8" ht="12" customHeight="1">
      <c r="A32" s="51">
        <v>2564484</v>
      </c>
      <c r="B32" s="44"/>
      <c r="C32" s="127" t="str">
        <f>IF(L2=TRUE,"","Raclette au fenugrec")</f>
        <v>Raclette au fenugrec</v>
      </c>
      <c r="D32" s="128"/>
      <c r="E32" s="60"/>
      <c r="F32" s="46">
        <f>IF(L2=TRUE,"",prix!E30)</f>
        <v>0</v>
      </c>
      <c r="G32" s="42">
        <f>IF(AND(L2=TRUE),"0",IF(B32=0,prix!G30,IF(M2=TRUE,'prix promo'!I30,IF(M2=FALSE,prix!G30,))))</f>
        <v>0</v>
      </c>
      <c r="H32" s="47">
        <f t="shared" si="0"/>
        <v>0</v>
      </c>
    </row>
    <row r="33" spans="1:8" ht="12" customHeight="1">
      <c r="A33" s="49">
        <v>2564485</v>
      </c>
      <c r="B33" s="44"/>
      <c r="C33" s="127" t="str">
        <f>IF(L2=TRUE,"","Raclette fumé au feu de bois")</f>
        <v>Raclette fumé au feu de bois</v>
      </c>
      <c r="D33" s="128"/>
      <c r="E33" s="60"/>
      <c r="F33" s="46">
        <f>IF(L2=TRUE,"",prix!E31)</f>
        <v>0</v>
      </c>
      <c r="G33" s="42">
        <f>IF(AND(L2=TRUE),"0",IF(B33=0,prix!G31,IF(M2=TRUE,'prix promo'!I31,IF(M2=FALSE,prix!G31,))))</f>
        <v>0</v>
      </c>
      <c r="H33" s="47">
        <f t="shared" si="0"/>
        <v>0</v>
      </c>
    </row>
    <row r="34" spans="1:8" ht="12" customHeight="1" thickBot="1">
      <c r="A34" s="51">
        <v>2564487</v>
      </c>
      <c r="B34" s="53"/>
      <c r="C34" s="146" t="str">
        <f>IF(L2=TRUE,"","Raclette au piment")</f>
        <v>Raclette au piment</v>
      </c>
      <c r="D34" s="147"/>
      <c r="E34" s="61"/>
      <c r="F34" s="56">
        <f>IF(L2=TRUE,"",prix!E32)</f>
        <v>0</v>
      </c>
      <c r="G34" s="55">
        <f>IF(AND(L2=TRUE),"0",IF(B34=0,prix!G32,IF(M2=TRUE,'prix promo'!I32,IF(M2=FALSE,prix!G32,))))</f>
        <v>0</v>
      </c>
      <c r="H34" s="55">
        <f t="shared" si="0"/>
        <v>0</v>
      </c>
    </row>
    <row r="35" spans="1:8" ht="12" customHeight="1" thickTop="1">
      <c r="A35" s="57">
        <v>2864430</v>
      </c>
      <c r="B35" s="58"/>
      <c r="C35" s="144" t="str">
        <f>IF(L2=TRUE,"","SV Pur brebis")</f>
        <v>SV Pur brebis</v>
      </c>
      <c r="D35" s="145"/>
      <c r="E35" s="40"/>
      <c r="F35" s="41">
        <f>IF(L2=TRUE,"",prix!E33)</f>
        <v>0</v>
      </c>
      <c r="G35" s="42">
        <f>IF(AND(L2=TRUE),"0",IF(B35=0,prix!G33,IF(M2=TRUE,'prix promo'!I33,IF(M2=FALSE,prix!G33,))))</f>
        <v>0</v>
      </c>
      <c r="H35" s="46">
        <f t="shared" si="0"/>
        <v>0</v>
      </c>
    </row>
    <row r="36" spans="1:8" ht="12" customHeight="1">
      <c r="A36" s="49">
        <v>2864431</v>
      </c>
      <c r="B36" s="39"/>
      <c r="C36" s="127" t="str">
        <f>IF(L2=TRUE,"","SV Pur vache thermisé")</f>
        <v>SV Pur vache thermisé</v>
      </c>
      <c r="D36" s="128"/>
      <c r="E36" s="59"/>
      <c r="F36" s="46">
        <f>IF(L2=TRUE,"",prix!E34)</f>
        <v>0</v>
      </c>
      <c r="G36" s="42">
        <f>IF(AND(L2=TRUE),"0",IF(B36=0,prix!G34,IF(M2=TRUE,'prix promo'!I34,IF(M2=FALSE,prix!G34,))))</f>
        <v>0</v>
      </c>
      <c r="H36" s="46">
        <f t="shared" si="0"/>
        <v>0</v>
      </c>
    </row>
    <row r="37" spans="1:8" ht="12" customHeight="1">
      <c r="A37" s="73">
        <v>2864432</v>
      </c>
      <c r="B37" s="44"/>
      <c r="C37" s="127" t="str">
        <f>IF(L2=TRUE,"","SV Pur vache au piment")</f>
        <v>SV Pur vache au piment</v>
      </c>
      <c r="D37" s="128"/>
      <c r="E37" s="60"/>
      <c r="F37" s="46">
        <f>IF(L2=TRUE,"",prix!E35)</f>
        <v>0</v>
      </c>
      <c r="G37" s="42">
        <f>IF(AND(L2=TRUE),"0",IF(B37=0,prix!G35,IF(M2=TRUE,'prix promo'!I35,IF(M2=FALSE,prix!G35,))))</f>
        <v>0</v>
      </c>
      <c r="H37" s="47">
        <f t="shared" si="0"/>
        <v>0</v>
      </c>
    </row>
    <row r="38" spans="1:8" ht="12" customHeight="1">
      <c r="A38" s="49">
        <v>2864433</v>
      </c>
      <c r="B38" s="44"/>
      <c r="C38" s="127" t="str">
        <f>IF(L2=TRUE,"","SV Pur vache au poivre")</f>
        <v>SV Pur vache au poivre</v>
      </c>
      <c r="D38" s="128"/>
      <c r="E38" s="60"/>
      <c r="F38" s="46">
        <f>IF(L2=TRUE,"",prix!E36)</f>
        <v>0</v>
      </c>
      <c r="G38" s="42">
        <f>IF(AND(L2=TRUE),"0",IF(B38=0,prix!G36,IF(M2=TRUE,'prix promo'!I36,IF(M2=FALSE,prix!G36,))))</f>
        <v>0</v>
      </c>
      <c r="H38" s="47">
        <f t="shared" si="0"/>
        <v>0</v>
      </c>
    </row>
    <row r="39" spans="1:8" ht="12" customHeight="1">
      <c r="A39" s="49">
        <v>2864434</v>
      </c>
      <c r="B39" s="39"/>
      <c r="C39" s="127" t="str">
        <f>IF(L2=TRUE,"","SV Pur vache fumé au feu de bois")</f>
        <v>SV Pur vache fumé au feu de bois</v>
      </c>
      <c r="D39" s="128"/>
      <c r="E39" s="60"/>
      <c r="F39" s="46">
        <f>IF(L2=TRUE,"",prix!E37)</f>
        <v>0</v>
      </c>
      <c r="G39" s="42">
        <f>IF(AND(L2=TRUE),"0",IF(B39=0,prix!G37,IF(M2=TRUE,'prix promo'!I37,IF(M2=FALSE,prix!G37,))))</f>
        <v>0</v>
      </c>
      <c r="H39" s="47">
        <f t="shared" si="0"/>
        <v>0</v>
      </c>
    </row>
    <row r="40" spans="1:8" ht="12" customHeight="1">
      <c r="A40" s="49">
        <v>2864435</v>
      </c>
      <c r="B40" s="44"/>
      <c r="C40" s="127" t="str">
        <f>IF(L2=TRUE,"","SV Pur vache ail &amp; fines herbes")</f>
        <v>SV Pur vache ail &amp; fines herbes</v>
      </c>
      <c r="D40" s="128"/>
      <c r="E40" s="60"/>
      <c r="F40" s="46">
        <f>IF(L2=TRUE,"",prix!E38)</f>
        <v>0</v>
      </c>
      <c r="G40" s="42">
        <f>IF(AND(L2=TRUE),"0",IF(B40=0,prix!G38,IF(M2=TRUE,'prix promo'!I38,IF(M2=FALSE,prix!G38,))))</f>
        <v>0</v>
      </c>
      <c r="H40" s="47">
        <f t="shared" si="0"/>
        <v>0</v>
      </c>
    </row>
    <row r="41" spans="1:8" ht="12" customHeight="1">
      <c r="A41" s="49">
        <v>2864436</v>
      </c>
      <c r="B41" s="44"/>
      <c r="C41" s="127" t="str">
        <f>IF(L2=TRUE,"","SV Pur vache au fenugrec")</f>
        <v>SV Pur vache au fenugrec</v>
      </c>
      <c r="D41" s="128"/>
      <c r="E41" s="60"/>
      <c r="F41" s="46">
        <f>IF(L2=TRUE,"",prix!E39)</f>
        <v>0</v>
      </c>
      <c r="G41" s="42">
        <f>IF(AND(L2=TRUE),"0",IF(B41=0,prix!G39,IF(M2=TRUE,'prix promo'!I39,IF(M2=FALSE,prix!G39,))))</f>
        <v>0</v>
      </c>
      <c r="H41" s="47">
        <f t="shared" si="0"/>
        <v>0</v>
      </c>
    </row>
    <row r="42" spans="1:8" ht="12" customHeight="1">
      <c r="A42" s="49">
        <v>2864437</v>
      </c>
      <c r="B42" s="39"/>
      <c r="C42" s="127" t="str">
        <f>IF(L2=TRUE,"","SV Vache &amp; brebis")</f>
        <v>SV Vache &amp; brebis</v>
      </c>
      <c r="D42" s="128"/>
      <c r="E42" s="60"/>
      <c r="F42" s="46">
        <f>IF(L2=TRUE,"",prix!E40)</f>
        <v>0</v>
      </c>
      <c r="G42" s="42">
        <f>IF(AND(L2=TRUE),"0",IF(B42=0,prix!G40,IF(M2=TRUE,'prix promo'!I40,IF(M2=FALSE,prix!G40,))))</f>
        <v>0</v>
      </c>
      <c r="H42" s="47">
        <f t="shared" si="0"/>
        <v>0</v>
      </c>
    </row>
    <row r="43" spans="1:8" ht="12" customHeight="1">
      <c r="A43" s="73">
        <v>2864438</v>
      </c>
      <c r="B43" s="44"/>
      <c r="C43" s="127" t="str">
        <f>IF(L2=TRUE,"","SV Brebis &amp; chevre")</f>
        <v>SV Brebis &amp; chevre</v>
      </c>
      <c r="D43" s="128"/>
      <c r="E43" s="60"/>
      <c r="F43" s="46">
        <f>IF(L2=TRUE,"",prix!E41)</f>
        <v>0</v>
      </c>
      <c r="G43" s="42">
        <f>IF(AND(L2=TRUE),"0",IF(B43=0,prix!G41,IF(M2=TRUE,'prix promo'!I41,IF(M2=FALSE,prix!G41,))))</f>
        <v>0</v>
      </c>
      <c r="H43" s="47">
        <f t="shared" si="0"/>
        <v>0</v>
      </c>
    </row>
    <row r="44" spans="1:8" ht="12" customHeight="1">
      <c r="A44" s="51">
        <v>2864439</v>
      </c>
      <c r="B44" s="44"/>
      <c r="C44" s="127" t="str">
        <f>IF(L2=TRUE,"","SV 1/2 Tommette de brebis 0.600 kg")</f>
        <v>SV 1/2 Tommette de brebis 0.600 kg</v>
      </c>
      <c r="D44" s="128"/>
      <c r="E44" s="60"/>
      <c r="F44" s="46">
        <f>IF(L2=TRUE,"",prix!E42)</f>
        <v>0</v>
      </c>
      <c r="G44" s="42">
        <f>IF(AND(L2=TRUE),"0",IF(B44=0,prix!G42,IF(M2=TRUE,'prix promo'!I42,IF(M2=FALSE,prix!G42,))))</f>
        <v>0</v>
      </c>
      <c r="H44" s="47">
        <f t="shared" si="0"/>
        <v>0</v>
      </c>
    </row>
    <row r="45" spans="1:8" s="35" customFormat="1" ht="12.75" customHeight="1">
      <c r="A45" s="136" t="s">
        <v>1089</v>
      </c>
      <c r="B45" s="137"/>
      <c r="C45" s="137"/>
      <c r="D45" s="137"/>
      <c r="E45" s="137"/>
      <c r="F45" s="137"/>
      <c r="G45" s="137"/>
      <c r="H45" s="138"/>
    </row>
    <row r="46" spans="1:8" ht="12" customHeight="1">
      <c r="A46" s="49">
        <v>2564473</v>
      </c>
      <c r="B46" s="39"/>
      <c r="C46" s="134" t="s">
        <v>889</v>
      </c>
      <c r="D46" s="135"/>
      <c r="E46" s="59"/>
      <c r="F46" s="46">
        <f>prix!E43</f>
        <v>0</v>
      </c>
      <c r="G46" s="46">
        <f>prix!E43</f>
        <v>0</v>
      </c>
      <c r="H46" s="46">
        <f>E46*G46</f>
        <v>0</v>
      </c>
    </row>
    <row r="47" spans="1:8" ht="12" customHeight="1">
      <c r="A47" s="49">
        <v>2564472</v>
      </c>
      <c r="B47" s="39"/>
      <c r="C47" s="134" t="s">
        <v>890</v>
      </c>
      <c r="D47" s="135"/>
      <c r="E47" s="59"/>
      <c r="F47" s="46">
        <f>prix!E44</f>
        <v>0</v>
      </c>
      <c r="G47" s="46">
        <f>prix!E44</f>
        <v>0</v>
      </c>
      <c r="H47" s="46">
        <f>E47*G47</f>
        <v>0</v>
      </c>
    </row>
    <row r="48" spans="1:8" ht="12" customHeight="1">
      <c r="A48" s="49">
        <v>2564474</v>
      </c>
      <c r="B48" s="44"/>
      <c r="C48" s="134" t="s">
        <v>891</v>
      </c>
      <c r="D48" s="135"/>
      <c r="E48" s="60"/>
      <c r="F48" s="46">
        <f>prix!E45</f>
        <v>0</v>
      </c>
      <c r="G48" s="47">
        <f>prix!E45</f>
        <v>0</v>
      </c>
      <c r="H48" s="46">
        <f>E48*G48</f>
        <v>0</v>
      </c>
    </row>
    <row r="49" spans="1:11" ht="12" customHeight="1">
      <c r="A49" s="49">
        <v>2564480</v>
      </c>
      <c r="B49" s="39"/>
      <c r="C49" s="127" t="s">
        <v>892</v>
      </c>
      <c r="D49" s="131"/>
      <c r="E49" s="59"/>
      <c r="F49" s="46">
        <f>prix!E46</f>
        <v>0</v>
      </c>
      <c r="G49" s="46">
        <f>prix!E46</f>
        <v>0</v>
      </c>
      <c r="H49" s="46">
        <f>E49*G49</f>
        <v>0</v>
      </c>
    </row>
    <row r="50" spans="1:11" ht="12" customHeight="1">
      <c r="A50" s="49">
        <v>2564475</v>
      </c>
      <c r="B50" s="39"/>
      <c r="C50" s="127" t="s">
        <v>893</v>
      </c>
      <c r="D50" s="131"/>
      <c r="E50" s="59"/>
      <c r="F50" s="46">
        <f>prix!E47</f>
        <v>0</v>
      </c>
      <c r="G50" s="46">
        <f>prix!E47</f>
        <v>0</v>
      </c>
      <c r="H50" s="46">
        <f>E50*G50</f>
        <v>0</v>
      </c>
    </row>
    <row r="51" spans="1:11" ht="6" customHeight="1">
      <c r="A51" s="139"/>
      <c r="B51" s="140"/>
      <c r="C51" s="140"/>
      <c r="D51" s="140"/>
      <c r="E51" s="140"/>
      <c r="F51" s="140"/>
      <c r="G51" s="140"/>
      <c r="H51" s="131"/>
    </row>
    <row r="52" spans="1:11" ht="12" customHeight="1">
      <c r="A52" s="62">
        <v>3760172600015</v>
      </c>
      <c r="B52" s="76"/>
      <c r="C52" s="132" t="s">
        <v>1104</v>
      </c>
      <c r="D52" s="133"/>
      <c r="E52" s="63"/>
      <c r="F52" s="46">
        <f>prix!G48</f>
        <v>0</v>
      </c>
      <c r="G52" s="46">
        <f>prix!G48</f>
        <v>0</v>
      </c>
      <c r="H52" s="46">
        <f t="shared" si="0"/>
        <v>0</v>
      </c>
    </row>
    <row r="53" spans="1:11" ht="12" customHeight="1">
      <c r="A53" s="64">
        <v>3760172600022</v>
      </c>
      <c r="B53" s="68"/>
      <c r="C53" s="129" t="s">
        <v>1105</v>
      </c>
      <c r="D53" s="130"/>
      <c r="E53" s="65">
        <f>B53*90</f>
        <v>0</v>
      </c>
      <c r="F53" s="46">
        <f>prix!G49</f>
        <v>0</v>
      </c>
      <c r="G53" s="47">
        <f>prix!G49</f>
        <v>0</v>
      </c>
      <c r="H53" s="47">
        <f t="shared" si="0"/>
        <v>0</v>
      </c>
    </row>
    <row r="54" spans="1:11" ht="12" customHeight="1" thickBot="1">
      <c r="A54" s="64">
        <v>3760172600053</v>
      </c>
      <c r="B54" s="77"/>
      <c r="C54" s="146" t="s">
        <v>625</v>
      </c>
      <c r="D54" s="147"/>
      <c r="E54" s="66">
        <f>B54*1</f>
        <v>0</v>
      </c>
      <c r="F54" s="55">
        <f>prix!G50</f>
        <v>0</v>
      </c>
      <c r="G54" s="55">
        <f>prix!G50</f>
        <v>0</v>
      </c>
      <c r="H54" s="55">
        <f t="shared" si="0"/>
        <v>0</v>
      </c>
    </row>
    <row r="55" spans="1:11" ht="12" customHeight="1" thickTop="1">
      <c r="A55" s="67"/>
      <c r="B55" s="39"/>
      <c r="C55" s="156"/>
      <c r="D55" s="157"/>
      <c r="E55" s="50"/>
      <c r="F55" s="141" t="str">
        <f>IF(B55&gt;0,"GRATUIT","")</f>
        <v/>
      </c>
      <c r="G55" s="142"/>
      <c r="H55" s="143"/>
      <c r="I55" s="25"/>
    </row>
    <row r="56" spans="1:11" ht="12" customHeight="1">
      <c r="A56" s="62"/>
      <c r="B56" s="44"/>
      <c r="C56" s="125"/>
      <c r="D56" s="126"/>
      <c r="E56" s="60"/>
      <c r="F56" s="153" t="str">
        <f>IF(B56&gt;0,"GRATUIT","")</f>
        <v/>
      </c>
      <c r="G56" s="154"/>
      <c r="H56" s="155"/>
      <c r="I56" s="26"/>
      <c r="K56" s="36"/>
    </row>
    <row r="57" spans="1:11" ht="12" customHeight="1">
      <c r="A57" s="49"/>
      <c r="B57" s="53"/>
      <c r="C57" s="125"/>
      <c r="D57" s="126"/>
      <c r="E57" s="48"/>
      <c r="F57" s="153" t="str">
        <f>IF(B57&gt;0,"GRATUIT","")</f>
        <v/>
      </c>
      <c r="G57" s="154"/>
      <c r="H57" s="155"/>
      <c r="I57" s="25"/>
      <c r="J57" s="78" t="s">
        <v>1107</v>
      </c>
    </row>
    <row r="58" spans="1:11" ht="12" customHeight="1">
      <c r="A58" s="107" t="s">
        <v>894</v>
      </c>
      <c r="B58" s="108">
        <f>SUM(B9:B57)</f>
        <v>2</v>
      </c>
      <c r="C58" s="109"/>
      <c r="D58" s="107" t="s">
        <v>895</v>
      </c>
      <c r="E58" s="110">
        <f>E9+E10+E11+E12+E13+E14+E15+E16+E17+E18+E19+E20+E21+E22+E23+E24+E25+E26+E27+E28+E29+E30+E31+E32+E33+E34+E35+E36+E37+E38+E39+E40+E41+E42+E43+E44+E46+E47+E48+E55+E56+E57</f>
        <v>6</v>
      </c>
      <c r="F58" s="148" t="s">
        <v>628</v>
      </c>
      <c r="G58" s="111"/>
      <c r="H58" s="150" t="s">
        <v>629</v>
      </c>
      <c r="J58" s="79">
        <f>IF(L2,J64,E9*F9+E10*F10+E11*F11+E12*F12+E13*F13+E14*F14+E15*F15+E16*F16+E17*F17+E18*F18+E19*F19+E20*F20+E21*F21+E22*F22+E23*F23+E24*F24+E25*F25+E26*F26+E27*F27+E28*F28+E29*F29+E30*F30+E31*F31+E32*F32+E33*F33+E34*F34+E35*F35+E36*F36+E37*F37+E38*F38+E39*F39+E40*F40+E41*F41+E42*F42+E43*F43+E44*F44+E46*F46+E47*F47+E48*F48+E49*F49+E50*F50)</f>
        <v>0</v>
      </c>
    </row>
    <row r="59" spans="1:11" ht="9.75" customHeight="1">
      <c r="A59" s="111"/>
      <c r="B59" s="111"/>
      <c r="C59" s="109"/>
      <c r="D59" s="112"/>
      <c r="E59" s="113"/>
      <c r="F59" s="149"/>
      <c r="G59" s="111"/>
      <c r="H59" s="149"/>
      <c r="J59" s="80"/>
    </row>
    <row r="60" spans="1:11" ht="12" customHeight="1">
      <c r="A60" s="114"/>
      <c r="B60" s="114"/>
      <c r="C60" s="115"/>
      <c r="D60" s="172" t="s">
        <v>1106</v>
      </c>
      <c r="E60" s="124"/>
      <c r="F60" s="116">
        <f>IF(M2,J61,J58)</f>
        <v>0</v>
      </c>
      <c r="G60" s="117" t="s">
        <v>896</v>
      </c>
      <c r="H60" s="118">
        <f>G52*E52+G53*E53+G54*E54</f>
        <v>0</v>
      </c>
      <c r="J60" s="78" t="s">
        <v>1108</v>
      </c>
    </row>
    <row r="61" spans="1:11" ht="12" customHeight="1">
      <c r="A61" s="119"/>
      <c r="B61" s="119"/>
      <c r="C61" s="119"/>
      <c r="D61" s="171" t="s">
        <v>897</v>
      </c>
      <c r="E61" s="124"/>
      <c r="F61" s="105">
        <f>IF(L2=TRUE,(F9*E9+F10*E10+F11*E11+F12*E12+F13*E13+F14*E14+F15*E15+F16*E16+F17*E17+F18*E18+F19*E19+F20*E20+F21*E21+F22*E22+F23*E23+F24*E24+F25*E25+F26*E26+F27*E27+F28*E28+F46*E46+F47*E47+F48*E48+F49*E49+F50*E50)/100*prix!G5,(F9*E9+F10*E10+F11*E11+F12*E12+F13*E13+F14*E14+F15*E15+F16*E16+F17*E17+F18*E18+F19*E19+F20*E20+F21*E21+F22*E22+F23*E23+F24*E24+F25*E25+F26*E26+F27*E27+F28*E28+F29*E29+F30*E30+F31*E31+F32*E32+F33*E33+F34*E34+F35*E35+F36*E36+F37*E37+F38*E38+F39*E39+F40*E40+F41*E41+F42*E42+F43*E43+F44*E44+F46*E46+F47*E47+F48*E48+F49*E49+F50*E50)/100*prix!G5)</f>
        <v>0</v>
      </c>
      <c r="G61" s="117" t="s">
        <v>898</v>
      </c>
      <c r="H61" s="118">
        <f>H60/100*5.5</f>
        <v>0</v>
      </c>
      <c r="J61" s="81">
        <f>E9*G9+E10*G10+E11*G11+E12*G12+E13*G13+E14*G14+E15*G15+E16*G16+E17*G17+E18*G18+E19*G19+E20*G20+E21*G21+E22*G22+E23*G23+E24*G24+E25*G25+E26*G26+E27*G27+E28*G28+E29*G29+E30*G30+E31*G31+E32*G32+E33*G33+E34*G34+E35*G35+E36*G36+E37*G37+E38*G38+E39*G39+E40*G40+E41*G41+E42*G42+E43*G43+E44*G44+E46*G46+E47*G47+E48*G48+E49*G49+E50*G50</f>
        <v>0</v>
      </c>
    </row>
    <row r="62" spans="1:11" ht="12" customHeight="1">
      <c r="A62" s="119"/>
      <c r="B62" s="119"/>
      <c r="C62" s="119"/>
      <c r="D62" s="171" t="s">
        <v>899</v>
      </c>
      <c r="E62" s="124"/>
      <c r="F62" s="120">
        <f>F60-F61</f>
        <v>0</v>
      </c>
      <c r="G62" s="121" t="s">
        <v>900</v>
      </c>
      <c r="H62" s="118">
        <f>H60+H61</f>
        <v>0</v>
      </c>
      <c r="J62" s="80"/>
    </row>
    <row r="63" spans="1:11" ht="12" customHeight="1">
      <c r="A63" s="119"/>
      <c r="B63" s="119"/>
      <c r="C63" s="119"/>
      <c r="D63" s="171" t="s">
        <v>901</v>
      </c>
      <c r="E63" s="124"/>
      <c r="F63" s="120">
        <f>F62*5.5%</f>
        <v>0</v>
      </c>
      <c r="G63" s="119"/>
      <c r="H63" s="119"/>
      <c r="J63" s="78" t="s">
        <v>1109</v>
      </c>
    </row>
    <row r="64" spans="1:11" ht="12" customHeight="1">
      <c r="A64" s="119"/>
      <c r="B64" s="119"/>
      <c r="C64" s="119"/>
      <c r="D64" s="124" t="s">
        <v>902</v>
      </c>
      <c r="E64" s="124"/>
      <c r="F64" s="120">
        <f>F62+F63</f>
        <v>0</v>
      </c>
      <c r="G64" s="119"/>
      <c r="H64" s="119"/>
      <c r="J64" s="81">
        <f>E9*F9+E10*F10+E11*F11+E12*F12+E13*F13+E14*F14+E15*F15+E16*F16+E17*F17+E18*F18+E19*F19+E20*F20+E21*F21+E22*F22+E23*F23+E24*F24+E25*F25+E26*F26+E27*F27+E28*F28+E46*F46+E47*F47+E48*F48+E49*F49+E50*F50</f>
        <v>0</v>
      </c>
    </row>
  </sheetData>
  <mergeCells count="67">
    <mergeCell ref="D63:E63"/>
    <mergeCell ref="C16:D16"/>
    <mergeCell ref="C17:D17"/>
    <mergeCell ref="C24:D24"/>
    <mergeCell ref="C25:D25"/>
    <mergeCell ref="C26:D26"/>
    <mergeCell ref="C27:D27"/>
    <mergeCell ref="D62:E62"/>
    <mergeCell ref="D60:E60"/>
    <mergeCell ref="D61:E61"/>
    <mergeCell ref="C57:D57"/>
    <mergeCell ref="C33:D33"/>
    <mergeCell ref="C43:D43"/>
    <mergeCell ref="C21:D21"/>
    <mergeCell ref="C22:D22"/>
    <mergeCell ref="C49:D49"/>
    <mergeCell ref="F7:H7"/>
    <mergeCell ref="F5:H5"/>
    <mergeCell ref="C8:D8"/>
    <mergeCell ref="C9:D9"/>
    <mergeCell ref="B6:F6"/>
    <mergeCell ref="B5:D5"/>
    <mergeCell ref="B7:D7"/>
    <mergeCell ref="C31:D31"/>
    <mergeCell ref="C32:D32"/>
    <mergeCell ref="A4:E4"/>
    <mergeCell ref="C10:D10"/>
    <mergeCell ref="C11:D11"/>
    <mergeCell ref="C14:D14"/>
    <mergeCell ref="C15:D15"/>
    <mergeCell ref="C12:D12"/>
    <mergeCell ref="C19:D19"/>
    <mergeCell ref="C20:D20"/>
    <mergeCell ref="C28:D28"/>
    <mergeCell ref="C23:D23"/>
    <mergeCell ref="F4:G4"/>
    <mergeCell ref="F57:H57"/>
    <mergeCell ref="C38:D38"/>
    <mergeCell ref="C39:D39"/>
    <mergeCell ref="C54:D54"/>
    <mergeCell ref="C44:D44"/>
    <mergeCell ref="C36:D36"/>
    <mergeCell ref="C37:D37"/>
    <mergeCell ref="C47:D47"/>
    <mergeCell ref="C48:D48"/>
    <mergeCell ref="F56:H56"/>
    <mergeCell ref="C55:D55"/>
    <mergeCell ref="C41:D41"/>
    <mergeCell ref="C42:D42"/>
    <mergeCell ref="C18:D18"/>
    <mergeCell ref="C30:D30"/>
    <mergeCell ref="D64:E64"/>
    <mergeCell ref="C56:D56"/>
    <mergeCell ref="C13:D13"/>
    <mergeCell ref="C53:D53"/>
    <mergeCell ref="C50:D50"/>
    <mergeCell ref="C52:D52"/>
    <mergeCell ref="C46:D46"/>
    <mergeCell ref="A45:H45"/>
    <mergeCell ref="A51:H51"/>
    <mergeCell ref="F55:H55"/>
    <mergeCell ref="C29:D29"/>
    <mergeCell ref="C40:D40"/>
    <mergeCell ref="C34:D34"/>
    <mergeCell ref="C35:D35"/>
    <mergeCell ref="F58:F59"/>
    <mergeCell ref="H58:H59"/>
  </mergeCells>
  <conditionalFormatting sqref="E52">
    <cfRule type="cellIs" dxfId="1" priority="3" stopIfTrue="1" operator="equal">
      <formula>0</formula>
    </cfRule>
  </conditionalFormatting>
  <conditionalFormatting sqref="E53:E54">
    <cfRule type="cellIs" dxfId="0" priority="2" stopIfTrue="1" operator="equal">
      <formula>0</formula>
    </cfRule>
  </conditionalFormatting>
  <dataValidations count="4">
    <dataValidation type="list" allowBlank="1" showInputMessage="1" showErrorMessage="1" sqref="C56:D56">
      <formula1>OFFSET(produits,MATCH($C$56&amp;"*",produits,0)-1,,COUNTIF(produits,$C$56&amp;"*"))</formula1>
    </dataValidation>
    <dataValidation type="list" allowBlank="1" showInputMessage="1" showErrorMessage="1" sqref="C55:D55">
      <formula1>OFFSET(produits,MATCH($C$55&amp;"*",produits,0)-1,,COUNTIF(produits,$C$55&amp;"*"))</formula1>
    </dataValidation>
    <dataValidation type="list" allowBlank="1" showInputMessage="1" showErrorMessage="1" sqref="C57:D57">
      <formula1>OFFSET(produits,MATCH($C$57&amp;"*",produits,0)-1,,COUNTIF(produits,$C$57&amp;"*"))</formula1>
    </dataValidation>
    <dataValidation type="list" showInputMessage="1" sqref="B5:D5">
      <formula1>OFFSET(magasin,MATCH($B$5&amp;"*",magasin,0)-1,,COUNTIF(magasin,$B$5&amp;"*"))</formula1>
    </dataValidation>
  </dataValidations>
  <pageMargins left="0.39370078740157483" right="0.39370078740157483" top="0" bottom="0" header="0.31496062992125984" footer="0.31496062992125984"/>
  <pageSetup paperSize="9" orientation="portrait" horizontalDpi="300" verticalDpi="120" r:id="rId1"/>
  <ignoredErrors>
    <ignoredError sqref="E53:E54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363"/>
  <sheetViews>
    <sheetView topLeftCell="A338" zoomScale="150" zoomScaleNormal="150" workbookViewId="0">
      <pane xSplit="1" topLeftCell="B1" activePane="topRight" state="frozen"/>
      <selection pane="topRight" activeCell="B336" sqref="B336"/>
    </sheetView>
  </sheetViews>
  <sheetFormatPr baseColWidth="10" defaultRowHeight="11.25"/>
  <cols>
    <col min="1" max="1" width="36.85546875" style="10" bestFit="1" customWidth="1"/>
    <col min="2" max="2" width="48" style="3" customWidth="1"/>
    <col min="3" max="3" width="16.28515625" style="4" customWidth="1"/>
    <col min="4" max="4" width="29.28515625" style="3" customWidth="1"/>
    <col min="5" max="5" width="2.85546875" style="3" customWidth="1"/>
    <col min="6" max="16384" width="11.42578125" style="5"/>
  </cols>
  <sheetData>
    <row r="1" spans="1:5">
      <c r="A1" s="10" t="s">
        <v>201</v>
      </c>
      <c r="B1" s="3" t="s">
        <v>201</v>
      </c>
      <c r="C1" s="4" t="s">
        <v>201</v>
      </c>
      <c r="D1" s="3" t="s">
        <v>201</v>
      </c>
    </row>
    <row r="2" spans="1:5">
      <c r="A2" s="10" t="s">
        <v>908</v>
      </c>
    </row>
    <row r="3" spans="1:5">
      <c r="A3" s="10" t="s">
        <v>650</v>
      </c>
      <c r="B3" s="3" t="s">
        <v>651</v>
      </c>
      <c r="C3" s="4">
        <v>24100</v>
      </c>
      <c r="D3" s="3" t="s">
        <v>652</v>
      </c>
      <c r="E3" s="3">
        <v>17</v>
      </c>
    </row>
    <row r="4" spans="1:5">
      <c r="A4" s="9" t="s">
        <v>45</v>
      </c>
      <c r="B4" s="2" t="s">
        <v>179</v>
      </c>
      <c r="C4" s="4">
        <v>32000</v>
      </c>
      <c r="D4" s="3" t="s">
        <v>180</v>
      </c>
    </row>
    <row r="5" spans="1:5">
      <c r="A5" s="9" t="s">
        <v>909</v>
      </c>
      <c r="B5" s="2" t="s">
        <v>181</v>
      </c>
      <c r="C5" s="4">
        <v>24750</v>
      </c>
      <c r="D5" s="3" t="s">
        <v>182</v>
      </c>
      <c r="E5" s="3">
        <v>20</v>
      </c>
    </row>
    <row r="6" spans="1:5">
      <c r="A6" s="11" t="s">
        <v>910</v>
      </c>
      <c r="B6" s="2" t="s">
        <v>215</v>
      </c>
      <c r="C6" s="4">
        <v>46000</v>
      </c>
      <c r="D6" s="3" t="s">
        <v>185</v>
      </c>
      <c r="E6" s="3">
        <v>17</v>
      </c>
    </row>
    <row r="7" spans="1:5">
      <c r="A7" s="12" t="s">
        <v>911</v>
      </c>
      <c r="B7" s="2" t="s">
        <v>183</v>
      </c>
      <c r="C7" s="4">
        <v>40100</v>
      </c>
      <c r="D7" s="3" t="s">
        <v>184</v>
      </c>
      <c r="E7" s="3">
        <v>17</v>
      </c>
    </row>
    <row r="8" spans="1:5">
      <c r="A8" s="9" t="s">
        <v>912</v>
      </c>
      <c r="B8" s="2" t="s">
        <v>186</v>
      </c>
      <c r="C8" s="4">
        <v>85000</v>
      </c>
      <c r="D8" s="3" t="s">
        <v>187</v>
      </c>
      <c r="E8" s="3">
        <v>20</v>
      </c>
    </row>
    <row r="9" spans="1:5" ht="12.75">
      <c r="A9" s="9" t="s">
        <v>913</v>
      </c>
      <c r="B9" s="17" t="s">
        <v>493</v>
      </c>
      <c r="C9" s="4">
        <v>17285</v>
      </c>
      <c r="D9" s="3" t="s">
        <v>494</v>
      </c>
      <c r="E9" s="3">
        <v>20</v>
      </c>
    </row>
    <row r="10" spans="1:5">
      <c r="A10" s="12" t="s">
        <v>914</v>
      </c>
      <c r="B10" s="2" t="s">
        <v>188</v>
      </c>
      <c r="C10" s="4">
        <v>87100</v>
      </c>
      <c r="D10" s="3" t="s">
        <v>189</v>
      </c>
      <c r="E10" s="3">
        <v>20</v>
      </c>
    </row>
    <row r="11" spans="1:5">
      <c r="A11" s="10" t="s">
        <v>915</v>
      </c>
      <c r="B11" s="3" t="s">
        <v>504</v>
      </c>
      <c r="C11" s="4">
        <v>16300</v>
      </c>
      <c r="D11" s="3" t="s">
        <v>505</v>
      </c>
      <c r="E11" s="3">
        <v>17</v>
      </c>
    </row>
    <row r="12" spans="1:5">
      <c r="A12" s="10" t="s">
        <v>874</v>
      </c>
      <c r="B12" s="3" t="s">
        <v>745</v>
      </c>
      <c r="C12" s="4">
        <v>31770</v>
      </c>
      <c r="D12" s="3" t="s">
        <v>746</v>
      </c>
      <c r="E12" s="3">
        <v>17</v>
      </c>
    </row>
    <row r="13" spans="1:5">
      <c r="A13" s="9" t="s">
        <v>916</v>
      </c>
      <c r="B13" s="2" t="s">
        <v>230</v>
      </c>
      <c r="C13" s="4">
        <v>40100</v>
      </c>
      <c r="D13" s="3" t="s">
        <v>184</v>
      </c>
      <c r="E13" s="3">
        <v>17</v>
      </c>
    </row>
    <row r="14" spans="1:5">
      <c r="A14" s="10" t="s">
        <v>812</v>
      </c>
      <c r="B14" s="3" t="s">
        <v>813</v>
      </c>
      <c r="C14" s="4">
        <v>33470</v>
      </c>
      <c r="D14" s="3" t="s">
        <v>269</v>
      </c>
      <c r="E14" s="3">
        <v>17</v>
      </c>
    </row>
    <row r="15" spans="1:5">
      <c r="A15" s="10" t="s">
        <v>772</v>
      </c>
      <c r="B15" s="3" t="s">
        <v>773</v>
      </c>
      <c r="C15" s="4">
        <v>65100</v>
      </c>
      <c r="D15" s="3" t="s">
        <v>774</v>
      </c>
      <c r="E15" s="3">
        <v>17</v>
      </c>
    </row>
    <row r="16" spans="1:5">
      <c r="A16" s="14" t="s">
        <v>875</v>
      </c>
      <c r="B16" s="2" t="s">
        <v>552</v>
      </c>
      <c r="C16" s="8">
        <v>47200</v>
      </c>
      <c r="D16" s="2" t="s">
        <v>553</v>
      </c>
      <c r="E16" s="3">
        <v>17</v>
      </c>
    </row>
    <row r="17" spans="1:5">
      <c r="A17" s="10" t="s">
        <v>873</v>
      </c>
      <c r="B17" s="3" t="s">
        <v>749</v>
      </c>
      <c r="C17" s="4">
        <v>40200</v>
      </c>
      <c r="D17" s="3" t="s">
        <v>750</v>
      </c>
      <c r="E17" s="3">
        <v>17</v>
      </c>
    </row>
    <row r="18" spans="1:5">
      <c r="A18" s="11" t="s">
        <v>917</v>
      </c>
      <c r="B18" s="2" t="s">
        <v>242</v>
      </c>
      <c r="C18" s="4">
        <v>31210</v>
      </c>
      <c r="D18" s="3" t="s">
        <v>243</v>
      </c>
      <c r="E18" s="3">
        <v>17</v>
      </c>
    </row>
    <row r="19" spans="1:5">
      <c r="A19" s="10" t="s">
        <v>769</v>
      </c>
      <c r="B19" s="3" t="s">
        <v>770</v>
      </c>
      <c r="C19" s="4">
        <v>56190</v>
      </c>
      <c r="D19" s="3" t="s">
        <v>771</v>
      </c>
      <c r="E19" s="3">
        <v>15</v>
      </c>
    </row>
    <row r="20" spans="1:5">
      <c r="A20" s="10" t="s">
        <v>918</v>
      </c>
      <c r="B20" s="3" t="s">
        <v>742</v>
      </c>
      <c r="C20" s="4">
        <v>17200</v>
      </c>
      <c r="D20" s="3" t="s">
        <v>344</v>
      </c>
    </row>
    <row r="21" spans="1:5">
      <c r="A21" s="10" t="s">
        <v>867</v>
      </c>
      <c r="B21" s="3" t="s">
        <v>868</v>
      </c>
      <c r="C21" s="4">
        <v>64270</v>
      </c>
      <c r="D21" s="3" t="s">
        <v>869</v>
      </c>
      <c r="E21" s="3">
        <v>17</v>
      </c>
    </row>
    <row r="22" spans="1:5" ht="12.75">
      <c r="A22" s="10" t="s">
        <v>919</v>
      </c>
      <c r="B22" s="3" t="s">
        <v>598</v>
      </c>
      <c r="C22" s="4">
        <v>40500</v>
      </c>
      <c r="D22" s="3" t="s">
        <v>599</v>
      </c>
      <c r="E22" s="17">
        <v>17</v>
      </c>
    </row>
    <row r="23" spans="1:5" ht="12.75">
      <c r="A23" s="11" t="s">
        <v>876</v>
      </c>
      <c r="B23" s="3" t="s">
        <v>501</v>
      </c>
      <c r="C23" s="4">
        <v>31500</v>
      </c>
      <c r="D23" s="3" t="s">
        <v>312</v>
      </c>
      <c r="E23" s="17">
        <v>17</v>
      </c>
    </row>
    <row r="24" spans="1:5">
      <c r="A24" s="10" t="s">
        <v>920</v>
      </c>
      <c r="B24" s="3" t="s">
        <v>702</v>
      </c>
      <c r="C24" s="4">
        <v>40190</v>
      </c>
      <c r="D24" s="3" t="s">
        <v>703</v>
      </c>
      <c r="E24" s="3">
        <v>17</v>
      </c>
    </row>
    <row r="25" spans="1:5">
      <c r="A25" s="13" t="s">
        <v>921</v>
      </c>
      <c r="B25" s="2" t="s">
        <v>190</v>
      </c>
      <c r="C25" s="4">
        <v>40000</v>
      </c>
      <c r="D25" s="3" t="s">
        <v>191</v>
      </c>
      <c r="E25" s="3">
        <v>17</v>
      </c>
    </row>
    <row r="26" spans="1:5">
      <c r="A26" s="11" t="s">
        <v>87</v>
      </c>
      <c r="B26" s="2" t="s">
        <v>192</v>
      </c>
      <c r="C26" s="4">
        <v>11100</v>
      </c>
      <c r="D26" s="3" t="s">
        <v>193</v>
      </c>
      <c r="E26" s="3">
        <v>15</v>
      </c>
    </row>
    <row r="27" spans="1:5">
      <c r="A27" s="12" t="s">
        <v>922</v>
      </c>
      <c r="B27" s="2" t="s">
        <v>195</v>
      </c>
      <c r="C27" s="4">
        <v>17100</v>
      </c>
      <c r="D27" s="3" t="s">
        <v>194</v>
      </c>
      <c r="E27" s="3">
        <v>20</v>
      </c>
    </row>
    <row r="28" spans="1:5">
      <c r="A28" s="9" t="s">
        <v>923</v>
      </c>
      <c r="B28" s="2" t="s">
        <v>196</v>
      </c>
      <c r="C28" s="4">
        <v>64500</v>
      </c>
      <c r="D28" s="3" t="s">
        <v>197</v>
      </c>
      <c r="E28" s="3">
        <v>17</v>
      </c>
    </row>
    <row r="29" spans="1:5">
      <c r="A29" s="10" t="s">
        <v>924</v>
      </c>
      <c r="B29" s="3" t="s">
        <v>751</v>
      </c>
      <c r="C29" s="4">
        <v>87200</v>
      </c>
      <c r="D29" s="3" t="s">
        <v>199</v>
      </c>
      <c r="E29" s="3">
        <v>20</v>
      </c>
    </row>
    <row r="30" spans="1:5">
      <c r="A30" s="9" t="s">
        <v>924</v>
      </c>
      <c r="B30" s="2" t="s">
        <v>198</v>
      </c>
      <c r="C30" s="4">
        <v>87200</v>
      </c>
      <c r="D30" s="3" t="s">
        <v>199</v>
      </c>
      <c r="E30" s="3">
        <v>20</v>
      </c>
    </row>
    <row r="31" spans="1:5">
      <c r="A31" s="10" t="s">
        <v>925</v>
      </c>
      <c r="B31" s="3" t="s">
        <v>757</v>
      </c>
      <c r="C31" s="4">
        <v>18100</v>
      </c>
      <c r="D31" s="3" t="s">
        <v>758</v>
      </c>
    </row>
    <row r="32" spans="1:5">
      <c r="A32" s="10" t="s">
        <v>926</v>
      </c>
      <c r="B32" s="3" t="s">
        <v>794</v>
      </c>
      <c r="C32" s="4">
        <v>87920</v>
      </c>
      <c r="D32" s="3" t="s">
        <v>795</v>
      </c>
    </row>
    <row r="33" spans="1:5">
      <c r="A33" s="10" t="s">
        <v>927</v>
      </c>
      <c r="B33" s="3" t="s">
        <v>796</v>
      </c>
      <c r="C33" s="4">
        <v>86220</v>
      </c>
      <c r="D33" s="3" t="s">
        <v>797</v>
      </c>
    </row>
    <row r="34" spans="1:5">
      <c r="A34" s="10" t="s">
        <v>928</v>
      </c>
      <c r="B34" s="3" t="s">
        <v>793</v>
      </c>
      <c r="C34" s="4">
        <v>17100</v>
      </c>
      <c r="D34" s="3" t="s">
        <v>194</v>
      </c>
    </row>
    <row r="35" spans="1:5" ht="12.75">
      <c r="A35" s="9" t="s">
        <v>527</v>
      </c>
      <c r="B35" s="2" t="s">
        <v>531</v>
      </c>
      <c r="C35" s="17">
        <v>44470</v>
      </c>
      <c r="D35" s="17" t="s">
        <v>532</v>
      </c>
    </row>
    <row r="36" spans="1:5" ht="12.75">
      <c r="A36" s="9" t="s">
        <v>528</v>
      </c>
      <c r="B36" s="2" t="s">
        <v>533</v>
      </c>
      <c r="C36" s="4">
        <v>22940</v>
      </c>
      <c r="D36" s="17" t="s">
        <v>534</v>
      </c>
    </row>
    <row r="37" spans="1:5" ht="12.75">
      <c r="A37" s="9" t="s">
        <v>529</v>
      </c>
      <c r="B37" s="2" t="s">
        <v>530</v>
      </c>
      <c r="C37" s="17">
        <v>37420</v>
      </c>
      <c r="D37" s="17" t="s">
        <v>535</v>
      </c>
    </row>
    <row r="38" spans="1:5">
      <c r="A38" s="10" t="s">
        <v>929</v>
      </c>
      <c r="B38" s="3" t="s">
        <v>743</v>
      </c>
      <c r="C38" s="4">
        <v>17530</v>
      </c>
      <c r="D38" s="3" t="s">
        <v>744</v>
      </c>
    </row>
    <row r="39" spans="1:5" ht="12.75">
      <c r="A39" s="11" t="s">
        <v>88</v>
      </c>
      <c r="B39" s="17" t="s">
        <v>495</v>
      </c>
      <c r="C39" s="4">
        <v>31840</v>
      </c>
      <c r="D39" s="3" t="s">
        <v>496</v>
      </c>
      <c r="E39" s="3">
        <v>10</v>
      </c>
    </row>
    <row r="40" spans="1:5">
      <c r="A40" s="10" t="s">
        <v>930</v>
      </c>
      <c r="B40" s="3" t="s">
        <v>931</v>
      </c>
      <c r="C40" s="4">
        <v>17440</v>
      </c>
      <c r="D40" s="3" t="s">
        <v>932</v>
      </c>
    </row>
    <row r="41" spans="1:5">
      <c r="A41" s="10" t="s">
        <v>670</v>
      </c>
      <c r="B41" s="3" t="s">
        <v>671</v>
      </c>
      <c r="C41" s="4">
        <v>65200</v>
      </c>
      <c r="D41" s="3" t="s">
        <v>672</v>
      </c>
      <c r="E41" s="3">
        <v>17</v>
      </c>
    </row>
    <row r="42" spans="1:5">
      <c r="A42" s="9" t="s">
        <v>46</v>
      </c>
      <c r="B42" s="2" t="s">
        <v>216</v>
      </c>
      <c r="C42" s="4">
        <v>64100</v>
      </c>
      <c r="D42" s="3" t="s">
        <v>217</v>
      </c>
    </row>
    <row r="43" spans="1:5" customFormat="1" ht="12.75">
      <c r="A43" s="9" t="s">
        <v>47</v>
      </c>
      <c r="B43" s="2" t="s">
        <v>220</v>
      </c>
      <c r="C43" s="4">
        <v>64200</v>
      </c>
      <c r="D43" s="3" t="s">
        <v>221</v>
      </c>
      <c r="E43" s="3"/>
    </row>
    <row r="44" spans="1:5" customFormat="1" ht="12.75">
      <c r="A44" s="10" t="s">
        <v>877</v>
      </c>
      <c r="B44" s="3" t="s">
        <v>719</v>
      </c>
      <c r="C44" s="4">
        <v>33000</v>
      </c>
      <c r="D44" s="3" t="s">
        <v>432</v>
      </c>
      <c r="E44" s="3">
        <v>17</v>
      </c>
    </row>
    <row r="45" spans="1:5" customFormat="1" ht="12.75">
      <c r="A45" s="10" t="s">
        <v>728</v>
      </c>
      <c r="B45" s="3" t="s">
        <v>729</v>
      </c>
      <c r="C45" s="4">
        <v>33420</v>
      </c>
      <c r="D45" s="3" t="s">
        <v>730</v>
      </c>
      <c r="E45" s="3">
        <v>17</v>
      </c>
    </row>
    <row r="46" spans="1:5" customFormat="1" ht="12.75">
      <c r="A46" s="12" t="s">
        <v>48</v>
      </c>
      <c r="B46" s="2" t="s">
        <v>222</v>
      </c>
      <c r="C46" s="4">
        <v>33021</v>
      </c>
      <c r="D46" s="3" t="s">
        <v>223</v>
      </c>
      <c r="E46" s="3">
        <v>17</v>
      </c>
    </row>
    <row r="47" spans="1:5">
      <c r="A47" s="11" t="s">
        <v>89</v>
      </c>
      <c r="B47" s="2" t="s">
        <v>224</v>
      </c>
      <c r="C47" s="4">
        <v>66400</v>
      </c>
      <c r="D47" s="3" t="s">
        <v>225</v>
      </c>
      <c r="E47" s="3">
        <v>17</v>
      </c>
    </row>
    <row r="48" spans="1:5">
      <c r="A48" s="9" t="s">
        <v>49</v>
      </c>
      <c r="B48" s="2" t="s">
        <v>226</v>
      </c>
      <c r="C48" s="4">
        <v>33670</v>
      </c>
      <c r="D48" s="3" t="s">
        <v>227</v>
      </c>
      <c r="E48" s="3">
        <v>17</v>
      </c>
    </row>
    <row r="49" spans="1:5">
      <c r="A49" s="9" t="s">
        <v>126</v>
      </c>
      <c r="B49" s="2" t="s">
        <v>228</v>
      </c>
      <c r="C49" s="4">
        <v>24100</v>
      </c>
      <c r="D49" s="3" t="s">
        <v>229</v>
      </c>
    </row>
    <row r="50" spans="1:5" ht="12.75">
      <c r="A50" s="11" t="s">
        <v>90</v>
      </c>
      <c r="B50" s="17" t="s">
        <v>497</v>
      </c>
      <c r="C50" s="4">
        <v>66200</v>
      </c>
      <c r="D50" s="3" t="s">
        <v>498</v>
      </c>
      <c r="E50" s="3">
        <v>17</v>
      </c>
    </row>
    <row r="51" spans="1:5">
      <c r="A51" s="9" t="s">
        <v>50</v>
      </c>
      <c r="B51" s="2" t="s">
        <v>231</v>
      </c>
      <c r="C51" s="4">
        <v>32500</v>
      </c>
      <c r="D51" s="3" t="s">
        <v>232</v>
      </c>
      <c r="E51" s="3">
        <v>17</v>
      </c>
    </row>
    <row r="52" spans="1:5">
      <c r="A52" s="9" t="s">
        <v>933</v>
      </c>
      <c r="B52" s="2" t="s">
        <v>233</v>
      </c>
      <c r="C52" s="4">
        <v>64700</v>
      </c>
      <c r="D52" s="3" t="s">
        <v>234</v>
      </c>
      <c r="E52" s="3">
        <v>17</v>
      </c>
    </row>
    <row r="53" spans="1:5">
      <c r="A53" s="9" t="s">
        <v>934</v>
      </c>
      <c r="B53" s="2" t="s">
        <v>235</v>
      </c>
      <c r="C53" s="4">
        <v>64700</v>
      </c>
      <c r="D53" s="3" t="s">
        <v>234</v>
      </c>
      <c r="E53" s="3">
        <v>17</v>
      </c>
    </row>
    <row r="54" spans="1:5">
      <c r="A54" s="12" t="s">
        <v>51</v>
      </c>
      <c r="B54" s="2" t="s">
        <v>236</v>
      </c>
      <c r="C54" s="4">
        <v>64110</v>
      </c>
      <c r="D54" s="3" t="s">
        <v>237</v>
      </c>
    </row>
    <row r="55" spans="1:5">
      <c r="A55" s="10" t="s">
        <v>935</v>
      </c>
      <c r="B55" s="3" t="s">
        <v>820</v>
      </c>
      <c r="C55" s="4">
        <v>17390</v>
      </c>
      <c r="D55" s="3" t="s">
        <v>821</v>
      </c>
    </row>
    <row r="56" spans="1:5">
      <c r="A56" s="9" t="s">
        <v>52</v>
      </c>
      <c r="B56" s="2" t="s">
        <v>238</v>
      </c>
      <c r="C56" s="4">
        <v>40550</v>
      </c>
      <c r="D56" s="3" t="s">
        <v>239</v>
      </c>
    </row>
    <row r="57" spans="1:5">
      <c r="A57" s="9" t="s">
        <v>53</v>
      </c>
      <c r="B57" s="2" t="s">
        <v>240</v>
      </c>
      <c r="C57" s="4">
        <v>64130</v>
      </c>
      <c r="D57" s="3" t="s">
        <v>241</v>
      </c>
    </row>
    <row r="58" spans="1:5">
      <c r="A58" s="10" t="s">
        <v>936</v>
      </c>
      <c r="B58" s="3" t="s">
        <v>749</v>
      </c>
      <c r="C58" s="4">
        <v>40200</v>
      </c>
      <c r="D58" s="3" t="s">
        <v>750</v>
      </c>
      <c r="E58" s="3">
        <v>17</v>
      </c>
    </row>
    <row r="59" spans="1:5">
      <c r="A59" s="11" t="s">
        <v>91</v>
      </c>
      <c r="B59" s="3" t="s">
        <v>499</v>
      </c>
      <c r="C59" s="4">
        <v>82200</v>
      </c>
      <c r="D59" s="3" t="s">
        <v>500</v>
      </c>
    </row>
    <row r="60" spans="1:5">
      <c r="A60" s="9" t="s">
        <v>54</v>
      </c>
      <c r="B60" s="2" t="s">
        <v>244</v>
      </c>
      <c r="C60" s="4">
        <v>64800</v>
      </c>
      <c r="D60" s="3" t="s">
        <v>245</v>
      </c>
    </row>
    <row r="61" spans="1:5">
      <c r="A61" s="9" t="s">
        <v>937</v>
      </c>
      <c r="B61" s="2" t="s">
        <v>246</v>
      </c>
      <c r="C61" s="4">
        <v>40300</v>
      </c>
      <c r="D61" s="3" t="s">
        <v>247</v>
      </c>
      <c r="E61" s="3">
        <v>17</v>
      </c>
    </row>
    <row r="62" spans="1:5">
      <c r="A62" s="9" t="s">
        <v>127</v>
      </c>
      <c r="B62" s="2" t="s">
        <v>248</v>
      </c>
      <c r="C62" s="4">
        <v>24130</v>
      </c>
      <c r="D62" s="3" t="s">
        <v>249</v>
      </c>
    </row>
    <row r="63" spans="1:5">
      <c r="A63" s="11" t="s">
        <v>202</v>
      </c>
      <c r="B63" s="2" t="s">
        <v>250</v>
      </c>
      <c r="C63" s="4">
        <v>9110</v>
      </c>
      <c r="D63" s="3" t="s">
        <v>251</v>
      </c>
    </row>
    <row r="64" spans="1:5">
      <c r="A64" s="15" t="s">
        <v>92</v>
      </c>
      <c r="B64" s="2" t="s">
        <v>252</v>
      </c>
      <c r="C64" s="4">
        <v>66240</v>
      </c>
      <c r="D64" s="3" t="s">
        <v>253</v>
      </c>
      <c r="E64" s="3">
        <v>17</v>
      </c>
    </row>
    <row r="65" spans="1:5">
      <c r="A65" s="10" t="s">
        <v>938</v>
      </c>
      <c r="B65" s="3" t="s">
        <v>752</v>
      </c>
      <c r="C65" s="4">
        <v>17110</v>
      </c>
      <c r="D65" s="3" t="s">
        <v>753</v>
      </c>
    </row>
    <row r="66" spans="1:5">
      <c r="A66" s="11" t="s">
        <v>203</v>
      </c>
      <c r="B66" s="2" t="s">
        <v>254</v>
      </c>
      <c r="C66" s="4">
        <v>66250</v>
      </c>
      <c r="D66" s="3" t="s">
        <v>255</v>
      </c>
      <c r="E66" s="3">
        <v>17</v>
      </c>
    </row>
    <row r="67" spans="1:5">
      <c r="A67" s="10" t="s">
        <v>939</v>
      </c>
      <c r="B67" s="3" t="s">
        <v>828</v>
      </c>
      <c r="C67" s="4">
        <v>24160</v>
      </c>
      <c r="D67" s="3" t="s">
        <v>829</v>
      </c>
    </row>
    <row r="68" spans="1:5">
      <c r="A68" s="12" t="s">
        <v>940</v>
      </c>
      <c r="B68" s="2" t="s">
        <v>256</v>
      </c>
      <c r="C68" s="4">
        <v>64990</v>
      </c>
      <c r="D68" s="3" t="s">
        <v>257</v>
      </c>
      <c r="E68" s="3">
        <v>17</v>
      </c>
    </row>
    <row r="69" spans="1:5">
      <c r="A69" s="10" t="s">
        <v>941</v>
      </c>
      <c r="B69" s="3" t="s">
        <v>814</v>
      </c>
      <c r="C69" s="4">
        <v>17310</v>
      </c>
      <c r="D69" s="3" t="s">
        <v>815</v>
      </c>
    </row>
    <row r="70" spans="1:5" ht="12.75">
      <c r="A70" s="11" t="s">
        <v>93</v>
      </c>
      <c r="B70" s="2" t="s">
        <v>258</v>
      </c>
      <c r="C70" s="4">
        <v>66300</v>
      </c>
      <c r="D70" s="3" t="s">
        <v>259</v>
      </c>
      <c r="E70" s="17"/>
    </row>
    <row r="71" spans="1:5" ht="12.75">
      <c r="A71" s="10" t="s">
        <v>840</v>
      </c>
      <c r="B71" s="3" t="s">
        <v>563</v>
      </c>
      <c r="C71" s="4">
        <v>31300</v>
      </c>
      <c r="D71" s="3" t="s">
        <v>312</v>
      </c>
      <c r="E71" s="17">
        <v>17</v>
      </c>
    </row>
    <row r="72" spans="1:5">
      <c r="A72" s="9" t="s">
        <v>55</v>
      </c>
      <c r="B72" s="2" t="s">
        <v>260</v>
      </c>
      <c r="C72" s="4">
        <v>32190</v>
      </c>
      <c r="D72" s="3" t="s">
        <v>261</v>
      </c>
    </row>
    <row r="73" spans="1:5">
      <c r="A73" s="9" t="s">
        <v>942</v>
      </c>
      <c r="B73" s="2" t="s">
        <v>262</v>
      </c>
      <c r="C73" s="4">
        <v>24100</v>
      </c>
      <c r="D73" s="3" t="s">
        <v>263</v>
      </c>
      <c r="E73" s="3">
        <v>17</v>
      </c>
    </row>
    <row r="74" spans="1:5">
      <c r="A74" s="10" t="s">
        <v>642</v>
      </c>
    </row>
    <row r="75" spans="1:5">
      <c r="A75" s="10" t="s">
        <v>943</v>
      </c>
      <c r="B75" s="3" t="s">
        <v>944</v>
      </c>
      <c r="C75" s="4">
        <v>85270</v>
      </c>
      <c r="D75" s="3" t="s">
        <v>945</v>
      </c>
    </row>
    <row r="76" spans="1:5">
      <c r="A76" s="10" t="s">
        <v>946</v>
      </c>
      <c r="B76" s="3" t="s">
        <v>947</v>
      </c>
      <c r="C76" s="4">
        <v>33000</v>
      </c>
      <c r="D76" s="3" t="s">
        <v>948</v>
      </c>
    </row>
    <row r="77" spans="1:5" ht="12.75">
      <c r="A77" s="9" t="s">
        <v>536</v>
      </c>
      <c r="B77" s="6"/>
      <c r="C77" s="17"/>
      <c r="D77" s="17"/>
    </row>
    <row r="78" spans="1:5">
      <c r="A78" s="10" t="s">
        <v>949</v>
      </c>
      <c r="B78" s="3" t="s">
        <v>682</v>
      </c>
      <c r="C78" s="4">
        <v>17100</v>
      </c>
      <c r="D78" s="3" t="s">
        <v>194</v>
      </c>
    </row>
    <row r="79" spans="1:5">
      <c r="A79" s="14" t="s">
        <v>200</v>
      </c>
      <c r="B79" s="2" t="s">
        <v>487</v>
      </c>
      <c r="C79" s="4">
        <v>24750</v>
      </c>
      <c r="D79" s="3" t="s">
        <v>182</v>
      </c>
    </row>
    <row r="80" spans="1:5">
      <c r="A80" s="10" t="s">
        <v>950</v>
      </c>
      <c r="B80" s="3" t="s">
        <v>951</v>
      </c>
    </row>
    <row r="81" spans="1:5">
      <c r="A81" s="10" t="s">
        <v>952</v>
      </c>
      <c r="B81" s="3" t="s">
        <v>951</v>
      </c>
    </row>
    <row r="82" spans="1:5">
      <c r="A82" s="10" t="s">
        <v>953</v>
      </c>
      <c r="B82" s="3" t="s">
        <v>954</v>
      </c>
      <c r="C82" s="4">
        <v>58300</v>
      </c>
      <c r="D82" s="3" t="s">
        <v>955</v>
      </c>
    </row>
    <row r="83" spans="1:5">
      <c r="A83" s="10" t="s">
        <v>956</v>
      </c>
      <c r="B83" s="3" t="s">
        <v>830</v>
      </c>
      <c r="C83" s="4">
        <v>17940</v>
      </c>
      <c r="D83" s="3" t="s">
        <v>831</v>
      </c>
    </row>
    <row r="84" spans="1:5">
      <c r="A84" s="9" t="s">
        <v>56</v>
      </c>
      <c r="B84" s="2" t="s">
        <v>264</v>
      </c>
      <c r="C84" s="4">
        <v>40530</v>
      </c>
      <c r="D84" s="3" t="s">
        <v>265</v>
      </c>
      <c r="E84" s="3">
        <v>17</v>
      </c>
    </row>
    <row r="85" spans="1:5">
      <c r="A85" s="11" t="s">
        <v>492</v>
      </c>
      <c r="B85" s="2" t="s">
        <v>491</v>
      </c>
      <c r="C85" s="4">
        <v>12850</v>
      </c>
      <c r="D85" s="3" t="s">
        <v>433</v>
      </c>
      <c r="E85" s="3">
        <v>15</v>
      </c>
    </row>
    <row r="86" spans="1:5">
      <c r="A86" s="11" t="s">
        <v>94</v>
      </c>
      <c r="B86" s="2" t="s">
        <v>266</v>
      </c>
      <c r="C86" s="4">
        <v>30100</v>
      </c>
      <c r="D86" s="3" t="s">
        <v>267</v>
      </c>
    </row>
    <row r="87" spans="1:5">
      <c r="A87" s="10" t="s">
        <v>806</v>
      </c>
      <c r="B87" s="3" t="s">
        <v>807</v>
      </c>
      <c r="C87" s="4">
        <v>85110</v>
      </c>
      <c r="D87" s="3" t="s">
        <v>808</v>
      </c>
      <c r="E87" s="3">
        <v>15</v>
      </c>
    </row>
    <row r="88" spans="1:5">
      <c r="A88" s="10" t="s">
        <v>716</v>
      </c>
      <c r="B88" s="3" t="s">
        <v>717</v>
      </c>
      <c r="C88" s="4">
        <v>35410</v>
      </c>
      <c r="D88" s="3" t="s">
        <v>718</v>
      </c>
      <c r="E88" s="3">
        <v>12</v>
      </c>
    </row>
    <row r="89" spans="1:5">
      <c r="A89" s="9" t="s">
        <v>57</v>
      </c>
      <c r="B89" s="2" t="s">
        <v>268</v>
      </c>
      <c r="C89" s="4">
        <v>33470</v>
      </c>
      <c r="D89" s="3" t="s">
        <v>269</v>
      </c>
      <c r="E89" s="3">
        <v>17</v>
      </c>
    </row>
    <row r="90" spans="1:5">
      <c r="A90" s="11" t="s">
        <v>95</v>
      </c>
      <c r="B90" s="3" t="s">
        <v>502</v>
      </c>
      <c r="C90" s="4">
        <v>34920</v>
      </c>
      <c r="D90" s="3" t="s">
        <v>503</v>
      </c>
    </row>
    <row r="91" spans="1:5">
      <c r="A91" s="12" t="s">
        <v>128</v>
      </c>
      <c r="B91" s="2" t="s">
        <v>270</v>
      </c>
      <c r="C91" s="4">
        <v>86500</v>
      </c>
      <c r="D91" s="3" t="s">
        <v>271</v>
      </c>
    </row>
    <row r="92" spans="1:5">
      <c r="A92" s="10" t="s">
        <v>957</v>
      </c>
      <c r="B92" s="3" t="s">
        <v>958</v>
      </c>
      <c r="C92" s="4">
        <v>49610</v>
      </c>
      <c r="D92" s="3" t="s">
        <v>959</v>
      </c>
      <c r="E92" s="3">
        <v>16</v>
      </c>
    </row>
    <row r="93" spans="1:5">
      <c r="A93" s="11" t="s">
        <v>96</v>
      </c>
      <c r="B93" s="2" t="s">
        <v>272</v>
      </c>
      <c r="C93" s="4">
        <v>84120</v>
      </c>
      <c r="D93" s="3" t="s">
        <v>273</v>
      </c>
    </row>
    <row r="94" spans="1:5">
      <c r="A94" s="11" t="s">
        <v>204</v>
      </c>
      <c r="B94" s="2" t="s">
        <v>274</v>
      </c>
      <c r="C94" s="4">
        <v>12200</v>
      </c>
      <c r="D94" s="3" t="s">
        <v>275</v>
      </c>
      <c r="E94" s="3">
        <v>17</v>
      </c>
    </row>
    <row r="95" spans="1:5">
      <c r="A95" s="10" t="s">
        <v>676</v>
      </c>
      <c r="B95" s="3" t="s">
        <v>677</v>
      </c>
      <c r="C95" s="4">
        <v>35500</v>
      </c>
      <c r="D95" s="3" t="s">
        <v>678</v>
      </c>
      <c r="E95" s="3">
        <v>14</v>
      </c>
    </row>
    <row r="96" spans="1:5">
      <c r="A96" s="10" t="s">
        <v>832</v>
      </c>
      <c r="B96" s="3" t="s">
        <v>833</v>
      </c>
      <c r="C96" s="4">
        <v>22120</v>
      </c>
      <c r="D96" s="3" t="s">
        <v>834</v>
      </c>
    </row>
    <row r="97" spans="1:5">
      <c r="A97" s="10" t="s">
        <v>557</v>
      </c>
      <c r="B97" s="3" t="s">
        <v>558</v>
      </c>
      <c r="C97" s="4">
        <v>47190</v>
      </c>
      <c r="D97" s="3" t="s">
        <v>559</v>
      </c>
      <c r="E97" s="3">
        <v>15</v>
      </c>
    </row>
    <row r="98" spans="1:5">
      <c r="A98" s="10" t="s">
        <v>782</v>
      </c>
      <c r="B98" s="3" t="s">
        <v>783</v>
      </c>
      <c r="C98" s="4">
        <v>87700</v>
      </c>
      <c r="D98" s="3" t="s">
        <v>784</v>
      </c>
    </row>
    <row r="99" spans="1:5">
      <c r="A99" s="11" t="s">
        <v>205</v>
      </c>
      <c r="B99" s="2" t="s">
        <v>545</v>
      </c>
      <c r="C99" s="4">
        <v>30100</v>
      </c>
      <c r="D99" s="3" t="s">
        <v>267</v>
      </c>
      <c r="E99" s="3">
        <v>15</v>
      </c>
    </row>
    <row r="100" spans="1:5">
      <c r="A100" s="10" t="s">
        <v>673</v>
      </c>
      <c r="B100" s="3" t="s">
        <v>674</v>
      </c>
      <c r="C100" s="4">
        <v>44150</v>
      </c>
      <c r="D100" s="3" t="s">
        <v>675</v>
      </c>
      <c r="E100" s="3">
        <v>15</v>
      </c>
    </row>
    <row r="101" spans="1:5">
      <c r="A101" s="9" t="s">
        <v>58</v>
      </c>
      <c r="B101" s="2" t="s">
        <v>276</v>
      </c>
      <c r="C101" s="4">
        <v>33510</v>
      </c>
      <c r="D101" s="3" t="s">
        <v>277</v>
      </c>
      <c r="E101" s="3">
        <v>17</v>
      </c>
    </row>
    <row r="102" spans="1:5">
      <c r="A102" s="10" t="s">
        <v>736</v>
      </c>
      <c r="B102" s="3" t="s">
        <v>737</v>
      </c>
      <c r="C102" s="4">
        <v>16000</v>
      </c>
      <c r="D102" s="3" t="s">
        <v>362</v>
      </c>
      <c r="E102" s="3">
        <v>17</v>
      </c>
    </row>
    <row r="103" spans="1:5">
      <c r="A103" s="11" t="s">
        <v>97</v>
      </c>
      <c r="B103" s="2" t="s">
        <v>278</v>
      </c>
      <c r="C103" s="4">
        <v>84400</v>
      </c>
      <c r="D103" s="3" t="s">
        <v>279</v>
      </c>
      <c r="E103" s="3">
        <v>12</v>
      </c>
    </row>
    <row r="104" spans="1:5">
      <c r="A104" s="10" t="s">
        <v>960</v>
      </c>
      <c r="B104" s="3" t="s">
        <v>961</v>
      </c>
      <c r="C104" s="4">
        <v>35370</v>
      </c>
      <c r="D104" s="3" t="s">
        <v>962</v>
      </c>
      <c r="E104" s="3">
        <v>17</v>
      </c>
    </row>
    <row r="105" spans="1:5">
      <c r="A105" s="9" t="s">
        <v>59</v>
      </c>
      <c r="B105" s="2" t="s">
        <v>280</v>
      </c>
      <c r="C105" s="4">
        <v>33370</v>
      </c>
      <c r="D105" s="3" t="s">
        <v>281</v>
      </c>
    </row>
    <row r="106" spans="1:5">
      <c r="A106" s="11" t="s">
        <v>98</v>
      </c>
      <c r="B106" s="2" t="s">
        <v>282</v>
      </c>
      <c r="C106" s="4">
        <v>31130</v>
      </c>
      <c r="D106" s="3" t="s">
        <v>283</v>
      </c>
      <c r="E106" s="3">
        <v>15</v>
      </c>
    </row>
    <row r="107" spans="1:5">
      <c r="A107" s="9" t="s">
        <v>129</v>
      </c>
      <c r="B107" s="3" t="s">
        <v>504</v>
      </c>
      <c r="C107" s="4">
        <v>16300</v>
      </c>
      <c r="D107" s="3" t="s">
        <v>505</v>
      </c>
    </row>
    <row r="108" spans="1:5">
      <c r="A108" s="9" t="s">
        <v>60</v>
      </c>
      <c r="B108" s="2" t="s">
        <v>284</v>
      </c>
      <c r="C108" s="4">
        <v>33640</v>
      </c>
      <c r="D108" s="3" t="s">
        <v>285</v>
      </c>
      <c r="E108" s="3">
        <v>8</v>
      </c>
    </row>
    <row r="109" spans="1:5">
      <c r="A109" s="9" t="s">
        <v>206</v>
      </c>
      <c r="B109" s="2" t="s">
        <v>286</v>
      </c>
      <c r="C109" s="4">
        <v>33410</v>
      </c>
      <c r="D109" s="3" t="s">
        <v>287</v>
      </c>
      <c r="E109" s="3">
        <v>12</v>
      </c>
    </row>
    <row r="110" spans="1:5">
      <c r="A110" s="9" t="s">
        <v>130</v>
      </c>
      <c r="B110" s="3" t="s">
        <v>506</v>
      </c>
      <c r="C110" s="4">
        <v>24100</v>
      </c>
      <c r="D110" s="3" t="s">
        <v>263</v>
      </c>
      <c r="E110" s="3">
        <v>17</v>
      </c>
    </row>
    <row r="111" spans="1:5">
      <c r="A111" s="10" t="s">
        <v>963</v>
      </c>
      <c r="B111" s="3" t="s">
        <v>964</v>
      </c>
      <c r="C111" s="4">
        <v>64140</v>
      </c>
      <c r="D111" s="3" t="s">
        <v>965</v>
      </c>
      <c r="E111" s="3">
        <v>17</v>
      </c>
    </row>
    <row r="112" spans="1:5">
      <c r="A112" s="10" t="s">
        <v>880</v>
      </c>
      <c r="B112" s="3" t="s">
        <v>881</v>
      </c>
      <c r="C112" s="4">
        <v>42130</v>
      </c>
      <c r="D112" s="3" t="s">
        <v>882</v>
      </c>
    </row>
    <row r="113" spans="1:5">
      <c r="A113" s="9" t="s">
        <v>540</v>
      </c>
      <c r="B113" s="3" t="s">
        <v>541</v>
      </c>
      <c r="C113" s="4">
        <v>19000</v>
      </c>
      <c r="D113" s="3" t="s">
        <v>542</v>
      </c>
      <c r="E113" s="3">
        <v>12</v>
      </c>
    </row>
    <row r="114" spans="1:5">
      <c r="A114" s="9" t="s">
        <v>207</v>
      </c>
      <c r="B114" s="2" t="s">
        <v>288</v>
      </c>
      <c r="C114" s="4">
        <v>35170</v>
      </c>
      <c r="D114" s="3" t="s">
        <v>289</v>
      </c>
      <c r="E114" s="3">
        <v>17</v>
      </c>
    </row>
    <row r="115" spans="1:5">
      <c r="A115" s="10" t="s">
        <v>966</v>
      </c>
      <c r="B115" s="3" t="s">
        <v>759</v>
      </c>
      <c r="C115" s="4">
        <v>66330</v>
      </c>
      <c r="D115" s="3" t="s">
        <v>760</v>
      </c>
      <c r="E115" s="3">
        <v>17</v>
      </c>
    </row>
    <row r="116" spans="1:5">
      <c r="A116" s="10" t="s">
        <v>841</v>
      </c>
      <c r="B116" s="3" t="s">
        <v>764</v>
      </c>
      <c r="C116" s="4">
        <v>6150</v>
      </c>
      <c r="D116" s="3" t="s">
        <v>765</v>
      </c>
      <c r="E116" s="3">
        <v>15</v>
      </c>
    </row>
    <row r="117" spans="1:5">
      <c r="A117" s="11" t="s">
        <v>99</v>
      </c>
      <c r="B117" s="2" t="s">
        <v>290</v>
      </c>
      <c r="C117" s="4">
        <v>31320</v>
      </c>
      <c r="D117" s="3" t="s">
        <v>291</v>
      </c>
    </row>
    <row r="118" spans="1:5">
      <c r="A118" s="9" t="s">
        <v>208</v>
      </c>
      <c r="B118" s="2" t="s">
        <v>292</v>
      </c>
      <c r="C118" s="4">
        <v>33480</v>
      </c>
      <c r="D118" s="3" t="s">
        <v>293</v>
      </c>
      <c r="E118" s="3">
        <v>17</v>
      </c>
    </row>
    <row r="119" spans="1:5">
      <c r="A119" s="11" t="s">
        <v>100</v>
      </c>
      <c r="B119" s="3" t="s">
        <v>507</v>
      </c>
      <c r="C119" s="4">
        <v>34170</v>
      </c>
      <c r="D119" s="3" t="s">
        <v>438</v>
      </c>
      <c r="E119" s="3">
        <v>15</v>
      </c>
    </row>
    <row r="120" spans="1:5">
      <c r="A120" s="9" t="s">
        <v>61</v>
      </c>
      <c r="B120" s="3" t="s">
        <v>512</v>
      </c>
      <c r="C120" s="4">
        <v>40300</v>
      </c>
      <c r="D120" s="3" t="s">
        <v>513</v>
      </c>
      <c r="E120" s="3">
        <v>17</v>
      </c>
    </row>
    <row r="121" spans="1:5">
      <c r="A121" s="9" t="s">
        <v>131</v>
      </c>
      <c r="B121" s="2" t="s">
        <v>294</v>
      </c>
      <c r="C121" s="4">
        <v>16210</v>
      </c>
      <c r="D121" s="3" t="s">
        <v>295</v>
      </c>
      <c r="E121" s="3">
        <v>17</v>
      </c>
    </row>
    <row r="122" spans="1:5">
      <c r="A122" s="10" t="s">
        <v>754</v>
      </c>
      <c r="B122" s="3" t="s">
        <v>755</v>
      </c>
      <c r="C122" s="4">
        <v>16430</v>
      </c>
      <c r="D122" s="3" t="s">
        <v>756</v>
      </c>
      <c r="E122" s="3">
        <v>12</v>
      </c>
    </row>
    <row r="123" spans="1:5">
      <c r="A123" s="9" t="s">
        <v>132</v>
      </c>
    </row>
    <row r="124" spans="1:5">
      <c r="A124" s="9" t="s">
        <v>133</v>
      </c>
      <c r="B124" s="2" t="s">
        <v>296</v>
      </c>
      <c r="C124" s="4">
        <v>16100</v>
      </c>
      <c r="D124" s="3" t="s">
        <v>297</v>
      </c>
    </row>
    <row r="125" spans="1:5">
      <c r="A125" s="9" t="s">
        <v>62</v>
      </c>
      <c r="B125" s="3" t="s">
        <v>514</v>
      </c>
      <c r="C125" s="4">
        <v>32100</v>
      </c>
      <c r="D125" s="3" t="s">
        <v>515</v>
      </c>
    </row>
    <row r="126" spans="1:5">
      <c r="A126" s="9" t="s">
        <v>63</v>
      </c>
      <c r="B126" s="2" t="s">
        <v>298</v>
      </c>
      <c r="C126" s="4">
        <v>33230</v>
      </c>
      <c r="D126" s="3" t="s">
        <v>299</v>
      </c>
    </row>
    <row r="127" spans="1:5">
      <c r="A127" s="11" t="s">
        <v>101</v>
      </c>
      <c r="B127" s="2" t="s">
        <v>300</v>
      </c>
      <c r="C127" s="4">
        <v>31270</v>
      </c>
      <c r="D127" s="3" t="s">
        <v>301</v>
      </c>
    </row>
    <row r="128" spans="1:5">
      <c r="A128" s="9" t="s">
        <v>170</v>
      </c>
      <c r="B128" s="2" t="s">
        <v>302</v>
      </c>
      <c r="C128" s="4">
        <v>4000</v>
      </c>
      <c r="D128" s="3" t="s">
        <v>303</v>
      </c>
    </row>
    <row r="129" spans="1:5">
      <c r="A129" s="9" t="s">
        <v>166</v>
      </c>
    </row>
    <row r="130" spans="1:5">
      <c r="A130" s="10" t="s">
        <v>560</v>
      </c>
      <c r="B130" s="3" t="s">
        <v>561</v>
      </c>
      <c r="C130" s="4">
        <v>31800</v>
      </c>
      <c r="D130" s="3" t="s">
        <v>562</v>
      </c>
    </row>
    <row r="131" spans="1:5">
      <c r="A131" s="11" t="s">
        <v>102</v>
      </c>
    </row>
    <row r="132" spans="1:5">
      <c r="A132" s="10" t="s">
        <v>967</v>
      </c>
      <c r="B132" s="3" t="s">
        <v>968</v>
      </c>
      <c r="C132" s="4">
        <v>3800</v>
      </c>
      <c r="D132" s="3" t="s">
        <v>969</v>
      </c>
    </row>
    <row r="133" spans="1:5">
      <c r="A133" s="12" t="s">
        <v>64</v>
      </c>
      <c r="B133" s="3" t="s">
        <v>516</v>
      </c>
      <c r="C133" s="4">
        <v>64330</v>
      </c>
      <c r="D133" s="3" t="s">
        <v>517</v>
      </c>
      <c r="E133" s="3">
        <v>17</v>
      </c>
    </row>
    <row r="134" spans="1:5">
      <c r="A134" s="9" t="s">
        <v>209</v>
      </c>
      <c r="B134" s="2" t="s">
        <v>304</v>
      </c>
      <c r="C134" s="4">
        <v>2430</v>
      </c>
      <c r="D134" s="3" t="s">
        <v>305</v>
      </c>
    </row>
    <row r="135" spans="1:5">
      <c r="A135" s="11" t="s">
        <v>103</v>
      </c>
      <c r="B135" s="2" t="s">
        <v>636</v>
      </c>
      <c r="C135" s="4">
        <v>34150</v>
      </c>
      <c r="D135" s="3" t="s">
        <v>306</v>
      </c>
      <c r="E135" s="3">
        <v>15</v>
      </c>
    </row>
    <row r="136" spans="1:5">
      <c r="A136" s="13" t="s">
        <v>134</v>
      </c>
      <c r="B136" s="2" t="s">
        <v>307</v>
      </c>
      <c r="C136" s="4">
        <v>16200</v>
      </c>
      <c r="D136" s="3" t="s">
        <v>308</v>
      </c>
      <c r="E136" s="3">
        <v>17</v>
      </c>
    </row>
    <row r="137" spans="1:5">
      <c r="A137" s="10" t="s">
        <v>871</v>
      </c>
      <c r="B137" s="3" t="s">
        <v>870</v>
      </c>
      <c r="C137" s="4">
        <v>13112</v>
      </c>
      <c r="D137" s="3" t="s">
        <v>872</v>
      </c>
      <c r="E137" s="3">
        <v>17</v>
      </c>
    </row>
    <row r="138" spans="1:5">
      <c r="A138" s="10" t="s">
        <v>554</v>
      </c>
      <c r="B138" s="3" t="s">
        <v>555</v>
      </c>
      <c r="C138" s="4">
        <v>33190</v>
      </c>
      <c r="D138" s="3" t="s">
        <v>556</v>
      </c>
      <c r="E138" s="3">
        <v>17</v>
      </c>
    </row>
    <row r="139" spans="1:5">
      <c r="A139" s="10" t="s">
        <v>970</v>
      </c>
      <c r="B139" s="3" t="s">
        <v>971</v>
      </c>
      <c r="C139" s="4">
        <v>24490</v>
      </c>
      <c r="D139" s="3" t="s">
        <v>972</v>
      </c>
      <c r="E139" s="3">
        <v>17</v>
      </c>
    </row>
    <row r="140" spans="1:5">
      <c r="A140" s="10" t="s">
        <v>973</v>
      </c>
      <c r="B140" s="3" t="s">
        <v>747</v>
      </c>
      <c r="C140" s="4">
        <v>17000</v>
      </c>
      <c r="D140" s="3" t="s">
        <v>748</v>
      </c>
      <c r="E140" s="3">
        <v>17</v>
      </c>
    </row>
    <row r="141" spans="1:5">
      <c r="A141" s="9" t="s">
        <v>135</v>
      </c>
      <c r="B141" s="2" t="s">
        <v>309</v>
      </c>
      <c r="C141" s="4">
        <v>24150</v>
      </c>
      <c r="D141" s="3" t="s">
        <v>310</v>
      </c>
    </row>
    <row r="142" spans="1:5">
      <c r="A142" s="10" t="s">
        <v>775</v>
      </c>
      <c r="B142" s="3" t="s">
        <v>776</v>
      </c>
      <c r="C142" s="4">
        <v>22400</v>
      </c>
      <c r="D142" s="3" t="s">
        <v>777</v>
      </c>
      <c r="E142" s="3">
        <v>12</v>
      </c>
    </row>
    <row r="143" spans="1:5">
      <c r="A143" s="10" t="s">
        <v>865</v>
      </c>
      <c r="B143" s="3" t="s">
        <v>866</v>
      </c>
      <c r="C143" s="4">
        <v>72000</v>
      </c>
      <c r="D143" s="3" t="s">
        <v>565</v>
      </c>
      <c r="E143" s="3">
        <v>17</v>
      </c>
    </row>
    <row r="144" spans="1:5">
      <c r="A144" s="9" t="s">
        <v>65</v>
      </c>
      <c r="B144" s="2" t="s">
        <v>313</v>
      </c>
      <c r="C144" s="4">
        <v>47520</v>
      </c>
      <c r="D144" s="3" t="s">
        <v>314</v>
      </c>
    </row>
    <row r="145" spans="1:5">
      <c r="A145" s="9" t="s">
        <v>66</v>
      </c>
      <c r="B145" s="2" t="s">
        <v>315</v>
      </c>
      <c r="C145" s="4">
        <v>32700</v>
      </c>
      <c r="D145" s="3" t="s">
        <v>316</v>
      </c>
    </row>
    <row r="146" spans="1:5">
      <c r="A146" s="15" t="s">
        <v>104</v>
      </c>
      <c r="B146" s="3" t="s">
        <v>508</v>
      </c>
      <c r="C146" s="4">
        <v>34190</v>
      </c>
      <c r="D146" s="3" t="s">
        <v>509</v>
      </c>
      <c r="E146" s="3">
        <v>12</v>
      </c>
    </row>
    <row r="147" spans="1:5">
      <c r="A147" s="10" t="s">
        <v>974</v>
      </c>
      <c r="B147" s="3" t="s">
        <v>975</v>
      </c>
      <c r="C147" s="4">
        <v>87100</v>
      </c>
      <c r="D147" s="3" t="s">
        <v>189</v>
      </c>
      <c r="E147" s="3">
        <v>17</v>
      </c>
    </row>
    <row r="148" spans="1:5">
      <c r="A148" s="11" t="s">
        <v>105</v>
      </c>
      <c r="B148" s="2" t="s">
        <v>317</v>
      </c>
      <c r="C148" s="4">
        <v>13370</v>
      </c>
      <c r="D148" s="3" t="s">
        <v>318</v>
      </c>
      <c r="E148" s="3">
        <v>12</v>
      </c>
    </row>
    <row r="149" spans="1:5">
      <c r="A149" s="9" t="s">
        <v>67</v>
      </c>
      <c r="B149" s="2" t="s">
        <v>319</v>
      </c>
      <c r="C149" s="4">
        <v>32190</v>
      </c>
      <c r="D149" s="3" t="s">
        <v>320</v>
      </c>
    </row>
    <row r="150" spans="1:5">
      <c r="A150" s="9" t="s">
        <v>136</v>
      </c>
      <c r="B150" s="2" t="s">
        <v>321</v>
      </c>
      <c r="C150" s="4">
        <v>17320</v>
      </c>
      <c r="D150" s="3" t="s">
        <v>322</v>
      </c>
    </row>
    <row r="151" spans="1:5">
      <c r="A151" s="10" t="s">
        <v>707</v>
      </c>
      <c r="B151" s="3" t="s">
        <v>708</v>
      </c>
      <c r="C151" s="4">
        <v>17160</v>
      </c>
      <c r="D151" s="3" t="s">
        <v>709</v>
      </c>
    </row>
    <row r="152" spans="1:5">
      <c r="A152" s="10" t="s">
        <v>704</v>
      </c>
      <c r="B152" s="3" t="s">
        <v>705</v>
      </c>
      <c r="C152" s="4">
        <v>6500</v>
      </c>
      <c r="D152" s="3" t="s">
        <v>706</v>
      </c>
    </row>
    <row r="153" spans="1:5">
      <c r="A153" s="11" t="s">
        <v>106</v>
      </c>
      <c r="B153" s="2" t="s">
        <v>323</v>
      </c>
      <c r="C153" s="4">
        <v>34140</v>
      </c>
      <c r="D153" s="3" t="s">
        <v>324</v>
      </c>
      <c r="E153" s="3">
        <v>17</v>
      </c>
    </row>
    <row r="154" spans="1:5">
      <c r="A154" s="10" t="s">
        <v>656</v>
      </c>
      <c r="B154" s="3" t="s">
        <v>655</v>
      </c>
      <c r="C154" s="4">
        <v>82300</v>
      </c>
      <c r="D154" s="3" t="s">
        <v>657</v>
      </c>
      <c r="E154" s="3">
        <v>15</v>
      </c>
    </row>
    <row r="155" spans="1:5">
      <c r="A155" s="9" t="s">
        <v>137</v>
      </c>
      <c r="B155" s="2" t="s">
        <v>325</v>
      </c>
      <c r="C155" s="4">
        <v>17130</v>
      </c>
      <c r="D155" s="3" t="s">
        <v>326</v>
      </c>
      <c r="E155" s="3">
        <v>17</v>
      </c>
    </row>
    <row r="156" spans="1:5">
      <c r="A156" s="11" t="s">
        <v>107</v>
      </c>
      <c r="B156" s="2" t="s">
        <v>327</v>
      </c>
      <c r="C156" s="4">
        <v>31110</v>
      </c>
      <c r="D156" s="3" t="s">
        <v>328</v>
      </c>
    </row>
    <row r="157" spans="1:5">
      <c r="A157" s="10" t="s">
        <v>684</v>
      </c>
      <c r="B157" s="3" t="s">
        <v>685</v>
      </c>
      <c r="C157" s="4">
        <v>47600</v>
      </c>
      <c r="D157" s="3" t="s">
        <v>686</v>
      </c>
      <c r="E157" s="3">
        <v>15</v>
      </c>
    </row>
    <row r="158" spans="1:5">
      <c r="A158" s="9" t="s">
        <v>138</v>
      </c>
      <c r="B158" s="2" t="s">
        <v>329</v>
      </c>
      <c r="C158" s="4">
        <v>79000</v>
      </c>
      <c r="D158" s="3" t="s">
        <v>330</v>
      </c>
    </row>
    <row r="159" spans="1:5">
      <c r="A159" s="10" t="s">
        <v>976</v>
      </c>
      <c r="B159" s="3" t="s">
        <v>977</v>
      </c>
      <c r="C159" s="4">
        <v>87350</v>
      </c>
      <c r="D159" s="3" t="s">
        <v>978</v>
      </c>
    </row>
    <row r="160" spans="1:5">
      <c r="A160" s="9" t="s">
        <v>68</v>
      </c>
      <c r="B160" s="2" t="s">
        <v>331</v>
      </c>
      <c r="C160" s="4">
        <v>40160</v>
      </c>
      <c r="D160" s="3" t="s">
        <v>332</v>
      </c>
      <c r="E160" s="3">
        <v>12</v>
      </c>
    </row>
    <row r="161" spans="1:5">
      <c r="A161" s="10" t="s">
        <v>979</v>
      </c>
      <c r="B161" s="3" t="s">
        <v>980</v>
      </c>
      <c r="C161" s="4">
        <v>4200</v>
      </c>
      <c r="D161" s="3" t="s">
        <v>981</v>
      </c>
      <c r="E161" s="3">
        <v>17</v>
      </c>
    </row>
    <row r="162" spans="1:5">
      <c r="A162" s="11" t="s">
        <v>210</v>
      </c>
      <c r="B162" s="2" t="s">
        <v>333</v>
      </c>
      <c r="C162" s="4">
        <v>31830</v>
      </c>
      <c r="D162" s="3" t="s">
        <v>334</v>
      </c>
      <c r="E162" s="3">
        <v>12</v>
      </c>
    </row>
    <row r="163" spans="1:5">
      <c r="A163" s="11" t="s">
        <v>108</v>
      </c>
      <c r="B163" s="2" t="s">
        <v>335</v>
      </c>
      <c r="C163" s="4">
        <v>66450</v>
      </c>
      <c r="D163" s="3" t="s">
        <v>336</v>
      </c>
      <c r="E163" s="3">
        <v>12</v>
      </c>
    </row>
    <row r="164" spans="1:5">
      <c r="A164" s="9" t="s">
        <v>211</v>
      </c>
      <c r="B164" s="2" t="s">
        <v>337</v>
      </c>
      <c r="C164" s="4">
        <v>54700</v>
      </c>
      <c r="D164" s="3" t="s">
        <v>338</v>
      </c>
    </row>
    <row r="165" spans="1:5">
      <c r="A165" s="11" t="s">
        <v>982</v>
      </c>
      <c r="B165" s="2" t="s">
        <v>339</v>
      </c>
      <c r="C165" s="4">
        <v>31520</v>
      </c>
      <c r="D165" s="3" t="s">
        <v>340</v>
      </c>
    </row>
    <row r="166" spans="1:5">
      <c r="A166" s="10" t="s">
        <v>653</v>
      </c>
      <c r="B166" s="3" t="s">
        <v>698</v>
      </c>
      <c r="C166" s="4">
        <v>35600</v>
      </c>
      <c r="D166" s="3" t="s">
        <v>654</v>
      </c>
      <c r="E166" s="3">
        <v>15</v>
      </c>
    </row>
    <row r="167" spans="1:5">
      <c r="A167" s="10" t="s">
        <v>687</v>
      </c>
      <c r="B167" s="3" t="s">
        <v>688</v>
      </c>
      <c r="C167" s="4">
        <v>35700</v>
      </c>
      <c r="D167" s="3" t="s">
        <v>567</v>
      </c>
      <c r="E167" s="3">
        <v>15</v>
      </c>
    </row>
    <row r="168" spans="1:5">
      <c r="A168" s="10" t="s">
        <v>983</v>
      </c>
      <c r="B168" s="3" t="s">
        <v>984</v>
      </c>
      <c r="C168" s="4">
        <v>12000</v>
      </c>
      <c r="D168" s="3" t="s">
        <v>985</v>
      </c>
      <c r="E168" s="3">
        <v>15</v>
      </c>
    </row>
    <row r="169" spans="1:5">
      <c r="A169" s="9" t="s">
        <v>139</v>
      </c>
      <c r="B169" s="2" t="s">
        <v>341</v>
      </c>
      <c r="C169" s="4">
        <v>16270</v>
      </c>
      <c r="D169" s="3" t="s">
        <v>342</v>
      </c>
    </row>
    <row r="170" spans="1:5">
      <c r="A170" s="9" t="s">
        <v>140</v>
      </c>
      <c r="B170" s="2" t="s">
        <v>343</v>
      </c>
      <c r="C170" s="4">
        <v>17200</v>
      </c>
      <c r="D170" s="3" t="s">
        <v>344</v>
      </c>
      <c r="E170" s="3">
        <v>17</v>
      </c>
    </row>
    <row r="171" spans="1:5">
      <c r="A171" s="11" t="s">
        <v>109</v>
      </c>
      <c r="B171" s="2" t="s">
        <v>349</v>
      </c>
      <c r="C171" s="4">
        <v>11310</v>
      </c>
      <c r="D171" s="3" t="s">
        <v>350</v>
      </c>
      <c r="E171" s="3">
        <v>15</v>
      </c>
    </row>
    <row r="172" spans="1:5">
      <c r="A172" s="9" t="s">
        <v>141</v>
      </c>
      <c r="B172" s="2" t="s">
        <v>351</v>
      </c>
      <c r="C172" s="4">
        <v>17400</v>
      </c>
      <c r="D172" s="3" t="s">
        <v>352</v>
      </c>
    </row>
    <row r="173" spans="1:5">
      <c r="A173" s="11" t="s">
        <v>110</v>
      </c>
      <c r="B173" s="2" t="s">
        <v>353</v>
      </c>
      <c r="C173" s="4">
        <v>9190</v>
      </c>
      <c r="D173" s="3" t="s">
        <v>354</v>
      </c>
    </row>
    <row r="174" spans="1:5">
      <c r="A174" s="10" t="s">
        <v>986</v>
      </c>
      <c r="B174" s="3" t="s">
        <v>593</v>
      </c>
      <c r="C174" s="4">
        <v>35400</v>
      </c>
      <c r="D174" s="3" t="s">
        <v>594</v>
      </c>
      <c r="E174" s="3">
        <v>10</v>
      </c>
    </row>
    <row r="175" spans="1:5">
      <c r="A175" s="10" t="s">
        <v>987</v>
      </c>
      <c r="B175" s="3" t="s">
        <v>988</v>
      </c>
      <c r="C175" s="4">
        <v>64310</v>
      </c>
      <c r="D175" s="3" t="s">
        <v>989</v>
      </c>
      <c r="E175" s="3">
        <v>17</v>
      </c>
    </row>
    <row r="176" spans="1:5">
      <c r="A176" s="9" t="s">
        <v>990</v>
      </c>
      <c r="B176" s="2" t="s">
        <v>345</v>
      </c>
      <c r="C176" s="4">
        <v>2100</v>
      </c>
      <c r="D176" s="3" t="s">
        <v>346</v>
      </c>
    </row>
    <row r="177" spans="1:5">
      <c r="A177" s="9" t="s">
        <v>991</v>
      </c>
      <c r="B177" s="2" t="s">
        <v>347</v>
      </c>
      <c r="C177" s="4">
        <v>2100</v>
      </c>
      <c r="D177" s="3" t="s">
        <v>348</v>
      </c>
    </row>
    <row r="178" spans="1:5">
      <c r="A178" s="10" t="s">
        <v>992</v>
      </c>
      <c r="B178" s="3" t="s">
        <v>618</v>
      </c>
      <c r="C178" s="4">
        <v>33113</v>
      </c>
      <c r="D178" s="3" t="s">
        <v>619</v>
      </c>
      <c r="E178" s="3">
        <v>17</v>
      </c>
    </row>
    <row r="179" spans="1:5">
      <c r="A179" s="9" t="s">
        <v>69</v>
      </c>
      <c r="B179" s="2" t="s">
        <v>355</v>
      </c>
      <c r="C179" s="4">
        <v>40400</v>
      </c>
      <c r="D179" s="3" t="s">
        <v>356</v>
      </c>
    </row>
    <row r="180" spans="1:5">
      <c r="A180" s="9" t="s">
        <v>212</v>
      </c>
      <c r="B180" s="2" t="s">
        <v>357</v>
      </c>
      <c r="C180" s="4">
        <v>31200</v>
      </c>
      <c r="D180" s="3" t="s">
        <v>312</v>
      </c>
    </row>
    <row r="181" spans="1:5">
      <c r="A181" s="11" t="s">
        <v>646</v>
      </c>
      <c r="B181" s="2" t="s">
        <v>311</v>
      </c>
      <c r="C181" s="4">
        <v>31100</v>
      </c>
      <c r="D181" s="3" t="s">
        <v>312</v>
      </c>
      <c r="E181" s="3">
        <v>15</v>
      </c>
    </row>
    <row r="182" spans="1:5">
      <c r="A182" s="10" t="s">
        <v>790</v>
      </c>
      <c r="B182" s="3" t="s">
        <v>791</v>
      </c>
      <c r="C182" s="4">
        <v>19000</v>
      </c>
      <c r="D182" s="3" t="s">
        <v>792</v>
      </c>
      <c r="E182" s="3">
        <v>17</v>
      </c>
    </row>
    <row r="183" spans="1:5">
      <c r="A183" s="9" t="s">
        <v>142</v>
      </c>
      <c r="B183" s="2" t="s">
        <v>358</v>
      </c>
      <c r="C183" s="4">
        <v>47210</v>
      </c>
      <c r="D183" s="3" t="s">
        <v>359</v>
      </c>
    </row>
    <row r="184" spans="1:5">
      <c r="A184" s="10" t="s">
        <v>993</v>
      </c>
      <c r="B184" s="3" t="s">
        <v>994</v>
      </c>
      <c r="C184" s="4">
        <v>17000</v>
      </c>
      <c r="D184" s="3" t="s">
        <v>748</v>
      </c>
    </row>
    <row r="185" spans="1:5">
      <c r="A185" s="10" t="s">
        <v>995</v>
      </c>
      <c r="E185" s="3">
        <v>20</v>
      </c>
    </row>
    <row r="186" spans="1:5">
      <c r="A186" s="11" t="s">
        <v>111</v>
      </c>
      <c r="B186" s="2" t="s">
        <v>360</v>
      </c>
      <c r="C186" s="4">
        <v>30100</v>
      </c>
      <c r="D186" s="3" t="s">
        <v>267</v>
      </c>
      <c r="E186" s="3">
        <v>15</v>
      </c>
    </row>
    <row r="187" spans="1:5">
      <c r="A187" s="10" t="s">
        <v>695</v>
      </c>
      <c r="B187" s="3" t="s">
        <v>696</v>
      </c>
      <c r="C187" s="4">
        <v>72700</v>
      </c>
      <c r="D187" s="3" t="s">
        <v>697</v>
      </c>
      <c r="E187" s="3">
        <v>17</v>
      </c>
    </row>
    <row r="188" spans="1:5">
      <c r="A188" s="10" t="s">
        <v>667</v>
      </c>
      <c r="B188" s="3" t="s">
        <v>668</v>
      </c>
      <c r="C188" s="4">
        <v>49100</v>
      </c>
      <c r="D188" s="3" t="s">
        <v>669</v>
      </c>
      <c r="E188" s="3">
        <v>17</v>
      </c>
    </row>
    <row r="189" spans="1:5">
      <c r="A189" s="9" t="s">
        <v>143</v>
      </c>
      <c r="B189" s="2" t="s">
        <v>361</v>
      </c>
      <c r="C189" s="4">
        <v>16000</v>
      </c>
      <c r="D189" s="3" t="s">
        <v>362</v>
      </c>
    </row>
    <row r="190" spans="1:5">
      <c r="A190" s="10" t="s">
        <v>713</v>
      </c>
      <c r="B190" s="3" t="s">
        <v>714</v>
      </c>
      <c r="C190" s="4">
        <v>71400</v>
      </c>
      <c r="D190" s="3" t="s">
        <v>715</v>
      </c>
      <c r="E190" s="3">
        <v>17</v>
      </c>
    </row>
    <row r="191" spans="1:5">
      <c r="A191" s="10" t="s">
        <v>713</v>
      </c>
      <c r="B191" s="3" t="s">
        <v>714</v>
      </c>
      <c r="C191" s="4">
        <v>71400</v>
      </c>
      <c r="D191" s="3" t="s">
        <v>778</v>
      </c>
      <c r="E191" s="3">
        <v>17</v>
      </c>
    </row>
    <row r="192" spans="1:5">
      <c r="A192" s="9" t="s">
        <v>144</v>
      </c>
      <c r="B192" s="3" t="s">
        <v>520</v>
      </c>
      <c r="C192" s="4">
        <v>16300</v>
      </c>
      <c r="D192" s="3" t="s">
        <v>505</v>
      </c>
      <c r="E192" s="3">
        <v>13</v>
      </c>
    </row>
    <row r="193" spans="1:5">
      <c r="A193" s="9" t="s">
        <v>996</v>
      </c>
      <c r="B193" s="2" t="s">
        <v>363</v>
      </c>
      <c r="C193" s="4">
        <v>24100</v>
      </c>
      <c r="D193" s="3" t="s">
        <v>263</v>
      </c>
      <c r="E193" s="3">
        <v>17</v>
      </c>
    </row>
    <row r="194" spans="1:5">
      <c r="A194" s="9" t="s">
        <v>997</v>
      </c>
      <c r="B194" s="2" t="s">
        <v>364</v>
      </c>
      <c r="C194" s="4">
        <v>24100</v>
      </c>
      <c r="D194" s="3" t="s">
        <v>263</v>
      </c>
    </row>
    <row r="195" spans="1:5">
      <c r="A195" s="9" t="s">
        <v>70</v>
      </c>
      <c r="B195" s="2" t="s">
        <v>365</v>
      </c>
      <c r="C195" s="4">
        <v>40600</v>
      </c>
      <c r="D195" s="3" t="s">
        <v>366</v>
      </c>
      <c r="E195" s="3">
        <v>17</v>
      </c>
    </row>
    <row r="196" spans="1:5">
      <c r="A196" s="12" t="s">
        <v>145</v>
      </c>
      <c r="B196" s="2" t="s">
        <v>367</v>
      </c>
      <c r="C196" s="4">
        <v>79300</v>
      </c>
      <c r="D196" s="3" t="s">
        <v>368</v>
      </c>
    </row>
    <row r="197" spans="1:5">
      <c r="A197" s="9" t="s">
        <v>71</v>
      </c>
      <c r="B197" s="2" t="s">
        <v>369</v>
      </c>
      <c r="C197" s="4">
        <v>33520</v>
      </c>
      <c r="D197" s="3" t="s">
        <v>370</v>
      </c>
    </row>
    <row r="198" spans="1:5">
      <c r="A198" s="10" t="s">
        <v>842</v>
      </c>
      <c r="B198" s="3" t="s">
        <v>843</v>
      </c>
      <c r="C198" s="4">
        <v>11000</v>
      </c>
      <c r="D198" s="3" t="s">
        <v>844</v>
      </c>
      <c r="E198" s="3">
        <v>20</v>
      </c>
    </row>
    <row r="199" spans="1:5">
      <c r="A199" s="10" t="s">
        <v>740</v>
      </c>
      <c r="B199" s="3" t="s">
        <v>741</v>
      </c>
      <c r="C199" s="4">
        <v>33350</v>
      </c>
      <c r="D199" s="3" t="s">
        <v>371</v>
      </c>
      <c r="E199" s="3">
        <v>15</v>
      </c>
    </row>
    <row r="200" spans="1:5">
      <c r="A200" s="12" t="s">
        <v>146</v>
      </c>
      <c r="B200" s="2" t="s">
        <v>372</v>
      </c>
      <c r="C200" s="4">
        <v>49300</v>
      </c>
      <c r="D200" s="3" t="s">
        <v>373</v>
      </c>
    </row>
    <row r="201" spans="1:5">
      <c r="A201" s="5" t="s">
        <v>798</v>
      </c>
      <c r="B201" s="3" t="s">
        <v>799</v>
      </c>
      <c r="C201" s="4">
        <v>83310</v>
      </c>
      <c r="D201" s="3" t="s">
        <v>800</v>
      </c>
    </row>
    <row r="202" spans="1:5">
      <c r="A202" s="9" t="s">
        <v>177</v>
      </c>
      <c r="B202" s="2" t="s">
        <v>374</v>
      </c>
      <c r="C202" s="4">
        <v>50200</v>
      </c>
      <c r="D202" s="3" t="s">
        <v>375</v>
      </c>
    </row>
    <row r="203" spans="1:5">
      <c r="A203" s="10" t="s">
        <v>738</v>
      </c>
      <c r="B203" s="3" t="s">
        <v>739</v>
      </c>
      <c r="C203" s="4">
        <v>33230</v>
      </c>
      <c r="D203" s="3" t="s">
        <v>299</v>
      </c>
      <c r="E203" s="3">
        <v>17</v>
      </c>
    </row>
    <row r="204" spans="1:5">
      <c r="A204" s="11" t="s">
        <v>112</v>
      </c>
      <c r="B204" s="2" t="s">
        <v>353</v>
      </c>
      <c r="C204" s="4">
        <v>81600</v>
      </c>
      <c r="D204" s="3" t="s">
        <v>376</v>
      </c>
      <c r="E204" s="3">
        <v>10</v>
      </c>
    </row>
    <row r="205" spans="1:5">
      <c r="A205" s="9" t="s">
        <v>147</v>
      </c>
      <c r="B205" s="2" t="s">
        <v>377</v>
      </c>
      <c r="C205" s="4">
        <v>36100</v>
      </c>
      <c r="D205" s="3" t="s">
        <v>378</v>
      </c>
    </row>
    <row r="206" spans="1:5">
      <c r="A206" s="9" t="s">
        <v>148</v>
      </c>
      <c r="B206" s="2" t="s">
        <v>379</v>
      </c>
      <c r="C206" s="4">
        <v>85000</v>
      </c>
      <c r="D206" s="3" t="s">
        <v>187</v>
      </c>
      <c r="E206" s="3">
        <v>15</v>
      </c>
    </row>
    <row r="207" spans="1:5">
      <c r="A207" s="10" t="s">
        <v>998</v>
      </c>
      <c r="B207" s="3" t="s">
        <v>999</v>
      </c>
      <c r="C207" s="4">
        <v>83500</v>
      </c>
      <c r="D207" s="3" t="s">
        <v>1000</v>
      </c>
      <c r="E207" s="3">
        <v>17</v>
      </c>
    </row>
    <row r="208" spans="1:5">
      <c r="A208" s="10" t="s">
        <v>1001</v>
      </c>
      <c r="B208" s="3" t="s">
        <v>1002</v>
      </c>
      <c r="C208" s="4">
        <v>22400</v>
      </c>
      <c r="D208" s="3" t="s">
        <v>777</v>
      </c>
      <c r="E208" s="3">
        <v>17</v>
      </c>
    </row>
    <row r="209" spans="1:5">
      <c r="A209" s="9" t="s">
        <v>72</v>
      </c>
      <c r="B209" s="2" t="s">
        <v>380</v>
      </c>
      <c r="C209" s="4">
        <v>33210</v>
      </c>
      <c r="D209" s="3" t="s">
        <v>381</v>
      </c>
      <c r="E209" s="3">
        <v>17</v>
      </c>
    </row>
    <row r="210" spans="1:5">
      <c r="A210" s="10" t="s">
        <v>809</v>
      </c>
      <c r="B210" s="3" t="s">
        <v>810</v>
      </c>
      <c r="C210" s="4">
        <v>6110</v>
      </c>
      <c r="D210" s="3" t="s">
        <v>811</v>
      </c>
      <c r="E210" s="3">
        <v>17</v>
      </c>
    </row>
    <row r="211" spans="1:5">
      <c r="A211" s="9" t="s">
        <v>171</v>
      </c>
      <c r="B211" s="2" t="s">
        <v>382</v>
      </c>
      <c r="C211" s="4">
        <v>83340</v>
      </c>
      <c r="D211" s="3" t="s">
        <v>383</v>
      </c>
    </row>
    <row r="212" spans="1:5">
      <c r="A212" s="10" t="s">
        <v>860</v>
      </c>
      <c r="B212" s="3" t="s">
        <v>861</v>
      </c>
      <c r="C212" s="4">
        <v>72016</v>
      </c>
      <c r="D212" s="3" t="s">
        <v>565</v>
      </c>
      <c r="E212" s="3">
        <v>17</v>
      </c>
    </row>
    <row r="213" spans="1:5">
      <c r="A213" s="10" t="s">
        <v>885</v>
      </c>
      <c r="B213" s="3" t="s">
        <v>1003</v>
      </c>
      <c r="C213" s="4">
        <v>81000</v>
      </c>
      <c r="D213" s="3" t="s">
        <v>886</v>
      </c>
      <c r="E213" s="3">
        <v>15</v>
      </c>
    </row>
    <row r="214" spans="1:5">
      <c r="A214" s="10" t="s">
        <v>1004</v>
      </c>
      <c r="B214" s="3" t="s">
        <v>731</v>
      </c>
      <c r="C214" s="4">
        <v>35133</v>
      </c>
      <c r="D214" s="3" t="s">
        <v>732</v>
      </c>
      <c r="E214" s="3">
        <v>14</v>
      </c>
    </row>
    <row r="215" spans="1:5">
      <c r="A215" s="10" t="s">
        <v>779</v>
      </c>
      <c r="B215" s="3" t="s">
        <v>780</v>
      </c>
      <c r="C215" s="4">
        <v>81380</v>
      </c>
      <c r="D215" s="3" t="s">
        <v>781</v>
      </c>
    </row>
    <row r="216" spans="1:5">
      <c r="A216" s="9" t="s">
        <v>73</v>
      </c>
      <c r="B216" s="2" t="s">
        <v>384</v>
      </c>
      <c r="C216" s="4">
        <v>33341</v>
      </c>
      <c r="D216" s="3" t="s">
        <v>385</v>
      </c>
    </row>
    <row r="217" spans="1:5">
      <c r="A217" s="12" t="s">
        <v>74</v>
      </c>
      <c r="B217" s="2" t="s">
        <v>386</v>
      </c>
      <c r="C217" s="4">
        <v>33500</v>
      </c>
      <c r="D217" s="3" t="s">
        <v>387</v>
      </c>
    </row>
    <row r="218" spans="1:5">
      <c r="A218" s="9" t="s">
        <v>149</v>
      </c>
      <c r="B218" s="2" t="s">
        <v>388</v>
      </c>
      <c r="C218" s="4">
        <v>87280</v>
      </c>
      <c r="D218" s="3" t="s">
        <v>189</v>
      </c>
    </row>
    <row r="219" spans="1:5">
      <c r="A219" s="11" t="s">
        <v>113</v>
      </c>
      <c r="B219" s="2" t="s">
        <v>389</v>
      </c>
      <c r="C219" s="4">
        <v>11300</v>
      </c>
      <c r="D219" s="3" t="s">
        <v>390</v>
      </c>
    </row>
    <row r="220" spans="1:5">
      <c r="A220" s="10" t="s">
        <v>845</v>
      </c>
      <c r="B220" s="3" t="s">
        <v>846</v>
      </c>
      <c r="C220" s="4">
        <v>65100</v>
      </c>
      <c r="D220" s="3" t="s">
        <v>774</v>
      </c>
      <c r="E220" s="3">
        <v>15</v>
      </c>
    </row>
    <row r="221" spans="1:5">
      <c r="A221" s="10" t="s">
        <v>549</v>
      </c>
      <c r="B221" s="3" t="s">
        <v>550</v>
      </c>
      <c r="C221" s="4">
        <v>82000</v>
      </c>
      <c r="D221" s="3" t="s">
        <v>551</v>
      </c>
      <c r="E221" s="3">
        <v>12</v>
      </c>
    </row>
    <row r="222" spans="1:5">
      <c r="A222" s="11" t="s">
        <v>114</v>
      </c>
      <c r="B222" s="2" t="s">
        <v>391</v>
      </c>
      <c r="C222" s="4">
        <v>11100</v>
      </c>
      <c r="D222" s="3" t="s">
        <v>193</v>
      </c>
    </row>
    <row r="223" spans="1:5">
      <c r="A223" s="10" t="s">
        <v>1005</v>
      </c>
      <c r="B223" s="3" t="s">
        <v>785</v>
      </c>
      <c r="C223" s="4">
        <v>6201</v>
      </c>
      <c r="D223" s="3" t="s">
        <v>786</v>
      </c>
      <c r="E223" s="3">
        <v>17</v>
      </c>
    </row>
    <row r="224" spans="1:5">
      <c r="A224" s="9" t="s">
        <v>1006</v>
      </c>
      <c r="B224" s="2" t="s">
        <v>548</v>
      </c>
      <c r="C224" s="4">
        <v>79000</v>
      </c>
      <c r="D224" s="3" t="s">
        <v>330</v>
      </c>
      <c r="E224" s="3">
        <v>17</v>
      </c>
    </row>
    <row r="225" spans="1:5">
      <c r="A225" s="9" t="s">
        <v>178</v>
      </c>
      <c r="B225" s="3" t="s">
        <v>521</v>
      </c>
      <c r="C225" s="4">
        <v>70000</v>
      </c>
      <c r="D225" s="3" t="s">
        <v>522</v>
      </c>
    </row>
    <row r="226" spans="1:5">
      <c r="A226" s="10" t="s">
        <v>720</v>
      </c>
      <c r="B226" s="3" t="s">
        <v>721</v>
      </c>
      <c r="C226" s="4">
        <v>85340</v>
      </c>
      <c r="D226" s="3" t="s">
        <v>722</v>
      </c>
      <c r="E226" s="3">
        <v>15</v>
      </c>
    </row>
    <row r="227" spans="1:5">
      <c r="A227" s="9" t="s">
        <v>150</v>
      </c>
      <c r="B227" s="2" t="s">
        <v>392</v>
      </c>
      <c r="C227" s="4">
        <v>79200</v>
      </c>
      <c r="D227" s="3" t="s">
        <v>393</v>
      </c>
    </row>
    <row r="228" spans="1:5">
      <c r="A228" s="9" t="s">
        <v>75</v>
      </c>
      <c r="B228" s="2" t="s">
        <v>394</v>
      </c>
      <c r="C228" s="4">
        <v>64000</v>
      </c>
      <c r="D228" s="3" t="s">
        <v>395</v>
      </c>
      <c r="E228" s="3">
        <v>10</v>
      </c>
    </row>
    <row r="229" spans="1:5">
      <c r="A229" s="10" t="s">
        <v>1007</v>
      </c>
      <c r="B229" s="3" t="s">
        <v>1008</v>
      </c>
      <c r="C229" s="4">
        <v>24000</v>
      </c>
      <c r="D229" s="3" t="s">
        <v>428</v>
      </c>
      <c r="E229" s="3">
        <v>17</v>
      </c>
    </row>
    <row r="230" spans="1:5">
      <c r="A230" s="11" t="s">
        <v>115</v>
      </c>
      <c r="B230" s="2" t="s">
        <v>396</v>
      </c>
      <c r="C230" s="4">
        <v>66000</v>
      </c>
      <c r="D230" s="3" t="s">
        <v>397</v>
      </c>
      <c r="E230" s="3">
        <v>10</v>
      </c>
    </row>
    <row r="231" spans="1:5">
      <c r="A231" s="10" t="s">
        <v>1009</v>
      </c>
      <c r="B231" s="3" t="s">
        <v>1010</v>
      </c>
      <c r="C231" s="4">
        <v>66962</v>
      </c>
      <c r="D231" s="3" t="s">
        <v>397</v>
      </c>
      <c r="E231" s="3">
        <v>17</v>
      </c>
    </row>
    <row r="232" spans="1:5">
      <c r="A232" s="9" t="s">
        <v>76</v>
      </c>
      <c r="B232" s="2" t="s">
        <v>398</v>
      </c>
      <c r="C232" s="4">
        <v>33290</v>
      </c>
      <c r="D232" s="3" t="s">
        <v>399</v>
      </c>
    </row>
    <row r="233" spans="1:5">
      <c r="A233" s="9" t="s">
        <v>151</v>
      </c>
      <c r="B233" s="2" t="s">
        <v>400</v>
      </c>
      <c r="C233" s="4">
        <v>33220</v>
      </c>
      <c r="D233" s="3" t="s">
        <v>401</v>
      </c>
    </row>
    <row r="234" spans="1:5">
      <c r="A234" s="10" t="s">
        <v>853</v>
      </c>
      <c r="B234" s="3" t="s">
        <v>854</v>
      </c>
      <c r="C234" s="4">
        <v>22190</v>
      </c>
      <c r="D234" s="3" t="s">
        <v>855</v>
      </c>
      <c r="E234" s="3">
        <v>17</v>
      </c>
    </row>
    <row r="235" spans="1:5">
      <c r="A235" s="9" t="s">
        <v>152</v>
      </c>
      <c r="B235" s="2" t="s">
        <v>402</v>
      </c>
      <c r="C235" s="4">
        <v>86036</v>
      </c>
      <c r="D235" s="3" t="s">
        <v>403</v>
      </c>
      <c r="E235" s="3">
        <v>17</v>
      </c>
    </row>
    <row r="236" spans="1:5">
      <c r="A236" s="9" t="s">
        <v>153</v>
      </c>
      <c r="B236" s="2" t="s">
        <v>404</v>
      </c>
      <c r="C236" s="4">
        <v>24600</v>
      </c>
      <c r="D236" s="3" t="s">
        <v>405</v>
      </c>
    </row>
    <row r="237" spans="1:5">
      <c r="A237" s="11" t="s">
        <v>116</v>
      </c>
      <c r="B237" s="2" t="s">
        <v>406</v>
      </c>
      <c r="C237" s="4">
        <v>31120</v>
      </c>
      <c r="D237" s="3" t="s">
        <v>407</v>
      </c>
      <c r="E237" s="3">
        <v>17</v>
      </c>
    </row>
    <row r="238" spans="1:5">
      <c r="A238" s="11" t="s">
        <v>117</v>
      </c>
      <c r="B238" s="2" t="s">
        <v>408</v>
      </c>
      <c r="C238" s="4">
        <v>31180</v>
      </c>
      <c r="D238" s="3" t="s">
        <v>409</v>
      </c>
      <c r="E238" s="3">
        <v>17</v>
      </c>
    </row>
    <row r="239" spans="1:5">
      <c r="A239" s="9" t="s">
        <v>154</v>
      </c>
      <c r="B239" s="2" t="s">
        <v>410</v>
      </c>
      <c r="C239" s="4">
        <v>17201</v>
      </c>
      <c r="D239" s="3" t="s">
        <v>344</v>
      </c>
    </row>
    <row r="240" spans="1:5">
      <c r="A240" s="10" t="s">
        <v>1011</v>
      </c>
      <c r="B240" s="3" t="s">
        <v>1012</v>
      </c>
      <c r="C240" s="4">
        <v>16700</v>
      </c>
      <c r="D240" s="3" t="s">
        <v>1013</v>
      </c>
    </row>
    <row r="241" spans="1:5">
      <c r="A241" s="9" t="s">
        <v>155</v>
      </c>
      <c r="B241" s="2" t="s">
        <v>414</v>
      </c>
      <c r="C241" s="4">
        <v>33220</v>
      </c>
      <c r="D241" s="3" t="s">
        <v>415</v>
      </c>
    </row>
    <row r="242" spans="1:5">
      <c r="A242" s="10" t="s">
        <v>1014</v>
      </c>
      <c r="B242" s="3" t="s">
        <v>1015</v>
      </c>
      <c r="C242" s="4">
        <v>24110</v>
      </c>
      <c r="D242" s="3" t="s">
        <v>1016</v>
      </c>
      <c r="E242" s="3">
        <v>17</v>
      </c>
    </row>
    <row r="243" spans="1:5">
      <c r="A243" s="9" t="s">
        <v>77</v>
      </c>
      <c r="B243" s="2" t="s">
        <v>417</v>
      </c>
      <c r="C243" s="4">
        <v>33560</v>
      </c>
      <c r="D243" s="3" t="s">
        <v>418</v>
      </c>
    </row>
    <row r="244" spans="1:5">
      <c r="A244" s="9" t="s">
        <v>1017</v>
      </c>
      <c r="B244" s="2" t="s">
        <v>411</v>
      </c>
      <c r="C244" s="4">
        <v>35760</v>
      </c>
      <c r="D244" s="3" t="s">
        <v>412</v>
      </c>
    </row>
    <row r="245" spans="1:5">
      <c r="A245" s="10" t="s">
        <v>1018</v>
      </c>
      <c r="B245" s="3" t="s">
        <v>683</v>
      </c>
      <c r="C245" s="4">
        <v>17400</v>
      </c>
      <c r="D245" s="3" t="s">
        <v>352</v>
      </c>
      <c r="E245" s="3">
        <v>17</v>
      </c>
    </row>
    <row r="246" spans="1:5">
      <c r="A246" s="9" t="s">
        <v>1019</v>
      </c>
      <c r="B246" s="2" t="s">
        <v>413</v>
      </c>
      <c r="C246" s="4">
        <v>33167</v>
      </c>
      <c r="D246" s="3" t="s">
        <v>416</v>
      </c>
      <c r="E246" s="3">
        <v>10</v>
      </c>
    </row>
    <row r="247" spans="1:5">
      <c r="A247" s="11" t="s">
        <v>118</v>
      </c>
      <c r="B247" s="2" t="s">
        <v>419</v>
      </c>
      <c r="C247" s="4">
        <v>31650</v>
      </c>
      <c r="D247" s="3" t="s">
        <v>420</v>
      </c>
      <c r="E247" s="3">
        <v>12</v>
      </c>
    </row>
    <row r="248" spans="1:5">
      <c r="A248" s="10" t="s">
        <v>804</v>
      </c>
      <c r="B248" s="3" t="s">
        <v>502</v>
      </c>
      <c r="C248" s="4">
        <v>47400</v>
      </c>
      <c r="D248" s="3" t="s">
        <v>805</v>
      </c>
      <c r="E248" s="3">
        <v>17</v>
      </c>
    </row>
    <row r="249" spans="1:5">
      <c r="A249" s="9" t="s">
        <v>156</v>
      </c>
      <c r="B249" s="2" t="s">
        <v>421</v>
      </c>
      <c r="C249" s="4">
        <v>24750</v>
      </c>
      <c r="D249" s="3" t="s">
        <v>422</v>
      </c>
    </row>
    <row r="250" spans="1:5">
      <c r="A250" s="9" t="s">
        <v>213</v>
      </c>
      <c r="B250" s="2" t="s">
        <v>423</v>
      </c>
      <c r="C250" s="4">
        <v>64122</v>
      </c>
      <c r="D250" s="3" t="s">
        <v>424</v>
      </c>
    </row>
    <row r="251" spans="1:5">
      <c r="A251" s="11" t="s">
        <v>119</v>
      </c>
      <c r="B251" s="2" t="s">
        <v>425</v>
      </c>
      <c r="C251" s="4">
        <v>31340</v>
      </c>
      <c r="D251" s="3" t="s">
        <v>426</v>
      </c>
    </row>
    <row r="252" spans="1:5">
      <c r="A252" s="10" t="s">
        <v>1020</v>
      </c>
      <c r="B252" s="3" t="s">
        <v>637</v>
      </c>
      <c r="C252" s="4">
        <v>62590</v>
      </c>
      <c r="D252" s="3" t="s">
        <v>638</v>
      </c>
    </row>
    <row r="253" spans="1:5">
      <c r="A253" s="10" t="s">
        <v>838</v>
      </c>
      <c r="B253" s="3" t="s">
        <v>839</v>
      </c>
      <c r="C253" s="4">
        <v>31000</v>
      </c>
      <c r="D253" s="3" t="s">
        <v>312</v>
      </c>
      <c r="E253" s="3">
        <v>20</v>
      </c>
    </row>
    <row r="254" spans="1:5">
      <c r="A254" s="10" t="s">
        <v>1021</v>
      </c>
      <c r="B254" s="3" t="s">
        <v>818</v>
      </c>
      <c r="C254" s="4">
        <v>16710</v>
      </c>
      <c r="D254" s="3" t="s">
        <v>819</v>
      </c>
    </row>
    <row r="255" spans="1:5">
      <c r="A255" s="10" t="s">
        <v>1022</v>
      </c>
      <c r="B255" s="3" t="s">
        <v>1023</v>
      </c>
      <c r="C255" s="4">
        <v>64150</v>
      </c>
      <c r="D255" s="3" t="s">
        <v>1024</v>
      </c>
    </row>
    <row r="256" spans="1:5">
      <c r="A256" s="12" t="s">
        <v>157</v>
      </c>
      <c r="B256" s="2" t="s">
        <v>427</v>
      </c>
      <c r="C256" s="4">
        <v>24000</v>
      </c>
      <c r="D256" s="3" t="s">
        <v>428</v>
      </c>
      <c r="E256" s="3">
        <v>17</v>
      </c>
    </row>
    <row r="257" spans="1:5">
      <c r="A257" s="9" t="s">
        <v>78</v>
      </c>
      <c r="B257" s="2" t="s">
        <v>543</v>
      </c>
      <c r="C257" s="4">
        <v>64500</v>
      </c>
      <c r="D257" s="3" t="s">
        <v>544</v>
      </c>
      <c r="E257" s="3">
        <v>17</v>
      </c>
    </row>
    <row r="258" spans="1:5">
      <c r="A258" s="10" t="s">
        <v>1025</v>
      </c>
      <c r="B258" s="3" t="s">
        <v>1026</v>
      </c>
      <c r="C258" s="4">
        <v>87000</v>
      </c>
      <c r="D258" s="3" t="s">
        <v>189</v>
      </c>
    </row>
    <row r="259" spans="1:5">
      <c r="A259" s="9" t="s">
        <v>1027</v>
      </c>
      <c r="B259" s="2" t="s">
        <v>726</v>
      </c>
      <c r="C259" s="4">
        <v>40400</v>
      </c>
      <c r="D259" s="3" t="s">
        <v>727</v>
      </c>
      <c r="E259" s="3">
        <v>20</v>
      </c>
    </row>
    <row r="260" spans="1:5">
      <c r="A260" s="10" t="s">
        <v>1028</v>
      </c>
      <c r="B260" s="3" t="s">
        <v>1029</v>
      </c>
      <c r="C260" s="4">
        <v>71530</v>
      </c>
      <c r="D260" s="3" t="s">
        <v>1030</v>
      </c>
    </row>
    <row r="261" spans="1:5">
      <c r="A261" s="10" t="s">
        <v>1031</v>
      </c>
      <c r="B261" s="3" t="s">
        <v>951</v>
      </c>
      <c r="C261" s="4">
        <v>24750</v>
      </c>
      <c r="D261" s="3" t="s">
        <v>182</v>
      </c>
    </row>
    <row r="262" spans="1:5">
      <c r="A262" s="10" t="s">
        <v>689</v>
      </c>
      <c r="B262" s="3" t="s">
        <v>690</v>
      </c>
      <c r="C262" s="4">
        <v>24250</v>
      </c>
      <c r="D262" s="3" t="s">
        <v>691</v>
      </c>
    </row>
    <row r="263" spans="1:5">
      <c r="A263" s="9" t="s">
        <v>158</v>
      </c>
      <c r="B263" s="2" t="s">
        <v>429</v>
      </c>
      <c r="C263" s="4">
        <v>24100</v>
      </c>
      <c r="D263" s="3" t="s">
        <v>430</v>
      </c>
    </row>
    <row r="264" spans="1:5">
      <c r="A264" s="9" t="s">
        <v>79</v>
      </c>
      <c r="B264" s="2" t="s">
        <v>431</v>
      </c>
      <c r="C264" s="4">
        <v>33000</v>
      </c>
      <c r="D264" s="3" t="s">
        <v>432</v>
      </c>
    </row>
    <row r="265" spans="1:5">
      <c r="A265" s="10" t="s">
        <v>583</v>
      </c>
      <c r="B265" s="3" t="s">
        <v>584</v>
      </c>
      <c r="C265" s="4">
        <v>53000</v>
      </c>
      <c r="D265" s="3" t="s">
        <v>585</v>
      </c>
    </row>
    <row r="266" spans="1:5">
      <c r="A266" s="10" t="s">
        <v>1032</v>
      </c>
      <c r="B266" s="3" t="s">
        <v>1033</v>
      </c>
      <c r="C266" s="4">
        <v>17540</v>
      </c>
      <c r="D266" s="3" t="s">
        <v>1034</v>
      </c>
    </row>
    <row r="267" spans="1:5">
      <c r="A267" s="10" t="s">
        <v>1035</v>
      </c>
      <c r="B267" s="3" t="s">
        <v>816</v>
      </c>
      <c r="C267" s="4">
        <v>13210</v>
      </c>
      <c r="D267" s="3" t="s">
        <v>817</v>
      </c>
    </row>
    <row r="268" spans="1:5">
      <c r="A268" s="10" t="s">
        <v>1036</v>
      </c>
      <c r="B268" s="3" t="s">
        <v>1037</v>
      </c>
      <c r="C268" s="4">
        <v>74500</v>
      </c>
      <c r="D268" s="3" t="s">
        <v>1038</v>
      </c>
    </row>
    <row r="269" spans="1:5">
      <c r="A269" s="10" t="s">
        <v>1039</v>
      </c>
      <c r="B269" s="3" t="s">
        <v>1040</v>
      </c>
      <c r="C269" s="4">
        <v>89100</v>
      </c>
      <c r="D269" s="3" t="s">
        <v>1041</v>
      </c>
    </row>
    <row r="270" spans="1:5">
      <c r="A270" s="10" t="s">
        <v>862</v>
      </c>
      <c r="B270" s="3" t="s">
        <v>863</v>
      </c>
      <c r="C270" s="4">
        <v>72230</v>
      </c>
      <c r="D270" s="3" t="s">
        <v>864</v>
      </c>
      <c r="E270" s="3">
        <v>17</v>
      </c>
    </row>
    <row r="271" spans="1:5">
      <c r="A271" s="10" t="s">
        <v>600</v>
      </c>
      <c r="B271" s="3" t="s">
        <v>601</v>
      </c>
      <c r="C271" s="4">
        <v>56400</v>
      </c>
      <c r="D271" s="3" t="s">
        <v>602</v>
      </c>
      <c r="E271" s="3">
        <v>12</v>
      </c>
    </row>
    <row r="272" spans="1:5">
      <c r="A272" s="10" t="s">
        <v>579</v>
      </c>
      <c r="B272" s="3" t="s">
        <v>580</v>
      </c>
      <c r="C272" s="4">
        <v>35470</v>
      </c>
      <c r="D272" s="3" t="s">
        <v>581</v>
      </c>
      <c r="E272" s="3">
        <v>15</v>
      </c>
    </row>
    <row r="273" spans="1:5">
      <c r="A273" s="9" t="s">
        <v>856</v>
      </c>
      <c r="B273" s="2" t="s">
        <v>218</v>
      </c>
      <c r="C273" s="4">
        <v>33430</v>
      </c>
      <c r="D273" s="3" t="s">
        <v>219</v>
      </c>
      <c r="E273" s="3">
        <v>17</v>
      </c>
    </row>
    <row r="274" spans="1:5">
      <c r="A274" s="9" t="s">
        <v>173</v>
      </c>
      <c r="B274" s="3" t="s">
        <v>523</v>
      </c>
      <c r="C274" s="4">
        <v>73330</v>
      </c>
      <c r="D274" s="3" t="s">
        <v>524</v>
      </c>
    </row>
    <row r="275" spans="1:5">
      <c r="A275" s="10" t="s">
        <v>1042</v>
      </c>
      <c r="B275" s="3" t="s">
        <v>1043</v>
      </c>
      <c r="C275" s="4">
        <v>31450</v>
      </c>
      <c r="D275" s="3" t="s">
        <v>1044</v>
      </c>
      <c r="E275" s="3">
        <v>15</v>
      </c>
    </row>
    <row r="276" spans="1:5">
      <c r="A276" s="10" t="s">
        <v>825</v>
      </c>
      <c r="B276" s="3" t="s">
        <v>826</v>
      </c>
      <c r="C276" s="4">
        <v>22520</v>
      </c>
      <c r="D276" s="3" t="s">
        <v>827</v>
      </c>
      <c r="E276" s="3">
        <v>14</v>
      </c>
    </row>
    <row r="277" spans="1:5">
      <c r="A277" s="9" t="s">
        <v>80</v>
      </c>
      <c r="B277" s="2" t="s">
        <v>434</v>
      </c>
      <c r="C277" s="4">
        <v>40600</v>
      </c>
      <c r="D277" s="3" t="s">
        <v>366</v>
      </c>
      <c r="E277" s="3">
        <v>17</v>
      </c>
    </row>
    <row r="278" spans="1:5">
      <c r="A278" s="9" t="s">
        <v>537</v>
      </c>
      <c r="B278" s="2" t="s">
        <v>538</v>
      </c>
      <c r="C278" s="7">
        <v>44130</v>
      </c>
      <c r="D278" s="2" t="s">
        <v>539</v>
      </c>
    </row>
    <row r="279" spans="1:5">
      <c r="A279" s="10" t="s">
        <v>850</v>
      </c>
      <c r="B279" s="3" t="s">
        <v>851</v>
      </c>
      <c r="C279" s="4">
        <v>77110</v>
      </c>
      <c r="D279" s="3" t="s">
        <v>852</v>
      </c>
      <c r="E279" s="3">
        <v>17</v>
      </c>
    </row>
    <row r="280" spans="1:5">
      <c r="A280" s="10" t="s">
        <v>604</v>
      </c>
      <c r="B280" s="3" t="s">
        <v>605</v>
      </c>
      <c r="C280" s="4">
        <v>35170</v>
      </c>
      <c r="D280" s="3" t="s">
        <v>289</v>
      </c>
      <c r="E280" s="3">
        <v>10</v>
      </c>
    </row>
    <row r="281" spans="1:5">
      <c r="A281" s="9" t="s">
        <v>81</v>
      </c>
      <c r="B281" s="2" t="s">
        <v>435</v>
      </c>
      <c r="C281" s="4">
        <v>33360</v>
      </c>
      <c r="D281" s="3" t="s">
        <v>436</v>
      </c>
      <c r="E281" s="3">
        <v>17</v>
      </c>
    </row>
    <row r="282" spans="1:5">
      <c r="A282" s="11" t="s">
        <v>120</v>
      </c>
      <c r="B282" s="2" t="s">
        <v>437</v>
      </c>
      <c r="C282" s="4">
        <v>34170</v>
      </c>
      <c r="D282" s="3" t="s">
        <v>438</v>
      </c>
      <c r="E282" s="3">
        <v>15</v>
      </c>
    </row>
    <row r="283" spans="1:5">
      <c r="A283" s="11" t="s">
        <v>488</v>
      </c>
      <c r="B283" s="2" t="s">
        <v>489</v>
      </c>
      <c r="C283" s="4">
        <v>81000</v>
      </c>
      <c r="D283" s="3" t="s">
        <v>490</v>
      </c>
    </row>
    <row r="284" spans="1:5">
      <c r="A284" s="9" t="s">
        <v>82</v>
      </c>
      <c r="B284" s="3" t="s">
        <v>518</v>
      </c>
      <c r="C284" s="4">
        <v>33620</v>
      </c>
      <c r="D284" s="3" t="s">
        <v>519</v>
      </c>
      <c r="E284" s="3">
        <v>17</v>
      </c>
    </row>
    <row r="285" spans="1:5">
      <c r="A285" s="9" t="s">
        <v>159</v>
      </c>
      <c r="B285" s="2" t="s">
        <v>439</v>
      </c>
      <c r="C285" s="4">
        <v>16150</v>
      </c>
      <c r="D285" s="3" t="s">
        <v>440</v>
      </c>
    </row>
    <row r="286" spans="1:5">
      <c r="A286" s="10" t="s">
        <v>612</v>
      </c>
      <c r="B286" s="3" t="s">
        <v>613</v>
      </c>
      <c r="C286" s="4">
        <v>72560</v>
      </c>
      <c r="D286" s="3" t="s">
        <v>614</v>
      </c>
      <c r="E286" s="3">
        <v>12</v>
      </c>
    </row>
    <row r="287" spans="1:5">
      <c r="A287" s="9" t="s">
        <v>1045</v>
      </c>
      <c r="B287" s="2" t="s">
        <v>441</v>
      </c>
      <c r="C287" s="4">
        <v>16120</v>
      </c>
      <c r="D287" s="3" t="s">
        <v>442</v>
      </c>
      <c r="E287" s="3">
        <v>17</v>
      </c>
    </row>
    <row r="288" spans="1:5">
      <c r="A288" s="10" t="s">
        <v>1046</v>
      </c>
      <c r="B288" s="3" t="s">
        <v>1047</v>
      </c>
      <c r="C288" s="4">
        <v>33950</v>
      </c>
      <c r="D288" s="3" t="s">
        <v>1048</v>
      </c>
    </row>
    <row r="289" spans="1:5">
      <c r="A289" s="11" t="s">
        <v>121</v>
      </c>
      <c r="B289" s="3" t="s">
        <v>510</v>
      </c>
      <c r="C289" s="4">
        <v>31773</v>
      </c>
      <c r="D289" s="3" t="s">
        <v>511</v>
      </c>
      <c r="E289" s="3">
        <v>10</v>
      </c>
    </row>
    <row r="290" spans="1:5">
      <c r="A290" s="9" t="s">
        <v>174</v>
      </c>
      <c r="B290" s="2" t="s">
        <v>443</v>
      </c>
      <c r="C290" s="4">
        <v>35270</v>
      </c>
      <c r="D290" s="3" t="s">
        <v>444</v>
      </c>
      <c r="E290" s="3">
        <v>12</v>
      </c>
    </row>
    <row r="291" spans="1:5">
      <c r="A291" s="10" t="s">
        <v>664</v>
      </c>
      <c r="B291" s="3" t="s">
        <v>665</v>
      </c>
      <c r="C291" s="4">
        <v>49700</v>
      </c>
      <c r="D291" s="3" t="s">
        <v>666</v>
      </c>
      <c r="E291" s="3">
        <v>17</v>
      </c>
    </row>
    <row r="292" spans="1:5">
      <c r="A292" s="10" t="s">
        <v>699</v>
      </c>
      <c r="B292" s="3" t="s">
        <v>700</v>
      </c>
      <c r="C292" s="4">
        <v>33320</v>
      </c>
      <c r="D292" s="3" t="s">
        <v>701</v>
      </c>
      <c r="E292" s="3">
        <v>17</v>
      </c>
    </row>
    <row r="293" spans="1:5">
      <c r="A293" s="9" t="s">
        <v>83</v>
      </c>
      <c r="B293" s="2" t="s">
        <v>445</v>
      </c>
      <c r="C293" s="4">
        <v>33370</v>
      </c>
      <c r="D293" s="3" t="s">
        <v>446</v>
      </c>
      <c r="E293" s="3">
        <v>17</v>
      </c>
    </row>
    <row r="294" spans="1:5">
      <c r="A294" s="10" t="s">
        <v>1049</v>
      </c>
      <c r="B294" s="3" t="s">
        <v>1050</v>
      </c>
      <c r="C294" s="4">
        <v>31140</v>
      </c>
      <c r="D294" s="3" t="s">
        <v>1051</v>
      </c>
      <c r="E294" s="3">
        <v>15</v>
      </c>
    </row>
    <row r="295" spans="1:5">
      <c r="A295" s="9" t="s">
        <v>84</v>
      </c>
      <c r="B295" s="2" t="s">
        <v>447</v>
      </c>
      <c r="C295" s="4">
        <v>33133</v>
      </c>
      <c r="D295" s="3" t="s">
        <v>448</v>
      </c>
      <c r="E295" s="3">
        <v>17</v>
      </c>
    </row>
    <row r="296" spans="1:5">
      <c r="A296" s="9" t="s">
        <v>160</v>
      </c>
      <c r="B296" s="2" t="s">
        <v>449</v>
      </c>
      <c r="C296" s="4">
        <v>17260</v>
      </c>
      <c r="D296" s="3" t="s">
        <v>450</v>
      </c>
    </row>
    <row r="297" spans="1:5">
      <c r="A297" s="9" t="s">
        <v>169</v>
      </c>
      <c r="B297" s="2" t="s">
        <v>451</v>
      </c>
      <c r="C297" s="4">
        <v>6130</v>
      </c>
      <c r="D297" s="3" t="s">
        <v>452</v>
      </c>
      <c r="E297" s="3">
        <v>17</v>
      </c>
    </row>
    <row r="298" spans="1:5">
      <c r="A298" s="10" t="s">
        <v>595</v>
      </c>
      <c r="B298" s="3" t="s">
        <v>596</v>
      </c>
      <c r="C298" s="4">
        <v>56120</v>
      </c>
      <c r="D298" s="3" t="s">
        <v>597</v>
      </c>
      <c r="E298" s="3">
        <v>12</v>
      </c>
    </row>
    <row r="299" spans="1:5">
      <c r="A299" s="10" t="s">
        <v>822</v>
      </c>
      <c r="B299" s="3" t="s">
        <v>823</v>
      </c>
      <c r="C299" s="4">
        <v>37300</v>
      </c>
      <c r="D299" s="3" t="s">
        <v>824</v>
      </c>
    </row>
    <row r="300" spans="1:5">
      <c r="A300" s="10" t="s">
        <v>573</v>
      </c>
      <c r="B300" s="3" t="s">
        <v>574</v>
      </c>
      <c r="C300" s="4">
        <v>72210</v>
      </c>
      <c r="D300" s="3" t="s">
        <v>575</v>
      </c>
      <c r="E300" s="3">
        <v>10</v>
      </c>
    </row>
    <row r="301" spans="1:5">
      <c r="A301" s="10" t="s">
        <v>679</v>
      </c>
      <c r="B301" s="3" t="s">
        <v>680</v>
      </c>
      <c r="C301" s="4">
        <v>69200</v>
      </c>
      <c r="D301" s="3" t="s">
        <v>681</v>
      </c>
      <c r="E301" s="3">
        <v>17</v>
      </c>
    </row>
    <row r="302" spans="1:5">
      <c r="A302" s="10" t="s">
        <v>787</v>
      </c>
      <c r="B302" s="3" t="s">
        <v>788</v>
      </c>
      <c r="C302" s="4">
        <v>47230</v>
      </c>
      <c r="D302" s="3" t="s">
        <v>789</v>
      </c>
      <c r="E302" s="3">
        <v>17</v>
      </c>
    </row>
    <row r="303" spans="1:5">
      <c r="A303" s="10" t="s">
        <v>1052</v>
      </c>
      <c r="B303" s="3" t="s">
        <v>603</v>
      </c>
      <c r="C303" s="4">
        <v>72000</v>
      </c>
      <c r="D303" s="3" t="s">
        <v>565</v>
      </c>
      <c r="E303" s="3">
        <v>12</v>
      </c>
    </row>
    <row r="304" spans="1:5">
      <c r="A304" s="10" t="s">
        <v>1053</v>
      </c>
      <c r="B304" s="3" t="s">
        <v>564</v>
      </c>
      <c r="C304" s="4">
        <v>72000</v>
      </c>
      <c r="D304" s="3" t="s">
        <v>565</v>
      </c>
      <c r="E304" s="3">
        <v>10</v>
      </c>
    </row>
    <row r="305" spans="1:5">
      <c r="A305" s="11" t="s">
        <v>122</v>
      </c>
      <c r="B305" s="2" t="s">
        <v>453</v>
      </c>
      <c r="C305" s="4">
        <v>30120</v>
      </c>
      <c r="D305" s="3" t="s">
        <v>454</v>
      </c>
      <c r="E305" s="3">
        <v>10</v>
      </c>
    </row>
    <row r="306" spans="1:5">
      <c r="A306" s="10" t="s">
        <v>710</v>
      </c>
      <c r="B306" s="3" t="s">
        <v>711</v>
      </c>
      <c r="C306" s="4">
        <v>85140</v>
      </c>
      <c r="D306" s="3" t="s">
        <v>712</v>
      </c>
      <c r="E306" s="3">
        <v>15</v>
      </c>
    </row>
    <row r="307" spans="1:5">
      <c r="A307" s="9" t="s">
        <v>175</v>
      </c>
      <c r="B307" s="2" t="s">
        <v>455</v>
      </c>
      <c r="C307" s="4">
        <v>35340</v>
      </c>
      <c r="D307" s="3" t="s">
        <v>456</v>
      </c>
    </row>
    <row r="308" spans="1:5">
      <c r="A308" s="10" t="s">
        <v>878</v>
      </c>
      <c r="B308" s="3" t="s">
        <v>879</v>
      </c>
      <c r="C308" s="4">
        <v>87100</v>
      </c>
      <c r="D308" s="3" t="s">
        <v>189</v>
      </c>
    </row>
    <row r="309" spans="1:5">
      <c r="A309" s="10" t="s">
        <v>801</v>
      </c>
      <c r="B309" s="3" t="s">
        <v>802</v>
      </c>
      <c r="C309" s="4">
        <v>49160</v>
      </c>
      <c r="D309" s="3" t="s">
        <v>803</v>
      </c>
      <c r="E309" s="3">
        <v>14</v>
      </c>
    </row>
    <row r="310" spans="1:5">
      <c r="A310" s="10" t="s">
        <v>723</v>
      </c>
      <c r="B310" s="3" t="s">
        <v>724</v>
      </c>
      <c r="C310" s="4">
        <v>19210</v>
      </c>
      <c r="D310" s="3" t="s">
        <v>725</v>
      </c>
      <c r="E310" s="3">
        <v>17</v>
      </c>
    </row>
    <row r="311" spans="1:5">
      <c r="A311" s="10" t="s">
        <v>835</v>
      </c>
      <c r="B311" s="3" t="s">
        <v>836</v>
      </c>
      <c r="C311" s="4">
        <v>37230</v>
      </c>
      <c r="D311" s="3" t="s">
        <v>837</v>
      </c>
    </row>
    <row r="312" spans="1:5">
      <c r="A312" s="10" t="s">
        <v>661</v>
      </c>
      <c r="B312" s="3" t="s">
        <v>662</v>
      </c>
      <c r="C312" s="4">
        <v>72600</v>
      </c>
      <c r="D312" s="3" t="s">
        <v>663</v>
      </c>
      <c r="E312" s="3">
        <v>12</v>
      </c>
    </row>
    <row r="313" spans="1:5">
      <c r="A313" s="10" t="s">
        <v>883</v>
      </c>
      <c r="B313" s="3" t="s">
        <v>1054</v>
      </c>
      <c r="C313" s="4">
        <v>17230</v>
      </c>
      <c r="D313" s="3" t="s">
        <v>884</v>
      </c>
      <c r="E313" s="3">
        <v>17</v>
      </c>
    </row>
    <row r="314" spans="1:5">
      <c r="A314" s="10" t="s">
        <v>692</v>
      </c>
      <c r="B314" s="3" t="s">
        <v>693</v>
      </c>
      <c r="C314" s="4">
        <v>49630</v>
      </c>
      <c r="D314" s="3" t="s">
        <v>694</v>
      </c>
      <c r="E314" s="3">
        <v>15</v>
      </c>
    </row>
    <row r="315" spans="1:5">
      <c r="A315" s="10" t="s">
        <v>633</v>
      </c>
      <c r="B315" s="3" t="s">
        <v>634</v>
      </c>
      <c r="C315" s="4">
        <v>35520</v>
      </c>
      <c r="D315" s="3" t="s">
        <v>635</v>
      </c>
      <c r="E315" s="3">
        <v>12</v>
      </c>
    </row>
    <row r="316" spans="1:5">
      <c r="A316" s="9" t="s">
        <v>176</v>
      </c>
      <c r="B316" s="2" t="s">
        <v>457</v>
      </c>
      <c r="C316" s="4">
        <v>41500</v>
      </c>
      <c r="D316" s="3" t="s">
        <v>458</v>
      </c>
    </row>
    <row r="317" spans="1:5">
      <c r="A317" s="9" t="s">
        <v>161</v>
      </c>
      <c r="B317" s="2" t="s">
        <v>459</v>
      </c>
      <c r="C317" s="4">
        <v>17150</v>
      </c>
      <c r="D317" s="3" t="s">
        <v>460</v>
      </c>
    </row>
    <row r="318" spans="1:5">
      <c r="A318" s="10" t="s">
        <v>857</v>
      </c>
      <c r="B318" s="3" t="s">
        <v>858</v>
      </c>
      <c r="C318" s="4">
        <v>31850</v>
      </c>
      <c r="D318" s="3" t="s">
        <v>859</v>
      </c>
      <c r="E318" s="3">
        <v>15</v>
      </c>
    </row>
    <row r="319" spans="1:5">
      <c r="A319" s="9" t="s">
        <v>162</v>
      </c>
      <c r="B319" s="2" t="s">
        <v>461</v>
      </c>
      <c r="C319" s="4">
        <v>24400</v>
      </c>
      <c r="D319" s="3" t="s">
        <v>462</v>
      </c>
      <c r="E319" s="3">
        <v>17</v>
      </c>
    </row>
    <row r="320" spans="1:5">
      <c r="A320" s="10" t="s">
        <v>1055</v>
      </c>
      <c r="B320" s="3" t="s">
        <v>1056</v>
      </c>
      <c r="C320" s="4">
        <v>87800</v>
      </c>
      <c r="D320" s="3" t="s">
        <v>1057</v>
      </c>
    </row>
    <row r="321" spans="1:5">
      <c r="A321" s="10" t="s">
        <v>761</v>
      </c>
      <c r="B321" s="3" t="s">
        <v>762</v>
      </c>
      <c r="C321" s="4">
        <v>24800</v>
      </c>
      <c r="D321" s="3" t="s">
        <v>763</v>
      </c>
    </row>
    <row r="322" spans="1:5">
      <c r="A322" s="10" t="s">
        <v>639</v>
      </c>
      <c r="B322" s="3" t="s">
        <v>640</v>
      </c>
      <c r="C322" s="4">
        <v>35230</v>
      </c>
      <c r="D322" s="3" t="s">
        <v>641</v>
      </c>
      <c r="E322" s="3">
        <v>10</v>
      </c>
    </row>
    <row r="323" spans="1:5">
      <c r="A323" s="11" t="s">
        <v>123</v>
      </c>
      <c r="B323" s="2" t="s">
        <v>463</v>
      </c>
      <c r="C323" s="4">
        <v>12510</v>
      </c>
      <c r="D323" s="3" t="s">
        <v>464</v>
      </c>
    </row>
    <row r="324" spans="1:5">
      <c r="A324" s="10" t="s">
        <v>1058</v>
      </c>
      <c r="B324" s="3" t="s">
        <v>1059</v>
      </c>
      <c r="C324" s="4">
        <v>40160</v>
      </c>
      <c r="D324" s="3" t="s">
        <v>332</v>
      </c>
      <c r="E324" s="3">
        <v>17</v>
      </c>
    </row>
    <row r="325" spans="1:5">
      <c r="A325" s="10" t="s">
        <v>643</v>
      </c>
      <c r="B325" s="3" t="s">
        <v>644</v>
      </c>
      <c r="C325" s="4">
        <v>35160</v>
      </c>
      <c r="D325" s="3" t="s">
        <v>645</v>
      </c>
      <c r="E325" s="3">
        <v>15</v>
      </c>
    </row>
    <row r="326" spans="1:5">
      <c r="A326" s="9" t="s">
        <v>167</v>
      </c>
      <c r="B326" s="2" t="s">
        <v>465</v>
      </c>
      <c r="C326" s="4">
        <v>6580</v>
      </c>
      <c r="D326" s="3" t="s">
        <v>466</v>
      </c>
    </row>
    <row r="327" spans="1:5">
      <c r="A327" s="10" t="s">
        <v>620</v>
      </c>
      <c r="B327" s="3" t="s">
        <v>621</v>
      </c>
      <c r="C327" s="4">
        <v>22130</v>
      </c>
      <c r="D327" s="3" t="s">
        <v>622</v>
      </c>
      <c r="E327" s="3">
        <v>14</v>
      </c>
    </row>
    <row r="328" spans="1:5">
      <c r="A328" s="10" t="s">
        <v>576</v>
      </c>
      <c r="B328" s="3" t="s">
        <v>577</v>
      </c>
      <c r="C328" s="4">
        <v>35380</v>
      </c>
      <c r="D328" s="3" t="s">
        <v>578</v>
      </c>
      <c r="E328" s="3">
        <v>12</v>
      </c>
    </row>
    <row r="329" spans="1:5">
      <c r="A329" s="10" t="s">
        <v>606</v>
      </c>
      <c r="B329" s="3" t="s">
        <v>607</v>
      </c>
      <c r="C329" s="4">
        <v>22490</v>
      </c>
      <c r="D329" s="3" t="s">
        <v>608</v>
      </c>
      <c r="E329" s="3">
        <v>14</v>
      </c>
    </row>
    <row r="330" spans="1:5">
      <c r="A330" s="9" t="s">
        <v>85</v>
      </c>
      <c r="B330" s="2" t="s">
        <v>467</v>
      </c>
      <c r="C330" s="4">
        <v>33720</v>
      </c>
      <c r="D330" s="3" t="s">
        <v>468</v>
      </c>
    </row>
    <row r="331" spans="1:5">
      <c r="A331" s="16" t="s">
        <v>168</v>
      </c>
      <c r="B331" s="2" t="s">
        <v>469</v>
      </c>
      <c r="C331" s="4">
        <v>38530</v>
      </c>
      <c r="D331" s="3" t="s">
        <v>470</v>
      </c>
    </row>
    <row r="332" spans="1:5">
      <c r="A332" s="9" t="s">
        <v>163</v>
      </c>
      <c r="B332" s="2" t="s">
        <v>471</v>
      </c>
      <c r="C332" s="4">
        <v>85700</v>
      </c>
      <c r="D332" s="3" t="s">
        <v>472</v>
      </c>
      <c r="E332" s="3">
        <v>15</v>
      </c>
    </row>
    <row r="333" spans="1:5">
      <c r="A333" s="11" t="s">
        <v>124</v>
      </c>
      <c r="B333" s="2" t="s">
        <v>473</v>
      </c>
      <c r="C333" s="4">
        <v>84160</v>
      </c>
      <c r="D333" s="3" t="s">
        <v>474</v>
      </c>
      <c r="E333" s="3">
        <v>17</v>
      </c>
    </row>
    <row r="334" spans="1:5">
      <c r="A334" s="10" t="s">
        <v>1060</v>
      </c>
      <c r="B334" s="3" t="s">
        <v>582</v>
      </c>
      <c r="C334" s="4">
        <v>35000</v>
      </c>
      <c r="D334" s="3" t="s">
        <v>567</v>
      </c>
      <c r="E334" s="3">
        <v>12</v>
      </c>
    </row>
    <row r="335" spans="1:5">
      <c r="A335" s="10" t="s">
        <v>1061</v>
      </c>
      <c r="B335" s="3" t="s">
        <v>566</v>
      </c>
      <c r="C335" s="4">
        <v>35700</v>
      </c>
      <c r="D335" s="3" t="s">
        <v>567</v>
      </c>
      <c r="E335" s="3">
        <v>12</v>
      </c>
    </row>
    <row r="336" spans="1:5">
      <c r="A336" s="10" t="s">
        <v>1062</v>
      </c>
      <c r="B336" s="3" t="s">
        <v>586</v>
      </c>
      <c r="C336" s="4">
        <v>35700</v>
      </c>
      <c r="D336" s="3" t="s">
        <v>567</v>
      </c>
      <c r="E336" s="3">
        <v>12</v>
      </c>
    </row>
    <row r="337" spans="1:5">
      <c r="A337" s="10" t="s">
        <v>590</v>
      </c>
      <c r="B337" s="3" t="s">
        <v>591</v>
      </c>
      <c r="C337" s="4">
        <v>35850</v>
      </c>
      <c r="D337" s="3" t="s">
        <v>592</v>
      </c>
      <c r="E337" s="3">
        <v>12</v>
      </c>
    </row>
    <row r="338" spans="1:5">
      <c r="A338" s="10" t="s">
        <v>1063</v>
      </c>
      <c r="B338" s="3" t="s">
        <v>1064</v>
      </c>
      <c r="C338" s="4">
        <v>16170</v>
      </c>
      <c r="D338" s="3" t="s">
        <v>1065</v>
      </c>
    </row>
    <row r="339" spans="1:5">
      <c r="A339" s="9" t="s">
        <v>172</v>
      </c>
      <c r="B339" s="2" t="s">
        <v>475</v>
      </c>
      <c r="C339" s="4">
        <v>7120</v>
      </c>
      <c r="D339" s="3" t="s">
        <v>476</v>
      </c>
    </row>
    <row r="340" spans="1:5">
      <c r="A340" s="10" t="s">
        <v>847</v>
      </c>
      <c r="B340" s="3" t="s">
        <v>848</v>
      </c>
      <c r="C340" s="4">
        <v>19700</v>
      </c>
      <c r="D340" s="3" t="s">
        <v>849</v>
      </c>
    </row>
    <row r="341" spans="1:5">
      <c r="A341" s="10" t="s">
        <v>1066</v>
      </c>
      <c r="B341" s="3" t="s">
        <v>1067</v>
      </c>
      <c r="C341" s="4">
        <v>81580</v>
      </c>
      <c r="D341" s="3" t="s">
        <v>1068</v>
      </c>
      <c r="E341" s="3">
        <v>17</v>
      </c>
    </row>
    <row r="342" spans="1:5">
      <c r="A342" s="10" t="s">
        <v>1069</v>
      </c>
      <c r="B342" s="3" t="s">
        <v>1070</v>
      </c>
      <c r="C342" s="4">
        <v>49124</v>
      </c>
      <c r="D342" s="3" t="s">
        <v>1071</v>
      </c>
      <c r="E342" s="3">
        <v>17</v>
      </c>
    </row>
    <row r="343" spans="1:5">
      <c r="A343" s="9" t="s">
        <v>164</v>
      </c>
      <c r="B343" s="2" t="s">
        <v>477</v>
      </c>
      <c r="C343" s="4">
        <v>33820</v>
      </c>
      <c r="D343" s="3" t="s">
        <v>478</v>
      </c>
    </row>
    <row r="344" spans="1:5">
      <c r="A344" s="10" t="s">
        <v>887</v>
      </c>
      <c r="B344" s="3" t="s">
        <v>1072</v>
      </c>
      <c r="C344" s="4">
        <v>86130</v>
      </c>
      <c r="D344" s="3" t="s">
        <v>1073</v>
      </c>
    </row>
    <row r="345" spans="1:5">
      <c r="A345" s="10" t="s">
        <v>658</v>
      </c>
      <c r="B345" s="3" t="s">
        <v>659</v>
      </c>
      <c r="C345" s="4">
        <v>49170</v>
      </c>
      <c r="D345" s="3" t="s">
        <v>660</v>
      </c>
      <c r="E345" s="3">
        <v>12</v>
      </c>
    </row>
    <row r="346" spans="1:5">
      <c r="A346" s="9" t="s">
        <v>1074</v>
      </c>
      <c r="B346" s="3" t="s">
        <v>525</v>
      </c>
      <c r="C346" s="4">
        <v>41220</v>
      </c>
      <c r="D346" s="3" t="s">
        <v>526</v>
      </c>
    </row>
    <row r="347" spans="1:5">
      <c r="A347" s="9" t="s">
        <v>1075</v>
      </c>
    </row>
    <row r="348" spans="1:5">
      <c r="A348" s="10" t="s">
        <v>1076</v>
      </c>
      <c r="B348" s="3" t="s">
        <v>568</v>
      </c>
      <c r="C348" s="4">
        <v>35290</v>
      </c>
      <c r="D348" s="3" t="s">
        <v>569</v>
      </c>
    </row>
    <row r="349" spans="1:5">
      <c r="A349" s="9" t="s">
        <v>86</v>
      </c>
      <c r="B349" s="2" t="s">
        <v>479</v>
      </c>
      <c r="C349" s="4">
        <v>33660</v>
      </c>
      <c r="D349" s="3" t="s">
        <v>480</v>
      </c>
      <c r="E349" s="3">
        <v>17</v>
      </c>
    </row>
    <row r="350" spans="1:5">
      <c r="A350" s="9" t="s">
        <v>214</v>
      </c>
      <c r="B350" s="2" t="s">
        <v>481</v>
      </c>
      <c r="C350" s="4">
        <v>33450</v>
      </c>
      <c r="D350" s="3" t="s">
        <v>482</v>
      </c>
      <c r="E350" s="3">
        <v>12</v>
      </c>
    </row>
    <row r="351" spans="1:5">
      <c r="A351" s="10" t="s">
        <v>609</v>
      </c>
      <c r="B351" s="3" t="s">
        <v>610</v>
      </c>
      <c r="C351" s="4">
        <v>44470</v>
      </c>
      <c r="D351" s="3" t="s">
        <v>611</v>
      </c>
      <c r="E351" s="3">
        <v>10</v>
      </c>
    </row>
    <row r="352" spans="1:5">
      <c r="A352" s="9" t="s">
        <v>165</v>
      </c>
      <c r="B352" s="2" t="s">
        <v>483</v>
      </c>
      <c r="C352" s="4">
        <v>79100</v>
      </c>
      <c r="D352" s="3" t="s">
        <v>484</v>
      </c>
      <c r="E352" s="3">
        <v>16</v>
      </c>
    </row>
    <row r="353" spans="1:5">
      <c r="A353" s="10" t="s">
        <v>587</v>
      </c>
      <c r="B353" s="3" t="s">
        <v>588</v>
      </c>
      <c r="C353" s="4">
        <v>35190</v>
      </c>
      <c r="D353" s="3" t="s">
        <v>589</v>
      </c>
      <c r="E353" s="3">
        <v>10</v>
      </c>
    </row>
    <row r="354" spans="1:5">
      <c r="A354" s="10" t="s">
        <v>647</v>
      </c>
      <c r="B354" s="3" t="s">
        <v>648</v>
      </c>
      <c r="C354" s="4">
        <v>17430</v>
      </c>
      <c r="D354" s="3" t="s">
        <v>649</v>
      </c>
      <c r="E354" s="3">
        <v>17</v>
      </c>
    </row>
    <row r="355" spans="1:5">
      <c r="A355" s="11" t="s">
        <v>125</v>
      </c>
      <c r="B355" s="2" t="s">
        <v>485</v>
      </c>
      <c r="C355" s="4">
        <v>11800</v>
      </c>
      <c r="D355" s="3" t="s">
        <v>486</v>
      </c>
      <c r="E355" s="3">
        <v>12</v>
      </c>
    </row>
    <row r="356" spans="1:5">
      <c r="A356" s="10" t="s">
        <v>733</v>
      </c>
      <c r="B356" s="3" t="s">
        <v>734</v>
      </c>
      <c r="C356" s="4">
        <v>19140</v>
      </c>
      <c r="D356" s="3" t="s">
        <v>735</v>
      </c>
    </row>
    <row r="357" spans="1:5">
      <c r="A357" s="10" t="s">
        <v>1077</v>
      </c>
      <c r="B357" s="3" t="s">
        <v>1078</v>
      </c>
      <c r="C357" s="4">
        <v>44120</v>
      </c>
      <c r="D357" s="3" t="s">
        <v>1079</v>
      </c>
      <c r="E357" s="3">
        <v>17</v>
      </c>
    </row>
    <row r="358" spans="1:5">
      <c r="A358" s="10" t="s">
        <v>570</v>
      </c>
      <c r="B358" s="3" t="s">
        <v>571</v>
      </c>
      <c r="C358" s="4">
        <v>35380</v>
      </c>
      <c r="D358" s="3" t="s">
        <v>572</v>
      </c>
    </row>
    <row r="359" spans="1:5">
      <c r="A359" s="10" t="s">
        <v>615</v>
      </c>
      <c r="B359" s="3" t="s">
        <v>616</v>
      </c>
      <c r="C359" s="4">
        <v>35530</v>
      </c>
      <c r="D359" s="3" t="s">
        <v>617</v>
      </c>
      <c r="E359" s="3">
        <v>20</v>
      </c>
    </row>
    <row r="360" spans="1:5">
      <c r="A360" s="10" t="s">
        <v>766</v>
      </c>
      <c r="B360" s="3" t="s">
        <v>767</v>
      </c>
      <c r="C360" s="4">
        <v>35360</v>
      </c>
      <c r="D360" s="3" t="s">
        <v>768</v>
      </c>
      <c r="E360" s="3">
        <v>17</v>
      </c>
    </row>
    <row r="361" spans="1:5">
      <c r="A361" s="10" t="s">
        <v>1080</v>
      </c>
      <c r="B361" s="2" t="s">
        <v>547</v>
      </c>
      <c r="C361" s="8">
        <v>80100</v>
      </c>
      <c r="D361" s="2" t="s">
        <v>546</v>
      </c>
      <c r="E361" s="3">
        <v>20</v>
      </c>
    </row>
    <row r="362" spans="1:5">
      <c r="A362" s="10" t="s">
        <v>1081</v>
      </c>
      <c r="B362" s="3" t="s">
        <v>1082</v>
      </c>
      <c r="C362" s="4">
        <v>37140</v>
      </c>
      <c r="D362" s="3" t="s">
        <v>1083</v>
      </c>
    </row>
    <row r="363" spans="1:5">
      <c r="A363" s="10" t="s">
        <v>1084</v>
      </c>
      <c r="B363" s="3" t="s">
        <v>1085</v>
      </c>
      <c r="C363" s="4">
        <v>17800</v>
      </c>
      <c r="D363" s="3" t="s">
        <v>1086</v>
      </c>
    </row>
  </sheetData>
  <phoneticPr fontId="7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C5:G50"/>
  <sheetViews>
    <sheetView showGridLines="0" topLeftCell="A5" workbookViewId="0">
      <selection activeCell="G48" sqref="G48:G50"/>
    </sheetView>
  </sheetViews>
  <sheetFormatPr baseColWidth="10" defaultRowHeight="12.75"/>
  <cols>
    <col min="3" max="3" width="9.7109375" customWidth="1"/>
    <col min="4" max="4" width="24.7109375" customWidth="1"/>
    <col min="5" max="5" width="15.140625" customWidth="1"/>
    <col min="6" max="6" width="7.5703125" customWidth="1"/>
    <col min="7" max="7" width="11.42578125" style="17"/>
  </cols>
  <sheetData>
    <row r="5" spans="3:7">
      <c r="C5" s="184" t="s">
        <v>626</v>
      </c>
      <c r="D5" s="184"/>
      <c r="E5" t="s">
        <v>627</v>
      </c>
      <c r="F5" s="20" t="s">
        <v>631</v>
      </c>
      <c r="G5" s="21">
        <f>'bon de livraison'!H8</f>
        <v>0</v>
      </c>
    </row>
    <row r="6" spans="3:7">
      <c r="C6" s="34"/>
      <c r="D6" s="34"/>
      <c r="F6" s="20"/>
      <c r="G6" s="34"/>
    </row>
    <row r="7" spans="3:7">
      <c r="C7" s="175" t="str">
        <f>'bon de livraison'!C9:D9</f>
        <v>Brebis lait cru</v>
      </c>
      <c r="D7" s="176"/>
      <c r="E7" s="18">
        <v>0</v>
      </c>
      <c r="G7" s="22">
        <f>E7-E7*G5%</f>
        <v>0</v>
      </c>
    </row>
    <row r="8" spans="3:7">
      <c r="C8" s="175" t="str">
        <f>'bon de livraison'!C10:D10</f>
        <v xml:space="preserve">Vache thermisé  </v>
      </c>
      <c r="D8" s="176"/>
      <c r="E8" s="18">
        <v>0</v>
      </c>
      <c r="G8" s="22">
        <f>E8-E8*G5%</f>
        <v>0</v>
      </c>
    </row>
    <row r="9" spans="3:7">
      <c r="C9" s="175" t="str">
        <f>'bon de livraison'!C11:D11</f>
        <v>Trois lais</v>
      </c>
      <c r="D9" s="176"/>
      <c r="E9" s="18">
        <v>0</v>
      </c>
      <c r="G9" s="22">
        <f>E9-E9*G5%</f>
        <v>0</v>
      </c>
    </row>
    <row r="10" spans="3:7">
      <c r="C10" s="175" t="str">
        <f>'bon de livraison'!C12:D12</f>
        <v>Brebis rectangle x 2</v>
      </c>
      <c r="D10" s="176"/>
      <c r="E10" s="18">
        <v>0</v>
      </c>
      <c r="G10" s="22">
        <f>E10-E10*G5%</f>
        <v>0</v>
      </c>
    </row>
    <row r="11" spans="3:7">
      <c r="C11" s="175" t="str">
        <f>'bon de livraison'!C13:D13</f>
        <v>Brebis nature</v>
      </c>
      <c r="D11" s="176"/>
      <c r="E11" s="18">
        <v>0</v>
      </c>
      <c r="G11" s="22">
        <f>E11-E11*G5%</f>
        <v>0</v>
      </c>
    </row>
    <row r="12" spans="3:7">
      <c r="C12" s="175" t="str">
        <f>'bon de livraison'!C14:D14</f>
        <v>Brebis nature 0.600 kg</v>
      </c>
      <c r="D12" s="176"/>
      <c r="E12" s="18">
        <v>0</v>
      </c>
      <c r="G12" s="22">
        <f>E12-E12*G5%</f>
        <v>0</v>
      </c>
    </row>
    <row r="13" spans="3:7">
      <c r="C13" s="175" t="str">
        <f>'bon de livraison'!C15:D15</f>
        <v xml:space="preserve">Brebis au bleu </v>
      </c>
      <c r="D13" s="176"/>
      <c r="E13" s="18">
        <v>0</v>
      </c>
      <c r="G13" s="22">
        <f>E13-E13*G5%</f>
        <v>0</v>
      </c>
    </row>
    <row r="14" spans="3:7">
      <c r="C14" s="175" t="str">
        <f>'bon de livraison'!C16:D16</f>
        <v>Brebis piment</v>
      </c>
      <c r="D14" s="176"/>
      <c r="E14" s="18">
        <v>0</v>
      </c>
      <c r="G14" s="22">
        <f>E14-E14*G5%</f>
        <v>0</v>
      </c>
    </row>
    <row r="15" spans="3:7">
      <c r="C15" s="178" t="s">
        <v>888</v>
      </c>
      <c r="D15" s="179"/>
      <c r="E15" s="18">
        <v>0</v>
      </c>
      <c r="G15" s="22">
        <f>E15-E15*G9%</f>
        <v>0</v>
      </c>
    </row>
    <row r="16" spans="3:7">
      <c r="C16" s="175" t="str">
        <f>'bon de livraison'!C18:D18</f>
        <v xml:space="preserve">Chevre nature  </v>
      </c>
      <c r="D16" s="176"/>
      <c r="E16" s="18">
        <v>0</v>
      </c>
      <c r="G16" s="22">
        <f>E16-E16*G5%</f>
        <v>0</v>
      </c>
    </row>
    <row r="17" spans="3:7">
      <c r="C17" s="175" t="str">
        <f>'bon de livraison'!C19:D19</f>
        <v>Chevre nature 0.600 kg</v>
      </c>
      <c r="D17" s="176"/>
      <c r="E17" s="18">
        <v>0</v>
      </c>
      <c r="G17" s="22">
        <f>E17-E17*G5%</f>
        <v>0</v>
      </c>
    </row>
    <row r="18" spans="3:7">
      <c r="C18" s="175" t="str">
        <f>'bon de livraison'!C20:D20</f>
        <v xml:space="preserve">Chevre au bleu  </v>
      </c>
      <c r="D18" s="176"/>
      <c r="E18" s="18">
        <v>0</v>
      </c>
      <c r="G18" s="22">
        <f>E18-E18*G5%</f>
        <v>0</v>
      </c>
    </row>
    <row r="19" spans="3:7">
      <c r="C19" s="175" t="str">
        <f>'bon de livraison'!C21:D21</f>
        <v>Vache nature 0.600 kg</v>
      </c>
      <c r="D19" s="176"/>
      <c r="E19" s="18">
        <v>0</v>
      </c>
      <c r="G19" s="22">
        <f>E19-E19*G5%</f>
        <v>0</v>
      </c>
    </row>
    <row r="20" spans="3:7">
      <c r="C20" s="175" t="str">
        <f>'bon de livraison'!C22:D22</f>
        <v>Vache piment</v>
      </c>
      <c r="D20" s="176"/>
      <c r="E20" s="18">
        <v>0</v>
      </c>
      <c r="G20" s="22">
        <f>E20-E20*G5%</f>
        <v>0</v>
      </c>
    </row>
    <row r="21" spans="3:7">
      <c r="C21" s="175" t="str">
        <f>'bon de livraison'!C23:D23</f>
        <v>Vache au poivre</v>
      </c>
      <c r="D21" s="176"/>
      <c r="E21" s="18">
        <v>0</v>
      </c>
      <c r="G21" s="22">
        <f>E21-E21*G5%</f>
        <v>0</v>
      </c>
    </row>
    <row r="22" spans="3:7">
      <c r="C22" s="175" t="str">
        <f>'bon de livraison'!C24:D24</f>
        <v>Brebis vache</v>
      </c>
      <c r="D22" s="176"/>
      <c r="E22" s="18">
        <v>0</v>
      </c>
      <c r="G22" s="22">
        <f>E22-E22*G5%</f>
        <v>0</v>
      </c>
    </row>
    <row r="23" spans="3:7" ht="13.5" thickBot="1">
      <c r="C23" s="180" t="str">
        <f>'bon de livraison'!C25:D25</f>
        <v>Brebis chevre</v>
      </c>
      <c r="D23" s="181"/>
      <c r="E23" s="18">
        <v>0</v>
      </c>
      <c r="G23" s="24">
        <f>E23-E23*G5%</f>
        <v>0</v>
      </c>
    </row>
    <row r="24" spans="3:7">
      <c r="C24" s="182" t="str">
        <f>'bon de livraison'!C26:D26</f>
        <v>Tomme de vache fumé au feu de bois</v>
      </c>
      <c r="D24" s="183"/>
      <c r="E24" s="18">
        <v>0</v>
      </c>
      <c r="G24" s="23">
        <f>E24-E24*G5%</f>
        <v>0</v>
      </c>
    </row>
    <row r="25" spans="3:7">
      <c r="C25" s="175" t="str">
        <f>'bon de livraison'!C27:D27</f>
        <v>Tomme de vache ail &amp; fines herbes</v>
      </c>
      <c r="D25" s="176"/>
      <c r="E25" s="18">
        <v>0</v>
      </c>
      <c r="G25" s="22">
        <f>E25-E25*G5%</f>
        <v>0</v>
      </c>
    </row>
    <row r="26" spans="3:7">
      <c r="C26" s="177" t="str">
        <f>'bon de livraison'!C28:D28</f>
        <v>Tomme de vache au fenugrec</v>
      </c>
      <c r="D26" s="177"/>
      <c r="E26" s="18">
        <v>0</v>
      </c>
      <c r="G26" s="22">
        <f>E26-E26*G5%</f>
        <v>0</v>
      </c>
    </row>
    <row r="27" spans="3:7">
      <c r="C27" s="177" t="str">
        <f>'bon de livraison'!C29:D29</f>
        <v>Raclette de brebis</v>
      </c>
      <c r="D27" s="177"/>
      <c r="E27" s="18">
        <v>0</v>
      </c>
      <c r="G27" s="23">
        <f>E27-E27*G5%</f>
        <v>0</v>
      </c>
    </row>
    <row r="28" spans="3:7">
      <c r="C28" s="177" t="str">
        <f>'bon de livraison'!C30:D30</f>
        <v>Raclette au poivre</v>
      </c>
      <c r="D28" s="177"/>
      <c r="E28" s="18">
        <v>0</v>
      </c>
      <c r="G28" s="22">
        <f>E28-E28*G5%</f>
        <v>0</v>
      </c>
    </row>
    <row r="29" spans="3:7">
      <c r="C29" s="175" t="str">
        <f>'bon de livraison'!C31:D31</f>
        <v>Raclette ail &amp; fines herbes</v>
      </c>
      <c r="D29" s="176"/>
      <c r="E29" s="18">
        <v>0</v>
      </c>
      <c r="G29" s="22">
        <f>E29-E29*G5%</f>
        <v>0</v>
      </c>
    </row>
    <row r="30" spans="3:7">
      <c r="C30" s="175" t="str">
        <f>'bon de livraison'!C32:D32</f>
        <v>Raclette au fenugrec</v>
      </c>
      <c r="D30" s="176"/>
      <c r="E30" s="18">
        <v>0</v>
      </c>
      <c r="G30" s="22">
        <f>E30-E30*G5%</f>
        <v>0</v>
      </c>
    </row>
    <row r="31" spans="3:7">
      <c r="C31" s="175" t="str">
        <f>'bon de livraison'!C33:D33</f>
        <v>Raclette fumé au feu de bois</v>
      </c>
      <c r="D31" s="176"/>
      <c r="E31" s="18">
        <v>0</v>
      </c>
      <c r="G31" s="22">
        <f>E31-E31*G5%</f>
        <v>0</v>
      </c>
    </row>
    <row r="32" spans="3:7" ht="13.5" thickBot="1">
      <c r="C32" s="175" t="str">
        <f>'bon de livraison'!C34:D34</f>
        <v>Raclette au piment</v>
      </c>
      <c r="D32" s="176"/>
      <c r="E32" s="18">
        <v>0</v>
      </c>
      <c r="G32" s="24">
        <f>E32-E32*G5%</f>
        <v>0</v>
      </c>
    </row>
    <row r="33" spans="3:7">
      <c r="C33" s="185" t="str">
        <f>'bon de livraison'!C35:D35</f>
        <v>SV Pur brebis</v>
      </c>
      <c r="D33" s="186"/>
      <c r="E33" s="18">
        <v>0</v>
      </c>
      <c r="G33" s="23">
        <f>E33-E33*G5%</f>
        <v>0</v>
      </c>
    </row>
    <row r="34" spans="3:7">
      <c r="C34" s="175" t="str">
        <f>'bon de livraison'!C36:D36</f>
        <v>SV Pur vache thermisé</v>
      </c>
      <c r="D34" s="176"/>
      <c r="E34" s="18">
        <v>0</v>
      </c>
      <c r="G34" s="22">
        <f>E34-E34*G5%</f>
        <v>0</v>
      </c>
    </row>
    <row r="35" spans="3:7">
      <c r="C35" s="175" t="str">
        <f>'bon de livraison'!C37:D37</f>
        <v>SV Pur vache au piment</v>
      </c>
      <c r="D35" s="176"/>
      <c r="E35" s="18">
        <v>0</v>
      </c>
      <c r="G35" s="22">
        <f>E35-E35*G5%</f>
        <v>0</v>
      </c>
    </row>
    <row r="36" spans="3:7">
      <c r="C36" s="175" t="str">
        <f>'bon de livraison'!C38:D38</f>
        <v>SV Pur vache au poivre</v>
      </c>
      <c r="D36" s="176"/>
      <c r="E36" s="18">
        <v>0</v>
      </c>
      <c r="G36" s="22">
        <f>E36-E36*G5%</f>
        <v>0</v>
      </c>
    </row>
    <row r="37" spans="3:7">
      <c r="C37" s="175" t="str">
        <f>'bon de livraison'!C39:D39</f>
        <v>SV Pur vache fumé au feu de bois</v>
      </c>
      <c r="D37" s="176"/>
      <c r="E37" s="18">
        <v>0</v>
      </c>
      <c r="G37" s="22">
        <f>E37-E37*G5%</f>
        <v>0</v>
      </c>
    </row>
    <row r="38" spans="3:7">
      <c r="C38" s="175" t="str">
        <f>'bon de livraison'!C40:D40</f>
        <v>SV Pur vache ail &amp; fines herbes</v>
      </c>
      <c r="D38" s="176"/>
      <c r="E38" s="18">
        <v>0</v>
      </c>
      <c r="G38" s="22">
        <f>E38-E38*G5%</f>
        <v>0</v>
      </c>
    </row>
    <row r="39" spans="3:7">
      <c r="C39" s="175" t="str">
        <f>'bon de livraison'!C41:D41</f>
        <v>SV Pur vache au fenugrec</v>
      </c>
      <c r="D39" s="176"/>
      <c r="E39" s="18">
        <v>0</v>
      </c>
      <c r="G39" s="22">
        <f>E39-E39*G5%</f>
        <v>0</v>
      </c>
    </row>
    <row r="40" spans="3:7">
      <c r="C40" s="175" t="str">
        <f>'bon de livraison'!C42:D42</f>
        <v>SV Vache &amp; brebis</v>
      </c>
      <c r="D40" s="176"/>
      <c r="E40" s="18">
        <v>0</v>
      </c>
      <c r="G40" s="22">
        <f>E40-E40*G5%</f>
        <v>0</v>
      </c>
    </row>
    <row r="41" spans="3:7">
      <c r="C41" s="175" t="str">
        <f>'bon de livraison'!C43:D43</f>
        <v>SV Brebis &amp; chevre</v>
      </c>
      <c r="D41" s="176"/>
      <c r="E41" s="18">
        <v>0</v>
      </c>
      <c r="G41" s="22">
        <f>E41-E41*G5%</f>
        <v>0</v>
      </c>
    </row>
    <row r="42" spans="3:7">
      <c r="C42" s="175" t="str">
        <f>'bon de livraison'!C44:D44</f>
        <v>SV 1/2 Tommette de brebis 0.600 kg</v>
      </c>
      <c r="D42" s="176"/>
      <c r="E42" s="18">
        <v>0</v>
      </c>
      <c r="G42" s="22">
        <f>E42-E42*G5%</f>
        <v>0</v>
      </c>
    </row>
    <row r="43" spans="3:7">
      <c r="C43" s="177" t="s">
        <v>1087</v>
      </c>
      <c r="D43" s="187"/>
      <c r="E43" s="18">
        <v>0</v>
      </c>
      <c r="G43" s="23"/>
    </row>
    <row r="44" spans="3:7">
      <c r="C44" s="177" t="s">
        <v>903</v>
      </c>
      <c r="D44" s="187"/>
      <c r="E44" s="18">
        <v>0</v>
      </c>
      <c r="G44" s="23"/>
    </row>
    <row r="45" spans="3:7">
      <c r="C45" s="177" t="s">
        <v>904</v>
      </c>
      <c r="D45" s="187"/>
      <c r="E45" s="18">
        <v>0</v>
      </c>
      <c r="G45" s="23"/>
    </row>
    <row r="46" spans="3:7">
      <c r="C46" s="178" t="s">
        <v>905</v>
      </c>
      <c r="D46" s="179"/>
      <c r="E46" s="18">
        <v>0</v>
      </c>
      <c r="G46" s="23"/>
    </row>
    <row r="47" spans="3:7">
      <c r="C47" s="178" t="s">
        <v>906</v>
      </c>
      <c r="D47" s="179"/>
      <c r="E47" s="18">
        <v>0</v>
      </c>
      <c r="G47" s="23"/>
    </row>
    <row r="48" spans="3:7">
      <c r="C48" s="173" t="str">
        <f>'bon de livraison'!C52:D52</f>
        <v>Confiture de cerises noires 100 gr</v>
      </c>
      <c r="D48" s="174"/>
      <c r="E48" s="37"/>
      <c r="G48" s="23">
        <v>0</v>
      </c>
    </row>
    <row r="49" spans="3:7">
      <c r="C49" s="175" t="str">
        <f>'bon de livraison'!C53:D53</f>
        <v>Confiture de cerises noires 30 gr</v>
      </c>
      <c r="D49" s="176"/>
      <c r="G49" s="23">
        <v>0</v>
      </c>
    </row>
    <row r="50" spans="3:7">
      <c r="C50" s="177" t="str">
        <f>'bon de livraison'!C54:D54</f>
        <v>Confiture de cerises noires pot de 3 kg</v>
      </c>
      <c r="D50" s="177"/>
      <c r="G50" s="23">
        <v>0</v>
      </c>
    </row>
  </sheetData>
  <mergeCells count="45">
    <mergeCell ref="C47:D47"/>
    <mergeCell ref="C37:D37"/>
    <mergeCell ref="C38:D38"/>
    <mergeCell ref="C39:D39"/>
    <mergeCell ref="C40:D40"/>
    <mergeCell ref="C43:D43"/>
    <mergeCell ref="C44:D44"/>
    <mergeCell ref="C45:D45"/>
    <mergeCell ref="C5:D5"/>
    <mergeCell ref="C46:D46"/>
    <mergeCell ref="C30:D30"/>
    <mergeCell ref="C41:D41"/>
    <mergeCell ref="C42:D42"/>
    <mergeCell ref="C31:D31"/>
    <mergeCell ref="C32:D32"/>
    <mergeCell ref="C33:D33"/>
    <mergeCell ref="C34:D34"/>
    <mergeCell ref="C35:D35"/>
    <mergeCell ref="C36:D36"/>
    <mergeCell ref="C25:D25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48:D48"/>
    <mergeCell ref="C49:D49"/>
    <mergeCell ref="C50:D50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</mergeCell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C5:I47"/>
  <sheetViews>
    <sheetView showGridLines="0" topLeftCell="A3" workbookViewId="0">
      <selection activeCell="I7" sqref="I7:I42"/>
    </sheetView>
  </sheetViews>
  <sheetFormatPr baseColWidth="10" defaultRowHeight="12.75"/>
  <cols>
    <col min="3" max="3" width="9.7109375" customWidth="1"/>
    <col min="4" max="4" width="24.7109375" customWidth="1"/>
    <col min="5" max="5" width="15.140625" customWidth="1"/>
    <col min="6" max="6" width="7.5703125" customWidth="1"/>
    <col min="7" max="7" width="11.42578125" style="17"/>
  </cols>
  <sheetData>
    <row r="5" spans="3:9">
      <c r="C5" s="184" t="s">
        <v>626</v>
      </c>
      <c r="D5" s="184"/>
      <c r="E5" t="s">
        <v>627</v>
      </c>
      <c r="F5" s="20" t="s">
        <v>631</v>
      </c>
      <c r="G5" s="21">
        <v>0</v>
      </c>
    </row>
    <row r="6" spans="3:9">
      <c r="C6" s="34"/>
      <c r="D6" s="34"/>
      <c r="F6" s="20"/>
      <c r="G6" s="34"/>
    </row>
    <row r="7" spans="3:9">
      <c r="C7" s="175" t="str">
        <f>'bon de livraison'!C9:D9</f>
        <v>Brebis lait cru</v>
      </c>
      <c r="D7" s="176"/>
      <c r="E7" s="18">
        <v>0</v>
      </c>
      <c r="G7" s="22">
        <f>E7-E7*G5%</f>
        <v>0</v>
      </c>
      <c r="I7" s="22">
        <v>0</v>
      </c>
    </row>
    <row r="8" spans="3:9">
      <c r="C8" s="175" t="str">
        <f>'bon de livraison'!C10:D10</f>
        <v xml:space="preserve">Vache thermisé  </v>
      </c>
      <c r="D8" s="176"/>
      <c r="E8" s="18">
        <v>0</v>
      </c>
      <c r="G8" s="22">
        <f>E8-E8*G5%</f>
        <v>0</v>
      </c>
      <c r="I8" s="22">
        <v>0</v>
      </c>
    </row>
    <row r="9" spans="3:9">
      <c r="C9" s="175" t="str">
        <f>'bon de livraison'!C11:D11</f>
        <v>Trois lais</v>
      </c>
      <c r="D9" s="176"/>
      <c r="E9" s="18">
        <v>0</v>
      </c>
      <c r="G9" s="22">
        <f>E9-E9*G5%</f>
        <v>0</v>
      </c>
      <c r="I9" s="22">
        <v>0</v>
      </c>
    </row>
    <row r="10" spans="3:9">
      <c r="C10" s="175" t="str">
        <f>'bon de livraison'!C12:D12</f>
        <v>Brebis rectangle x 2</v>
      </c>
      <c r="D10" s="176"/>
      <c r="E10" s="18">
        <v>0</v>
      </c>
      <c r="G10" s="22">
        <f>E10-E10*G5%</f>
        <v>0</v>
      </c>
      <c r="I10" s="22">
        <v>0</v>
      </c>
    </row>
    <row r="11" spans="3:9">
      <c r="C11" s="175" t="str">
        <f>'bon de livraison'!C13:D13</f>
        <v>Brebis nature</v>
      </c>
      <c r="D11" s="176"/>
      <c r="E11" s="18">
        <v>0</v>
      </c>
      <c r="G11" s="22">
        <f>E11-E11*G5%</f>
        <v>0</v>
      </c>
      <c r="I11" s="22">
        <v>0</v>
      </c>
    </row>
    <row r="12" spans="3:9">
      <c r="C12" s="175" t="str">
        <f>'bon de livraison'!C14:D14</f>
        <v>Brebis nature 0.600 kg</v>
      </c>
      <c r="D12" s="176"/>
      <c r="E12" s="18">
        <v>0</v>
      </c>
      <c r="G12" s="22">
        <f>E12-E12*G5%</f>
        <v>0</v>
      </c>
      <c r="I12" s="22">
        <v>0</v>
      </c>
    </row>
    <row r="13" spans="3:9">
      <c r="C13" s="175" t="str">
        <f>'bon de livraison'!C15:D15</f>
        <v xml:space="preserve">Brebis au bleu </v>
      </c>
      <c r="D13" s="176"/>
      <c r="E13" s="18">
        <v>0</v>
      </c>
      <c r="G13" s="22">
        <f>E13-E13*G5%</f>
        <v>0</v>
      </c>
      <c r="I13" s="22">
        <v>0</v>
      </c>
    </row>
    <row r="14" spans="3:9">
      <c r="C14" s="175" t="str">
        <f>'bon de livraison'!C16:D16</f>
        <v>Brebis piment</v>
      </c>
      <c r="D14" s="176"/>
      <c r="E14" s="18">
        <v>0</v>
      </c>
      <c r="G14" s="22">
        <f>E14-E14*G5%</f>
        <v>0</v>
      </c>
      <c r="I14" s="22">
        <v>0</v>
      </c>
    </row>
    <row r="15" spans="3:9">
      <c r="C15" s="178" t="s">
        <v>888</v>
      </c>
      <c r="D15" s="179"/>
      <c r="E15" s="18">
        <v>0</v>
      </c>
      <c r="G15" s="22">
        <f>E15-E15*G5%</f>
        <v>0</v>
      </c>
      <c r="I15" s="22">
        <v>0</v>
      </c>
    </row>
    <row r="16" spans="3:9">
      <c r="C16" s="175" t="str">
        <f>'bon de livraison'!C18:D18</f>
        <v xml:space="preserve">Chevre nature  </v>
      </c>
      <c r="D16" s="176"/>
      <c r="E16" s="18">
        <v>0</v>
      </c>
      <c r="G16" s="22">
        <f>E16-E16*G5%</f>
        <v>0</v>
      </c>
      <c r="I16" s="22">
        <v>0</v>
      </c>
    </row>
    <row r="17" spans="3:9">
      <c r="C17" s="175" t="str">
        <f>'bon de livraison'!C19:D19</f>
        <v>Chevre nature 0.600 kg</v>
      </c>
      <c r="D17" s="176"/>
      <c r="E17" s="18">
        <v>0</v>
      </c>
      <c r="G17" s="22">
        <f>E17-E17*G5%</f>
        <v>0</v>
      </c>
      <c r="I17" s="22">
        <v>0</v>
      </c>
    </row>
    <row r="18" spans="3:9">
      <c r="C18" s="175" t="str">
        <f>'bon de livraison'!C20:D20</f>
        <v xml:space="preserve">Chevre au bleu  </v>
      </c>
      <c r="D18" s="176"/>
      <c r="E18" s="18">
        <v>0</v>
      </c>
      <c r="G18" s="22">
        <f>E18-E18*G5%</f>
        <v>0</v>
      </c>
      <c r="I18" s="22">
        <v>0</v>
      </c>
    </row>
    <row r="19" spans="3:9">
      <c r="C19" s="175" t="str">
        <f>'bon de livraison'!C21:D21</f>
        <v>Vache nature 0.600 kg</v>
      </c>
      <c r="D19" s="176"/>
      <c r="E19" s="18">
        <v>0</v>
      </c>
      <c r="G19" s="22">
        <f>E19-E19*G5%</f>
        <v>0</v>
      </c>
      <c r="I19" s="22">
        <v>0</v>
      </c>
    </row>
    <row r="20" spans="3:9">
      <c r="C20" s="175" t="str">
        <f>'bon de livraison'!C22:D22</f>
        <v>Vache piment</v>
      </c>
      <c r="D20" s="176"/>
      <c r="E20" s="18">
        <v>0</v>
      </c>
      <c r="G20" s="22">
        <f>E20-E20*G5%</f>
        <v>0</v>
      </c>
      <c r="I20" s="22">
        <v>0</v>
      </c>
    </row>
    <row r="21" spans="3:9">
      <c r="C21" s="175" t="str">
        <f>'bon de livraison'!C23:D23</f>
        <v>Vache au poivre</v>
      </c>
      <c r="D21" s="176"/>
      <c r="E21" s="18">
        <v>0</v>
      </c>
      <c r="G21" s="22">
        <f>E21-E21*G5%</f>
        <v>0</v>
      </c>
      <c r="I21" s="22">
        <v>0</v>
      </c>
    </row>
    <row r="22" spans="3:9">
      <c r="C22" s="175" t="str">
        <f>'bon de livraison'!C24:D24</f>
        <v>Brebis vache</v>
      </c>
      <c r="D22" s="176"/>
      <c r="E22" s="18">
        <v>0</v>
      </c>
      <c r="G22" s="22">
        <f>E22-E22*G5%</f>
        <v>0</v>
      </c>
      <c r="I22" s="22">
        <v>0</v>
      </c>
    </row>
    <row r="23" spans="3:9" ht="13.5" thickBot="1">
      <c r="C23" s="180" t="str">
        <f>'bon de livraison'!C25:D25</f>
        <v>Brebis chevre</v>
      </c>
      <c r="D23" s="181"/>
      <c r="E23" s="18">
        <v>0</v>
      </c>
      <c r="G23" s="24">
        <f>E23-E23*G5%</f>
        <v>0</v>
      </c>
      <c r="I23" s="22">
        <v>0</v>
      </c>
    </row>
    <row r="24" spans="3:9">
      <c r="C24" s="182" t="str">
        <f>'bon de livraison'!C26:D26</f>
        <v>Tomme de vache fumé au feu de bois</v>
      </c>
      <c r="D24" s="183"/>
      <c r="E24" s="18">
        <v>0</v>
      </c>
      <c r="G24" s="23">
        <f>E24-E24*G5%</f>
        <v>0</v>
      </c>
      <c r="I24" s="22">
        <v>0</v>
      </c>
    </row>
    <row r="25" spans="3:9">
      <c r="C25" s="175" t="str">
        <f>'bon de livraison'!C27:D27</f>
        <v>Tomme de vache ail &amp; fines herbes</v>
      </c>
      <c r="D25" s="176"/>
      <c r="E25" s="18">
        <v>0</v>
      </c>
      <c r="G25" s="22">
        <f>E25-E25*G5%</f>
        <v>0</v>
      </c>
      <c r="I25" s="22">
        <v>0</v>
      </c>
    </row>
    <row r="26" spans="3:9">
      <c r="C26" s="177" t="str">
        <f>'bon de livraison'!C28:D28</f>
        <v>Tomme de vache au fenugrec</v>
      </c>
      <c r="D26" s="177"/>
      <c r="E26" s="18">
        <v>0</v>
      </c>
      <c r="G26" s="22">
        <f>E26-E26*G5%</f>
        <v>0</v>
      </c>
      <c r="I26" s="22">
        <v>0</v>
      </c>
    </row>
    <row r="27" spans="3:9">
      <c r="C27" s="182" t="str">
        <f>'bon de livraison'!C29:D29</f>
        <v>Raclette de brebis</v>
      </c>
      <c r="D27" s="183"/>
      <c r="E27" s="18">
        <v>0</v>
      </c>
      <c r="G27" s="23">
        <f>E27-E27*G5%</f>
        <v>0</v>
      </c>
      <c r="I27" s="22">
        <v>0</v>
      </c>
    </row>
    <row r="28" spans="3:9">
      <c r="C28" s="175" t="str">
        <f>'bon de livraison'!C30:D30</f>
        <v>Raclette au poivre</v>
      </c>
      <c r="D28" s="176"/>
      <c r="E28" s="18">
        <v>0</v>
      </c>
      <c r="G28" s="22">
        <f>E28-E28*G5%</f>
        <v>0</v>
      </c>
      <c r="I28" s="22">
        <v>0</v>
      </c>
    </row>
    <row r="29" spans="3:9">
      <c r="C29" s="175" t="str">
        <f>'bon de livraison'!C31:D31</f>
        <v>Raclette ail &amp; fines herbes</v>
      </c>
      <c r="D29" s="176"/>
      <c r="E29" s="18">
        <v>0</v>
      </c>
      <c r="G29" s="22">
        <f>E29-E29*G5%</f>
        <v>0</v>
      </c>
      <c r="I29" s="22">
        <v>0</v>
      </c>
    </row>
    <row r="30" spans="3:9">
      <c r="C30" s="175" t="str">
        <f>'bon de livraison'!C32:D32</f>
        <v>Raclette au fenugrec</v>
      </c>
      <c r="D30" s="176"/>
      <c r="E30" s="18">
        <v>0</v>
      </c>
      <c r="G30" s="22">
        <f>E30-E30*G5%</f>
        <v>0</v>
      </c>
      <c r="I30" s="22">
        <v>0</v>
      </c>
    </row>
    <row r="31" spans="3:9">
      <c r="C31" s="175" t="str">
        <f>'bon de livraison'!C33:D33</f>
        <v>Raclette fumé au feu de bois</v>
      </c>
      <c r="D31" s="176"/>
      <c r="E31" s="18">
        <v>0</v>
      </c>
      <c r="G31" s="22">
        <f>E31-E31*G5%</f>
        <v>0</v>
      </c>
      <c r="I31" s="22">
        <v>0</v>
      </c>
    </row>
    <row r="32" spans="3:9" ht="13.5" thickBot="1">
      <c r="C32" s="175" t="str">
        <f>'bon de livraison'!C34:D34</f>
        <v>Raclette au piment</v>
      </c>
      <c r="D32" s="176"/>
      <c r="E32" s="18">
        <v>0</v>
      </c>
      <c r="G32" s="24">
        <f>E32-E32*G5%</f>
        <v>0</v>
      </c>
      <c r="I32" s="22">
        <v>0</v>
      </c>
    </row>
    <row r="33" spans="3:9">
      <c r="C33" s="185" t="str">
        <f>'bon de livraison'!C35:D35</f>
        <v>SV Pur brebis</v>
      </c>
      <c r="D33" s="186"/>
      <c r="E33" s="18">
        <v>0</v>
      </c>
      <c r="G33" s="23">
        <f>E33-E33*G5%</f>
        <v>0</v>
      </c>
      <c r="I33" s="22">
        <v>0</v>
      </c>
    </row>
    <row r="34" spans="3:9">
      <c r="C34" s="175" t="str">
        <f>'bon de livraison'!C36:D36</f>
        <v>SV Pur vache thermisé</v>
      </c>
      <c r="D34" s="176"/>
      <c r="E34" s="18">
        <v>0</v>
      </c>
      <c r="G34" s="22">
        <f>E34-E34*G5%</f>
        <v>0</v>
      </c>
      <c r="I34" s="22">
        <v>0</v>
      </c>
    </row>
    <row r="35" spans="3:9">
      <c r="C35" s="175" t="str">
        <f>'bon de livraison'!C37:D37</f>
        <v>SV Pur vache au piment</v>
      </c>
      <c r="D35" s="176"/>
      <c r="E35" s="18">
        <v>0</v>
      </c>
      <c r="G35" s="22">
        <f>E35-E35*G5%</f>
        <v>0</v>
      </c>
      <c r="I35" s="22">
        <v>0</v>
      </c>
    </row>
    <row r="36" spans="3:9">
      <c r="C36" s="175" t="str">
        <f>'bon de livraison'!C38:D38</f>
        <v>SV Pur vache au poivre</v>
      </c>
      <c r="D36" s="176"/>
      <c r="E36" s="18">
        <v>0</v>
      </c>
      <c r="G36" s="22">
        <f>E36-E36*G5%</f>
        <v>0</v>
      </c>
      <c r="I36" s="22">
        <v>0</v>
      </c>
    </row>
    <row r="37" spans="3:9">
      <c r="C37" s="175" t="str">
        <f>'bon de livraison'!C39:D39</f>
        <v>SV Pur vache fumé au feu de bois</v>
      </c>
      <c r="D37" s="176"/>
      <c r="E37" s="18">
        <v>0</v>
      </c>
      <c r="G37" s="22">
        <f>E37-E37*G5%</f>
        <v>0</v>
      </c>
      <c r="I37" s="22">
        <v>0</v>
      </c>
    </row>
    <row r="38" spans="3:9">
      <c r="C38" s="175" t="str">
        <f>'bon de livraison'!C40:D40</f>
        <v>SV Pur vache ail &amp; fines herbes</v>
      </c>
      <c r="D38" s="176"/>
      <c r="E38" s="18">
        <v>0</v>
      </c>
      <c r="G38" s="22">
        <f>E38-E38*G5%</f>
        <v>0</v>
      </c>
      <c r="I38" s="22">
        <v>0</v>
      </c>
    </row>
    <row r="39" spans="3:9">
      <c r="C39" s="175" t="str">
        <f>'bon de livraison'!C41:D41</f>
        <v>SV Pur vache au fenugrec</v>
      </c>
      <c r="D39" s="176"/>
      <c r="E39" s="18">
        <v>0</v>
      </c>
      <c r="G39" s="22">
        <f>E39-E39*G5%</f>
        <v>0</v>
      </c>
      <c r="I39" s="22">
        <v>0</v>
      </c>
    </row>
    <row r="40" spans="3:9">
      <c r="C40" s="175" t="str">
        <f>'bon de livraison'!C42:D42</f>
        <v>SV Vache &amp; brebis</v>
      </c>
      <c r="D40" s="176"/>
      <c r="E40" s="18">
        <v>0</v>
      </c>
      <c r="G40" s="22">
        <f>E40-E40*G5%</f>
        <v>0</v>
      </c>
      <c r="I40" s="22">
        <v>0</v>
      </c>
    </row>
    <row r="41" spans="3:9">
      <c r="C41" s="175" t="str">
        <f>'bon de livraison'!C43:D43</f>
        <v>SV Brebis &amp; chevre</v>
      </c>
      <c r="D41" s="176"/>
      <c r="E41" s="18">
        <v>0</v>
      </c>
      <c r="G41" s="22">
        <f>E41-E41*G5%</f>
        <v>0</v>
      </c>
      <c r="I41" s="22">
        <v>0</v>
      </c>
    </row>
    <row r="42" spans="3:9" ht="13.5" thickBot="1">
      <c r="C42" s="175" t="str">
        <f>'bon de livraison'!C44:D44</f>
        <v>SV 1/2 Tommette de brebis 0.600 kg</v>
      </c>
      <c r="D42" s="176"/>
      <c r="E42" s="18">
        <v>0</v>
      </c>
      <c r="G42" s="22">
        <f>E42-E42*G5%</f>
        <v>0</v>
      </c>
      <c r="I42" s="22">
        <v>0</v>
      </c>
    </row>
    <row r="43" spans="3:9">
      <c r="C43" s="185" t="str">
        <f>'bon de livraison'!C52:D52</f>
        <v>Confiture de cerises noires 100 gr</v>
      </c>
      <c r="D43" s="186"/>
      <c r="E43" s="18">
        <v>0</v>
      </c>
      <c r="G43" s="23">
        <v>1.89</v>
      </c>
    </row>
    <row r="44" spans="3:9">
      <c r="C44" s="175" t="str">
        <f>'bon de livraison'!C53:D53</f>
        <v>Confiture de cerises noires 30 gr</v>
      </c>
      <c r="D44" s="176"/>
      <c r="E44" s="18">
        <v>0</v>
      </c>
      <c r="G44" s="22">
        <v>0.59</v>
      </c>
    </row>
    <row r="45" spans="3:9">
      <c r="C45" s="177" t="str">
        <f>'bon de livraison'!C54:D54</f>
        <v>Confiture de cerises noires pot de 3 kg</v>
      </c>
      <c r="D45" s="177"/>
      <c r="E45" s="18">
        <v>0</v>
      </c>
      <c r="G45" s="22">
        <v>19.8</v>
      </c>
    </row>
    <row r="46" spans="3:9">
      <c r="E46" s="18">
        <v>0</v>
      </c>
    </row>
    <row r="47" spans="3:9">
      <c r="E47" s="18">
        <v>0</v>
      </c>
    </row>
  </sheetData>
  <mergeCells count="40">
    <mergeCell ref="C41:D41"/>
    <mergeCell ref="C42:D42"/>
    <mergeCell ref="C43:D43"/>
    <mergeCell ref="C44:D44"/>
    <mergeCell ref="C45:D45"/>
    <mergeCell ref="C36:D36"/>
    <mergeCell ref="C37:D37"/>
    <mergeCell ref="C38:D38"/>
    <mergeCell ref="C39:D39"/>
    <mergeCell ref="C40:D40"/>
    <mergeCell ref="C31:D31"/>
    <mergeCell ref="C32:D32"/>
    <mergeCell ref="C33:D33"/>
    <mergeCell ref="C34:D34"/>
    <mergeCell ref="C35:D35"/>
    <mergeCell ref="C26:D26"/>
    <mergeCell ref="C27:D27"/>
    <mergeCell ref="C28:D28"/>
    <mergeCell ref="C29:D29"/>
    <mergeCell ref="C30:D30"/>
    <mergeCell ref="C21:D21"/>
    <mergeCell ref="C22:D22"/>
    <mergeCell ref="C23:D23"/>
    <mergeCell ref="C24:D24"/>
    <mergeCell ref="C25:D25"/>
    <mergeCell ref="C16:D16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  <mergeCell ref="C5:D5"/>
    <mergeCell ref="C7:D7"/>
    <mergeCell ref="C8:D8"/>
    <mergeCell ref="C9:D9"/>
    <mergeCell ref="C10:D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C5:I50"/>
  <sheetViews>
    <sheetView showGridLines="0" topLeftCell="A5" workbookViewId="0">
      <selection activeCell="I7" sqref="I7:I42"/>
    </sheetView>
  </sheetViews>
  <sheetFormatPr baseColWidth="10" defaultRowHeight="12.75"/>
  <cols>
    <col min="3" max="3" width="9.7109375" customWidth="1"/>
    <col min="4" max="4" width="24.7109375" customWidth="1"/>
    <col min="5" max="5" width="15.140625" customWidth="1"/>
    <col min="6" max="6" width="7.5703125" customWidth="1"/>
    <col min="7" max="7" width="11.42578125" style="17"/>
  </cols>
  <sheetData>
    <row r="5" spans="3:9">
      <c r="C5" s="184" t="s">
        <v>626</v>
      </c>
      <c r="D5" s="184"/>
      <c r="E5" t="s">
        <v>627</v>
      </c>
      <c r="F5" s="20" t="s">
        <v>631</v>
      </c>
      <c r="G5" s="21">
        <v>0</v>
      </c>
    </row>
    <row r="6" spans="3:9">
      <c r="C6" s="69"/>
      <c r="D6" s="69"/>
      <c r="F6" s="20"/>
      <c r="G6" s="69"/>
    </row>
    <row r="7" spans="3:9">
      <c r="C7" s="175" t="str">
        <f>'bon de livraison'!C9:D9</f>
        <v>Brebis lait cru</v>
      </c>
      <c r="D7" s="176"/>
      <c r="E7" s="18">
        <v>0</v>
      </c>
      <c r="G7" s="22">
        <f>E7-E7*G5%</f>
        <v>0</v>
      </c>
      <c r="I7" s="22">
        <v>0</v>
      </c>
    </row>
    <row r="8" spans="3:9">
      <c r="C8" s="175" t="str">
        <f>'bon de livraison'!C10:D10</f>
        <v xml:space="preserve">Vache thermisé  </v>
      </c>
      <c r="D8" s="176"/>
      <c r="E8" s="18">
        <v>0</v>
      </c>
      <c r="G8" s="22">
        <f>E8-E8*G5%</f>
        <v>0</v>
      </c>
      <c r="I8" s="22">
        <v>0</v>
      </c>
    </row>
    <row r="9" spans="3:9">
      <c r="C9" s="175" t="str">
        <f>'bon de livraison'!C11:D11</f>
        <v>Trois lais</v>
      </c>
      <c r="D9" s="176"/>
      <c r="E9" s="18">
        <v>0</v>
      </c>
      <c r="G9" s="22">
        <f>E9-E9*G5%</f>
        <v>0</v>
      </c>
      <c r="I9" s="22">
        <v>0</v>
      </c>
    </row>
    <row r="10" spans="3:9">
      <c r="C10" s="175" t="str">
        <f>'bon de livraison'!C12:D12</f>
        <v>Brebis rectangle x 2</v>
      </c>
      <c r="D10" s="176"/>
      <c r="E10" s="18">
        <v>0</v>
      </c>
      <c r="G10" s="22">
        <f>E10-E10*G5%</f>
        <v>0</v>
      </c>
      <c r="I10" s="22">
        <v>0</v>
      </c>
    </row>
    <row r="11" spans="3:9">
      <c r="C11" s="175" t="str">
        <f>'bon de livraison'!C13:D13</f>
        <v>Brebis nature</v>
      </c>
      <c r="D11" s="176"/>
      <c r="E11" s="18">
        <v>0</v>
      </c>
      <c r="G11" s="22">
        <f>E11-E11*G5%</f>
        <v>0</v>
      </c>
      <c r="I11" s="22">
        <v>0</v>
      </c>
    </row>
    <row r="12" spans="3:9">
      <c r="C12" s="175" t="str">
        <f>'bon de livraison'!C14:D14</f>
        <v>Brebis nature 0.600 kg</v>
      </c>
      <c r="D12" s="176"/>
      <c r="E12" s="18">
        <v>0</v>
      </c>
      <c r="G12" s="22">
        <f>E12-E12*G5%</f>
        <v>0</v>
      </c>
      <c r="I12" s="22">
        <v>0</v>
      </c>
    </row>
    <row r="13" spans="3:9">
      <c r="C13" s="175" t="str">
        <f>'bon de livraison'!C15:D15</f>
        <v xml:space="preserve">Brebis au bleu </v>
      </c>
      <c r="D13" s="176"/>
      <c r="E13" s="18">
        <v>0</v>
      </c>
      <c r="G13" s="22">
        <f>E13-E13*G5%</f>
        <v>0</v>
      </c>
      <c r="I13" s="22">
        <v>0</v>
      </c>
    </row>
    <row r="14" spans="3:9">
      <c r="C14" s="175" t="str">
        <f>'bon de livraison'!C16:D16</f>
        <v>Brebis piment</v>
      </c>
      <c r="D14" s="176"/>
      <c r="E14" s="18">
        <v>0</v>
      </c>
      <c r="G14" s="22">
        <f>E14-E14*G5%</f>
        <v>0</v>
      </c>
      <c r="I14" s="22">
        <v>0</v>
      </c>
    </row>
    <row r="15" spans="3:9">
      <c r="C15" s="178" t="s">
        <v>888</v>
      </c>
      <c r="D15" s="179"/>
      <c r="E15" s="18">
        <v>0</v>
      </c>
      <c r="G15" s="22">
        <f>E15-E15*G5%</f>
        <v>0</v>
      </c>
      <c r="I15" s="22">
        <v>0</v>
      </c>
    </row>
    <row r="16" spans="3:9">
      <c r="C16" s="175" t="str">
        <f>'bon de livraison'!C18:D18</f>
        <v xml:space="preserve">Chevre nature  </v>
      </c>
      <c r="D16" s="176"/>
      <c r="E16" s="18">
        <v>0</v>
      </c>
      <c r="G16" s="22">
        <f>E16-E16*G5%</f>
        <v>0</v>
      </c>
      <c r="I16" s="22">
        <v>0</v>
      </c>
    </row>
    <row r="17" spans="3:9">
      <c r="C17" s="175" t="str">
        <f>'bon de livraison'!C19:D19</f>
        <v>Chevre nature 0.600 kg</v>
      </c>
      <c r="D17" s="176"/>
      <c r="E17" s="18">
        <v>0</v>
      </c>
      <c r="G17" s="22">
        <f>E17-E17*G5%</f>
        <v>0</v>
      </c>
      <c r="I17" s="22">
        <v>0</v>
      </c>
    </row>
    <row r="18" spans="3:9">
      <c r="C18" s="175" t="str">
        <f>'bon de livraison'!C20:D20</f>
        <v xml:space="preserve">Chevre au bleu  </v>
      </c>
      <c r="D18" s="176"/>
      <c r="E18" s="18">
        <v>0</v>
      </c>
      <c r="G18" s="22">
        <f>E18-E18*G5%</f>
        <v>0</v>
      </c>
      <c r="I18" s="22">
        <v>0</v>
      </c>
    </row>
    <row r="19" spans="3:9">
      <c r="C19" s="175" t="str">
        <f>'bon de livraison'!C21:D21</f>
        <v>Vache nature 0.600 kg</v>
      </c>
      <c r="D19" s="176"/>
      <c r="E19" s="18">
        <v>0</v>
      </c>
      <c r="G19" s="22">
        <f>E19-E19*G5%</f>
        <v>0</v>
      </c>
      <c r="I19" s="22">
        <v>0</v>
      </c>
    </row>
    <row r="20" spans="3:9">
      <c r="C20" s="175" t="str">
        <f>'bon de livraison'!C22:D22</f>
        <v>Vache piment</v>
      </c>
      <c r="D20" s="176"/>
      <c r="E20" s="18">
        <v>0</v>
      </c>
      <c r="G20" s="22">
        <f>E20-E20*G5%</f>
        <v>0</v>
      </c>
      <c r="I20" s="22">
        <v>0</v>
      </c>
    </row>
    <row r="21" spans="3:9">
      <c r="C21" s="175" t="str">
        <f>'bon de livraison'!C23:D23</f>
        <v>Vache au poivre</v>
      </c>
      <c r="D21" s="176"/>
      <c r="E21" s="18">
        <v>0</v>
      </c>
      <c r="G21" s="22">
        <f>E21-E21*G5%</f>
        <v>0</v>
      </c>
      <c r="I21" s="22">
        <v>0</v>
      </c>
    </row>
    <row r="22" spans="3:9">
      <c r="C22" s="175" t="str">
        <f>'bon de livraison'!C24:D24</f>
        <v>Brebis vache</v>
      </c>
      <c r="D22" s="176"/>
      <c r="E22" s="18">
        <v>0</v>
      </c>
      <c r="G22" s="22">
        <f>E22-E22*G5%</f>
        <v>0</v>
      </c>
      <c r="I22" s="22">
        <v>0</v>
      </c>
    </row>
    <row r="23" spans="3:9" ht="13.5" thickBot="1">
      <c r="C23" s="180" t="str">
        <f>'bon de livraison'!C25:D25</f>
        <v>Brebis chevre</v>
      </c>
      <c r="D23" s="181"/>
      <c r="E23" s="18">
        <v>0</v>
      </c>
      <c r="G23" s="24">
        <f>E23-E23*G5%</f>
        <v>0</v>
      </c>
      <c r="I23" s="22">
        <v>0</v>
      </c>
    </row>
    <row r="24" spans="3:9">
      <c r="C24" s="182" t="str">
        <f>'bon de livraison'!C26:D26</f>
        <v>Tomme de vache fumé au feu de bois</v>
      </c>
      <c r="D24" s="183"/>
      <c r="E24" s="18">
        <v>0</v>
      </c>
      <c r="G24" s="23">
        <f>E24-E24*G5%</f>
        <v>0</v>
      </c>
      <c r="I24" s="22">
        <v>0</v>
      </c>
    </row>
    <row r="25" spans="3:9">
      <c r="C25" s="175" t="str">
        <f>'bon de livraison'!C27:D27</f>
        <v>Tomme de vache ail &amp; fines herbes</v>
      </c>
      <c r="D25" s="176"/>
      <c r="E25" s="18">
        <v>0</v>
      </c>
      <c r="G25" s="22">
        <f>E25-E25*G5%</f>
        <v>0</v>
      </c>
      <c r="I25" s="22">
        <v>0</v>
      </c>
    </row>
    <row r="26" spans="3:9">
      <c r="C26" s="177" t="str">
        <f>'bon de livraison'!C28:D28</f>
        <v>Tomme de vache au fenugrec</v>
      </c>
      <c r="D26" s="177"/>
      <c r="E26" s="18">
        <v>0</v>
      </c>
      <c r="G26" s="22">
        <f>E26-E26*G5%</f>
        <v>0</v>
      </c>
      <c r="I26" s="22">
        <v>0</v>
      </c>
    </row>
    <row r="27" spans="3:9">
      <c r="C27" s="182" t="str">
        <f>'bon de livraison'!C29:D29</f>
        <v>Raclette de brebis</v>
      </c>
      <c r="D27" s="183"/>
      <c r="E27" s="18">
        <v>0</v>
      </c>
      <c r="G27" s="23">
        <f>E27-E27*G5%</f>
        <v>0</v>
      </c>
      <c r="I27" s="22">
        <v>0</v>
      </c>
    </row>
    <row r="28" spans="3:9">
      <c r="C28" s="175" t="str">
        <f>'bon de livraison'!C30:D30</f>
        <v>Raclette au poivre</v>
      </c>
      <c r="D28" s="176"/>
      <c r="E28" s="18">
        <v>0</v>
      </c>
      <c r="G28" s="22">
        <f>E28-E28*G5%</f>
        <v>0</v>
      </c>
      <c r="I28" s="22">
        <v>0</v>
      </c>
    </row>
    <row r="29" spans="3:9">
      <c r="C29" s="175" t="str">
        <f>'bon de livraison'!C31:D31</f>
        <v>Raclette ail &amp; fines herbes</v>
      </c>
      <c r="D29" s="176"/>
      <c r="E29" s="18">
        <v>0</v>
      </c>
      <c r="G29" s="22">
        <f>E29-E29*G5%</f>
        <v>0</v>
      </c>
      <c r="I29" s="22">
        <v>0</v>
      </c>
    </row>
    <row r="30" spans="3:9">
      <c r="C30" s="175" t="str">
        <f>'bon de livraison'!C32:D32</f>
        <v>Raclette au fenugrec</v>
      </c>
      <c r="D30" s="176"/>
      <c r="E30" s="18">
        <v>0</v>
      </c>
      <c r="G30" s="22">
        <f>E30-E30*G5%</f>
        <v>0</v>
      </c>
      <c r="I30" s="22">
        <v>0</v>
      </c>
    </row>
    <row r="31" spans="3:9">
      <c r="C31" s="175" t="str">
        <f>'bon de livraison'!C33:D33</f>
        <v>Raclette fumé au feu de bois</v>
      </c>
      <c r="D31" s="176"/>
      <c r="E31" s="18">
        <v>0</v>
      </c>
      <c r="G31" s="22">
        <f>E31-E31*G5%</f>
        <v>0</v>
      </c>
      <c r="I31" s="22">
        <v>0</v>
      </c>
    </row>
    <row r="32" spans="3:9" ht="13.5" thickBot="1">
      <c r="C32" s="175" t="str">
        <f>'bon de livraison'!C34:D34</f>
        <v>Raclette au piment</v>
      </c>
      <c r="D32" s="176"/>
      <c r="E32" s="18">
        <v>0</v>
      </c>
      <c r="G32" s="24">
        <f>E32-E32*G5%</f>
        <v>0</v>
      </c>
      <c r="I32" s="22">
        <v>0</v>
      </c>
    </row>
    <row r="33" spans="3:9">
      <c r="C33" s="185" t="str">
        <f>'bon de livraison'!C35:D35</f>
        <v>SV Pur brebis</v>
      </c>
      <c r="D33" s="186"/>
      <c r="E33" s="18">
        <v>0</v>
      </c>
      <c r="G33" s="23">
        <f>E33-E33*G5%</f>
        <v>0</v>
      </c>
      <c r="I33" s="22">
        <v>0</v>
      </c>
    </row>
    <row r="34" spans="3:9">
      <c r="C34" s="175" t="str">
        <f>'bon de livraison'!C36:D36</f>
        <v>SV Pur vache thermisé</v>
      </c>
      <c r="D34" s="176"/>
      <c r="E34" s="18">
        <v>0</v>
      </c>
      <c r="G34" s="22">
        <f>E34-E34*G5%</f>
        <v>0</v>
      </c>
      <c r="I34" s="22">
        <v>0</v>
      </c>
    </row>
    <row r="35" spans="3:9">
      <c r="C35" s="175" t="str">
        <f>'bon de livraison'!C37:D37</f>
        <v>SV Pur vache au piment</v>
      </c>
      <c r="D35" s="176"/>
      <c r="E35" s="18">
        <v>0</v>
      </c>
      <c r="G35" s="22">
        <f>E35-E35*G5%</f>
        <v>0</v>
      </c>
      <c r="I35" s="22">
        <v>0</v>
      </c>
    </row>
    <row r="36" spans="3:9">
      <c r="C36" s="175" t="str">
        <f>'bon de livraison'!C38:D38</f>
        <v>SV Pur vache au poivre</v>
      </c>
      <c r="D36" s="176"/>
      <c r="E36" s="18">
        <v>0</v>
      </c>
      <c r="G36" s="22">
        <f>E36-E36*G5%</f>
        <v>0</v>
      </c>
      <c r="I36" s="22">
        <v>0</v>
      </c>
    </row>
    <row r="37" spans="3:9">
      <c r="C37" s="175" t="str">
        <f>'bon de livraison'!C39:D39</f>
        <v>SV Pur vache fumé au feu de bois</v>
      </c>
      <c r="D37" s="176"/>
      <c r="E37" s="18">
        <v>0</v>
      </c>
      <c r="G37" s="22">
        <f>E37-E37*G5%</f>
        <v>0</v>
      </c>
      <c r="I37" s="22">
        <v>0</v>
      </c>
    </row>
    <row r="38" spans="3:9">
      <c r="C38" s="175" t="str">
        <f>'bon de livraison'!C40:D40</f>
        <v>SV Pur vache ail &amp; fines herbes</v>
      </c>
      <c r="D38" s="176"/>
      <c r="E38" s="18">
        <v>0</v>
      </c>
      <c r="G38" s="22">
        <f>E38-E38*G5%</f>
        <v>0</v>
      </c>
      <c r="I38" s="22">
        <v>0</v>
      </c>
    </row>
    <row r="39" spans="3:9">
      <c r="C39" s="175" t="str">
        <f>'bon de livraison'!C41:D41</f>
        <v>SV Pur vache au fenugrec</v>
      </c>
      <c r="D39" s="176"/>
      <c r="E39" s="18">
        <v>0</v>
      </c>
      <c r="G39" s="22">
        <f>E39-E39*G5%</f>
        <v>0</v>
      </c>
      <c r="I39" s="22">
        <v>0</v>
      </c>
    </row>
    <row r="40" spans="3:9">
      <c r="C40" s="175" t="str">
        <f>'bon de livraison'!C42:D42</f>
        <v>SV Vache &amp; brebis</v>
      </c>
      <c r="D40" s="176"/>
      <c r="E40" s="18">
        <v>0</v>
      </c>
      <c r="G40" s="22">
        <f>E40-E40*G5%</f>
        <v>0</v>
      </c>
      <c r="I40" s="22">
        <v>0</v>
      </c>
    </row>
    <row r="41" spans="3:9">
      <c r="C41" s="175" t="str">
        <f>'bon de livraison'!C43:D43</f>
        <v>SV Brebis &amp; chevre</v>
      </c>
      <c r="D41" s="176"/>
      <c r="E41" s="18">
        <v>0</v>
      </c>
      <c r="G41" s="22">
        <f>E41-E41*G5%</f>
        <v>0</v>
      </c>
      <c r="I41" s="22">
        <v>0</v>
      </c>
    </row>
    <row r="42" spans="3:9">
      <c r="C42" s="175" t="str">
        <f>'bon de livraison'!C44:D44</f>
        <v>SV 1/2 Tommette de brebis 0.600 kg</v>
      </c>
      <c r="D42" s="176"/>
      <c r="E42" s="18">
        <v>0</v>
      </c>
      <c r="G42" s="22">
        <f>E42-E42*G5%</f>
        <v>0</v>
      </c>
      <c r="I42" s="22">
        <v>0</v>
      </c>
    </row>
    <row r="43" spans="3:9">
      <c r="C43" s="177" t="s">
        <v>1087</v>
      </c>
      <c r="D43" s="187"/>
      <c r="E43" s="18">
        <v>0</v>
      </c>
      <c r="G43" s="23">
        <v>1.89</v>
      </c>
    </row>
    <row r="44" spans="3:9">
      <c r="C44" s="177" t="s">
        <v>903</v>
      </c>
      <c r="D44" s="187"/>
      <c r="E44" s="18">
        <v>0</v>
      </c>
      <c r="G44" s="22">
        <v>0.59</v>
      </c>
    </row>
    <row r="45" spans="3:9">
      <c r="C45" s="177" t="s">
        <v>904</v>
      </c>
      <c r="D45" s="187"/>
      <c r="E45" s="18">
        <v>0</v>
      </c>
      <c r="G45" s="22">
        <v>19.8</v>
      </c>
    </row>
    <row r="46" spans="3:9">
      <c r="C46" s="178" t="s">
        <v>905</v>
      </c>
      <c r="D46" s="179"/>
      <c r="E46" s="18">
        <v>0</v>
      </c>
    </row>
    <row r="47" spans="3:9">
      <c r="C47" s="178" t="s">
        <v>906</v>
      </c>
      <c r="D47" s="179"/>
      <c r="E47" s="18">
        <v>0</v>
      </c>
    </row>
    <row r="48" spans="3:9">
      <c r="C48" s="173" t="str">
        <f>'bon de livraison'!C52:D52</f>
        <v>Confiture de cerises noires 100 gr</v>
      </c>
      <c r="D48" s="174"/>
      <c r="E48" s="37"/>
    </row>
    <row r="49" spans="3:4">
      <c r="C49" s="175" t="str">
        <f>'bon de livraison'!C53:D53</f>
        <v>Confiture de cerises noires 30 gr</v>
      </c>
      <c r="D49" s="176"/>
    </row>
    <row r="50" spans="3:4">
      <c r="C50" s="177" t="str">
        <f>'bon de livraison'!C54:D54</f>
        <v>Confiture de cerises noires pot de 3 kg</v>
      </c>
      <c r="D50" s="177"/>
    </row>
  </sheetData>
  <mergeCells count="45">
    <mergeCell ref="C11:D11"/>
    <mergeCell ref="C5:D5"/>
    <mergeCell ref="C7:D7"/>
    <mergeCell ref="C8:D8"/>
    <mergeCell ref="C9:D9"/>
    <mergeCell ref="C10:D10"/>
    <mergeCell ref="C23:D2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35:D35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42:D42"/>
    <mergeCell ref="C43:D43"/>
    <mergeCell ref="C44:D44"/>
    <mergeCell ref="C45:D45"/>
    <mergeCell ref="C36:D36"/>
    <mergeCell ref="C37:D37"/>
    <mergeCell ref="C38:D38"/>
    <mergeCell ref="C39:D39"/>
    <mergeCell ref="C40:D40"/>
    <mergeCell ref="C41:D41"/>
    <mergeCell ref="C46:D46"/>
    <mergeCell ref="C47:D47"/>
    <mergeCell ref="C48:D48"/>
    <mergeCell ref="C49:D49"/>
    <mergeCell ref="C50:D5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:A44"/>
  <sheetViews>
    <sheetView workbookViewId="0">
      <selection activeCell="H37" sqref="H37"/>
    </sheetView>
  </sheetViews>
  <sheetFormatPr baseColWidth="10" defaultRowHeight="12.75"/>
  <cols>
    <col min="1" max="1" width="38.5703125" customWidth="1"/>
  </cols>
  <sheetData>
    <row r="1" spans="1:1">
      <c r="A1" s="31" t="s">
        <v>15</v>
      </c>
    </row>
    <row r="2" spans="1:1">
      <c r="A2" s="31" t="s">
        <v>892</v>
      </c>
    </row>
    <row r="3" spans="1:1">
      <c r="A3" s="31" t="s">
        <v>42</v>
      </c>
    </row>
    <row r="4" spans="1:1">
      <c r="A4" s="31" t="s">
        <v>23</v>
      </c>
    </row>
    <row r="5" spans="1:1">
      <c r="A5" s="31" t="s">
        <v>10</v>
      </c>
    </row>
    <row r="6" spans="1:1">
      <c r="A6" s="31" t="s">
        <v>13</v>
      </c>
    </row>
    <row r="7" spans="1:1">
      <c r="A7" s="31" t="s">
        <v>14</v>
      </c>
    </row>
    <row r="8" spans="1:1">
      <c r="A8" s="31" t="s">
        <v>889</v>
      </c>
    </row>
    <row r="9" spans="1:1">
      <c r="A9" s="31" t="s">
        <v>12</v>
      </c>
    </row>
    <row r="10" spans="1:1">
      <c r="A10" s="31" t="s">
        <v>22</v>
      </c>
    </row>
    <row r="11" spans="1:1">
      <c r="A11" s="31" t="s">
        <v>907</v>
      </c>
    </row>
    <row r="12" spans="1:1">
      <c r="A12" s="31" t="s">
        <v>891</v>
      </c>
    </row>
    <row r="13" spans="1:1">
      <c r="A13" s="31" t="s">
        <v>18</v>
      </c>
    </row>
    <row r="14" spans="1:1">
      <c r="A14" s="31" t="s">
        <v>893</v>
      </c>
    </row>
    <row r="15" spans="1:1">
      <c r="A15" s="31" t="s">
        <v>16</v>
      </c>
    </row>
    <row r="16" spans="1:1">
      <c r="A16" s="31" t="s">
        <v>17</v>
      </c>
    </row>
    <row r="17" spans="1:1">
      <c r="A17" s="31" t="s">
        <v>27</v>
      </c>
    </row>
    <row r="18" spans="1:1">
      <c r="A18" s="33" t="s">
        <v>624</v>
      </c>
    </row>
    <row r="19" spans="1:1">
      <c r="A19" s="30" t="s">
        <v>625</v>
      </c>
    </row>
    <row r="20" spans="1:1">
      <c r="A20" s="31" t="s">
        <v>29</v>
      </c>
    </row>
    <row r="21" spans="1:1">
      <c r="A21" s="33" t="s">
        <v>30</v>
      </c>
    </row>
    <row r="22" spans="1:1">
      <c r="A22" s="30" t="s">
        <v>32</v>
      </c>
    </row>
    <row r="23" spans="1:1">
      <c r="A23" s="31" t="s">
        <v>41</v>
      </c>
    </row>
    <row r="24" spans="1:1">
      <c r="A24" s="31" t="s">
        <v>28</v>
      </c>
    </row>
    <row r="25" spans="1:1">
      <c r="A25" s="31" t="s">
        <v>31</v>
      </c>
    </row>
    <row r="26" spans="1:1">
      <c r="A26" s="31" t="s">
        <v>43</v>
      </c>
    </row>
    <row r="27" spans="1:1">
      <c r="A27" s="33" t="s">
        <v>40</v>
      </c>
    </row>
    <row r="28" spans="1:1">
      <c r="A28" s="30" t="s">
        <v>33</v>
      </c>
    </row>
    <row r="29" spans="1:1">
      <c r="A29" s="31" t="s">
        <v>37</v>
      </c>
    </row>
    <row r="30" spans="1:1">
      <c r="A30" s="31" t="s">
        <v>38</v>
      </c>
    </row>
    <row r="31" spans="1:1">
      <c r="A31" s="31" t="s">
        <v>34</v>
      </c>
    </row>
    <row r="32" spans="1:1">
      <c r="A32" s="31" t="s">
        <v>35</v>
      </c>
    </row>
    <row r="33" spans="1:1">
      <c r="A33" s="31" t="s">
        <v>36</v>
      </c>
    </row>
    <row r="34" spans="1:1">
      <c r="A34" s="32" t="s">
        <v>632</v>
      </c>
    </row>
    <row r="35" spans="1:1">
      <c r="A35" s="31" t="s">
        <v>39</v>
      </c>
    </row>
    <row r="36" spans="1:1">
      <c r="A36" s="31" t="s">
        <v>25</v>
      </c>
    </row>
    <row r="37" spans="1:1">
      <c r="A37" s="33" t="s">
        <v>26</v>
      </c>
    </row>
    <row r="38" spans="1:1">
      <c r="A38" s="33" t="s">
        <v>24</v>
      </c>
    </row>
    <row r="39" spans="1:1">
      <c r="A39" s="33" t="s">
        <v>11</v>
      </c>
    </row>
    <row r="40" spans="1:1">
      <c r="A40" s="31" t="s">
        <v>20</v>
      </c>
    </row>
    <row r="41" spans="1:1">
      <c r="A41" s="31" t="s">
        <v>21</v>
      </c>
    </row>
    <row r="42" spans="1:1">
      <c r="A42" s="31" t="s">
        <v>19</v>
      </c>
    </row>
    <row r="43" spans="1:1">
      <c r="A43" s="31" t="s">
        <v>44</v>
      </c>
    </row>
    <row r="44" spans="1:1">
      <c r="A44" s="31" t="s">
        <v>1088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bon de livraison</vt:lpstr>
      <vt:lpstr>magasins</vt:lpstr>
      <vt:lpstr>prix</vt:lpstr>
      <vt:lpstr>prix promo</vt:lpstr>
      <vt:lpstr>prix marché</vt:lpstr>
      <vt:lpstr>produits</vt:lpstr>
      <vt:lpstr>adresse1</vt:lpstr>
      <vt:lpstr>adresse2</vt:lpstr>
      <vt:lpstr>adresse3</vt:lpstr>
      <vt:lpstr>magasin</vt:lpstr>
      <vt:lpstr>remise</vt:lpstr>
      <vt:lpstr>'bon de livraison'!Zone_d_impression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</cp:lastModifiedBy>
  <cp:lastPrinted>2010-05-14T02:37:37Z</cp:lastPrinted>
  <dcterms:created xsi:type="dcterms:W3CDTF">2007-12-24T07:59:39Z</dcterms:created>
  <dcterms:modified xsi:type="dcterms:W3CDTF">2010-07-17T09:48:53Z</dcterms:modified>
</cp:coreProperties>
</file>