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00" windowWidth="12555" windowHeight="1209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telephonne">magasin!$L:$L</definedName>
    <definedName name="_xlnm.Print_Area" localSheetId="0">'Bon de prepa'!$A$1:$M$88</definedName>
  </definedNames>
  <calcPr calcId="145621"/>
</workbook>
</file>

<file path=xl/calcChain.xml><?xml version="1.0" encoding="utf-8"?>
<calcChain xmlns="http://schemas.openxmlformats.org/spreadsheetml/2006/main">
  <c r="M37" i="3" l="1"/>
  <c r="P37" i="3" s="1"/>
  <c r="N37" i="3"/>
  <c r="O37" i="3"/>
  <c r="M38" i="3"/>
  <c r="P38" i="3" s="1"/>
  <c r="N38" i="3"/>
  <c r="O38" i="3"/>
  <c r="M39" i="3"/>
  <c r="P39" i="3" s="1"/>
  <c r="N39" i="3"/>
  <c r="O39" i="3"/>
  <c r="M40" i="3"/>
  <c r="P40" i="3" s="1"/>
  <c r="N40" i="3"/>
  <c r="O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P32" i="3" s="1"/>
  <c r="N32" i="3"/>
  <c r="O32" i="3"/>
  <c r="M33" i="3"/>
  <c r="P33" i="3" s="1"/>
  <c r="N33" i="3"/>
  <c r="O33" i="3"/>
  <c r="M34" i="3"/>
  <c r="P34" i="3" s="1"/>
  <c r="N34" i="3"/>
  <c r="O34" i="3"/>
  <c r="M35" i="3"/>
  <c r="P35" i="3" s="1"/>
  <c r="N35" i="3"/>
  <c r="O35" i="3"/>
  <c r="M36" i="3"/>
  <c r="P36" i="3" s="1"/>
  <c r="N36" i="3"/>
  <c r="O36" i="3"/>
  <c r="M31" i="3"/>
  <c r="P31" i="3" s="1"/>
  <c r="N31" i="3"/>
  <c r="O31" i="3"/>
  <c r="M12" i="3"/>
  <c r="M13" i="3"/>
  <c r="M14" i="3"/>
  <c r="M15" i="3"/>
  <c r="M17" i="3"/>
  <c r="M18" i="3"/>
  <c r="M19" i="3"/>
  <c r="M20" i="3"/>
  <c r="M21" i="3"/>
  <c r="P21" i="3" s="1"/>
  <c r="M22" i="3"/>
  <c r="M23" i="3"/>
  <c r="M24" i="3"/>
  <c r="M25" i="3"/>
  <c r="P25" i="3" s="1"/>
  <c r="M26" i="3"/>
  <c r="M27" i="3"/>
  <c r="M28" i="3"/>
  <c r="M29" i="3"/>
  <c r="P29" i="3" s="1"/>
  <c r="M30" i="3"/>
  <c r="U10" i="1"/>
  <c r="S10" i="1" s="1"/>
  <c r="U9" i="1"/>
  <c r="B12" i="1" s="1"/>
  <c r="G15" i="5"/>
  <c r="H15" i="5" s="1"/>
  <c r="L15" i="5" s="1"/>
  <c r="G16" i="5"/>
  <c r="X16" i="5" s="1"/>
  <c r="G17" i="5"/>
  <c r="G18" i="5"/>
  <c r="X18" i="5" s="1"/>
  <c r="G19" i="5"/>
  <c r="H19" i="5" s="1"/>
  <c r="L19" i="5" s="1"/>
  <c r="M19" i="5" s="1"/>
  <c r="G20" i="5"/>
  <c r="H20" i="5" s="1"/>
  <c r="L20" i="5" s="1"/>
  <c r="G21" i="5"/>
  <c r="G22" i="5"/>
  <c r="H22" i="5" s="1"/>
  <c r="L22" i="5" s="1"/>
  <c r="G23" i="5"/>
  <c r="X23" i="5" s="1"/>
  <c r="G24" i="5"/>
  <c r="H24" i="5" s="1"/>
  <c r="L24" i="5" s="1"/>
  <c r="G25" i="5"/>
  <c r="G26" i="5"/>
  <c r="X26" i="5" s="1"/>
  <c r="G27" i="5"/>
  <c r="H27" i="5" s="1"/>
  <c r="L27" i="5" s="1"/>
  <c r="N27" i="5" s="1"/>
  <c r="G28" i="5"/>
  <c r="H28" i="5" s="1"/>
  <c r="L28" i="5" s="1"/>
  <c r="G14" i="5"/>
  <c r="G11" i="5"/>
  <c r="X11" i="5" s="1"/>
  <c r="G12" i="5"/>
  <c r="H12" i="5" s="1"/>
  <c r="L12" i="5" s="1"/>
  <c r="G13" i="5"/>
  <c r="H13" i="5" s="1"/>
  <c r="L13" i="5" s="1"/>
  <c r="G10" i="5"/>
  <c r="W23" i="5"/>
  <c r="H23" i="5"/>
  <c r="L23" i="5" s="1"/>
  <c r="Y23" i="5"/>
  <c r="Z23" i="5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D32" i="3"/>
  <c r="V32" i="3" s="1"/>
  <c r="D33" i="3"/>
  <c r="D34" i="3"/>
  <c r="D35" i="3"/>
  <c r="D36" i="3"/>
  <c r="V36" i="3" s="1"/>
  <c r="D37" i="3"/>
  <c r="D38" i="3"/>
  <c r="D39" i="3"/>
  <c r="D40" i="3"/>
  <c r="V40" i="3" s="1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Y53" i="5"/>
  <c r="Z53" i="5" s="1"/>
  <c r="X53" i="5" s="1"/>
  <c r="W53" i="5"/>
  <c r="H53" i="5"/>
  <c r="L53" i="5" s="1"/>
  <c r="N53" i="5" s="1"/>
  <c r="O53" i="5" s="1"/>
  <c r="Y52" i="5"/>
  <c r="Z52" i="5"/>
  <c r="X52" i="5" s="1"/>
  <c r="W52" i="5"/>
  <c r="H52" i="5"/>
  <c r="L52" i="5"/>
  <c r="N52" i="5" s="1"/>
  <c r="P52" i="5" s="1"/>
  <c r="R52" i="5" s="1"/>
  <c r="Y51" i="5"/>
  <c r="Z51" i="5" s="1"/>
  <c r="X51" i="5" s="1"/>
  <c r="W51" i="5"/>
  <c r="H51" i="5"/>
  <c r="L51" i="5" s="1"/>
  <c r="M51" i="5" s="1"/>
  <c r="N51" i="5"/>
  <c r="O51" i="5" s="1"/>
  <c r="Y50" i="5"/>
  <c r="Z50" i="5" s="1"/>
  <c r="X50" i="5" s="1"/>
  <c r="W50" i="5"/>
  <c r="H50" i="5"/>
  <c r="L50" i="5" s="1"/>
  <c r="N50" i="5" s="1"/>
  <c r="Y46" i="5"/>
  <c r="Z46" i="5" s="1"/>
  <c r="X46" i="5" s="1"/>
  <c r="W46" i="5"/>
  <c r="AB46" i="5"/>
  <c r="H46" i="5"/>
  <c r="L46" i="5"/>
  <c r="Y45" i="5"/>
  <c r="Z45" i="5" s="1"/>
  <c r="X45" i="5" s="1"/>
  <c r="W45" i="5"/>
  <c r="AB45" i="5"/>
  <c r="H45" i="5"/>
  <c r="L45" i="5"/>
  <c r="Y44" i="5"/>
  <c r="Z44" i="5" s="1"/>
  <c r="X44" i="5" s="1"/>
  <c r="W44" i="5"/>
  <c r="AB44" i="5"/>
  <c r="H44" i="5"/>
  <c r="L44" i="5"/>
  <c r="M44" i="5" s="1"/>
  <c r="Y43" i="5"/>
  <c r="Z43" i="5" s="1"/>
  <c r="X43" i="5" s="1"/>
  <c r="W43" i="5"/>
  <c r="AB43" i="5"/>
  <c r="H43" i="5"/>
  <c r="L43" i="5"/>
  <c r="M43" i="5" s="1"/>
  <c r="Y42" i="5"/>
  <c r="Z42" i="5" s="1"/>
  <c r="X42" i="5" s="1"/>
  <c r="W42" i="5"/>
  <c r="AB42" i="5"/>
  <c r="H42" i="5"/>
  <c r="L42" i="5"/>
  <c r="Y41" i="5"/>
  <c r="Z41" i="5" s="1"/>
  <c r="X41" i="5" s="1"/>
  <c r="W41" i="5"/>
  <c r="AB41" i="5"/>
  <c r="H41" i="5"/>
  <c r="L41" i="5"/>
  <c r="Y40" i="5"/>
  <c r="Z40" i="5" s="1"/>
  <c r="X40" i="5" s="1"/>
  <c r="W40" i="5"/>
  <c r="AB40" i="5"/>
  <c r="H40" i="5"/>
  <c r="L40" i="5"/>
  <c r="Y39" i="5"/>
  <c r="Z39" i="5" s="1"/>
  <c r="X39" i="5" s="1"/>
  <c r="W39" i="5"/>
  <c r="AB39" i="5"/>
  <c r="H39" i="5"/>
  <c r="L39" i="5"/>
  <c r="M39" i="5" s="1"/>
  <c r="Y38" i="5"/>
  <c r="Z38" i="5" s="1"/>
  <c r="X38" i="5" s="1"/>
  <c r="W38" i="5"/>
  <c r="AB38" i="5"/>
  <c r="H38" i="5"/>
  <c r="L38" i="5"/>
  <c r="Y37" i="5"/>
  <c r="Z37" i="5" s="1"/>
  <c r="X37" i="5" s="1"/>
  <c r="W37" i="5"/>
  <c r="AB37" i="5"/>
  <c r="H37" i="5"/>
  <c r="L37" i="5"/>
  <c r="M37" i="5" s="1"/>
  <c r="AB36" i="5"/>
  <c r="AB35" i="5"/>
  <c r="AB34" i="5"/>
  <c r="Y34" i="5"/>
  <c r="Z34" i="5" s="1"/>
  <c r="X34" i="5" s="1"/>
  <c r="W34" i="5"/>
  <c r="H34" i="5"/>
  <c r="L34" i="5"/>
  <c r="N34" i="5" s="1"/>
  <c r="O34" i="5" s="1"/>
  <c r="Z33" i="5"/>
  <c r="X33" i="5" s="1"/>
  <c r="Y33" i="5"/>
  <c r="W33" i="5"/>
  <c r="AB33" i="5"/>
  <c r="H33" i="5"/>
  <c r="L33" i="5"/>
  <c r="M33" i="5" s="1"/>
  <c r="Y32" i="5"/>
  <c r="Z32" i="5" s="1"/>
  <c r="X32" i="5" s="1"/>
  <c r="W32" i="5"/>
  <c r="AB32" i="5"/>
  <c r="H32" i="5"/>
  <c r="L32" i="5"/>
  <c r="M32" i="5" s="1"/>
  <c r="Y31" i="5"/>
  <c r="Z31" i="5" s="1"/>
  <c r="X31" i="5" s="1"/>
  <c r="W31" i="5"/>
  <c r="AB31" i="5"/>
  <c r="H31" i="5"/>
  <c r="L31" i="5"/>
  <c r="M31" i="5" s="1"/>
  <c r="AB30" i="5"/>
  <c r="Y30" i="5"/>
  <c r="Z30" i="5" s="1"/>
  <c r="X30" i="5" s="1"/>
  <c r="W30" i="5"/>
  <c r="H30" i="5"/>
  <c r="L30" i="5"/>
  <c r="M30" i="5" s="1"/>
  <c r="Z28" i="5"/>
  <c r="Y28" i="5"/>
  <c r="W28" i="5"/>
  <c r="Y27" i="5"/>
  <c r="Z27" i="5" s="1"/>
  <c r="W27" i="5"/>
  <c r="Z26" i="5"/>
  <c r="Y26" i="5"/>
  <c r="W26" i="5"/>
  <c r="Z25" i="5"/>
  <c r="X25" i="5" s="1"/>
  <c r="Y25" i="5"/>
  <c r="W25" i="5"/>
  <c r="H25" i="5"/>
  <c r="L25" i="5" s="1"/>
  <c r="Y24" i="5"/>
  <c r="Z24" i="5"/>
  <c r="W24" i="5"/>
  <c r="Y22" i="5"/>
  <c r="Z22" i="5"/>
  <c r="W22" i="5"/>
  <c r="Y21" i="5"/>
  <c r="Z21" i="5"/>
  <c r="X21" i="5" s="1"/>
  <c r="W21" i="5"/>
  <c r="H21" i="5"/>
  <c r="L21" i="5" s="1"/>
  <c r="Y20" i="5"/>
  <c r="Z20" i="5" s="1"/>
  <c r="W20" i="5"/>
  <c r="Y19" i="5"/>
  <c r="Z19" i="5" s="1"/>
  <c r="W19" i="5"/>
  <c r="Z18" i="5"/>
  <c r="Y18" i="5"/>
  <c r="W18" i="5"/>
  <c r="Z17" i="5"/>
  <c r="X17" i="5" s="1"/>
  <c r="Y17" i="5"/>
  <c r="W17" i="5"/>
  <c r="H17" i="5"/>
  <c r="L17" i="5" s="1"/>
  <c r="N17" i="5" s="1"/>
  <c r="Y16" i="5"/>
  <c r="Z16" i="5" s="1"/>
  <c r="W16" i="5"/>
  <c r="Y15" i="5"/>
  <c r="Z15" i="5" s="1"/>
  <c r="W15" i="5"/>
  <c r="Y14" i="5"/>
  <c r="Z14" i="5"/>
  <c r="X14" i="5"/>
  <c r="W14" i="5"/>
  <c r="H14" i="5"/>
  <c r="L14" i="5" s="1"/>
  <c r="N14" i="5" s="1"/>
  <c r="Y13" i="5"/>
  <c r="Z13" i="5"/>
  <c r="Y12" i="5"/>
  <c r="Z12" i="5"/>
  <c r="W12" i="5"/>
  <c r="Y11" i="5"/>
  <c r="Z11" i="5"/>
  <c r="Y10" i="5"/>
  <c r="Z10" i="5" s="1"/>
  <c r="X10" i="5" s="1"/>
  <c r="W10" i="5"/>
  <c r="H10" i="5"/>
  <c r="L10" i="5"/>
  <c r="N10" i="5" s="1"/>
  <c r="N39" i="5"/>
  <c r="O39" i="5" s="1"/>
  <c r="N32" i="5"/>
  <c r="O32" i="5" s="1"/>
  <c r="N43" i="5"/>
  <c r="O43" i="5" s="1"/>
  <c r="N44" i="5"/>
  <c r="O44" i="5" s="1"/>
  <c r="N31" i="5"/>
  <c r="O31" i="5"/>
  <c r="N37" i="5"/>
  <c r="O37" i="5" s="1"/>
  <c r="O52" i="5"/>
  <c r="N30" i="5"/>
  <c r="O30" i="5"/>
  <c r="N33" i="5"/>
  <c r="M52" i="5"/>
  <c r="P32" i="5"/>
  <c r="Q32" i="5" s="1"/>
  <c r="P44" i="5"/>
  <c r="Q44" i="5" s="1"/>
  <c r="P37" i="5"/>
  <c r="Q37" i="5" s="1"/>
  <c r="P31" i="5"/>
  <c r="Q31" i="5" s="1"/>
  <c r="P30" i="5"/>
  <c r="R30" i="5" s="1"/>
  <c r="P43" i="5"/>
  <c r="Q43" i="5" s="1"/>
  <c r="Q52" i="5"/>
  <c r="Q30" i="5"/>
  <c r="R32" i="5"/>
  <c r="O33" i="5"/>
  <c r="P33" i="5"/>
  <c r="R33" i="5" s="1"/>
  <c r="R31" i="5"/>
  <c r="Q33" i="5"/>
  <c r="S52" i="5"/>
  <c r="T52" i="5"/>
  <c r="U52" i="5" s="1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W31" i="3" s="1"/>
  <c r="X31" i="3" s="1"/>
  <c r="T30" i="3"/>
  <c r="W30" i="3" s="1"/>
  <c r="X30" i="3" s="1"/>
  <c r="T29" i="3"/>
  <c r="W29" i="3" s="1"/>
  <c r="X29" i="3" s="1"/>
  <c r="T28" i="3"/>
  <c r="T27" i="3"/>
  <c r="W27" i="3" s="1"/>
  <c r="X27" i="3" s="1"/>
  <c r="T26" i="3"/>
  <c r="W26" i="3" s="1"/>
  <c r="X26" i="3" s="1"/>
  <c r="T25" i="3"/>
  <c r="W25" i="3" s="1"/>
  <c r="X25" i="3" s="1"/>
  <c r="T24" i="3"/>
  <c r="T23" i="3"/>
  <c r="W23" i="3" s="1"/>
  <c r="X23" i="3" s="1"/>
  <c r="T22" i="3"/>
  <c r="W22" i="3" s="1"/>
  <c r="X22" i="3" s="1"/>
  <c r="T21" i="3"/>
  <c r="W21" i="3" s="1"/>
  <c r="X21" i="3" s="1"/>
  <c r="T20" i="3"/>
  <c r="T19" i="3"/>
  <c r="W19" i="3" s="1"/>
  <c r="X19" i="3" s="1"/>
  <c r="T18" i="3"/>
  <c r="W18" i="3" s="1"/>
  <c r="X18" i="3" s="1"/>
  <c r="T17" i="3"/>
  <c r="W17" i="3" s="1"/>
  <c r="X17" i="3" s="1"/>
  <c r="T16" i="3"/>
  <c r="T15" i="3"/>
  <c r="W15" i="3" s="1"/>
  <c r="X15" i="3" s="1"/>
  <c r="T14" i="3"/>
  <c r="W14" i="3" s="1"/>
  <c r="X14" i="3" s="1"/>
  <c r="T13" i="3"/>
  <c r="W13" i="3" s="1"/>
  <c r="X13" i="3" s="1"/>
  <c r="T12" i="3"/>
  <c r="T11" i="3"/>
  <c r="O2" i="1"/>
  <c r="E1" i="3" s="1"/>
  <c r="C40" i="3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C33" i="3"/>
  <c r="C34" i="3"/>
  <c r="C35" i="3"/>
  <c r="U35" i="3" s="1"/>
  <c r="C36" i="3"/>
  <c r="U36" i="3" s="1"/>
  <c r="C37" i="3"/>
  <c r="C38" i="3"/>
  <c r="U38" i="3" s="1"/>
  <c r="C39" i="3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E19" i="3" s="1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X27" i="5" l="1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H11" i="5"/>
  <c r="L11" i="5" s="1"/>
  <c r="N11" i="5" s="1"/>
  <c r="H18" i="5"/>
  <c r="L18" i="5" s="1"/>
  <c r="N18" i="5" s="1"/>
  <c r="H26" i="5"/>
  <c r="L26" i="5" s="1"/>
  <c r="M26" i="5" s="1"/>
  <c r="X22" i="5"/>
  <c r="M24" i="5"/>
  <c r="N24" i="5"/>
  <c r="P24" i="5" s="1"/>
  <c r="Q24" i="5" s="1"/>
  <c r="H16" i="5"/>
  <c r="L16" i="5" s="1"/>
  <c r="X24" i="5"/>
  <c r="X28" i="5"/>
  <c r="M17" i="5"/>
  <c r="X12" i="5"/>
  <c r="X20" i="5"/>
  <c r="X13" i="5"/>
  <c r="X15" i="5"/>
  <c r="X19" i="5"/>
  <c r="P17" i="3"/>
  <c r="O50" i="5"/>
  <c r="P50" i="5"/>
  <c r="N12" i="5"/>
  <c r="O12" i="5" s="1"/>
  <c r="M12" i="5"/>
  <c r="M50" i="5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AB52" i="5"/>
  <c r="O6" i="1"/>
  <c r="M53" i="5"/>
  <c r="P51" i="5"/>
  <c r="P53" i="5"/>
  <c r="M38" i="5"/>
  <c r="N38" i="5"/>
  <c r="M40" i="5"/>
  <c r="N40" i="5"/>
  <c r="M42" i="5"/>
  <c r="N42" i="5"/>
  <c r="M46" i="5"/>
  <c r="N46" i="5"/>
  <c r="O5" i="1"/>
  <c r="E4" i="3" s="1"/>
  <c r="N19" i="3"/>
  <c r="P39" i="5"/>
  <c r="Q39" i="5" s="1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P34" i="5"/>
  <c r="M10" i="5"/>
  <c r="M41" i="5"/>
  <c r="N41" i="5"/>
  <c r="M45" i="5"/>
  <c r="N45" i="5"/>
  <c r="M34" i="5"/>
  <c r="G12" i="1"/>
  <c r="E12" i="1"/>
  <c r="P10" i="1"/>
  <c r="R10" i="1" s="1"/>
  <c r="P10" i="5"/>
  <c r="O10" i="5"/>
  <c r="O11" i="5"/>
  <c r="P11" i="5"/>
  <c r="P17" i="5"/>
  <c r="O17" i="5"/>
  <c r="M21" i="5"/>
  <c r="N21" i="5"/>
  <c r="N26" i="5"/>
  <c r="N22" i="5"/>
  <c r="M22" i="5"/>
  <c r="R24" i="5"/>
  <c r="M13" i="5"/>
  <c r="N13" i="5"/>
  <c r="P14" i="5"/>
  <c r="O14" i="5"/>
  <c r="M15" i="5"/>
  <c r="N15" i="5"/>
  <c r="M20" i="5"/>
  <c r="N20" i="5"/>
  <c r="N25" i="5"/>
  <c r="M25" i="5"/>
  <c r="P27" i="5"/>
  <c r="O27" i="5"/>
  <c r="M28" i="5"/>
  <c r="N28" i="5"/>
  <c r="M23" i="5"/>
  <c r="N23" i="5"/>
  <c r="P16" i="3"/>
  <c r="P30" i="3"/>
  <c r="P28" i="3"/>
  <c r="P26" i="3"/>
  <c r="P24" i="3"/>
  <c r="P22" i="3"/>
  <c r="P20" i="3"/>
  <c r="P18" i="3"/>
  <c r="P15" i="3"/>
  <c r="P13" i="3"/>
  <c r="P11" i="3"/>
  <c r="M14" i="5"/>
  <c r="M27" i="5"/>
  <c r="M11" i="5"/>
  <c r="N19" i="5"/>
  <c r="P27" i="3"/>
  <c r="P23" i="3"/>
  <c r="P19" i="3"/>
  <c r="P14" i="3"/>
  <c r="P12" i="3"/>
  <c r="T42" i="3"/>
  <c r="W11" i="3"/>
  <c r="X11" i="3" s="1"/>
  <c r="M42" i="3"/>
  <c r="B42" i="3"/>
  <c r="K6" i="1"/>
  <c r="E11" i="3"/>
  <c r="P12" i="5" l="1"/>
  <c r="M18" i="5"/>
  <c r="R37" i="3"/>
  <c r="R38" i="3"/>
  <c r="R39" i="3"/>
  <c r="R40" i="3"/>
  <c r="Q38" i="3"/>
  <c r="Q40" i="3"/>
  <c r="Q39" i="3"/>
  <c r="Q37" i="3"/>
  <c r="R8" i="1"/>
  <c r="J7" i="1" s="1"/>
  <c r="M16" i="5"/>
  <c r="N16" i="5"/>
  <c r="O24" i="5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O42" i="5"/>
  <c r="P42" i="5"/>
  <c r="Q42" i="5" s="1"/>
  <c r="O38" i="5"/>
  <c r="P38" i="5"/>
  <c r="Q38" i="5" s="1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O45" i="5"/>
  <c r="P45" i="5"/>
  <c r="Q45" i="5" s="1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4" i="5"/>
  <c r="R34" i="5"/>
  <c r="O46" i="5"/>
  <c r="P46" i="5"/>
  <c r="Q46" i="5" s="1"/>
  <c r="O40" i="5"/>
  <c r="P40" i="5"/>
  <c r="Q40" i="5" s="1"/>
  <c r="R53" i="5"/>
  <c r="Q53" i="5"/>
  <c r="R50" i="5"/>
  <c r="Q50" i="5"/>
  <c r="Q30" i="3"/>
  <c r="Q25" i="3"/>
  <c r="Q17" i="3"/>
  <c r="R13" i="3"/>
  <c r="R25" i="3"/>
  <c r="R27" i="3"/>
  <c r="R24" i="3"/>
  <c r="R12" i="3"/>
  <c r="P41" i="5"/>
  <c r="Q41" i="5" s="1"/>
  <c r="O41" i="5"/>
  <c r="Q51" i="5"/>
  <c r="R51" i="5"/>
  <c r="P19" i="5"/>
  <c r="O19" i="5"/>
  <c r="R27" i="5"/>
  <c r="Q27" i="5"/>
  <c r="O25" i="5"/>
  <c r="P25" i="5"/>
  <c r="R14" i="5"/>
  <c r="Q14" i="5"/>
  <c r="R12" i="5"/>
  <c r="Q12" i="5"/>
  <c r="P22" i="5"/>
  <c r="O22" i="5"/>
  <c r="O26" i="5"/>
  <c r="P26" i="5"/>
  <c r="R17" i="5"/>
  <c r="Q17" i="5"/>
  <c r="R10" i="5"/>
  <c r="Q10" i="5"/>
  <c r="P23" i="5"/>
  <c r="O23" i="5"/>
  <c r="P28" i="5"/>
  <c r="O28" i="5"/>
  <c r="P20" i="5"/>
  <c r="O20" i="5"/>
  <c r="P15" i="5"/>
  <c r="O15" i="5"/>
  <c r="O13" i="5"/>
  <c r="P13" i="5"/>
  <c r="T24" i="5"/>
  <c r="S24" i="5"/>
  <c r="O21" i="5"/>
  <c r="P21" i="5"/>
  <c r="O18" i="5"/>
  <c r="P18" i="5"/>
  <c r="R11" i="5"/>
  <c r="Q11" i="5"/>
  <c r="W42" i="3"/>
  <c r="M7" i="1"/>
  <c r="AC38" i="3" l="1"/>
  <c r="K39" i="3"/>
  <c r="AC39" i="3"/>
  <c r="AA37" i="3"/>
  <c r="AC37" i="3"/>
  <c r="J11" i="3"/>
  <c r="AC11" i="3" s="1"/>
  <c r="P16" i="5"/>
  <c r="O16" i="5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T51" i="5"/>
  <c r="S51" i="5"/>
  <c r="S53" i="5"/>
  <c r="T53" i="5"/>
  <c r="T50" i="5"/>
  <c r="S50" i="5"/>
  <c r="T11" i="5"/>
  <c r="S11" i="5"/>
  <c r="AB24" i="5"/>
  <c r="U24" i="5"/>
  <c r="R15" i="5"/>
  <c r="Q15" i="5"/>
  <c r="R20" i="5"/>
  <c r="Q20" i="5"/>
  <c r="R28" i="5"/>
  <c r="Q28" i="5"/>
  <c r="R23" i="5"/>
  <c r="Q23" i="5"/>
  <c r="T10" i="5"/>
  <c r="S10" i="5"/>
  <c r="T17" i="5"/>
  <c r="S17" i="5"/>
  <c r="R22" i="5"/>
  <c r="Q22" i="5"/>
  <c r="T12" i="5"/>
  <c r="S12" i="5"/>
  <c r="T14" i="5"/>
  <c r="S14" i="5"/>
  <c r="T27" i="5"/>
  <c r="S27" i="5"/>
  <c r="R19" i="5"/>
  <c r="Q19" i="5"/>
  <c r="R18" i="5"/>
  <c r="Q18" i="5"/>
  <c r="R21" i="5"/>
  <c r="Q21" i="5"/>
  <c r="R13" i="5"/>
  <c r="Q13" i="5"/>
  <c r="R26" i="5"/>
  <c r="Q26" i="5"/>
  <c r="R25" i="5"/>
  <c r="Q25" i="5"/>
  <c r="AA11" i="3" l="1"/>
  <c r="AA42" i="3" s="1"/>
  <c r="Z45" i="3" s="1"/>
  <c r="Q16" i="5"/>
  <c r="R16" i="5"/>
  <c r="Z46" i="3"/>
  <c r="AC42" i="3"/>
  <c r="M3" i="1" s="1"/>
  <c r="U53" i="5"/>
  <c r="AB53" i="5"/>
  <c r="U50" i="5"/>
  <c r="AB50" i="5"/>
  <c r="AB51" i="5"/>
  <c r="U51" i="5"/>
  <c r="T25" i="5"/>
  <c r="S25" i="5"/>
  <c r="T13" i="5"/>
  <c r="S13" i="5"/>
  <c r="S18" i="5"/>
  <c r="T18" i="5"/>
  <c r="U27" i="5"/>
  <c r="AB27" i="5"/>
  <c r="U12" i="5"/>
  <c r="AB12" i="5"/>
  <c r="T22" i="5"/>
  <c r="S22" i="5"/>
  <c r="U10" i="5"/>
  <c r="AB10" i="5"/>
  <c r="S23" i="5"/>
  <c r="T23" i="5"/>
  <c r="S28" i="5"/>
  <c r="T28" i="5"/>
  <c r="S20" i="5"/>
  <c r="T20" i="5"/>
  <c r="T15" i="5"/>
  <c r="S15" i="5"/>
  <c r="U11" i="5"/>
  <c r="AB11" i="5"/>
  <c r="T26" i="5"/>
  <c r="S26" i="5"/>
  <c r="T21" i="5"/>
  <c r="S21" i="5"/>
  <c r="S19" i="5"/>
  <c r="T19" i="5"/>
  <c r="U14" i="5"/>
  <c r="AB14" i="5"/>
  <c r="U17" i="5"/>
  <c r="AB17" i="5"/>
  <c r="S16" i="5" l="1"/>
  <c r="T16" i="5"/>
  <c r="Z47" i="3"/>
  <c r="Z48" i="3" s="1"/>
  <c r="Z49" i="3" s="1"/>
  <c r="U21" i="5"/>
  <c r="AB21" i="5"/>
  <c r="U26" i="5"/>
  <c r="AB26" i="5"/>
  <c r="U15" i="5"/>
  <c r="AB15" i="5"/>
  <c r="U22" i="5"/>
  <c r="AB22" i="5"/>
  <c r="AB13" i="5"/>
  <c r="U13" i="5"/>
  <c r="AB25" i="5"/>
  <c r="U25" i="5"/>
  <c r="U19" i="5"/>
  <c r="AB19" i="5"/>
  <c r="U20" i="5"/>
  <c r="AB20" i="5"/>
  <c r="U28" i="5"/>
  <c r="AB28" i="5"/>
  <c r="U23" i="5"/>
  <c r="AB23" i="5"/>
  <c r="U18" i="5"/>
  <c r="AB18" i="5"/>
  <c r="U16" i="5" l="1"/>
  <c r="AB16" i="5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<sst xmlns="http://schemas.openxmlformats.org/spreadsheetml/2006/main" count="3271" uniqueCount="1914">
  <si>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</si>
  <si>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</si>
  <si>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</si>
  <si>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</si>
  <si>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</si>
  <si>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</si>
  <si>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</si>
  <si>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</si>
  <si>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</si>
  <si>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</si>
  <si>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</si>
  <si>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</si>
  <si>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</si>
  <si>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</si>
  <si>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</si>
  <si>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</si>
  <si>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</si>
  <si>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</si>
  <si>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</si>
  <si>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</si>
  <si>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</si>
  <si>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</si>
  <si>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</si>
  <si>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</si>
  <si>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</si>
  <si>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</si>
  <si>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</si>
  <si>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</si>
  <si>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</si>
  <si>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</si>
  <si>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</si>
  <si>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</si>
  <si>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</si>
  <si>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</si>
  <si>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</si>
  <si>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</si>
  <si>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</si>
  <si>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</si>
  <si>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</si>
  <si>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</si>
  <si>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</si>
  <si>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</si>
  <si>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</si>
  <si>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</si>
  <si>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</si>
  <si>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</si>
  <si>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</si>
  <si>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</si>
  <si>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</si>
  <si>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</si>
  <si>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</si>
  <si>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</si>
  <si>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</si>
  <si>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</si>
  <si>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</si>
  <si>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</si>
  <si>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</si>
  <si>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</si>
  <si>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</si>
  <si>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</si>
  <si>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</si>
  <si>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</si>
  <si>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</si>
  <si>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</si>
  <si>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</si>
  <si>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</si>
  <si>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</si>
  <si>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</si>
  <si>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</si>
  <si>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</si>
  <si>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</si>
  <si>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</si>
  <si>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</si>
  <si>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</si>
  <si>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</si>
  <si>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</si>
  <si>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</si>
  <si>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</si>
  <si>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</si>
  <si>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</si>
  <si>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</si>
  <si>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</si>
  <si>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</si>
  <si>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</si>
  <si>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</si>
  <si>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</si>
  <si>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</si>
  <si>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</si>
  <si>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</si>
  <si>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</si>
  <si>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</si>
  <si>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</si>
  <si>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</si>
  <si>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</si>
  <si>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</si>
  <si>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</si>
  <si>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</si>
  <si>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</si>
  <si>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</si>
  <si>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</si>
  <si>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</si>
  <si>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</si>
  <si>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</si>
  <si>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</si>
  <si>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</si>
  <si>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</si>
  <si>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</si>
  <si>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</si>
  <si>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</si>
  <si>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</si>
  <si>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</si>
  <si>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</si>
  <si>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</si>
  <si>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</si>
  <si>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</si>
  <si>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</si>
  <si>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</si>
  <si>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</si>
  <si>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</si>
  <si>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</si>
  <si>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</si>
  <si>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</si>
  <si>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</si>
  <si>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</si>
  <si>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</si>
  <si>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</si>
  <si>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</si>
  <si>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</si>
  <si>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</si>
  <si>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</si>
  <si>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</si>
  <si>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</si>
  <si>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</si>
  <si>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</si>
  <si>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</si>
  <si>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</si>
  <si>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</si>
  <si>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</si>
  <si>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</si>
  <si>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</si>
  <si>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</si>
  <si>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</si>
  <si>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</si>
  <si>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</si>
  <si>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</si>
  <si>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</si>
  <si>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</si>
  <si>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</si>
  <si>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</si>
  <si>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</si>
  <si>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</si>
  <si>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</si>
  <si>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</si>
  <si>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</si>
  <si>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</si>
  <si>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</si>
  <si>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</si>
  <si>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</si>
  <si>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</si>
  <si>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</si>
  <si>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</si>
  <si>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</si>
  <si>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</si>
  <si>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</si>
  <si>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</si>
  <si>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</si>
  <si>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</si>
  <si>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</si>
  <si>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</si>
  <si>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</si>
  <si>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</si>
  <si>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</si>
  <si>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</si>
  <si>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</si>
  <si>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</si>
  <si>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</si>
  <si>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</si>
  <si>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</si>
  <si>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</si>
  <si>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</si>
  <si>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</si>
  <si>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</si>
  <si>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</si>
  <si>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</si>
  <si>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</si>
  <si>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</si>
  <si>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</si>
  <si>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</si>
  <si>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</si>
  <si>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</si>
  <si>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</si>
  <si>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</si>
  <si>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</si>
  <si>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</si>
  <si>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</si>
  <si>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</si>
  <si>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</si>
  <si>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</si>
  <si>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</si>
  <si>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</si>
  <si>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</si>
  <si>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</si>
  <si>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</si>
  <si>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</si>
  <si>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</si>
  <si>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</si>
  <si>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</si>
  <si>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</si>
  <si>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</si>
  <si>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</si>
  <si>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</si>
  <si>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</si>
  <si>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</si>
  <si>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</si>
  <si>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</si>
  <si>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</si>
  <si>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</si>
  <si>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</si>
  <si>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</si>
  <si>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</si>
  <si>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</si>
  <si>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</si>
  <si>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</si>
  <si>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</si>
  <si>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</si>
  <si>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</si>
  <si>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</si>
  <si>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</si>
  <si>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</si>
  <si>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</si>
  <si>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</si>
  <si>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</si>
  <si>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</si>
  <si>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</si>
  <si>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</si>
  <si>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</si>
  <si>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</si>
  <si>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</si>
  <si>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</si>
  <si>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</si>
  <si>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</si>
  <si>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</si>
  <si>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</si>
  <si>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</si>
  <si>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</si>
  <si>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</si>
  <si>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</si>
  <si>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</si>
  <si>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</si>
  <si>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</si>
  <si>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</si>
  <si>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</si>
  <si>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</si>
  <si>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</si>
  <si>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</si>
  <si>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</si>
  <si>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</si>
  <si>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</si>
  <si>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</si>
  <si>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</si>
  <si>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</si>
  <si>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</si>
  <si>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</si>
  <si>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</si>
  <si>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</si>
  <si>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</si>
  <si>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</si>
  <si>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</si>
  <si>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</si>
  <si>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</si>
  <si>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</si>
  <si>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</si>
  <si>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</si>
  <si>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</si>
  <si>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</si>
  <si>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</si>
  <si>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</si>
  <si>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</si>
  <si>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</si>
  <si>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</si>
  <si>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</si>
  <si>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</si>
  <si>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</si>
  <si>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</si>
  <si>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</si>
  <si>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</si>
  <si>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</si>
  <si>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</si>
  <si>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</si>
  <si>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</si>
  <si>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</si>
  <si>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</si>
  <si>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</si>
  <si>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</si>
  <si>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</si>
  <si>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</si>
  <si>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</si>
  <si>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</si>
  <si>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</si>
  <si>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</si>
  <si>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</si>
  <si>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</si>
  <si>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</si>
  <si>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</si>
  <si>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</si>
  <si>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</si>
  <si>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</si>
  <si>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</si>
  <si>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</si>
  <si>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</si>
  <si>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</si>
  <si>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</si>
  <si>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</si>
  <si>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</si>
  <si>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</si>
  <si>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</si>
  <si>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</si>
  <si>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</si>
  <si>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</si>
  <si>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</si>
  <si>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</si>
  <si>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</si>
  <si>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</si>
  <si>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</si>
  <si>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</si>
  <si>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</si>
  <si>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</si>
  <si>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</si>
  <si>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</si>
  <si>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</si>
  <si>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</si>
  <si>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</si>
  <si>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</si>
  <si>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</si>
  <si>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</si>
  <si>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</si>
  <si>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</si>
  <si>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</si>
  <si>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</si>
  <si>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</si>
  <si>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</si>
  <si>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</si>
  <si>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</si>
  <si>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</si>
  <si>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</si>
  <si>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</si>
  <si>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</si>
  <si>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</si>
  <si>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</si>
  <si>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</si>
  <si>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</si>
  <si>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</si>
  <si>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</si>
  <si>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</si>
  <si>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</si>
  <si>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</si>
  <si>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</si>
  <si>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</si>
  <si>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</si>
  <si>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</si>
  <si>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</si>
  <si>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</si>
  <si>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</si>
  <si>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</si>
  <si>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</si>
  <si>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</si>
  <si>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</si>
  <si>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</si>
  <si>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</si>
  <si>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</si>
  <si>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</si>
  <si>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</si>
  <si>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</si>
  <si>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</si>
  <si>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</si>
  <si>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</si>
  <si>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</si>
  <si>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</si>
  <si>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</si>
  <si>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</si>
  <si>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</si>
  <si>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</si>
  <si>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</si>
  <si>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</si>
  <si>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</si>
  <si>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</si>
  <si>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</si>
  <si>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</si>
  <si>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</si>
  <si>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</si>
  <si>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</si>
  <si>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</si>
  <si>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</si>
  <si>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</si>
  <si>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</si>
  <si>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</si>
  <si>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</si>
  <si>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</si>
  <si>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</si>
  <si>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</si>
  <si>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</si>
  <si>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</si>
  <si>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</si>
  <si>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</si>
  <si>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</si>
  <si>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</si>
  <si>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</si>
  <si>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</si>
  <si>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</si>
  <si>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</si>
  <si>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</si>
  <si>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</si>
  <si>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</si>
  <si>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</si>
  <si>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</si>
  <si>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</si>
  <si>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</si>
  <si>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</si>
  <si>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</si>
  <si>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</si>
  <si>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</si>
  <si>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</si>
  <si>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</si>
  <si>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</si>
  <si>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</si>
  <si>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</si>
  <si>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</si>
  <si>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</si>
  <si>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</si>
  <si>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</si>
  <si>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</si>
  <si>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</si>
  <si>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</si>
  <si>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</si>
  <si>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</si>
  <si>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</si>
  <si>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</si>
  <si>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</si>
  <si>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</si>
  <si>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</si>
  <si>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</si>
  <si>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</si>
  <si>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</si>
  <si>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</si>
  <si>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</si>
  <si>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</si>
  <si>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</si>
  <si>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</si>
  <si>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</si>
  <si>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</si>
  <si>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</si>
  <si>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</si>
  <si>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</si>
  <si>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</si>
  <si>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</si>
  <si>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</si>
  <si>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</si>
  <si>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</si>
  <si>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</si>
  <si>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</si>
  <si>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</si>
  <si>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</si>
  <si>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</si>
  <si>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</si>
  <si>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</si>
  <si>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</si>
  <si>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</si>
  <si>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</si>
  <si>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</si>
  <si>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</si>
  <si>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</si>
  <si>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</si>
  <si>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</si>
  <si>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</si>
  <si>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</si>
  <si>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</si>
  <si>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</si>
  <si>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</si>
  <si>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</si>
  <si>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</si>
  <si>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</si>
  <si>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</si>
  <si>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</si>
  <si>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</si>
  <si>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</si>
  <si>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</si>
  <si>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</si>
  <si>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</si>
  <si>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</si>
  <si>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</si>
  <si>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</si>
  <si>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</si>
  <si>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</si>
  <si>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</si>
  <si>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</si>
  <si>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</si>
  <si>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</si>
  <si>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</si>
  <si>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</si>
  <si>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</si>
  <si>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</si>
  <si>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</si>
  <si>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</si>
  <si>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</si>
  <si>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</si>
  <si>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</si>
  <si>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</si>
  <si>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</si>
  <si>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</si>
  <si>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</si>
  <si>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</si>
  <si>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</si>
  <si>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</si>
  <si>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</si>
  <si>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</si>
  <si>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</si>
  <si>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</si>
  <si>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</si>
  <si>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</si>
  <si>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</si>
  <si>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</si>
  <si>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</si>
  <si>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</si>
  <si>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</si>
  <si>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</si>
  <si>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</si>
  <si>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</si>
  <si>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</si>
  <si>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</si>
  <si>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</si>
  <si>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</si>
  <si>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</si>
  <si>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</si>
  <si>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</si>
  <si>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</si>
  <si>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</si>
  <si>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</si>
  <si>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</si>
  <si>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</si>
  <si>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</si>
  <si>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</si>
  <si>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</si>
  <si>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</si>
  <si>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</si>
  <si>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</si>
  <si>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</si>
  <si>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</si>
  <si>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</si>
  <si>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</si>
  <si>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</si>
  <si>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</si>
  <si>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</si>
  <si>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</si>
  <si>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</si>
  <si>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</si>
  <si>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</si>
  <si>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</si>
  <si>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</si>
  <si>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</si>
  <si>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</si>
  <si>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</si>
  <si>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</si>
  <si>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</si>
  <si>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</si>
  <si>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</si>
  <si>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</si>
  <si>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</si>
  <si>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</si>
  <si>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</si>
  <si>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</si>
  <si>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</si>
  <si>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</si>
  <si>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</si>
  <si>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</si>
  <si>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</si>
  <si>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</si>
  <si>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</si>
  <si>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</si>
  <si>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</si>
  <si>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</si>
  <si>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</si>
  <si>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</si>
  <si>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</si>
  <si>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</si>
  <si>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</si>
  <si>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</si>
  <si>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</si>
  <si>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</si>
  <si>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</si>
  <si>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</si>
  <si>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</si>
  <si>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</si>
  <si>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</si>
  <si>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</si>
  <si>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</si>
  <si>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</si>
  <si>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</si>
  <si>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</si>
  <si>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</si>
  <si>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</si>
  <si>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</si>
  <si>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</si>
  <si>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</si>
  <si>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</si>
  <si>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</si>
  <si>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</si>
  <si>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</si>
  <si>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</si>
  <si>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</si>
  <si>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</si>
  <si>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</si>
  <si>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</si>
  <si>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</si>
  <si>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</si>
  <si>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</si>
  <si>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</si>
  <si>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</si>
  <si>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</si>
  <si>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</si>
  <si>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</si>
  <si>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</si>
  <si>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</si>
  <si>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</si>
  <si>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</si>
  <si>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</si>
  <si>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</si>
  <si>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</si>
  <si>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</si>
  <si>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</si>
  <si>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</si>
  <si>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</si>
  <si>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</si>
  <si>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</si>
  <si>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</si>
  <si>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</si>
  <si>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</si>
  <si>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</si>
  <si>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</si>
  <si>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</si>
  <si>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</si>
  <si>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</si>
  <si>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</si>
  <si>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</si>
  <si>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</si>
  <si>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</si>
  <si>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</si>
  <si>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</si>
  <si>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</si>
  <si>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</si>
  <si>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</si>
  <si>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</si>
  <si>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</si>
  <si>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</si>
  <si>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</si>
  <si>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</si>
  <si>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</si>
  <si>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</si>
  <si>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</si>
  <si>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</si>
  <si>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</si>
  <si>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</si>
  <si>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</si>
  <si>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</si>
  <si>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</si>
  <si>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</si>
  <si>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</si>
  <si>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</si>
  <si>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</si>
  <si>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</si>
  <si>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</si>
  <si>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</si>
  <si>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</si>
  <si>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</si>
  <si>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</si>
  <si>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</si>
  <si>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</si>
  <si>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</si>
  <si>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</si>
  <si>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</si>
  <si>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</si>
  <si>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</si>
  <si>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</si>
  <si>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</si>
  <si>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</si>
  <si>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</si>
  <si>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</si>
  <si>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</si>
  <si>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</si>
  <si>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</si>
  <si>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</si>
  <si>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</si>
  <si>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</si>
  <si>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</si>
  <si>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</si>
  <si>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</si>
  <si>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</si>
  <si>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</si>
  <si>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</si>
  <si>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</si>
  <si>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</si>
  <si>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</si>
  <si>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</si>
  <si>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</si>
  <si>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</si>
  <si>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</si>
  <si>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</si>
  <si>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</si>
  <si>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</si>
  <si>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</si>
  <si>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</si>
  <si>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</si>
  <si>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</si>
  <si>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</si>
  <si>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</si>
  <si>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</si>
  <si>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</si>
  <si>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</si>
  <si>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</si>
  <si>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</si>
  <si>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</si>
  <si>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</si>
  <si>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</si>
  <si>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</si>
  <si>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</si>
  <si>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</si>
  <si>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</si>
  <si>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</si>
  <si>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</si>
  <si>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</si>
  <si>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</si>
  <si>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</si>
  <si>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</si>
  <si>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</si>
  <si>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</si>
  <si>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</si>
  <si>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</si>
  <si>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</si>
  <si>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</si>
  <si>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</si>
  <si>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</si>
  <si>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</si>
  <si>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</si>
  <si>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</si>
  <si>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</si>
  <si>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</si>
  <si>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</si>
  <si>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</si>
  <si>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</si>
  <si>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</si>
  <si>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</si>
  <si>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</si>
  <si>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</si>
  <si>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</si>
  <si>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</si>
  <si>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</si>
  <si>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</si>
  <si>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</si>
  <si>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</si>
  <si>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</si>
  <si>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</si>
  <si>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</si>
  <si>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</si>
  <si>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</si>
  <si>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</si>
  <si>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</si>
  <si>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</si>
  <si>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</si>
  <si>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</si>
  <si>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</si>
  <si>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</si>
  <si>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</si>
  <si>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</si>
  <si>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</si>
  <si>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</si>
  <si>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</si>
  <si>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</si>
  <si>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</si>
  <si>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</si>
  <si>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</si>
  <si>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</si>
  <si>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</si>
  <si>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</si>
  <si>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</si>
  <si>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</si>
  <si>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</si>
  <si>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</si>
  <si>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</si>
  <si>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</si>
  <si>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</si>
  <si>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</si>
  <si>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</si>
  <si>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</si>
  <si>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</si>
  <si>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</si>
  <si>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</si>
  <si>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</si>
  <si>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</si>
  <si>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</si>
  <si>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</si>
  <si>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</si>
  <si>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</si>
  <si>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</si>
  <si>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</si>
  <si>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</si>
  <si>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</si>
  <si>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</si>
  <si>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</si>
  <si>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</si>
  <si>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</si>
  <si>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</si>
  <si>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</si>
  <si>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</si>
  <si>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</si>
  <si>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</si>
  <si>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</si>
  <si>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</si>
  <si>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</si>
  <si>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</si>
  <si>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</si>
  <si>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</si>
  <si>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</si>
  <si>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</si>
  <si>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</si>
  <si>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</si>
  <si>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</si>
  <si>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</si>
  <si>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</si>
  <si>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</si>
  <si>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</si>
  <si>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</si>
  <si>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</si>
  <si>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</si>
  <si>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</si>
  <si>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</si>
  <si>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</si>
  <si>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</si>
  <si>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</si>
  <si>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</si>
  <si>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</si>
  <si>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</si>
  <si>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</si>
  <si>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</si>
  <si>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</si>
  <si>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</si>
  <si>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</si>
  <si>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</si>
  <si>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</si>
  <si>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</si>
  <si>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</si>
  <si>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</si>
  <si>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</si>
  <si>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</si>
  <si>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</si>
  <si>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</si>
  <si>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</si>
  <si>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</si>
  <si>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</si>
  <si>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</si>
  <si>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</si>
  <si>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</si>
  <si>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</si>
  <si>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</si>
  <si>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</si>
  <si>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</si>
  <si>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</si>
  <si>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</si>
  <si>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</si>
  <si>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</si>
  <si>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</si>
  <si>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</si>
  <si>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</si>
  <si>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</si>
  <si>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</si>
  <si>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</si>
  <si>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</si>
  <si>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</si>
  <si>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</si>
  <si>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</si>
  <si>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</si>
  <si>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</si>
  <si>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</si>
  <si>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</si>
  <si>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</si>
  <si>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</si>
  <si>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</si>
  <si>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</si>
  <si>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</si>
  <si>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</si>
  <si>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</si>
  <si>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</si>
  <si>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</si>
  <si>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</si>
  <si>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</si>
  <si>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</si>
  <si>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</si>
  <si>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</si>
  <si>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</si>
  <si>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</si>
  <si>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</si>
  <si>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</si>
  <si>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</si>
  <si>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</si>
  <si>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</si>
  <si>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</si>
  <si>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</si>
  <si>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</si>
  <si>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</si>
  <si>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</si>
  <si>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</si>
  <si>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</si>
  <si>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</si>
  <si>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</si>
  <si>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</si>
  <si>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</si>
  <si>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</si>
  <si>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</si>
  <si>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</si>
  <si>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</si>
  <si>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</si>
  <si>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</si>
  <si>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</si>
  <si>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</si>
  <si>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</si>
  <si>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</si>
  <si>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</si>
  <si>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</si>
  <si>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</si>
  <si>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</si>
  <si>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</si>
  <si>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</si>
  <si>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</si>
  <si>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</si>
  <si>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</si>
  <si>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</si>
  <si>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</si>
  <si>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</si>
  <si>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</si>
  <si>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</si>
  <si>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</si>
  <si>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</si>
  <si>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</si>
  <si>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</si>
  <si>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</si>
  <si>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</si>
  <si>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</si>
  <si>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</si>
  <si>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</si>
  <si>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</si>
  <si>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</si>
  <si>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</si>
  <si>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</si>
  <si>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</si>
  <si>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</si>
  <si>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</si>
  <si>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</si>
  <si>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</si>
  <si>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</si>
  <si>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</si>
  <si>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</si>
  <si>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</si>
  <si>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</si>
  <si>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</si>
  <si>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</si>
  <si>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</si>
  <si>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</si>
  <si>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</si>
  <si>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</si>
  <si>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</si>
  <si>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</si>
  <si>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</si>
  <si>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</si>
  <si>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</si>
  <si>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</si>
  <si>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</si>
  <si>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</si>
  <si>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</si>
  <si>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</si>
  <si>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</si>
  <si>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</si>
  <si>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</si>
  <si>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</si>
  <si>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</si>
  <si>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</si>
  <si>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</si>
  <si>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</si>
  <si>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</si>
  <si>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</si>
  <si>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</si>
  <si>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</si>
  <si>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</si>
  <si>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</si>
  <si>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</si>
  <si>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</si>
  <si>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</si>
  <si>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</si>
  <si>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</si>
  <si>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</si>
  <si>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</si>
  <si>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</si>
  <si>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</si>
  <si>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</si>
  <si>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</si>
  <si>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</si>
  <si>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</si>
  <si>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</si>
  <si>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</si>
  <si>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</si>
  <si>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</si>
  <si>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</si>
  <si>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</si>
  <si>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</si>
  <si>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</si>
  <si>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</si>
  <si>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</si>
  <si>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</si>
  <si>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</si>
  <si>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</si>
  <si>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</si>
  <si>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</si>
  <si>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</si>
  <si>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</si>
  <si>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</si>
  <si>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</si>
  <si>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</si>
  <si>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</si>
  <si>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</si>
  <si>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</si>
  <si>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</si>
  <si>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</si>
  <si>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</si>
  <si>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</si>
  <si>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</si>
  <si>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</si>
  <si>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</si>
  <si>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</si>
  <si>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</si>
  <si>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</si>
  <si>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</si>
  <si>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</si>
  <si>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</si>
  <si>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</si>
  <si>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</si>
  <si>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</si>
  <si>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</si>
  <si>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</si>
  <si>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</si>
  <si>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</si>
  <si>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</si>
  <si>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</si>
  <si>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</si>
  <si>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</si>
  <si>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</si>
  <si>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</si>
  <si>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</si>
  <si>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</si>
  <si>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</si>
  <si>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</si>
  <si>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</si>
  <si>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</si>
  <si>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</si>
  <si>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</si>
  <si>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</si>
  <si>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</si>
  <si>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</si>
  <si>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</si>
  <si>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</si>
  <si>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</si>
  <si>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</si>
  <si>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</si>
  <si>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</si>
  <si>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</si>
  <si>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</si>
  <si>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</si>
  <si>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</si>
  <si>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</si>
  <si>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</si>
  <si>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</si>
  <si>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</si>
  <si>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</si>
  <si>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</si>
  <si>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</si>
  <si>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</si>
  <si>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</si>
  <si>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</si>
  <si>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</si>
  <si>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</si>
  <si>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</si>
  <si>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</si>
  <si>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</si>
  <si>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</si>
  <si>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</si>
  <si>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</si>
  <si>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</si>
  <si>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</si>
  <si>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</si>
  <si>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</si>
  <si>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</si>
  <si>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</si>
  <si>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</si>
  <si>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</si>
  <si>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</si>
  <si>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</si>
  <si>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</si>
  <si>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</si>
  <si>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</si>
  <si>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</si>
  <si>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</si>
  <si>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</si>
  <si>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</si>
  <si>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</si>
  <si>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</si>
  <si>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</si>
  <si>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</si>
  <si>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</si>
  <si>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</si>
  <si>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</si>
  <si>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</si>
  <si>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</si>
  <si>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</si>
  <si>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</si>
  <si>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</si>
  <si>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</si>
  <si>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</si>
  <si>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</si>
  <si>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</si>
  <si>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</si>
  <si>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</si>
  <si>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</si>
  <si>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</si>
  <si>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</si>
  <si>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</si>
  <si>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</si>
  <si>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</si>
  <si>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</si>
  <si>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</si>
  <si>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</si>
  <si>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</si>
  <si>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</si>
  <si>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</si>
  <si>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</si>
  <si>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</si>
  <si>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</si>
  <si>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</si>
  <si>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</si>
  <si>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</si>
  <si>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</si>
  <si>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</si>
  <si>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</si>
  <si>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</si>
  <si>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</si>
  <si>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</si>
  <si>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</si>
  <si>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</si>
  <si>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</si>
  <si>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</si>
  <si>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</si>
  <si>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</si>
  <si>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</si>
  <si>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</si>
  <si>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</si>
  <si>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</si>
  <si>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</si>
  <si>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</si>
  <si>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</si>
  <si>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</si>
  <si>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</si>
  <si>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</si>
  <si>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</si>
  <si>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</si>
  <si>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</si>
  <si>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</si>
  <si>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</si>
  <si>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</si>
  <si>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</si>
  <si>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</si>
  <si>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</si>
  <si>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</si>
  <si>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</si>
  <si>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</si>
  <si>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</si>
  <si>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</si>
  <si>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</si>
  <si>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</si>
  <si>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</si>
  <si>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</si>
  <si>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</si>
  <si>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</si>
  <si>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</si>
  <si>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</si>
  <si>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</si>
  <si>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</si>
  <si>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</si>
  <si>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</si>
  <si>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</si>
  <si>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</si>
  <si>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</si>
  <si>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</si>
  <si>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</si>
  <si>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</si>
  <si>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</si>
  <si>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</si>
  <si>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</si>
  <si>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</si>
  <si>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</si>
  <si>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</si>
  <si>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</si>
  <si>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</si>
  <si>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</si>
  <si>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</si>
  <si>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</si>
  <si>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</si>
  <si>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</si>
  <si>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</si>
  <si>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</si>
  <si>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</si>
  <si>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</si>
  <si>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</si>
  <si>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</si>
  <si>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</si>
  <si>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</si>
  <si>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</si>
  <si>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</si>
  <si>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</si>
  <si>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</si>
  <si>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</si>
  <si>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</si>
  <si>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</si>
  <si>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</si>
  <si>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</si>
  <si>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</si>
  <si>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</si>
  <si>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</si>
  <si>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</si>
  <si>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</si>
  <si>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</si>
  <si>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</si>
  <si>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</si>
  <si>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</si>
  <si>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</si>
  <si>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</si>
  <si>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</si>
  <si>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</si>
  <si>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</si>
  <si>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</si>
  <si>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</si>
  <si>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</si>
  <si>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</si>
  <si>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</si>
  <si>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</si>
  <si>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</si>
  <si>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</si>
  <si>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</si>
  <si>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</si>
  <si>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</si>
  <si>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</si>
  <si>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</si>
  <si>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</si>
  <si>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</si>
  <si>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</si>
  <si>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</si>
  <si>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</si>
  <si>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</si>
  <si>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</si>
  <si>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</si>
  <si>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</si>
  <si>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</si>
  <si>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</si>
  <si>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</si>
  <si>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</si>
  <si>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</si>
  <si>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</si>
  <si>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</si>
  <si>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</si>
  <si>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</si>
  <si>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</si>
  <si>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</si>
  <si>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</si>
  <si>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</si>
  <si>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</si>
  <si>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</si>
  <si>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</si>
  <si>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</si>
  <si>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</si>
  <si>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</si>
  <si>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</si>
  <si>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</si>
  <si>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</si>
  <si>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</si>
  <si>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</si>
  <si>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</si>
  <si>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</si>
  <si>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</si>
  <si>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</si>
  <si>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</si>
  <si>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</si>
  <si>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</si>
  <si>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</si>
  <si>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</si>
  <si>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</si>
  <si>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</si>
  <si>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</si>
  <si>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</si>
  <si>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</si>
  <si>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</si>
  <si>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</si>
  <si>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</si>
  <si>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</si>
  <si>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</si>
  <si>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</si>
  <si>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</si>
  <si>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</si>
  <si>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</si>
  <si>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</si>
  <si>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</si>
  <si>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</si>
  <si>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</si>
  <si>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</si>
  <si>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</si>
  <si>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</si>
  <si>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</si>
  <si>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</si>
  <si>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</si>
  <si>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</si>
  <si>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</si>
  <si>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</si>
  <si>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</si>
  <si>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</si>
  <si>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</si>
  <si>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</si>
  <si>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</si>
  <si>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</si>
  <si>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</si>
  <si>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</si>
  <si>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</si>
  <si>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</si>
  <si>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</si>
  <si>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</si>
  <si>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</si>
  <si>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</si>
  <si>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</si>
  <si>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</si>
  <si>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</si>
  <si>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</si>
  <si>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</si>
  <si>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</si>
  <si>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</si>
  <si>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</si>
  <si>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</si>
  <si>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</si>
  <si>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</si>
  <si>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</si>
  <si>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</si>
  <si>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</si>
  <si>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</si>
  <si>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</si>
  <si>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</si>
  <si>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</si>
  <si>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</si>
  <si>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</si>
  <si>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</si>
  <si>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</si>
  <si>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</si>
  <si>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</si>
  <si>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</si>
  <si>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</si>
  <si>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</si>
  <si>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</si>
  <si>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</si>
  <si>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</si>
  <si>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</si>
  <si>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</si>
  <si>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</si>
  <si>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</si>
  <si>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</si>
  <si>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</si>
  <si>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</si>
  <si>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</si>
  <si>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</si>
  <si>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</si>
  <si>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</si>
  <si>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</si>
  <si>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</si>
  <si>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</si>
  <si>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</si>
  <si>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</si>
  <si>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</si>
  <si>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</si>
  <si>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</si>
  <si>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</si>
  <si>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</si>
  <si>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</si>
  <si>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</si>
  <si>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</si>
  <si>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</si>
  <si>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</si>
  <si>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</si>
  <si>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</si>
  <si>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</si>
  <si>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</si>
  <si>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</si>
  <si>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</si>
  <si>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</si>
  <si>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</si>
  <si>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</si>
  <si>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</si>
  <si>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</si>
  <si>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</si>
  <si>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</si>
  <si>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</si>
  <si>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</si>
  <si>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</si>
  <si>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</si>
  <si>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</si>
  <si>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</si>
  <si>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</si>
  <si>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</si>
  <si>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</si>
  <si>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</si>
  <si>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</si>
  <si>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</si>
  <si>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</si>
  <si>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</si>
  <si>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</si>
  <si>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</si>
  <si>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</si>
  <si>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</si>
  <si>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</si>
  <si>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</si>
  <si>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</si>
  <si>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</si>
  <si>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</si>
  <si>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</si>
  <si>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</si>
  <si>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</si>
  <si>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</si>
  <si>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</si>
  <si>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</si>
  <si>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</si>
  <si>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</si>
  <si>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</si>
  <si>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</si>
  <si>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</si>
  <si>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</si>
  <si>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</si>
  <si>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</si>
  <si>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</si>
  <si>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</si>
  <si>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</si>
  <si>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</si>
  <si>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</si>
  <si>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</si>
  <si>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</si>
  <si>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</si>
  <si>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</si>
  <si>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</si>
  <si>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</si>
  <si>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</si>
  <si>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</si>
  <si>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</si>
  <si>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</si>
  <si>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</si>
  <si>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</si>
  <si>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</si>
  <si>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</si>
  <si>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</si>
  <si>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</si>
  <si>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</si>
  <si>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</si>
  <si>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</si>
  <si>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</si>
  <si>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</si>
  <si>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</si>
  <si>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</si>
  <si>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</si>
  <si>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</si>
  <si>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</si>
  <si>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</si>
  <si>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</si>
  <si>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</si>
  <si>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</si>
  <si>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</si>
  <si>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</si>
  <si>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</si>
  <si>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</si>
  <si>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</si>
  <si>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</si>
  <si>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</si>
  <si>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</si>
  <si>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</si>
  <si>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</si>
  <si>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</si>
  <si>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</si>
  <si>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</si>
  <si>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</si>
  <si>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</si>
  <si>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</si>
  <si>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</si>
  <si>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</si>
  <si>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</si>
  <si>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</si>
  <si>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</si>
  <si>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</si>
  <si>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</si>
  <si>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</si>
  <si>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</si>
  <si>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</si>
  <si>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</si>
  <si>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</si>
  <si>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</si>
  <si>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</si>
  <si>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</si>
  <si>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</si>
  <si>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</si>
  <si>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</si>
  <si>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</si>
  <si>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</si>
  <si>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</si>
  <si>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</si>
  <si>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</si>
  <si>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</si>
  <si>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</si>
  <si>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</si>
  <si>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</si>
  <si>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</si>
  <si>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</si>
  <si>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</si>
  <si>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</si>
  <si>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</si>
  <si>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</si>
  <si>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</si>
  <si>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</si>
  <si>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</si>
  <si>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</si>
  <si>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</si>
  <si>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</si>
  <si>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</si>
  <si>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</si>
  <si>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</si>
  <si>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</si>
  <si>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</si>
  <si>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</si>
  <si>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</si>
  <si>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</si>
  <si>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</si>
  <si>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</si>
  <si>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</si>
  <si>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</si>
  <si>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</si>
  <si>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</si>
  <si>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</si>
  <si>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</si>
  <si>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</si>
  <si>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</si>
  <si>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</si>
  <si>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</si>
  <si>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</si>
  <si>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</si>
  <si>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</si>
  <si>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</si>
  <si>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</si>
  <si>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</si>
  <si>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</si>
  <si>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</si>
  <si>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</si>
  <si>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</si>
  <si>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</si>
  <si>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</si>
  <si>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</si>
  <si>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</si>
  <si>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</si>
  <si>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</si>
  <si>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</si>
  <si>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</si>
  <si>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</si>
  <si>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</si>
  <si>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</si>
  <si>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</si>
  <si>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</si>
  <si>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</si>
  <si>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</si>
  <si>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</si>
  <si>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</si>
  <si>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</si>
  <si>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</si>
  <si>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</si>
  <si>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</si>
  <si>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</si>
  <si>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</si>
  <si>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</si>
  <si>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</si>
  <si>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</si>
  <si>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</si>
  <si>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</si>
  <si>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</si>
  <si>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</si>
  <si>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</si>
  <si>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</si>
  <si>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</si>
  <si>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</si>
  <si>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</si>
  <si>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</si>
  <si>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</si>
  <si>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</si>
  <si>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</si>
  <si>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</si>
  <si>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</si>
  <si>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</si>
  <si>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</si>
  <si>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</si>
  <si>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</si>
  <si>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</si>
  <si>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</si>
  <si>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</si>
  <si>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</si>
  <si>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</si>
  <si>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</si>
  <si>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</si>
  <si>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</si>
  <si>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</si>
  <si>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</si>
  <si>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</si>
  <si>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</si>
  <si>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</si>
  <si>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</si>
  <si>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</si>
  <si>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</si>
  <si>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</si>
  <si>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</si>
  <si>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</si>
  <si>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</si>
  <si>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</si>
  <si>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</si>
  <si>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</si>
  <si>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</si>
  <si>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</si>
  <si>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</si>
  <si>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</si>
  <si>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</si>
  <si>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</si>
  <si>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</si>
  <si>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</si>
  <si>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</si>
  <si>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</si>
  <si>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</si>
  <si>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</si>
  <si>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</si>
  <si>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</si>
  <si>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</si>
  <si>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</si>
  <si>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</si>
  <si>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</si>
  <si>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</si>
  <si>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</si>
  <si>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</si>
  <si>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</si>
  <si>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</si>
  <si>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</si>
  <si>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</si>
  <si>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</si>
  <si>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</si>
  <si>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</si>
  <si>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</si>
  <si>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</si>
  <si>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</si>
  <si>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</si>
  <si>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</si>
  <si>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</si>
  <si>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</si>
  <si>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</si>
  <si>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</si>
  <si>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</si>
  <si>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</si>
  <si>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</si>
  <si>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</si>
  <si>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</si>
  <si>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</si>
  <si>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</si>
  <si>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</si>
  <si>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</si>
  <si>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</si>
  <si>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</si>
  <si>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</si>
  <si>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</si>
  <si>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</si>
  <si>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</si>
  <si>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</si>
  <si>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</si>
  <si>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</si>
  <si>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Prix tarif
general</t>
  </si>
  <si>
    <t>Poids
unitaire</t>
  </si>
  <si>
    <t>tarif 
logidis</t>
  </si>
  <si>
    <t>Prix marché</t>
  </si>
  <si>
    <t>Prix de
cession</t>
  </si>
  <si>
    <t>prix de cession rabaissé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</si>
  <si>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</si>
  <si>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</si>
  <si>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</si>
  <si>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</si>
  <si>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</si>
  <si>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</si>
  <si>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</si>
  <si>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</si>
  <si>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</si>
  <si>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</si>
  <si>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</si>
  <si>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</si>
  <si>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</si>
  <si>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</si>
  <si>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</si>
  <si>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</si>
  <si>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</si>
  <si>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</si>
  <si>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</si>
  <si>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</si>
  <si>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</si>
  <si>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</si>
  <si>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</si>
  <si>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</si>
  <si>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</si>
  <si>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Prix
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</si>
  <si>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</si>
  <si>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</si>
  <si>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</si>
  <si>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</si>
  <si>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</si>
  <si>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</si>
  <si>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Tarif coop</t>
  </si>
  <si>
    <r>
      <t xml:space="preserve"> </t>
    </r>
    <r>
      <rPr>
        <b/>
        <sz val="28"/>
        <color indexed="17"/>
        <rFont val="Magda"/>
        <family val="2"/>
      </rPr>
      <t>ZYRAX</t>
    </r>
  </si>
  <si>
    <t>Prix Plancher</t>
  </si>
  <si>
    <t>Pourcentage plancher</t>
  </si>
  <si>
    <t>Marge restant au KG</t>
  </si>
  <si>
    <t xml:space="preserve">Siège Social : </t>
  </si>
  <si>
    <r>
      <t>TAUX DE 
REMISE</t>
    </r>
    <r>
      <rPr>
        <b/>
        <sz val="10"/>
        <rFont val="Wingdings"/>
        <charset val="2"/>
      </rPr>
      <t>ò</t>
    </r>
  </si>
  <si>
    <r>
      <t xml:space="preserve">Remise 
arriere 1 </t>
    </r>
    <r>
      <rPr>
        <b/>
        <i/>
        <sz val="10"/>
        <rFont val="Wingdings"/>
        <charset val="2"/>
      </rPr>
      <t>ò</t>
    </r>
  </si>
  <si>
    <r>
      <t xml:space="preserve">% de
remise
</t>
    </r>
    <r>
      <rPr>
        <b/>
        <sz val="10"/>
        <rFont val="Wingdings"/>
        <charset val="2"/>
      </rPr>
      <t>ò</t>
    </r>
  </si>
  <si>
    <r>
      <t xml:space="preserve">Remise 
arriere 2 </t>
    </r>
    <r>
      <rPr>
        <b/>
        <i/>
        <sz val="10"/>
        <rFont val="Wingdings"/>
        <charset val="2"/>
      </rPr>
      <t>ò</t>
    </r>
  </si>
  <si>
    <r>
      <t xml:space="preserve">% de 
remise
</t>
    </r>
    <r>
      <rPr>
        <b/>
        <i/>
        <sz val="10"/>
        <rFont val="Wingdings"/>
        <charset val="2"/>
      </rPr>
      <t>ò</t>
    </r>
  </si>
  <si>
    <r>
      <t xml:space="preserve">Remise 
arriere 3 </t>
    </r>
    <r>
      <rPr>
        <b/>
        <i/>
        <sz val="10"/>
        <rFont val="Wingdings"/>
        <charset val="2"/>
      </rPr>
      <t>ò</t>
    </r>
  </si>
  <si>
    <r>
      <t xml:space="preserve">% de
 remise </t>
    </r>
    <r>
      <rPr>
        <b/>
        <sz val="10"/>
        <rFont val="Wingdings"/>
        <charset val="2"/>
      </rPr>
      <t>ò</t>
    </r>
  </si>
  <si>
    <r>
      <t xml:space="preserve">Remise 
arriere 4 </t>
    </r>
    <r>
      <rPr>
        <b/>
        <i/>
        <sz val="10"/>
        <rFont val="Wingdings"/>
        <charset val="2"/>
      </rPr>
      <t>ò</t>
    </r>
  </si>
  <si>
    <r>
      <t xml:space="preserve">Remise 
arriere 5 </t>
    </r>
    <r>
      <rPr>
        <b/>
        <i/>
        <sz val="10"/>
        <rFont val="Wingdings"/>
        <charset val="2"/>
      </rPr>
      <t>ò</t>
    </r>
  </si>
  <si>
    <t xml:space="preserve">  Siret : 488 525 361 00017                                       </t>
  </si>
  <si>
    <t>GRILLE TARIFAIRE AU 01/01/2012</t>
  </si>
  <si>
    <t>Prix
 remisé</t>
  </si>
  <si>
    <r>
      <t>Prix de 
cession</t>
    </r>
    <r>
      <rPr>
        <b/>
        <i/>
        <sz val="12"/>
        <color rgb="FFFF0000"/>
        <rFont val="Wingdings"/>
        <charset val="2"/>
      </rPr>
      <t>ò</t>
    </r>
  </si>
  <si>
    <t>Gencod</t>
  </si>
  <si>
    <t>Désignation</t>
  </si>
  <si>
    <t>M.G
PF</t>
  </si>
  <si>
    <t>Affinage</t>
  </si>
  <si>
    <t>Poids moyens</t>
  </si>
  <si>
    <t>Prix Tarif /kg</t>
  </si>
  <si>
    <t xml:space="preserve"> Brebis lait cru</t>
  </si>
  <si>
    <t>4 mois</t>
  </si>
  <si>
    <t>Tomme de 5,0 kg</t>
  </si>
  <si>
    <r>
      <t xml:space="preserve"> Vache "</t>
    </r>
    <r>
      <rPr>
        <b/>
        <sz val="10"/>
        <color rgb="FFFF0000"/>
        <rFont val="Times New Roman"/>
        <family val="1"/>
      </rPr>
      <t>salé a la main"</t>
    </r>
    <r>
      <rPr>
        <sz val="10"/>
        <rFont val="Times New Roman"/>
        <family val="1"/>
      </rPr>
      <t xml:space="preserve"> </t>
    </r>
  </si>
  <si>
    <t>3 mois</t>
  </si>
  <si>
    <t>Tomme de 4,5 kg</t>
  </si>
  <si>
    <t xml:space="preserve">Trois Laits </t>
  </si>
  <si>
    <t>Tomme de 3 kg</t>
  </si>
  <si>
    <t xml:space="preserve"> Brebis nature </t>
  </si>
  <si>
    <t>6 mois</t>
  </si>
  <si>
    <t xml:space="preserve">Brebis nature 0,600 kg </t>
  </si>
  <si>
    <t>Tommette de 0,6 kg x 5</t>
  </si>
  <si>
    <t>Tomme de 5 kg</t>
  </si>
  <si>
    <t>Brebis au bleu</t>
  </si>
  <si>
    <t>Brebis au piment</t>
  </si>
  <si>
    <t>7 mois</t>
  </si>
  <si>
    <t>Brebis au fenugrec</t>
  </si>
  <si>
    <t>8 mois</t>
  </si>
  <si>
    <t>Chèvre nature</t>
  </si>
  <si>
    <t xml:space="preserve"> Chèvre nature 0,600 kg </t>
  </si>
  <si>
    <t>Tommette de 0,6 kg</t>
  </si>
  <si>
    <t xml:space="preserve">Chèvre au bleu </t>
  </si>
  <si>
    <t>Vache au piment</t>
  </si>
  <si>
    <t xml:space="preserve">Vache au poivre </t>
  </si>
  <si>
    <t xml:space="preserve">Brebis vache </t>
  </si>
  <si>
    <t>Brebis chèvre</t>
  </si>
  <si>
    <t>Tomme de vache fume feu de bois</t>
  </si>
  <si>
    <t>Pain  de 5kg</t>
  </si>
  <si>
    <t>Tomme de vache ail &amp; fine herbes</t>
  </si>
  <si>
    <t>Tomme de vache au fenugrec</t>
  </si>
  <si>
    <t>Raclette au poivre</t>
  </si>
  <si>
    <t>Carre 5 kg 1 pièce</t>
  </si>
  <si>
    <t>Raclette ail &amp; fines herbes</t>
  </si>
  <si>
    <t>Raclette au fenugrec</t>
  </si>
  <si>
    <t>Ronde 5 kg 1 pièce</t>
  </si>
  <si>
    <t>Raclette fumé au feu de bois</t>
  </si>
  <si>
    <t>Raclette au piments</t>
  </si>
  <si>
    <t>D.L.C</t>
  </si>
  <si>
    <t xml:space="preserve"> Colisage </t>
  </si>
  <si>
    <t>Prix 
HT / KG</t>
  </si>
  <si>
    <t>SV Pur brebis affine</t>
  </si>
  <si>
    <t>60 jours</t>
  </si>
  <si>
    <t xml:space="preserve"> 24 portions de 200 g a 250 g</t>
  </si>
  <si>
    <t>SV Pur vache termisé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</si>
  <si>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</si>
  <si>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</si>
  <si>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</si>
  <si>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</si>
  <si>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</si>
  <si>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</si>
  <si>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chèvre</t>
  </si>
  <si>
    <t>SV 1/2 Tommette de brebis 0,600 kg</t>
  </si>
  <si>
    <t xml:space="preserve"> 10 1/2 tommette de 200 g a 250 g</t>
  </si>
  <si>
    <t>Tarif 3 FOIS NET</t>
  </si>
  <si>
    <t>Brebis nature 10 kg</t>
  </si>
  <si>
    <t xml:space="preserve">Tomme de 10 kg </t>
  </si>
  <si>
    <t>Vache nature 10 kg</t>
  </si>
  <si>
    <t>Confiture cerise noire 100g</t>
  </si>
  <si>
    <t>fruits</t>
  </si>
  <si>
    <t>24 pots par colis  le pot</t>
  </si>
  <si>
    <r>
      <rPr>
        <sz val="8"/>
        <color indexed="8"/>
        <rFont val="Wingdings 3"/>
        <family val="1"/>
        <charset val="2"/>
      </rPr>
      <t>\</t>
    </r>
    <r>
      <rPr>
        <sz val="9.1999999999999993"/>
        <color indexed="8"/>
        <rFont val="Times New Roman"/>
        <family val="1"/>
      </rPr>
      <t xml:space="preserve"> le pot </t>
    </r>
    <r>
      <rPr>
        <sz val="9.1999999999999993"/>
        <color indexed="8"/>
        <rFont val="Wingdings 3"/>
        <family val="1"/>
        <charset val="2"/>
      </rPr>
      <t>[</t>
    </r>
  </si>
  <si>
    <t>Confiture de piquillos au piment d'espelette</t>
  </si>
  <si>
    <t>24 pots par colis le pot</t>
  </si>
  <si>
    <t>Confiture cerise noire 30g</t>
  </si>
  <si>
    <t>90 pots par colis le pot</t>
  </si>
  <si>
    <t>Confiture cerise noire 3 kg</t>
  </si>
  <si>
    <t>1 pot par colis + 11 coupelles le KG</t>
  </si>
  <si>
    <r>
      <rPr>
        <sz val="8"/>
        <color indexed="8"/>
        <rFont val="Wingdings 3"/>
        <family val="1"/>
        <charset val="2"/>
      </rPr>
      <t>\</t>
    </r>
    <r>
      <rPr>
        <sz val="9.1999999999999993"/>
        <color indexed="8"/>
        <rFont val="Times New Roman"/>
        <family val="1"/>
      </rPr>
      <t xml:space="preserve"> le KG </t>
    </r>
    <r>
      <rPr>
        <sz val="9.1999999999999993"/>
        <color indexed="8"/>
        <rFont val="Wingdings 3"/>
        <family val="1"/>
        <charset val="2"/>
      </rPr>
      <t>[</t>
    </r>
  </si>
  <si>
    <t>D L U O : 70 jours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</si>
  <si>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</si>
  <si>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</si>
  <si>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</si>
  <si>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</si>
  <si>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</si>
  <si>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</si>
  <si>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</si>
  <si>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</si>
  <si>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</si>
  <si>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didier.pradie@gmail.com</t>
  </si>
  <si>
    <t>florian.zyrax@voila.fr</t>
  </si>
  <si>
    <t>jerome.zyrax@sfr.fr</t>
  </si>
  <si>
    <t>sergiozyrax@sfr.fr</t>
  </si>
  <si>
    <t>daniel.zyrax@gmail.com</t>
  </si>
  <si>
    <t>teycheney.jean@gmail.com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</si>
  <si>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</si>
  <si>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</si>
  <si>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</si>
  <si>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</si>
  <si>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</si>
  <si>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</si>
  <si>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Vache au pesto</t>
  </si>
  <si>
    <t>Franco : 40 kg</t>
  </si>
  <si>
    <t xml:space="preserve">RD 933 route de sauveterre
64120 ARBERATS SILLEGUES
Tel/Fax : 05.59.65.69.76
</t>
  </si>
  <si>
    <t>Fromagerie LAUBURU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</si>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</sst>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86" x14ac:knownFonts="1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b/>
      <sz val="28"/>
      <color indexed="17"/>
      <name val="Magda"/>
      <family val="2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sz val="10"/>
      <name val="Wingdings"/>
      <charset val="2"/>
    </font>
    <font>
      <b/>
      <i/>
      <sz val="10"/>
      <name val="Times New Roman"/>
      <family val="1"/>
    </font>
    <font>
      <b/>
      <i/>
      <sz val="10"/>
      <name val="Wingdings"/>
      <charset val="2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2"/>
      <color rgb="FFFF0000"/>
      <name val="Wingdings"/>
      <charset val="2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b/>
      <sz val="10"/>
      <color rgb="FFFF000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indexed="8"/>
      <name val="Wingdings 3"/>
      <family val="1"/>
      <charset val="2"/>
    </font>
    <font>
      <sz val="9.1999999999999993"/>
      <color indexed="8"/>
      <name val="Times New Roman"/>
      <family val="1"/>
    </font>
    <font>
      <sz val="9.1999999999999993"/>
      <color indexed="8"/>
      <name val="Wingdings 3"/>
      <family val="1"/>
      <charset val="2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7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2" fillId="4" borderId="0" xfId="0" applyFont="1" applyFill="1" applyBorder="1" applyProtection="1">
      <protection locked="0"/>
    </xf>
    <xf numFmtId="1" fontId="50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50" fillId="4" borderId="1" xfId="0" applyFont="1" applyFill="1" applyBorder="1" applyAlignment="1" applyProtection="1">
      <alignment horizontal="center" vertical="center" wrapText="1"/>
      <protection locked="0"/>
    </xf>
    <xf numFmtId="0" fontId="50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76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76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9" fillId="6" borderId="0" xfId="0" applyFont="1" applyFill="1" applyBorder="1" applyAlignment="1" applyProtection="1">
      <alignment horizontal="center" textRotation="159"/>
    </xf>
    <xf numFmtId="0" fontId="30" fillId="6" borderId="0" xfId="0" applyFont="1" applyFill="1" applyBorder="1" applyProtection="1"/>
    <xf numFmtId="0" fontId="3" fillId="6" borderId="0" xfId="0" applyFont="1" applyFill="1" applyBorder="1" applyProtection="1"/>
    <xf numFmtId="0" fontId="31" fillId="6" borderId="0" xfId="0" applyFont="1" applyFill="1" applyBorder="1" applyProtection="1"/>
    <xf numFmtId="0" fontId="32" fillId="6" borderId="0" xfId="0" applyFont="1" applyFill="1" applyBorder="1" applyAlignment="1" applyProtection="1">
      <alignment horizontal="center"/>
    </xf>
    <xf numFmtId="0" fontId="32" fillId="4" borderId="0" xfId="0" applyFont="1" applyFill="1" applyBorder="1" applyProtection="1"/>
    <xf numFmtId="0" fontId="32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3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4" fillId="0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7" fillId="6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169" fontId="35" fillId="0" borderId="0" xfId="0" applyNumberFormat="1" applyFont="1" applyFill="1" applyBorder="1" applyAlignment="1" applyProtection="1"/>
    <xf numFmtId="0" fontId="31" fillId="6" borderId="0" xfId="0" applyFont="1" applyFill="1" applyBorder="1" applyAlignment="1" applyProtection="1">
      <alignment wrapText="1"/>
    </xf>
    <xf numFmtId="49" fontId="38" fillId="0" borderId="0" xfId="0" applyNumberFormat="1" applyFont="1" applyFill="1" applyBorder="1" applyAlignment="1" applyProtection="1">
      <alignment horizontal="center"/>
    </xf>
    <xf numFmtId="2" fontId="40" fillId="6" borderId="0" xfId="0" applyNumberFormat="1" applyFont="1" applyFill="1" applyBorder="1" applyAlignment="1" applyProtection="1">
      <alignment horizontal="center"/>
    </xf>
    <xf numFmtId="2" fontId="40" fillId="0" borderId="0" xfId="0" applyNumberFormat="1" applyFont="1" applyFill="1" applyBorder="1" applyAlignment="1" applyProtection="1">
      <alignment horizontal="center"/>
    </xf>
    <xf numFmtId="169" fontId="39" fillId="0" borderId="0" xfId="0" applyNumberFormat="1" applyFont="1" applyFill="1" applyBorder="1" applyAlignment="1" applyProtection="1"/>
    <xf numFmtId="49" fontId="39" fillId="0" borderId="0" xfId="0" applyNumberFormat="1" applyFont="1" applyFill="1" applyBorder="1" applyAlignment="1" applyProtection="1">
      <alignment horizontal="center"/>
    </xf>
    <xf numFmtId="49" fontId="40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3" fillId="0" borderId="1" xfId="0" applyFont="1" applyFill="1" applyBorder="1" applyAlignment="1" applyProtection="1">
      <alignment horizontal="center" vertical="center"/>
    </xf>
    <xf numFmtId="0" fontId="43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52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1" fillId="0" borderId="14" xfId="0" applyNumberFormat="1" applyFont="1" applyFill="1" applyBorder="1" applyAlignment="1" applyProtection="1">
      <alignment horizontal="center"/>
    </xf>
    <xf numFmtId="0" fontId="31" fillId="0" borderId="14" xfId="0" applyFont="1" applyFill="1" applyBorder="1" applyAlignment="1" applyProtection="1">
      <alignment horizontal="center"/>
    </xf>
    <xf numFmtId="9" fontId="31" fillId="0" borderId="14" xfId="0" applyNumberFormat="1" applyFont="1" applyFill="1" applyBorder="1" applyAlignment="1" applyProtection="1">
      <alignment horizontal="center"/>
    </xf>
    <xf numFmtId="166" fontId="53" fillId="0" borderId="14" xfId="4" applyNumberFormat="1" applyFont="1" applyBorder="1" applyAlignment="1" applyProtection="1">
      <alignment horizontal="center" vertical="center" wrapText="1"/>
    </xf>
    <xf numFmtId="166" fontId="54" fillId="3" borderId="1" xfId="0" applyNumberFormat="1" applyFont="1" applyFill="1" applyBorder="1" applyAlignment="1" applyProtection="1">
      <alignment horizontal="center"/>
    </xf>
    <xf numFmtId="4" fontId="55" fillId="0" borderId="6" xfId="0" applyNumberFormat="1" applyFont="1" applyFill="1" applyBorder="1" applyAlignment="1" applyProtection="1">
      <alignment horizontal="center"/>
    </xf>
    <xf numFmtId="166" fontId="56" fillId="3" borderId="24" xfId="0" applyNumberFormat="1" applyFont="1" applyFill="1" applyBorder="1" applyAlignment="1" applyProtection="1">
      <alignment horizontal="center"/>
    </xf>
    <xf numFmtId="10" fontId="56" fillId="8" borderId="3" xfId="0" applyNumberFormat="1" applyFont="1" applyFill="1" applyBorder="1" applyAlignment="1" applyProtection="1">
      <alignment horizontal="center"/>
    </xf>
    <xf numFmtId="166" fontId="56" fillId="3" borderId="1" xfId="0" applyNumberFormat="1" applyFont="1" applyFill="1" applyBorder="1" applyAlignment="1" applyProtection="1">
      <alignment horizontal="center"/>
    </xf>
    <xf numFmtId="10" fontId="56" fillId="8" borderId="1" xfId="0" applyNumberFormat="1" applyFont="1" applyFill="1" applyBorder="1" applyAlignment="1" applyProtection="1">
      <alignment horizontal="center"/>
    </xf>
    <xf numFmtId="10" fontId="56" fillId="8" borderId="2" xfId="0" applyNumberFormat="1" applyFont="1" applyFill="1" applyBorder="1" applyAlignment="1" applyProtection="1">
      <alignment horizontal="center"/>
    </xf>
    <xf numFmtId="166" fontId="57" fillId="9" borderId="18" xfId="0" applyNumberFormat="1" applyFont="1" applyFill="1" applyBorder="1" applyAlignment="1" applyProtection="1">
      <alignment horizontal="center" vertical="center"/>
    </xf>
    <xf numFmtId="10" fontId="58" fillId="9" borderId="28" xfId="0" applyNumberFormat="1" applyFont="1" applyFill="1" applyBorder="1" applyAlignment="1" applyProtection="1">
      <alignment horizontal="center"/>
    </xf>
    <xf numFmtId="166" fontId="54" fillId="0" borderId="1" xfId="0" applyNumberFormat="1" applyFont="1" applyBorder="1" applyAlignment="1" applyProtection="1">
      <alignment horizontal="center"/>
    </xf>
    <xf numFmtId="1" fontId="31" fillId="0" borderId="1" xfId="0" applyNumberFormat="1" applyFont="1" applyFill="1" applyBorder="1" applyAlignment="1" applyProtection="1">
      <alignment horizontal="center"/>
    </xf>
    <xf numFmtId="0" fontId="31" fillId="0" borderId="1" xfId="0" applyFont="1" applyFill="1" applyBorder="1" applyAlignment="1" applyProtection="1">
      <alignment horizontal="center"/>
    </xf>
    <xf numFmtId="9" fontId="31" fillId="0" borderId="1" xfId="0" applyNumberFormat="1" applyFont="1" applyFill="1" applyBorder="1" applyAlignment="1" applyProtection="1">
      <alignment horizontal="center"/>
    </xf>
    <xf numFmtId="166" fontId="53" fillId="0" borderId="1" xfId="5" applyNumberFormat="1" applyFont="1" applyFill="1" applyBorder="1" applyAlignment="1" applyProtection="1">
      <alignment horizontal="center"/>
    </xf>
    <xf numFmtId="4" fontId="55" fillId="0" borderId="4" xfId="0" applyNumberFormat="1" applyFont="1" applyFill="1" applyBorder="1" applyAlignment="1" applyProtection="1">
      <alignment horizontal="center"/>
    </xf>
    <xf numFmtId="10" fontId="58" fillId="9" borderId="29" xfId="0" applyNumberFormat="1" applyFont="1" applyFill="1" applyBorder="1" applyAlignment="1" applyProtection="1">
      <alignment horizontal="center"/>
    </xf>
    <xf numFmtId="166" fontId="53" fillId="6" borderId="1" xfId="4" applyNumberFormat="1" applyFont="1" applyFill="1" applyBorder="1" applyAlignment="1" applyProtection="1">
      <alignment horizontal="center" vertical="center" wrapText="1"/>
    </xf>
    <xf numFmtId="4" fontId="55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60" fillId="10" borderId="1" xfId="0" applyNumberFormat="1" applyFont="1" applyFill="1" applyBorder="1" applyAlignment="1" applyProtection="1">
      <alignment horizontal="center"/>
    </xf>
    <xf numFmtId="166" fontId="56" fillId="10" borderId="24" xfId="0" applyNumberFormat="1" applyFont="1" applyFill="1" applyBorder="1" applyAlignment="1" applyProtection="1">
      <alignment horizontal="center"/>
    </xf>
    <xf numFmtId="4" fontId="56" fillId="10" borderId="3" xfId="0" applyNumberFormat="1" applyFont="1" applyFill="1" applyBorder="1" applyAlignment="1" applyProtection="1">
      <alignment horizontal="center"/>
    </xf>
    <xf numFmtId="4" fontId="56" fillId="10" borderId="1" xfId="0" applyNumberFormat="1" applyFont="1" applyFill="1" applyBorder="1" applyAlignment="1" applyProtection="1">
      <alignment horizontal="center"/>
    </xf>
    <xf numFmtId="10" fontId="56" fillId="10" borderId="29" xfId="0" applyNumberFormat="1" applyFont="1" applyFill="1" applyBorder="1" applyAlignment="1" applyProtection="1">
      <alignment horizontal="center"/>
    </xf>
    <xf numFmtId="166" fontId="56" fillId="10" borderId="1" xfId="0" applyNumberFormat="1" applyFont="1" applyFill="1" applyBorder="1" applyAlignment="1" applyProtection="1">
      <alignment horizontal="center"/>
    </xf>
    <xf numFmtId="10" fontId="56" fillId="10" borderId="1" xfId="0" applyNumberFormat="1" applyFont="1" applyFill="1" applyBorder="1" applyAlignment="1" applyProtection="1">
      <alignment horizontal="center"/>
    </xf>
    <xf numFmtId="10" fontId="56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4" fillId="10" borderId="0" xfId="0" applyNumberFormat="1" applyFont="1" applyFill="1" applyAlignment="1" applyProtection="1">
      <alignment horizontal="center"/>
    </xf>
    <xf numFmtId="9" fontId="31" fillId="0" borderId="1" xfId="0" applyNumberFormat="1" applyFont="1" applyFill="1" applyBorder="1" applyAlignment="1" applyProtection="1">
      <alignment horizontal="center" wrapText="1"/>
    </xf>
    <xf numFmtId="166" fontId="53" fillId="0" borderId="14" xfId="5" applyNumberFormat="1" applyFont="1" applyFill="1" applyBorder="1" applyAlignment="1" applyProtection="1">
      <alignment horizontal="center"/>
    </xf>
    <xf numFmtId="10" fontId="56" fillId="7" borderId="3" xfId="0" applyNumberFormat="1" applyFont="1" applyFill="1" applyBorder="1" applyAlignment="1" applyProtection="1">
      <alignment horizontal="center"/>
    </xf>
    <xf numFmtId="10" fontId="56" fillId="7" borderId="1" xfId="0" applyNumberFormat="1" applyFont="1" applyFill="1" applyBorder="1" applyAlignment="1" applyProtection="1">
      <alignment horizontal="center"/>
    </xf>
    <xf numFmtId="10" fontId="56" fillId="7" borderId="2" xfId="0" applyNumberFormat="1" applyFont="1" applyFill="1" applyBorder="1" applyAlignment="1" applyProtection="1">
      <alignment horizontal="center"/>
    </xf>
    <xf numFmtId="166" fontId="57" fillId="10" borderId="24" xfId="0" applyNumberFormat="1" applyFont="1" applyFill="1" applyBorder="1" applyAlignment="1" applyProtection="1">
      <alignment horizontal="center"/>
    </xf>
    <xf numFmtId="10" fontId="58" fillId="10" borderId="29" xfId="0" applyNumberFormat="1" applyFont="1" applyFill="1" applyBorder="1" applyAlignment="1" applyProtection="1">
      <alignment horizontal="center"/>
    </xf>
    <xf numFmtId="166" fontId="54" fillId="10" borderId="0" xfId="0" applyNumberFormat="1" applyFont="1" applyFill="1" applyAlignment="1" applyProtection="1">
      <alignment horizontal="left"/>
    </xf>
    <xf numFmtId="4" fontId="56" fillId="10" borderId="32" xfId="0" applyNumberFormat="1" applyFont="1" applyFill="1" applyBorder="1" applyAlignment="1" applyProtection="1">
      <alignment horizontal="center"/>
    </xf>
    <xf numFmtId="4" fontId="56" fillId="10" borderId="5" xfId="0" applyNumberFormat="1" applyFont="1" applyFill="1" applyBorder="1" applyAlignment="1" applyProtection="1">
      <alignment horizontal="center"/>
    </xf>
    <xf numFmtId="1" fontId="61" fillId="0" borderId="1" xfId="0" applyNumberFormat="1" applyFont="1" applyFill="1" applyBorder="1" applyAlignment="1" applyProtection="1">
      <alignment horizontal="center"/>
    </xf>
    <xf numFmtId="0" fontId="61" fillId="0" borderId="1" xfId="0" applyFont="1" applyFill="1" applyBorder="1" applyAlignment="1" applyProtection="1">
      <alignment horizontal="center"/>
    </xf>
    <xf numFmtId="0" fontId="61" fillId="0" borderId="1" xfId="0" applyFont="1" applyFill="1" applyBorder="1" applyAlignment="1" applyProtection="1">
      <alignment horizontal="center" wrapText="1"/>
    </xf>
    <xf numFmtId="166" fontId="61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60" fillId="4" borderId="1" xfId="0" applyNumberFormat="1" applyFont="1" applyFill="1" applyBorder="1" applyAlignment="1" applyProtection="1">
      <alignment horizontal="center"/>
    </xf>
    <xf numFmtId="4" fontId="56" fillId="10" borderId="10" xfId="0" applyNumberFormat="1" applyFont="1" applyFill="1" applyBorder="1" applyAlignment="1" applyProtection="1">
      <alignment horizontal="center"/>
    </xf>
    <xf numFmtId="4" fontId="56" fillId="10" borderId="14" xfId="0" applyNumberFormat="1" applyFont="1" applyFill="1" applyBorder="1" applyAlignment="1" applyProtection="1">
      <alignment horizontal="center"/>
    </xf>
    <xf numFmtId="0" fontId="31" fillId="0" borderId="5" xfId="0" applyFont="1" applyFill="1" applyBorder="1" applyAlignment="1" applyProtection="1">
      <alignment horizontal="center"/>
    </xf>
    <xf numFmtId="9" fontId="31" fillId="0" borderId="5" xfId="0" applyNumberFormat="1" applyFont="1" applyFill="1" applyBorder="1" applyAlignment="1" applyProtection="1">
      <alignment horizontal="center"/>
    </xf>
    <xf numFmtId="166" fontId="53" fillId="0" borderId="5" xfId="5" applyNumberFormat="1" applyFont="1" applyFill="1" applyBorder="1" applyAlignment="1" applyProtection="1">
      <alignment horizontal="center"/>
    </xf>
    <xf numFmtId="4" fontId="55" fillId="0" borderId="36" xfId="0" applyNumberFormat="1" applyFont="1" applyFill="1" applyBorder="1" applyAlignment="1" applyProtection="1">
      <alignment horizontal="center"/>
    </xf>
    <xf numFmtId="4" fontId="55" fillId="0" borderId="1" xfId="0" applyNumberFormat="1" applyFont="1" applyFill="1" applyBorder="1" applyAlignment="1" applyProtection="1">
      <alignment horizontal="center"/>
    </xf>
    <xf numFmtId="166" fontId="56" fillId="3" borderId="37" xfId="0" applyNumberFormat="1" applyFont="1" applyFill="1" applyBorder="1" applyAlignment="1" applyProtection="1">
      <alignment horizontal="center"/>
    </xf>
    <xf numFmtId="10" fontId="56" fillId="7" borderId="38" xfId="0" applyNumberFormat="1" applyFont="1" applyFill="1" applyBorder="1" applyAlignment="1" applyProtection="1">
      <alignment horizontal="center"/>
    </xf>
    <xf numFmtId="166" fontId="56" fillId="3" borderId="39" xfId="0" applyNumberFormat="1" applyFont="1" applyFill="1" applyBorder="1" applyAlignment="1" applyProtection="1">
      <alignment horizontal="center"/>
    </xf>
    <xf numFmtId="10" fontId="56" fillId="7" borderId="39" xfId="0" applyNumberFormat="1" applyFont="1" applyFill="1" applyBorder="1" applyAlignment="1" applyProtection="1">
      <alignment horizontal="center"/>
    </xf>
    <xf numFmtId="10" fontId="56" fillId="7" borderId="40" xfId="0" applyNumberFormat="1" applyFont="1" applyFill="1" applyBorder="1" applyAlignment="1" applyProtection="1">
      <alignment horizontal="center"/>
    </xf>
    <xf numFmtId="4" fontId="60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30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60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60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30" fillId="0" borderId="1" xfId="0" applyNumberFormat="1" applyFont="1" applyBorder="1" applyAlignment="1" applyProtection="1">
      <alignment horizontal="center"/>
    </xf>
    <xf numFmtId="1" fontId="31" fillId="0" borderId="1" xfId="0" applyNumberFormat="1" applyFont="1" applyFill="1" applyBorder="1" applyAlignment="1" applyProtection="1">
      <alignment horizontal="center" wrapText="1"/>
    </xf>
    <xf numFmtId="171" fontId="53" fillId="0" borderId="1" xfId="5" applyNumberFormat="1" applyFont="1" applyFill="1" applyBorder="1" applyAlignment="1" applyProtection="1">
      <alignment horizontal="center"/>
    </xf>
    <xf numFmtId="166" fontId="53" fillId="0" borderId="1" xfId="0" applyNumberFormat="1" applyFont="1" applyBorder="1" applyAlignment="1" applyProtection="1">
      <alignment horizontal="center"/>
    </xf>
    <xf numFmtId="166" fontId="63" fillId="0" borderId="1" xfId="5" applyNumberFormat="1" applyFont="1" applyFill="1" applyBorder="1" applyAlignment="1" applyProtection="1">
      <alignment horizontal="center"/>
    </xf>
    <xf numFmtId="166" fontId="53" fillId="3" borderId="1" xfId="5" applyNumberFormat="1" applyFont="1" applyFill="1" applyBorder="1" applyAlignment="1" applyProtection="1">
      <alignment horizontal="center"/>
    </xf>
    <xf numFmtId="10" fontId="53" fillId="7" borderId="1" xfId="5" applyNumberFormat="1" applyFont="1" applyFill="1" applyBorder="1" applyAlignment="1" applyProtection="1">
      <alignment horizontal="center"/>
    </xf>
    <xf numFmtId="10" fontId="54" fillId="7" borderId="1" xfId="0" applyNumberFormat="1" applyFont="1" applyFill="1" applyBorder="1" applyAlignment="1" applyProtection="1">
      <alignment horizontal="center"/>
    </xf>
    <xf numFmtId="10" fontId="54" fillId="8" borderId="1" xfId="0" applyNumberFormat="1" applyFont="1" applyFill="1" applyBorder="1" applyAlignment="1" applyProtection="1">
      <alignment horizontal="center"/>
    </xf>
    <xf numFmtId="0" fontId="53" fillId="0" borderId="0" xfId="0" applyFont="1" applyProtection="1"/>
    <xf numFmtId="166" fontId="53" fillId="9" borderId="1" xfId="0" applyNumberFormat="1" applyFont="1" applyFill="1" applyBorder="1" applyAlignment="1" applyProtection="1">
      <alignment horizontal="center"/>
    </xf>
    <xf numFmtId="10" fontId="67" fillId="9" borderId="1" xfId="0" applyNumberFormat="1" applyFont="1" applyFill="1" applyBorder="1" applyAlignment="1" applyProtection="1">
      <alignment horizontal="center"/>
    </xf>
    <xf numFmtId="1" fontId="30" fillId="0" borderId="0" xfId="0" applyNumberFormat="1" applyFont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9" fontId="31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166" fontId="31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8" fillId="0" borderId="0" xfId="0" applyFont="1" applyBorder="1" applyProtection="1"/>
    <xf numFmtId="0" fontId="69" fillId="0" borderId="0" xfId="0" applyFont="1" applyBorder="1" applyAlignment="1" applyProtection="1">
      <alignment horizontal="center"/>
    </xf>
    <xf numFmtId="164" fontId="31" fillId="0" borderId="0" xfId="0" applyNumberFormat="1" applyFont="1" applyBorder="1" applyAlignment="1" applyProtection="1"/>
    <xf numFmtId="0" fontId="70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71" fillId="0" borderId="0" xfId="0" applyFont="1" applyAlignment="1" applyProtection="1">
      <alignment horizontal="center"/>
    </xf>
    <xf numFmtId="0" fontId="72" fillId="0" borderId="0" xfId="0" applyFont="1" applyBorder="1" applyProtection="1"/>
    <xf numFmtId="0" fontId="73" fillId="0" borderId="0" xfId="0" applyFont="1" applyBorder="1" applyAlignment="1" applyProtection="1">
      <alignment horizontal="center"/>
    </xf>
    <xf numFmtId="172" fontId="72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8" fillId="0" borderId="0" xfId="0" applyFont="1" applyBorder="1" applyAlignment="1" applyProtection="1">
      <alignment horizontal="center"/>
    </xf>
    <xf numFmtId="0" fontId="30" fillId="0" borderId="0" xfId="0" applyFont="1" applyProtection="1"/>
    <xf numFmtId="0" fontId="68" fillId="0" borderId="0" xfId="0" applyFont="1" applyBorder="1" applyAlignment="1" applyProtection="1">
      <alignment horizontal="left"/>
    </xf>
    <xf numFmtId="0" fontId="74" fillId="0" borderId="0" xfId="0" applyFont="1" applyBorder="1" applyAlignment="1" applyProtection="1"/>
    <xf numFmtId="0" fontId="74" fillId="0" borderId="0" xfId="0" applyFont="1" applyBorder="1" applyProtection="1"/>
    <xf numFmtId="0" fontId="71" fillId="0" borderId="0" xfId="0" applyFont="1" applyBorder="1" applyAlignment="1" applyProtection="1">
      <alignment horizontal="center"/>
    </xf>
    <xf numFmtId="0" fontId="74" fillId="0" borderId="0" xfId="0" applyFont="1" applyProtection="1"/>
    <xf numFmtId="0" fontId="74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75" fillId="0" borderId="0" xfId="0" applyFont="1" applyProtection="1"/>
    <xf numFmtId="0" fontId="75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77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85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0" fillId="0" borderId="8" xfId="0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80" fillId="3" borderId="42" xfId="0" applyFont="1" applyFill="1" applyBorder="1" applyAlignment="1">
      <alignment horizontal="left"/>
    </xf>
    <xf numFmtId="0" fontId="79" fillId="3" borderId="43" xfId="0" applyFont="1" applyFill="1" applyBorder="1" applyAlignment="1"/>
    <xf numFmtId="0" fontId="79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54" fillId="0" borderId="7" xfId="0" applyFont="1" applyBorder="1" applyAlignment="1" applyProtection="1">
      <alignment horizontal="center"/>
    </xf>
    <xf numFmtId="0" fontId="54" fillId="0" borderId="13" xfId="0" applyFont="1" applyBorder="1" applyAlignment="1" applyProtection="1">
      <alignment horizontal="center"/>
    </xf>
    <xf numFmtId="168" fontId="72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53" fillId="10" borderId="31" xfId="0" applyNumberFormat="1" applyFont="1" applyFill="1" applyBorder="1" applyAlignment="1" applyProtection="1">
      <alignment horizontal="center"/>
    </xf>
    <xf numFmtId="166" fontId="53" fillId="10" borderId="34" xfId="0" applyNumberFormat="1" applyFont="1" applyFill="1" applyBorder="1" applyAlignment="1" applyProtection="1">
      <alignment horizontal="center"/>
    </xf>
    <xf numFmtId="10" fontId="54" fillId="10" borderId="33" xfId="0" applyNumberFormat="1" applyFont="1" applyFill="1" applyBorder="1" applyAlignment="1" applyProtection="1">
      <alignment horizontal="center"/>
    </xf>
    <xf numFmtId="10" fontId="54" fillId="10" borderId="35" xfId="0" applyNumberFormat="1" applyFont="1" applyFill="1" applyBorder="1" applyAlignment="1" applyProtection="1">
      <alignment horizontal="center"/>
    </xf>
    <xf numFmtId="1" fontId="62" fillId="10" borderId="2" xfId="0" applyNumberFormat="1" applyFont="1" applyFill="1" applyBorder="1" applyAlignment="1" applyProtection="1">
      <alignment horizontal="center" vertical="center"/>
    </xf>
    <xf numFmtId="0" fontId="41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6" fillId="10" borderId="33" xfId="0" applyNumberFormat="1" applyFont="1" applyFill="1" applyBorder="1" applyAlignment="1" applyProtection="1">
      <alignment horizontal="center"/>
    </xf>
    <xf numFmtId="10" fontId="56" fillId="10" borderId="35" xfId="0" applyNumberFormat="1" applyFont="1" applyFill="1" applyBorder="1" applyAlignment="1" applyProtection="1">
      <alignment horizontal="center"/>
    </xf>
    <xf numFmtId="1" fontId="31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6" fillId="10" borderId="31" xfId="0" applyNumberFormat="1" applyFont="1" applyFill="1" applyBorder="1" applyAlignment="1" applyProtection="1">
      <alignment horizontal="center"/>
    </xf>
    <xf numFmtId="4" fontId="56" fillId="10" borderId="34" xfId="0" applyNumberFormat="1" applyFont="1" applyFill="1" applyBorder="1" applyAlignment="1" applyProtection="1">
      <alignment horizontal="center"/>
    </xf>
    <xf numFmtId="4" fontId="56" fillId="10" borderId="5" xfId="0" applyNumberFormat="1" applyFont="1" applyFill="1" applyBorder="1" applyAlignment="1" applyProtection="1">
      <alignment horizontal="center"/>
    </xf>
    <xf numFmtId="4" fontId="56" fillId="10" borderId="14" xfId="0" applyNumberFormat="1" applyFont="1" applyFill="1" applyBorder="1" applyAlignment="1" applyProtection="1">
      <alignment horizontal="center"/>
    </xf>
    <xf numFmtId="4" fontId="56" fillId="10" borderId="1" xfId="0" applyNumberFormat="1" applyFont="1" applyFill="1" applyBorder="1" applyAlignment="1" applyProtection="1">
      <alignment horizontal="center"/>
    </xf>
    <xf numFmtId="0" fontId="43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49" fontId="39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6" fillId="6" borderId="5" xfId="0" applyFont="1" applyFill="1" applyBorder="1" applyAlignment="1" applyProtection="1">
      <alignment horizontal="center"/>
    </xf>
    <xf numFmtId="0" fontId="41" fillId="0" borderId="5" xfId="0" applyFont="1" applyBorder="1" applyAlignment="1" applyProtection="1">
      <alignment horizontal="center" vertical="center" wrapText="1"/>
    </xf>
    <xf numFmtId="0" fontId="45" fillId="0" borderId="14" xfId="0" applyFont="1" applyBorder="1" applyAlignment="1" applyProtection="1">
      <alignment horizontal="center" vertical="center"/>
    </xf>
    <xf numFmtId="0" fontId="47" fillId="6" borderId="1" xfId="0" applyFont="1" applyFill="1" applyBorder="1" applyAlignment="1" applyProtection="1">
      <alignment horizontal="center" vertical="center" wrapText="1"/>
    </xf>
    <xf numFmtId="0" fontId="52" fillId="0" borderId="1" xfId="0" applyFont="1" applyBorder="1" applyAlignment="1" applyProtection="1">
      <alignment horizontal="center" vertical="center"/>
    </xf>
    <xf numFmtId="49" fontId="83" fillId="6" borderId="0" xfId="0" applyNumberFormat="1" applyFont="1" applyFill="1" applyBorder="1" applyAlignment="1" applyProtection="1">
      <alignment horizontal="center" vertical="center" wrapText="1"/>
    </xf>
    <xf numFmtId="0" fontId="84" fillId="0" borderId="0" xfId="0" applyFont="1" applyAlignment="1" applyProtection="1">
      <alignment horizontal="center" vertic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82" fillId="0" borderId="0" xfId="0" applyNumberFormat="1" applyFont="1" applyFill="1" applyBorder="1" applyAlignment="1" applyProtection="1">
      <alignment horizontal="left" vertical="center"/>
    </xf>
    <xf numFmtId="0" fontId="81" fillId="0" borderId="0" xfId="0" applyFont="1" applyBorder="1" applyAlignment="1" applyProtection="1">
      <alignment horizontal="left" vertical="center"/>
    </xf>
    <xf numFmtId="0" fontId="81" fillId="0" borderId="0" xfId="0" applyFont="1" applyAlignment="1" applyProtection="1">
      <alignment horizontal="left" vertical="center"/>
    </xf>
    <xf numFmtId="0" fontId="41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3" fillId="6" borderId="18" xfId="0" applyFont="1" applyFill="1" applyBorder="1" applyAlignment="1" applyProtection="1">
      <alignment horizontal="center" vertical="center" wrapText="1"/>
    </xf>
    <xf numFmtId="0" fontId="41" fillId="0" borderId="24" xfId="0" applyFont="1" applyBorder="1" applyAlignment="1" applyProtection="1"/>
    <xf numFmtId="0" fontId="43" fillId="6" borderId="19" xfId="0" applyFont="1" applyFill="1" applyBorder="1" applyAlignment="1" applyProtection="1">
      <alignment horizontal="center" vertical="center" wrapText="1"/>
    </xf>
    <xf numFmtId="0" fontId="43" fillId="6" borderId="25" xfId="0" applyFont="1" applyFill="1" applyBorder="1" applyAlignment="1" applyProtection="1">
      <alignment horizontal="center" vertical="center"/>
    </xf>
    <xf numFmtId="0" fontId="43" fillId="6" borderId="14" xfId="0" applyFont="1" applyFill="1" applyBorder="1" applyAlignment="1" applyProtection="1">
      <alignment horizontal="center" vertical="center"/>
    </xf>
    <xf numFmtId="0" fontId="43" fillId="7" borderId="20" xfId="0" applyFont="1" applyFill="1" applyBorder="1" applyAlignment="1" applyProtection="1">
      <alignment horizontal="center" vertical="center" wrapText="1"/>
    </xf>
    <xf numFmtId="0" fontId="45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8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9" fillId="6" borderId="10" xfId="0" applyFont="1" applyFill="1" applyBorder="1" applyAlignment="1" applyProtection="1">
      <alignment horizontal="center" vertical="center"/>
      <protection locked="0"/>
    </xf>
    <xf numFmtId="0" fontId="49" fillId="6" borderId="9" xfId="0" applyFont="1" applyFill="1" applyBorder="1" applyAlignment="1" applyProtection="1">
      <alignment horizontal="center" vertical="center"/>
      <protection locked="0"/>
    </xf>
    <xf numFmtId="0" fontId="43" fillId="6" borderId="20" xfId="0" applyFont="1" applyFill="1" applyBorder="1" applyAlignment="1" applyProtection="1">
      <alignment horizontal="center" vertical="center" wrapText="1"/>
    </xf>
    <xf numFmtId="0" fontId="45" fillId="0" borderId="1" xfId="0" applyFont="1" applyBorder="1" applyAlignment="1" applyProtection="1">
      <alignment horizontal="center" vertical="center"/>
    </xf>
    <xf numFmtId="0" fontId="43" fillId="7" borderId="21" xfId="0" applyFont="1" applyFill="1" applyBorder="1" applyAlignment="1" applyProtection="1">
      <alignment horizontal="center" vertical="center" wrapText="1"/>
    </xf>
    <xf numFmtId="0" fontId="43" fillId="7" borderId="7" xfId="0" applyFont="1" applyFill="1" applyBorder="1" applyAlignment="1" applyProtection="1">
      <alignment horizontal="center" vertical="center"/>
    </xf>
    <xf numFmtId="0" fontId="51" fillId="7" borderId="9" xfId="0" applyFont="1" applyFill="1" applyBorder="1" applyAlignment="1" applyProtection="1">
      <alignment horizontal="center"/>
    </xf>
  </cellXfs>
  <cellStyles count="6">
    <cellStyle name="Euro" xfId="5"/>
    <cellStyle name="Excel_BuiltIn_Normal 2" xfId="1"/>
    <cellStyle name="Lien hypertexte" xfId="3" builtinId="8"/>
    <cellStyle name="Monétaire" xfId="4" builtinId="4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checked="Checked" fmlaLink="$U$2" noThreeD="1"/>
</file>

<file path=xl/ctrlProps/ctrlProp4.xml><?xml version="1.0" encoding="utf-8"?>
<formControlPr xmlns="http://schemas.microsoft.com/office/spreadsheetml/2009/9/main" objectType="CheckBox" checked="Checked" fmlaLink="$U$3" noThreeD="1"/>
</file>

<file path=xl/ctrlProps/ctrlProp5.xml><?xml version="1.0" encoding="utf-8"?>
<formControlPr xmlns="http://schemas.microsoft.com/office/spreadsheetml/2009/9/main" objectType="CheckBox" checked="Checked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checked="Checked" fmlaLink="$V$3" noThreeD="1"/>
</file>

<file path=xl/ctrlProps/ctrlProp10.xml><?xml version="1.0" encoding="utf-8"?>
<formControlPr xmlns="http://schemas.microsoft.com/office/spreadsheetml/2009/9/main" objectType="CheckBox" checked="Checked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1533525</xdr:colOff>
      <xdr:row>0</xdr:row>
      <xdr:rowOff>85725</xdr:rowOff>
    </xdr:from>
    <xdr:to>
      <xdr:col>2</xdr:col>
      <xdr:colOff>1933575</xdr:colOff>
      <xdr:row>1</xdr:row>
      <xdr:rowOff>123825</xdr:rowOff>
    </xdr:to>
    <xdr:pic>
      <xdr:nvPicPr>
        <xdr:cNvPr id="3" name="Picture 86" descr="croix basq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14600" y="85725"/>
          <a:ext cx="40005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B2" sqref="B2:H2"/>
    </sheetView>
  </sheetViews>
  <sheetFormatPr baseColWidth="10" defaultRowHeight="16.5" x14ac:dyDescent="0.3"/>
  <cols>
    <col min="1" max="1" width="11.77734375" style="64" customWidth="1"/>
    <col min="2" max="3" width="3.109375" style="64" customWidth="1"/>
    <col min="4" max="4" width="6.77734375" style="64" customWidth="1"/>
    <col min="5" max="5" width="7.33203125" style="64" customWidth="1"/>
    <col min="6" max="6" width="5.109375" style="64" bestFit="1" customWidth="1"/>
    <col min="7" max="7" width="11" style="64" customWidth="1"/>
    <col min="8" max="8" width="1.5546875" style="64" customWidth="1"/>
    <col min="9" max="9" width="5.109375" style="64" customWidth="1"/>
    <col min="10" max="10" width="10" style="64" customWidth="1"/>
    <col min="11" max="11" width="4.6640625" style="64" customWidth="1"/>
    <col min="12" max="12" width="3.5546875" style="64" customWidth="1"/>
    <col min="13" max="13" width="11.5546875" style="64"/>
    <col min="14" max="14" width="11.5546875" style="51" hidden="1" customWidth="1"/>
    <col min="15" max="15" width="9.21875" style="66" hidden="1" customWidth="1"/>
    <col min="16" max="16" width="6.109375" style="66" hidden="1" customWidth="1"/>
    <col min="17" max="17" width="5.44140625" style="66" customWidth="1"/>
    <col min="18" max="18" width="5.6640625" style="64" customWidth="1"/>
    <col min="19" max="19" width="9.109375" style="64" customWidth="1"/>
    <col min="20" max="20" width="6.109375" style="64" customWidth="1"/>
    <col min="21" max="21" width="6.21875" style="64" customWidth="1"/>
    <col min="22" max="22" width="8.109375" style="64" customWidth="1"/>
    <col min="23" max="26" width="17.77734375" style="64" customWidth="1"/>
    <col min="27" max="16384" width="11.5546875" style="64"/>
  </cols>
  <sheetData>
    <row r="1" spans="1:24" ht="7.5" customHeight="1" x14ac:dyDescent="0.3">
      <c r="I1" s="65"/>
      <c r="Q1" s="334">
        <v>41690</v>
      </c>
      <c r="R1" s="335"/>
      <c r="S1" s="335"/>
      <c r="T1" s="335"/>
    </row>
    <row r="2" spans="1:24" x14ac:dyDescent="0.3">
      <c r="A2" s="67" t="s">
        <v>1632</v>
      </c>
      <c r="B2" s="311" t="s">
        <v>0</v>
      </c>
      <c r="C2" s="312"/>
      <c r="D2" s="312"/>
      <c r="E2" s="312"/>
      <c r="F2" s="312"/>
      <c r="G2" s="312"/>
      <c r="H2" s="313"/>
      <c r="I2" s="332" t="s">
        <v>1824</v>
      </c>
      <c r="J2" s="56" t="s">
        <v>1637</v>
      </c>
      <c r="K2" s="57">
        <f>INDEX(condition,MATCH($B$2,magasin,0))</f>
        <v>0</v>
      </c>
      <c r="L2" s="35"/>
      <c r="M2" s="60" t="s">
        <v>1646</v>
      </c>
      <c r="O2" s="68">
        <f>INDEX(marche,MATCH($B$2,magasin,0))</f>
        <v>0</v>
      </c>
      <c r="P2" s="68"/>
      <c r="Q2" s="335"/>
      <c r="R2" s="335"/>
      <c r="S2" s="335"/>
      <c r="T2" s="335"/>
      <c r="X2" s="106" t="s">
        <v>1833</v>
      </c>
    </row>
    <row r="3" spans="1:24" x14ac:dyDescent="0.3">
      <c r="A3" s="67" t="s">
        <v>1633</v>
      </c>
      <c r="B3" s="314" t="str">
        <f>INDEX(adresses,MATCH($B$2,magasin,0))</f>
        <v>-</v>
      </c>
      <c r="C3" s="315"/>
      <c r="D3" s="315"/>
      <c r="E3" s="315"/>
      <c r="F3" s="315"/>
      <c r="G3" s="315"/>
      <c r="H3" s="316"/>
      <c r="I3" s="332"/>
      <c r="J3" s="58" t="s">
        <v>1638</v>
      </c>
      <c r="K3" s="97">
        <v>0</v>
      </c>
      <c r="L3" s="35"/>
      <c r="M3" s="61">
        <f>IF(O6=1,zyrax!AC42+J7-zyrax!Z49,zyrax!AC42+J7)</f>
        <v>0</v>
      </c>
      <c r="O3" s="68">
        <f>INDEX(logidis,MATCH($B$2,magasin,0))</f>
        <v>0</v>
      </c>
      <c r="P3" s="68"/>
      <c r="Q3" s="68"/>
      <c r="X3" s="106" t="s">
        <v>1829</v>
      </c>
    </row>
    <row r="4" spans="1:24" x14ac:dyDescent="0.3">
      <c r="A4" s="67" t="s">
        <v>1634</v>
      </c>
      <c r="B4" s="317" t="str">
        <f>INDEX(jours,MATCH(B2,magasin,0))</f>
        <v>-</v>
      </c>
      <c r="C4" s="318"/>
      <c r="D4" s="318"/>
      <c r="E4" s="318"/>
      <c r="F4" s="318"/>
      <c r="G4" s="318"/>
      <c r="H4" s="319"/>
      <c r="I4" s="332"/>
      <c r="J4" s="58" t="s">
        <v>1639</v>
      </c>
      <c r="K4" s="97">
        <v>0</v>
      </c>
      <c r="L4" s="35"/>
      <c r="M4" s="60" t="s">
        <v>1647</v>
      </c>
      <c r="O4" s="68">
        <f>INDEX(cession,MATCH($B$2,magasin,0))</f>
        <v>0</v>
      </c>
      <c r="P4" s="68"/>
      <c r="Q4" s="68"/>
      <c r="W4" s="106"/>
      <c r="X4" s="108" t="s">
        <v>1830</v>
      </c>
    </row>
    <row r="5" spans="1:24" x14ac:dyDescent="0.3">
      <c r="A5" s="69" t="s">
        <v>1635</v>
      </c>
      <c r="B5" s="317" t="str">
        <f>INDEX(telephonne,MATCH(B2,magasin,0))</f>
        <v>-</v>
      </c>
      <c r="C5" s="315"/>
      <c r="D5" s="316"/>
      <c r="E5" s="35"/>
      <c r="F5" s="54" t="s">
        <v>1636</v>
      </c>
      <c r="G5" s="322" t="str">
        <f>INDEX(fax,MATCH(B2,magasin,0))</f>
        <v>-</v>
      </c>
      <c r="H5" s="321"/>
      <c r="I5" s="332"/>
      <c r="J5" s="56" t="s">
        <v>1640</v>
      </c>
      <c r="K5" s="97">
        <v>0</v>
      </c>
      <c r="L5" s="35"/>
      <c r="M5" s="62">
        <f>zyrax!E42+zyrax!P42+zyrax!W42</f>
        <v>0</v>
      </c>
      <c r="O5" s="68">
        <f>INDEX(plancher,MATCH($B$2,magasin,0))</f>
        <v>0</v>
      </c>
      <c r="P5" s="68"/>
      <c r="Q5" s="68"/>
      <c r="W5" s="111"/>
      <c r="X5" s="106" t="s">
        <v>1831</v>
      </c>
    </row>
    <row r="6" spans="1:24" x14ac:dyDescent="0.3">
      <c r="A6" s="70" t="s">
        <v>1641</v>
      </c>
      <c r="B6" s="317" t="str">
        <f>INDEX(commercial,MATCH($B$2,magasin,0))</f>
        <v>-</v>
      </c>
      <c r="C6" s="315"/>
      <c r="D6" s="316"/>
      <c r="E6" s="317" t="s">
        <v>1715</v>
      </c>
      <c r="F6" s="319"/>
      <c r="G6" s="320" t="str">
        <f>INDEX(delai,MATCH(B2,magasin,0))</f>
        <v>-</v>
      </c>
      <c r="H6" s="321"/>
      <c r="I6" s="333"/>
      <c r="J6" s="59" t="s">
        <v>1716</v>
      </c>
      <c r="K6" s="28">
        <f>100-((1-K2%)*(1-K3%)*(1-K4%)*(1-K5%)*100)</f>
        <v>0</v>
      </c>
      <c r="L6" s="96" t="s">
        <v>1717</v>
      </c>
      <c r="M6" s="57" t="s">
        <v>1722</v>
      </c>
      <c r="O6" s="68">
        <f>INDEX(gie,MATCH($B$2,magasin,0))</f>
        <v>0</v>
      </c>
      <c r="P6" s="68"/>
      <c r="Q6" s="68"/>
      <c r="X6" s="106" t="s">
        <v>1832</v>
      </c>
    </row>
    <row r="7" spans="1:24" x14ac:dyDescent="0.3">
      <c r="A7" s="67" t="s">
        <v>1648</v>
      </c>
      <c r="B7" s="317" t="str">
        <f>IF(F7&gt;0,"ANIMATION","COMMANDE")</f>
        <v>COMMANDE</v>
      </c>
      <c r="C7" s="315"/>
      <c r="D7" s="316"/>
      <c r="E7" s="55" t="s">
        <v>1645</v>
      </c>
      <c r="F7" s="71"/>
      <c r="G7" s="320" t="str">
        <f>IF(B7="animation","155","")</f>
        <v/>
      </c>
      <c r="H7" s="327"/>
      <c r="I7" s="72"/>
      <c r="J7" s="330">
        <f>R8-T11</f>
        <v>0</v>
      </c>
      <c r="K7" s="331"/>
      <c r="L7" s="95"/>
      <c r="M7" s="63">
        <f>zyrax!B42+zyrax!M42+zyrax!T42</f>
        <v>0</v>
      </c>
      <c r="O7" s="68">
        <f>INDEX(coop,MATCH($B$2,magasin,0))</f>
        <v>0</v>
      </c>
      <c r="P7" s="68"/>
      <c r="Q7" s="68"/>
      <c r="X7" s="107" t="s">
        <v>1834</v>
      </c>
    </row>
    <row r="8" spans="1:24" x14ac:dyDescent="0.3">
      <c r="A8" s="67"/>
      <c r="B8" s="324" t="s">
        <v>1882</v>
      </c>
      <c r="C8" s="325"/>
      <c r="D8" s="326"/>
      <c r="E8" s="328"/>
      <c r="F8" s="329"/>
      <c r="G8" s="329"/>
      <c r="H8" s="329"/>
      <c r="I8" s="98"/>
      <c r="J8" s="55" t="s">
        <v>1681</v>
      </c>
      <c r="K8" s="323"/>
      <c r="L8" s="323"/>
      <c r="M8" s="323"/>
      <c r="N8" s="73"/>
      <c r="O8" s="74"/>
      <c r="P8" s="74"/>
      <c r="Q8" s="74"/>
      <c r="R8" s="75">
        <f>SUM(R9:R10)</f>
        <v>0</v>
      </c>
      <c r="X8" s="290"/>
    </row>
    <row r="9" spans="1:24" x14ac:dyDescent="0.3">
      <c r="A9" s="293" t="s">
        <v>1649</v>
      </c>
      <c r="B9" s="295"/>
      <c r="C9" s="296"/>
      <c r="D9" s="296"/>
      <c r="E9" s="296"/>
      <c r="F9" s="296"/>
      <c r="G9" s="296"/>
      <c r="H9" s="296"/>
      <c r="I9" s="296"/>
      <c r="J9" s="296"/>
      <c r="K9" s="296"/>
      <c r="L9" s="296"/>
      <c r="M9" s="297"/>
      <c r="O9" s="74"/>
      <c r="P9" s="76" t="str">
        <f>IF(U9="VRAI",C19*6,"")</f>
        <v/>
      </c>
      <c r="Q9" s="77"/>
      <c r="R9" s="28" t="str">
        <f>IF(U9="VRAI",P9*Q9,"")</f>
        <v/>
      </c>
      <c r="S9" s="336" t="str">
        <f>IF(U9="VRAI","Surfacturation vache","")</f>
        <v/>
      </c>
      <c r="T9" s="337"/>
      <c r="U9" s="78" t="str">
        <f>IF(Q9&gt;0,"VRAI","faux")</f>
        <v>faux</v>
      </c>
    </row>
    <row r="10" spans="1:24" x14ac:dyDescent="0.3">
      <c r="A10" s="294"/>
      <c r="B10" s="298"/>
      <c r="C10" s="299"/>
      <c r="D10" s="299"/>
      <c r="E10" s="299"/>
      <c r="F10" s="299"/>
      <c r="G10" s="299"/>
      <c r="H10" s="299"/>
      <c r="I10" s="299"/>
      <c r="J10" s="299"/>
      <c r="K10" s="299"/>
      <c r="L10" s="299"/>
      <c r="M10" s="300"/>
      <c r="O10" s="74"/>
      <c r="P10" s="76" t="str">
        <f>IF(OR(U10="VRAI"),C23*5.5,IF(U10="VRAI",C25*4.5,""))</f>
        <v/>
      </c>
      <c r="Q10" s="77"/>
      <c r="R10" s="28" t="str">
        <f>IF(U10="VRAI",P10*Q10,"")</f>
        <v/>
      </c>
      <c r="S10" s="353" t="str">
        <f>IF(U10="VRAI","Surfacturation brebis","")</f>
        <v/>
      </c>
      <c r="T10" s="354"/>
      <c r="U10" s="78" t="str">
        <f>IF(Q10&gt;0,"VRAI","faux")</f>
        <v>faux</v>
      </c>
    </row>
    <row r="11" spans="1:24" x14ac:dyDescent="0.3">
      <c r="A11" s="294"/>
      <c r="B11" s="301"/>
      <c r="C11" s="302"/>
      <c r="D11" s="302"/>
      <c r="E11" s="302"/>
      <c r="F11" s="302"/>
      <c r="G11" s="302"/>
      <c r="H11" s="302"/>
      <c r="I11" s="302"/>
      <c r="J11" s="302"/>
      <c r="K11" s="299"/>
      <c r="L11" s="299"/>
      <c r="M11" s="300"/>
      <c r="O11" s="68"/>
      <c r="P11" s="68"/>
      <c r="Q11" s="308" t="str">
        <f>IF(M5&lt;40,"Transport si Franco negatif","")</f>
        <v>Transport si Franco negatif</v>
      </c>
      <c r="R11" s="309"/>
      <c r="S11" s="310"/>
      <c r="T11" s="79"/>
      <c r="U11" s="80"/>
    </row>
    <row r="12" spans="1:24" ht="16.5" hidden="1" customHeight="1" x14ac:dyDescent="0.3">
      <c r="A12" s="81"/>
      <c r="B12" s="303" t="str">
        <f>IF(U9="VRAI","Facturation  Vache ","")</f>
        <v/>
      </c>
      <c r="C12" s="304"/>
      <c r="D12" s="305"/>
      <c r="E12" s="306" t="str">
        <f>IF(U9="VRAI",Q9+tarifs!F5,"")</f>
        <v/>
      </c>
      <c r="F12" s="307"/>
      <c r="G12" s="303" t="str">
        <f>IF(U10="VRAI","Facturation Brebis","")</f>
        <v/>
      </c>
      <c r="H12" s="305"/>
      <c r="I12" s="306" t="str">
        <f>IF(U10="VRAI",Q10+tarifs!F7,"")</f>
        <v/>
      </c>
      <c r="J12" s="307"/>
      <c r="K12" s="82"/>
      <c r="L12" s="82"/>
      <c r="M12" s="83"/>
    </row>
    <row r="13" spans="1:24" ht="39.75" hidden="1" customHeight="1" x14ac:dyDescent="0.3">
      <c r="A13" s="346" t="s">
        <v>1650</v>
      </c>
      <c r="B13" s="346"/>
      <c r="C13" s="346"/>
      <c r="D13" s="347"/>
      <c r="E13" s="347"/>
      <c r="F13" s="347"/>
      <c r="G13" s="347"/>
      <c r="H13" s="347"/>
      <c r="I13" s="347"/>
      <c r="J13" s="347"/>
      <c r="K13" s="347"/>
      <c r="L13" s="347"/>
      <c r="M13" s="347"/>
    </row>
    <row r="14" spans="1:24" hidden="1" x14ac:dyDescent="0.3">
      <c r="A14" s="347"/>
      <c r="B14" s="347"/>
      <c r="C14" s="347"/>
      <c r="D14" s="347"/>
      <c r="E14" s="347"/>
      <c r="F14" s="347"/>
      <c r="G14" s="347"/>
      <c r="H14" s="347"/>
      <c r="I14" s="347"/>
      <c r="J14" s="347"/>
      <c r="K14" s="347"/>
      <c r="L14" s="347"/>
      <c r="M14" s="347"/>
    </row>
    <row r="15" spans="1:24" hidden="1" x14ac:dyDescent="0.3">
      <c r="A15" s="347"/>
      <c r="B15" s="347"/>
      <c r="C15" s="347"/>
      <c r="D15" s="347"/>
      <c r="E15" s="347"/>
      <c r="F15" s="347"/>
      <c r="G15" s="347"/>
      <c r="H15" s="347"/>
      <c r="I15" s="347"/>
      <c r="J15" s="347"/>
      <c r="K15" s="347"/>
      <c r="L15" s="347"/>
      <c r="M15" s="347"/>
    </row>
    <row r="16" spans="1:24" hidden="1" x14ac:dyDescent="0.3">
      <c r="A16" s="347"/>
      <c r="B16" s="347"/>
      <c r="C16" s="347"/>
      <c r="D16" s="347"/>
      <c r="E16" s="347"/>
      <c r="F16" s="347"/>
      <c r="G16" s="347"/>
      <c r="H16" s="347"/>
      <c r="I16" s="347"/>
      <c r="J16" s="347"/>
      <c r="K16" s="347"/>
      <c r="L16" s="347"/>
      <c r="M16" s="347"/>
    </row>
    <row r="17" spans="1:17" ht="21" customHeight="1" x14ac:dyDescent="0.3">
      <c r="A17" s="338"/>
      <c r="B17" s="84"/>
      <c r="C17" s="84"/>
      <c r="D17" s="340" t="s">
        <v>1651</v>
      </c>
      <c r="E17" s="341"/>
      <c r="F17" s="85"/>
      <c r="G17" s="85"/>
      <c r="H17" s="85"/>
      <c r="I17" s="85"/>
      <c r="J17" s="85"/>
      <c r="K17" s="85"/>
      <c r="L17" s="85"/>
      <c r="M17" s="85"/>
      <c r="N17" s="51">
        <f>SUM(B17:C18)</f>
        <v>0</v>
      </c>
      <c r="O17" s="86"/>
      <c r="P17" s="86"/>
      <c r="Q17" s="86"/>
    </row>
    <row r="18" spans="1:17" ht="21" customHeight="1" x14ac:dyDescent="0.3">
      <c r="A18" s="339"/>
      <c r="B18" s="342"/>
      <c r="C18" s="343"/>
      <c r="D18" s="344" t="str">
        <f>IF(B18&gt;0,"GRATUIT","")</f>
        <v/>
      </c>
      <c r="E18" s="345"/>
      <c r="F18" s="87"/>
      <c r="G18" s="87"/>
      <c r="H18" s="87"/>
      <c r="I18" s="87"/>
      <c r="J18" s="87"/>
      <c r="K18" s="87"/>
      <c r="L18" s="87"/>
      <c r="M18" s="87"/>
      <c r="N18" s="51">
        <f>SUM(B17:C18)</f>
        <v>0</v>
      </c>
    </row>
    <row r="19" spans="1:17" ht="21" customHeight="1" x14ac:dyDescent="0.3">
      <c r="A19" s="338"/>
      <c r="B19" s="84"/>
      <c r="C19" s="84"/>
      <c r="D19" s="340" t="s">
        <v>1652</v>
      </c>
      <c r="E19" s="341"/>
      <c r="F19" s="85"/>
      <c r="G19" s="85"/>
      <c r="H19" s="85"/>
      <c r="I19" s="85"/>
      <c r="J19" s="85"/>
      <c r="K19" s="85"/>
      <c r="L19" s="85"/>
      <c r="M19" s="85"/>
      <c r="N19" s="51">
        <f>SUM(B19:C20)</f>
        <v>0</v>
      </c>
    </row>
    <row r="20" spans="1:17" ht="21" customHeight="1" x14ac:dyDescent="0.3">
      <c r="A20" s="339"/>
      <c r="B20" s="342"/>
      <c r="C20" s="343"/>
      <c r="D20" s="344" t="str">
        <f>IF(B20&gt;0,"GRATUIT","")</f>
        <v/>
      </c>
      <c r="E20" s="345"/>
      <c r="F20" s="87"/>
      <c r="G20" s="87"/>
      <c r="H20" s="87"/>
      <c r="I20" s="87"/>
      <c r="J20" s="87"/>
      <c r="K20" s="87"/>
      <c r="L20" s="87"/>
      <c r="M20" s="87"/>
      <c r="N20" s="51">
        <f>SUM(B19:C20)</f>
        <v>0</v>
      </c>
    </row>
    <row r="21" spans="1:17" ht="21" customHeight="1" x14ac:dyDescent="0.3">
      <c r="A21" s="338"/>
      <c r="B21" s="84"/>
      <c r="C21" s="84"/>
      <c r="D21" s="340" t="s">
        <v>1653</v>
      </c>
      <c r="E21" s="341"/>
      <c r="F21" s="85"/>
      <c r="G21" s="85"/>
      <c r="H21" s="85"/>
      <c r="I21" s="85"/>
      <c r="J21" s="85"/>
      <c r="K21" s="85"/>
      <c r="L21" s="85"/>
      <c r="M21" s="85"/>
      <c r="N21" s="51">
        <f>SUM(B21:C22)</f>
        <v>0</v>
      </c>
    </row>
    <row r="22" spans="1:17" ht="21" customHeight="1" x14ac:dyDescent="0.3">
      <c r="A22" s="339"/>
      <c r="B22" s="342"/>
      <c r="C22" s="343"/>
      <c r="D22" s="344" t="str">
        <f t="shared" ref="D22" si="0">IF(B22&gt;0,"GRATUIT","")</f>
        <v/>
      </c>
      <c r="E22" s="345"/>
      <c r="F22" s="87"/>
      <c r="G22" s="87"/>
      <c r="H22" s="87"/>
      <c r="I22" s="87"/>
      <c r="J22" s="87"/>
      <c r="K22" s="87"/>
      <c r="L22" s="87"/>
      <c r="M22" s="87"/>
      <c r="N22" s="51">
        <f>SUM(B21:C22)</f>
        <v>0</v>
      </c>
    </row>
    <row r="23" spans="1:17" ht="21" customHeight="1" x14ac:dyDescent="0.3">
      <c r="A23" s="338"/>
      <c r="B23" s="84"/>
      <c r="C23" s="84"/>
      <c r="D23" s="340" t="s">
        <v>1654</v>
      </c>
      <c r="E23" s="341"/>
      <c r="F23" s="85"/>
      <c r="G23" s="85"/>
      <c r="H23" s="85"/>
      <c r="I23" s="85"/>
      <c r="J23" s="85"/>
      <c r="K23" s="85"/>
      <c r="L23" s="85"/>
      <c r="M23" s="85"/>
      <c r="N23" s="51">
        <f>SUM(B23:C24)</f>
        <v>0</v>
      </c>
      <c r="O23" s="64"/>
    </row>
    <row r="24" spans="1:17" ht="21" customHeight="1" x14ac:dyDescent="0.3">
      <c r="A24" s="339"/>
      <c r="B24" s="342"/>
      <c r="C24" s="343"/>
      <c r="D24" s="344" t="str">
        <f t="shared" ref="D24" si="1">IF(B24&gt;0,"GRATUIT","")</f>
        <v/>
      </c>
      <c r="E24" s="345"/>
      <c r="F24" s="87"/>
      <c r="G24" s="87"/>
      <c r="H24" s="87"/>
      <c r="I24" s="87"/>
      <c r="J24" s="87"/>
      <c r="K24" s="87"/>
      <c r="L24" s="87"/>
      <c r="M24" s="87"/>
      <c r="N24" s="51">
        <f>SUM(B23:C24)</f>
        <v>0</v>
      </c>
    </row>
    <row r="25" spans="1:17" ht="21" customHeight="1" x14ac:dyDescent="0.3">
      <c r="A25" s="338"/>
      <c r="B25" s="84"/>
      <c r="C25" s="84"/>
      <c r="D25" s="340" t="s">
        <v>1655</v>
      </c>
      <c r="E25" s="341"/>
      <c r="F25" s="85"/>
      <c r="G25" s="85"/>
      <c r="H25" s="85"/>
      <c r="I25" s="85"/>
      <c r="J25" s="85"/>
      <c r="K25" s="85"/>
      <c r="L25" s="85"/>
      <c r="M25" s="85"/>
      <c r="N25" s="51">
        <f>SUM(B25:C26)</f>
        <v>0</v>
      </c>
    </row>
    <row r="26" spans="1:17" ht="21" customHeight="1" x14ac:dyDescent="0.3">
      <c r="A26" s="339"/>
      <c r="B26" s="342"/>
      <c r="C26" s="343"/>
      <c r="D26" s="344" t="str">
        <f t="shared" ref="D26" si="2">IF(B26&gt;0,"GRATUIT","")</f>
        <v/>
      </c>
      <c r="E26" s="345"/>
      <c r="F26" s="87"/>
      <c r="G26" s="87"/>
      <c r="H26" s="87"/>
      <c r="I26" s="87"/>
      <c r="J26" s="87"/>
      <c r="K26" s="87"/>
      <c r="L26" s="87"/>
      <c r="M26" s="87"/>
      <c r="N26" s="51">
        <f>SUM(B25:C26)</f>
        <v>0</v>
      </c>
    </row>
    <row r="27" spans="1:17" ht="21" customHeight="1" x14ac:dyDescent="0.3">
      <c r="A27" s="338"/>
      <c r="B27" s="84"/>
      <c r="C27" s="84"/>
      <c r="D27" s="340" t="s">
        <v>1656</v>
      </c>
      <c r="E27" s="341"/>
      <c r="F27" s="85"/>
      <c r="G27" s="85"/>
      <c r="H27" s="85"/>
      <c r="I27" s="85"/>
      <c r="J27" s="85"/>
      <c r="K27" s="85"/>
      <c r="L27" s="85"/>
      <c r="M27" s="85"/>
      <c r="N27" s="51">
        <f>SUM(B27:C28)</f>
        <v>0</v>
      </c>
    </row>
    <row r="28" spans="1:17" ht="21" customHeight="1" x14ac:dyDescent="0.3">
      <c r="A28" s="339"/>
      <c r="B28" s="342"/>
      <c r="C28" s="343"/>
      <c r="D28" s="344" t="str">
        <f t="shared" ref="D28" si="3">IF(B28&gt;0,"GRATUIT","")</f>
        <v/>
      </c>
      <c r="E28" s="345"/>
      <c r="F28" s="87"/>
      <c r="G28" s="87"/>
      <c r="H28" s="87"/>
      <c r="I28" s="87"/>
      <c r="J28" s="87"/>
      <c r="K28" s="87"/>
      <c r="L28" s="87"/>
      <c r="M28" s="87"/>
      <c r="N28" s="51">
        <f>SUM(B27:C28)</f>
        <v>0</v>
      </c>
    </row>
    <row r="29" spans="1:17" ht="21" customHeight="1" x14ac:dyDescent="0.3">
      <c r="A29" s="338"/>
      <c r="B29" s="84"/>
      <c r="C29" s="84"/>
      <c r="D29" s="340" t="s">
        <v>1657</v>
      </c>
      <c r="E29" s="341"/>
      <c r="F29" s="85"/>
      <c r="G29" s="85"/>
      <c r="H29" s="85"/>
      <c r="I29" s="85"/>
      <c r="J29" s="85"/>
      <c r="K29" s="85"/>
      <c r="L29" s="85"/>
      <c r="M29" s="85"/>
      <c r="N29" s="51">
        <f>SUM(B29:C30)</f>
        <v>0</v>
      </c>
    </row>
    <row r="30" spans="1:17" ht="21" customHeight="1" x14ac:dyDescent="0.3">
      <c r="A30" s="339"/>
      <c r="B30" s="342"/>
      <c r="C30" s="343"/>
      <c r="D30" s="344" t="str">
        <f>IF(B30&gt;0,"GRATUIT","")</f>
        <v/>
      </c>
      <c r="E30" s="345"/>
      <c r="F30" s="87"/>
      <c r="G30" s="87"/>
      <c r="H30" s="87"/>
      <c r="I30" s="87"/>
      <c r="J30" s="87"/>
      <c r="K30" s="87"/>
      <c r="L30" s="87"/>
      <c r="M30" s="87"/>
      <c r="N30" s="51">
        <f>SUM(B29:C30)</f>
        <v>0</v>
      </c>
    </row>
    <row r="31" spans="1:17" ht="21" customHeight="1" x14ac:dyDescent="0.3">
      <c r="A31" s="338"/>
      <c r="B31" s="84"/>
      <c r="C31" s="84"/>
      <c r="D31" s="340" t="s">
        <v>1658</v>
      </c>
      <c r="E31" s="341"/>
      <c r="F31" s="85"/>
      <c r="G31" s="85"/>
      <c r="H31" s="85"/>
      <c r="I31" s="85"/>
      <c r="J31" s="85"/>
      <c r="K31" s="85"/>
      <c r="L31" s="85"/>
      <c r="M31" s="85"/>
      <c r="N31" s="51">
        <f>SUM(B31:C32)</f>
        <v>0</v>
      </c>
    </row>
    <row r="32" spans="1:17" ht="21" customHeight="1" x14ac:dyDescent="0.3">
      <c r="A32" s="339"/>
      <c r="B32" s="342"/>
      <c r="C32" s="343"/>
      <c r="D32" s="344" t="str">
        <f>IF(B32&gt;0,"GRATUIT","")</f>
        <v/>
      </c>
      <c r="E32" s="345"/>
      <c r="F32" s="87"/>
      <c r="G32" s="87"/>
      <c r="H32" s="87"/>
      <c r="I32" s="87"/>
      <c r="J32" s="87"/>
      <c r="K32" s="87"/>
      <c r="L32" s="87"/>
      <c r="M32" s="87"/>
      <c r="N32" s="51">
        <f>SUM(B31:C32)</f>
        <v>0</v>
      </c>
    </row>
    <row r="33" spans="1:14" ht="21" customHeight="1" x14ac:dyDescent="0.3">
      <c r="A33" s="338"/>
      <c r="B33" s="84"/>
      <c r="C33" s="84"/>
      <c r="D33" s="340" t="s">
        <v>1659</v>
      </c>
      <c r="E33" s="341"/>
      <c r="F33" s="85"/>
      <c r="G33" s="85"/>
      <c r="H33" s="85"/>
      <c r="I33" s="85"/>
      <c r="J33" s="85"/>
      <c r="K33" s="85"/>
      <c r="L33" s="85"/>
      <c r="M33" s="85"/>
      <c r="N33" s="51">
        <f>SUM(B33:C34)</f>
        <v>0</v>
      </c>
    </row>
    <row r="34" spans="1:14" ht="21" customHeight="1" x14ac:dyDescent="0.3">
      <c r="A34" s="339"/>
      <c r="B34" s="342"/>
      <c r="C34" s="343"/>
      <c r="D34" s="344" t="str">
        <f>IF(B34&gt;0,"GRATUIT","")</f>
        <v/>
      </c>
      <c r="E34" s="345"/>
      <c r="F34" s="87"/>
      <c r="G34" s="87"/>
      <c r="H34" s="87"/>
      <c r="I34" s="87"/>
      <c r="J34" s="87"/>
      <c r="K34" s="87"/>
      <c r="L34" s="87"/>
      <c r="M34" s="87"/>
      <c r="N34" s="51">
        <f>SUM(B33:C34)</f>
        <v>0</v>
      </c>
    </row>
    <row r="35" spans="1:14" ht="21" customHeight="1" x14ac:dyDescent="0.3">
      <c r="A35" s="338"/>
      <c r="B35" s="84"/>
      <c r="C35" s="84"/>
      <c r="D35" s="340" t="s">
        <v>1660</v>
      </c>
      <c r="E35" s="341"/>
      <c r="F35" s="85"/>
      <c r="G35" s="85"/>
      <c r="H35" s="85"/>
      <c r="I35" s="85"/>
      <c r="J35" s="85"/>
      <c r="K35" s="85"/>
      <c r="L35" s="85"/>
      <c r="M35" s="85"/>
      <c r="N35" s="51">
        <f>SUM(B35:C36)</f>
        <v>0</v>
      </c>
    </row>
    <row r="36" spans="1:14" ht="21" customHeight="1" x14ac:dyDescent="0.3">
      <c r="A36" s="339"/>
      <c r="B36" s="342"/>
      <c r="C36" s="343"/>
      <c r="D36" s="344" t="str">
        <f>IF(B36&gt;0,"GRATUIT","")</f>
        <v/>
      </c>
      <c r="E36" s="345"/>
      <c r="F36" s="87"/>
      <c r="G36" s="87"/>
      <c r="H36" s="87"/>
      <c r="I36" s="87"/>
      <c r="J36" s="87"/>
      <c r="K36" s="87"/>
      <c r="L36" s="87"/>
      <c r="M36" s="87"/>
      <c r="N36" s="51">
        <f>SUM(B35:C36)</f>
        <v>0</v>
      </c>
    </row>
    <row r="37" spans="1:14" ht="21" customHeight="1" x14ac:dyDescent="0.3">
      <c r="A37" s="338"/>
      <c r="B37" s="84"/>
      <c r="C37" s="84"/>
      <c r="D37" s="340" t="s">
        <v>1661</v>
      </c>
      <c r="E37" s="341"/>
      <c r="F37" s="85"/>
      <c r="G37" s="85"/>
      <c r="H37" s="85"/>
      <c r="I37" s="85"/>
      <c r="J37" s="85"/>
      <c r="K37" s="85"/>
      <c r="L37" s="85"/>
      <c r="M37" s="85"/>
      <c r="N37" s="51">
        <f>SUM(B37:C38)</f>
        <v>0</v>
      </c>
    </row>
    <row r="38" spans="1:14" ht="21" customHeight="1" x14ac:dyDescent="0.3">
      <c r="A38" s="339"/>
      <c r="B38" s="342"/>
      <c r="C38" s="343"/>
      <c r="D38" s="344" t="str">
        <f t="shared" ref="D38" si="4">IF(B38&gt;0,"GRATUIT","")</f>
        <v/>
      </c>
      <c r="E38" s="345"/>
      <c r="F38" s="87"/>
      <c r="G38" s="87"/>
      <c r="H38" s="87"/>
      <c r="I38" s="87"/>
      <c r="J38" s="87"/>
      <c r="K38" s="87"/>
      <c r="L38" s="87"/>
      <c r="M38" s="87"/>
      <c r="N38" s="51">
        <f>SUM(B37:C38)</f>
        <v>0</v>
      </c>
    </row>
    <row r="39" spans="1:14" ht="21" customHeight="1" x14ac:dyDescent="0.3">
      <c r="A39" s="338"/>
      <c r="B39" s="84"/>
      <c r="C39" s="84"/>
      <c r="D39" s="340" t="s">
        <v>1662</v>
      </c>
      <c r="E39" s="341"/>
      <c r="F39" s="85"/>
      <c r="G39" s="85"/>
      <c r="H39" s="85"/>
      <c r="I39" s="85"/>
      <c r="J39" s="85"/>
      <c r="K39" s="85"/>
      <c r="L39" s="85"/>
      <c r="M39" s="85"/>
      <c r="N39" s="51">
        <f>SUM(B39:C40)</f>
        <v>0</v>
      </c>
    </row>
    <row r="40" spans="1:14" ht="21" customHeight="1" x14ac:dyDescent="0.3">
      <c r="A40" s="339"/>
      <c r="B40" s="342"/>
      <c r="C40" s="343"/>
      <c r="D40" s="344" t="str">
        <f t="shared" ref="D40" si="5">IF(B40&gt;0,"GRATUIT","")</f>
        <v/>
      </c>
      <c r="E40" s="345"/>
      <c r="F40" s="87"/>
      <c r="G40" s="87"/>
      <c r="H40" s="87"/>
      <c r="I40" s="87"/>
      <c r="J40" s="87"/>
      <c r="K40" s="87"/>
      <c r="L40" s="87"/>
      <c r="M40" s="87"/>
      <c r="N40" s="51">
        <f>SUM(B39:C40)</f>
        <v>0</v>
      </c>
    </row>
    <row r="41" spans="1:14" ht="21" customHeight="1" x14ac:dyDescent="0.3">
      <c r="A41" s="338"/>
      <c r="B41" s="84"/>
      <c r="C41" s="84"/>
      <c r="D41" s="340" t="s">
        <v>1663</v>
      </c>
      <c r="E41" s="341"/>
      <c r="F41" s="85"/>
      <c r="G41" s="85"/>
      <c r="H41" s="85"/>
      <c r="I41" s="85"/>
      <c r="J41" s="85"/>
      <c r="K41" s="85"/>
      <c r="L41" s="85"/>
      <c r="M41" s="85"/>
      <c r="N41" s="51">
        <f>SUM(B41:C42)</f>
        <v>0</v>
      </c>
    </row>
    <row r="42" spans="1:14" ht="21" customHeight="1" x14ac:dyDescent="0.3">
      <c r="A42" s="339"/>
      <c r="B42" s="342"/>
      <c r="C42" s="343"/>
      <c r="D42" s="344" t="str">
        <f t="shared" ref="D42" si="6">IF(B42&gt;0,"GRATUIT","")</f>
        <v/>
      </c>
      <c r="E42" s="345"/>
      <c r="F42" s="87"/>
      <c r="G42" s="87"/>
      <c r="H42" s="87"/>
      <c r="I42" s="87"/>
      <c r="J42" s="87"/>
      <c r="K42" s="87"/>
      <c r="L42" s="87"/>
      <c r="M42" s="87"/>
      <c r="N42" s="51">
        <f>SUM(B41:C42)</f>
        <v>0</v>
      </c>
    </row>
    <row r="43" spans="1:14" ht="21" customHeight="1" x14ac:dyDescent="0.3">
      <c r="A43" s="338"/>
      <c r="B43" s="84"/>
      <c r="C43" s="84"/>
      <c r="D43" s="340" t="s">
        <v>1664</v>
      </c>
      <c r="E43" s="341"/>
      <c r="F43" s="85"/>
      <c r="G43" s="85"/>
      <c r="H43" s="85"/>
      <c r="I43" s="85"/>
      <c r="J43" s="85"/>
      <c r="K43" s="85"/>
      <c r="L43" s="85"/>
      <c r="M43" s="85"/>
      <c r="N43" s="51">
        <f>SUM(B43:C44)</f>
        <v>0</v>
      </c>
    </row>
    <row r="44" spans="1:14" ht="21" customHeight="1" x14ac:dyDescent="0.3">
      <c r="A44" s="339"/>
      <c r="B44" s="342"/>
      <c r="C44" s="343"/>
      <c r="D44" s="344" t="str">
        <f t="shared" ref="D44" si="7">IF(B44&gt;0,"GRATUIT","")</f>
        <v/>
      </c>
      <c r="E44" s="345"/>
      <c r="F44" s="87"/>
      <c r="G44" s="87"/>
      <c r="H44" s="87"/>
      <c r="I44" s="87"/>
      <c r="J44" s="87"/>
      <c r="K44" s="87"/>
      <c r="L44" s="87"/>
      <c r="M44" s="87"/>
      <c r="N44" s="51">
        <f>SUM(B43:C44)</f>
        <v>0</v>
      </c>
    </row>
    <row r="45" spans="1:14" ht="21" customHeight="1" x14ac:dyDescent="0.3">
      <c r="A45" s="338"/>
      <c r="B45" s="84"/>
      <c r="C45" s="84"/>
      <c r="D45" s="340" t="s">
        <v>1665</v>
      </c>
      <c r="E45" s="341"/>
      <c r="F45" s="85"/>
      <c r="G45" s="85"/>
      <c r="H45" s="85"/>
      <c r="I45" s="85"/>
      <c r="J45" s="85"/>
      <c r="K45" s="85"/>
      <c r="L45" s="85"/>
      <c r="M45" s="85"/>
      <c r="N45" s="51">
        <f>SUM(B45:C46)</f>
        <v>0</v>
      </c>
    </row>
    <row r="46" spans="1:14" ht="21" customHeight="1" x14ac:dyDescent="0.3">
      <c r="A46" s="339"/>
      <c r="B46" s="342"/>
      <c r="C46" s="343"/>
      <c r="D46" s="344" t="str">
        <f t="shared" ref="D46" si="8">IF(B46&gt;0,"GRATUIT","")</f>
        <v/>
      </c>
      <c r="E46" s="345"/>
      <c r="F46" s="87"/>
      <c r="G46" s="87"/>
      <c r="H46" s="87"/>
      <c r="I46" s="87"/>
      <c r="J46" s="87"/>
      <c r="K46" s="87"/>
      <c r="L46" s="87"/>
      <c r="M46" s="87"/>
      <c r="N46" s="51">
        <f>SUM(B45:C46)</f>
        <v>0</v>
      </c>
    </row>
    <row r="47" spans="1:14" ht="21" customHeight="1" x14ac:dyDescent="0.3">
      <c r="A47" s="338"/>
      <c r="B47" s="84"/>
      <c r="C47" s="84"/>
      <c r="D47" s="340" t="s">
        <v>1666</v>
      </c>
      <c r="E47" s="341"/>
      <c r="F47" s="85"/>
      <c r="G47" s="85"/>
      <c r="H47" s="85"/>
      <c r="I47" s="85"/>
      <c r="J47" s="85"/>
      <c r="K47" s="85"/>
      <c r="L47" s="85"/>
      <c r="M47" s="85"/>
      <c r="N47" s="51">
        <f>SUM(B47:C48)</f>
        <v>0</v>
      </c>
    </row>
    <row r="48" spans="1:14" ht="21" customHeight="1" x14ac:dyDescent="0.3">
      <c r="A48" s="339"/>
      <c r="B48" s="342"/>
      <c r="C48" s="343"/>
      <c r="D48" s="344" t="str">
        <f>IF(B48&gt;0,"GRATUIT","")</f>
        <v/>
      </c>
      <c r="E48" s="345"/>
      <c r="F48" s="87"/>
      <c r="G48" s="87"/>
      <c r="H48" s="87"/>
      <c r="I48" s="87"/>
      <c r="J48" s="87"/>
      <c r="K48" s="87"/>
      <c r="L48" s="87"/>
      <c r="M48" s="87"/>
      <c r="N48" s="51">
        <f>SUM(B47:C48)</f>
        <v>0</v>
      </c>
    </row>
    <row r="49" spans="1:14" ht="21" customHeight="1" x14ac:dyDescent="0.3">
      <c r="A49" s="338"/>
      <c r="B49" s="84"/>
      <c r="C49" s="84"/>
      <c r="D49" s="340" t="s">
        <v>1667</v>
      </c>
      <c r="E49" s="341"/>
      <c r="F49" s="85"/>
      <c r="G49" s="85"/>
      <c r="H49" s="85"/>
      <c r="I49" s="85"/>
      <c r="J49" s="85"/>
      <c r="K49" s="85"/>
      <c r="L49" s="85"/>
      <c r="M49" s="85"/>
      <c r="N49" s="51">
        <f>SUM(B49:C50)</f>
        <v>0</v>
      </c>
    </row>
    <row r="50" spans="1:14" ht="21" customHeight="1" x14ac:dyDescent="0.3">
      <c r="A50" s="339"/>
      <c r="B50" s="342"/>
      <c r="C50" s="343"/>
      <c r="D50" s="344" t="str">
        <f>IF(B50&gt;0,"GRATUIT","")</f>
        <v/>
      </c>
      <c r="E50" s="345"/>
      <c r="F50" s="87"/>
      <c r="G50" s="87"/>
      <c r="H50" s="87"/>
      <c r="I50" s="87"/>
      <c r="J50" s="87"/>
      <c r="K50" s="87"/>
      <c r="L50" s="87"/>
      <c r="M50" s="87"/>
      <c r="N50" s="51">
        <f>SUM(B49:C50)</f>
        <v>0</v>
      </c>
    </row>
    <row r="51" spans="1:14" ht="21" customHeight="1" x14ac:dyDescent="0.3">
      <c r="A51" s="338"/>
      <c r="B51" s="84"/>
      <c r="C51" s="84"/>
      <c r="D51" s="340" t="s">
        <v>1668</v>
      </c>
      <c r="E51" s="341"/>
      <c r="F51" s="85"/>
      <c r="G51" s="85"/>
      <c r="H51" s="85"/>
      <c r="I51" s="85"/>
      <c r="J51" s="85"/>
      <c r="K51" s="85"/>
      <c r="L51" s="85"/>
      <c r="M51" s="85"/>
      <c r="N51" s="51">
        <f>SUM(B51:C52)</f>
        <v>0</v>
      </c>
    </row>
    <row r="52" spans="1:14" ht="21" customHeight="1" x14ac:dyDescent="0.3">
      <c r="A52" s="339"/>
      <c r="B52" s="342"/>
      <c r="C52" s="343"/>
      <c r="D52" s="344" t="str">
        <f t="shared" ref="D52" si="9">IF(B52&gt;0,"GRATUIT","")</f>
        <v/>
      </c>
      <c r="E52" s="345"/>
      <c r="F52" s="87"/>
      <c r="G52" s="87"/>
      <c r="H52" s="87"/>
      <c r="I52" s="87"/>
      <c r="J52" s="87"/>
      <c r="K52" s="87"/>
      <c r="L52" s="87"/>
      <c r="M52" s="87"/>
      <c r="N52" s="51">
        <f>SUM(B51:C52)</f>
        <v>0</v>
      </c>
    </row>
    <row r="53" spans="1:14" ht="21" customHeight="1" x14ac:dyDescent="0.3">
      <c r="A53" s="338"/>
      <c r="B53" s="84"/>
      <c r="C53" s="84"/>
      <c r="D53" s="340" t="s">
        <v>1669</v>
      </c>
      <c r="E53" s="341"/>
      <c r="F53" s="85"/>
      <c r="G53" s="85"/>
      <c r="H53" s="85"/>
      <c r="I53" s="85"/>
      <c r="J53" s="85"/>
      <c r="K53" s="85"/>
      <c r="L53" s="85"/>
      <c r="M53" s="85"/>
      <c r="N53" s="51">
        <f>SUM(B53:C54)</f>
        <v>0</v>
      </c>
    </row>
    <row r="54" spans="1:14" ht="21" customHeight="1" x14ac:dyDescent="0.3">
      <c r="A54" s="339"/>
      <c r="B54" s="342"/>
      <c r="C54" s="343"/>
      <c r="D54" s="344" t="str">
        <f t="shared" ref="D54" si="10">IF(B54&gt;0,"GRATUIT","")</f>
        <v/>
      </c>
      <c r="E54" s="345"/>
      <c r="F54" s="87"/>
      <c r="G54" s="87"/>
      <c r="H54" s="87"/>
      <c r="I54" s="87"/>
      <c r="J54" s="87"/>
      <c r="K54" s="87"/>
      <c r="L54" s="87"/>
      <c r="M54" s="87"/>
      <c r="N54" s="51">
        <f>SUM(B53:C54)</f>
        <v>0</v>
      </c>
    </row>
    <row r="55" spans="1:14" ht="21" customHeight="1" x14ac:dyDescent="0.3">
      <c r="A55" s="338"/>
      <c r="B55" s="84"/>
      <c r="C55" s="84"/>
      <c r="D55" s="340" t="s">
        <v>1670</v>
      </c>
      <c r="E55" s="341"/>
      <c r="F55" s="85"/>
      <c r="G55" s="85"/>
      <c r="H55" s="85"/>
      <c r="I55" s="85"/>
      <c r="J55" s="85"/>
      <c r="K55" s="85"/>
      <c r="L55" s="85"/>
      <c r="M55" s="85"/>
      <c r="N55" s="51">
        <f>SUM(B55:C56)</f>
        <v>0</v>
      </c>
    </row>
    <row r="56" spans="1:14" ht="21" customHeight="1" x14ac:dyDescent="0.3">
      <c r="A56" s="339"/>
      <c r="B56" s="342"/>
      <c r="C56" s="343"/>
      <c r="D56" s="344" t="str">
        <f t="shared" ref="D56" si="11">IF(B56&gt;0,"GRATUIT","")</f>
        <v/>
      </c>
      <c r="E56" s="345"/>
      <c r="F56" s="87"/>
      <c r="G56" s="87"/>
      <c r="H56" s="87"/>
      <c r="I56" s="87"/>
      <c r="J56" s="87"/>
      <c r="K56" s="87"/>
      <c r="L56" s="87"/>
      <c r="M56" s="87"/>
      <c r="N56" s="51">
        <f>SUM(B55:C56)</f>
        <v>0</v>
      </c>
    </row>
    <row r="57" spans="1:14" ht="21" customHeight="1" x14ac:dyDescent="0.3">
      <c r="A57" s="338"/>
      <c r="B57" s="348"/>
      <c r="C57" s="349"/>
      <c r="D57" s="340" t="s">
        <v>1671</v>
      </c>
      <c r="E57" s="341"/>
      <c r="F57" s="85"/>
      <c r="G57" s="85"/>
      <c r="H57" s="85"/>
      <c r="I57" s="85"/>
      <c r="J57" s="85"/>
      <c r="K57" s="85"/>
      <c r="L57" s="85"/>
      <c r="M57" s="85"/>
      <c r="N57" s="51">
        <f>SUM(B57:C58)</f>
        <v>0</v>
      </c>
    </row>
    <row r="58" spans="1:14" ht="21" customHeight="1" x14ac:dyDescent="0.3">
      <c r="A58" s="339"/>
      <c r="B58" s="342"/>
      <c r="C58" s="343"/>
      <c r="D58" s="344" t="str">
        <f t="shared" ref="D58" si="12">IF(B58&gt;0,"GRATUIT","")</f>
        <v/>
      </c>
      <c r="E58" s="345"/>
      <c r="F58" s="87"/>
      <c r="G58" s="87"/>
      <c r="H58" s="87"/>
      <c r="I58" s="87"/>
      <c r="J58" s="87"/>
      <c r="K58" s="87"/>
      <c r="L58" s="87"/>
      <c r="M58" s="87"/>
      <c r="N58" s="51">
        <f>SUM(B57:C58)</f>
        <v>0</v>
      </c>
    </row>
    <row r="59" spans="1:14" ht="21" customHeight="1" x14ac:dyDescent="0.3">
      <c r="A59" s="338"/>
      <c r="B59" s="348"/>
      <c r="C59" s="349"/>
      <c r="D59" s="340" t="s">
        <v>1672</v>
      </c>
      <c r="E59" s="341"/>
      <c r="F59" s="85"/>
      <c r="G59" s="85"/>
      <c r="H59" s="85"/>
      <c r="I59" s="85"/>
      <c r="J59" s="85"/>
      <c r="K59" s="85"/>
      <c r="L59" s="85"/>
      <c r="M59" s="85"/>
      <c r="N59" s="51">
        <f>SUM(B59:C60)</f>
        <v>0</v>
      </c>
    </row>
    <row r="60" spans="1:14" ht="21" customHeight="1" x14ac:dyDescent="0.3">
      <c r="A60" s="339"/>
      <c r="B60" s="342"/>
      <c r="C60" s="343"/>
      <c r="D60" s="344" t="str">
        <f t="shared" ref="D60" si="13">IF(B60&gt;0,"GRATUIT","")</f>
        <v/>
      </c>
      <c r="E60" s="345"/>
      <c r="F60" s="87"/>
      <c r="G60" s="87"/>
      <c r="H60" s="87"/>
      <c r="I60" s="87"/>
      <c r="J60" s="87"/>
      <c r="K60" s="87"/>
      <c r="L60" s="87"/>
      <c r="M60" s="87"/>
      <c r="N60" s="51">
        <f>SUM(B59:C60)</f>
        <v>0</v>
      </c>
    </row>
    <row r="61" spans="1:14" ht="21" customHeight="1" x14ac:dyDescent="0.3">
      <c r="A61" s="338"/>
      <c r="B61" s="348"/>
      <c r="C61" s="349"/>
      <c r="D61" s="340" t="s">
        <v>1673</v>
      </c>
      <c r="E61" s="341"/>
      <c r="F61" s="85"/>
      <c r="G61" s="85"/>
      <c r="H61" s="85"/>
      <c r="I61" s="85"/>
      <c r="J61" s="85"/>
      <c r="K61" s="85"/>
      <c r="L61" s="85"/>
      <c r="M61" s="85"/>
      <c r="N61" s="51">
        <f>SUM(B61:C62)</f>
        <v>0</v>
      </c>
    </row>
    <row r="62" spans="1:14" ht="21" customHeight="1" x14ac:dyDescent="0.3">
      <c r="A62" s="339"/>
      <c r="B62" s="342"/>
      <c r="C62" s="343"/>
      <c r="D62" s="344" t="str">
        <f t="shared" ref="D62" si="14">IF(B62&gt;0,"GRATUIT","")</f>
        <v/>
      </c>
      <c r="E62" s="345"/>
      <c r="F62" s="87"/>
      <c r="G62" s="87"/>
      <c r="H62" s="87"/>
      <c r="I62" s="87"/>
      <c r="J62" s="87"/>
      <c r="K62" s="87"/>
      <c r="L62" s="87"/>
      <c r="M62" s="87"/>
      <c r="N62" s="51">
        <f>SUM(B61:C62)</f>
        <v>0</v>
      </c>
    </row>
    <row r="63" spans="1:14" ht="21" customHeight="1" x14ac:dyDescent="0.3">
      <c r="A63" s="338"/>
      <c r="B63" s="348"/>
      <c r="C63" s="349"/>
      <c r="D63" s="340" t="s">
        <v>1674</v>
      </c>
      <c r="E63" s="341"/>
      <c r="F63" s="85"/>
      <c r="G63" s="85"/>
      <c r="H63" s="85"/>
      <c r="I63" s="85"/>
      <c r="J63" s="85"/>
      <c r="K63" s="85"/>
      <c r="L63" s="85"/>
      <c r="M63" s="85"/>
      <c r="N63" s="51">
        <f>SUM(B63:C64)</f>
        <v>0</v>
      </c>
    </row>
    <row r="64" spans="1:14" ht="21" customHeight="1" x14ac:dyDescent="0.3">
      <c r="A64" s="339"/>
      <c r="B64" s="342"/>
      <c r="C64" s="343"/>
      <c r="D64" s="344" t="str">
        <f t="shared" ref="D64" si="15">IF(B64&gt;0,"GRATUIT","")</f>
        <v/>
      </c>
      <c r="E64" s="345"/>
      <c r="F64" s="87"/>
      <c r="G64" s="87"/>
      <c r="H64" s="87"/>
      <c r="I64" s="87"/>
      <c r="J64" s="87"/>
      <c r="K64" s="87"/>
      <c r="L64" s="87"/>
      <c r="M64" s="87"/>
      <c r="N64" s="51">
        <f>SUM(B63:C64)</f>
        <v>0</v>
      </c>
    </row>
    <row r="65" spans="1:14" ht="21" customHeight="1" x14ac:dyDescent="0.3">
      <c r="A65" s="338"/>
      <c r="B65" s="348"/>
      <c r="C65" s="349"/>
      <c r="D65" s="340" t="s">
        <v>1675</v>
      </c>
      <c r="E65" s="341"/>
      <c r="F65" s="85"/>
      <c r="G65" s="85"/>
      <c r="H65" s="85"/>
      <c r="I65" s="85"/>
      <c r="J65" s="85"/>
      <c r="K65" s="85"/>
      <c r="L65" s="85"/>
      <c r="M65" s="85"/>
      <c r="N65" s="51">
        <f>SUM(B65:C66)</f>
        <v>0</v>
      </c>
    </row>
    <row r="66" spans="1:14" ht="21" customHeight="1" x14ac:dyDescent="0.3">
      <c r="A66" s="339"/>
      <c r="B66" s="342"/>
      <c r="C66" s="343"/>
      <c r="D66" s="344" t="str">
        <f t="shared" ref="D66" si="16">IF(B66&gt;0,"GRATUIT","")</f>
        <v/>
      </c>
      <c r="E66" s="345"/>
      <c r="F66" s="87"/>
      <c r="G66" s="87"/>
      <c r="H66" s="87"/>
      <c r="I66" s="87"/>
      <c r="J66" s="87"/>
      <c r="K66" s="87"/>
      <c r="L66" s="87"/>
      <c r="M66" s="87"/>
      <c r="N66" s="51">
        <f>SUM(B65:C66)</f>
        <v>0</v>
      </c>
    </row>
    <row r="67" spans="1:14" ht="21" customHeight="1" x14ac:dyDescent="0.3">
      <c r="A67" s="338"/>
      <c r="B67" s="348"/>
      <c r="C67" s="349"/>
      <c r="D67" s="340" t="s">
        <v>1676</v>
      </c>
      <c r="E67" s="341"/>
      <c r="F67" s="85"/>
      <c r="G67" s="85"/>
      <c r="H67" s="85"/>
      <c r="I67" s="85"/>
      <c r="J67" s="85"/>
      <c r="K67" s="85"/>
      <c r="L67" s="85"/>
      <c r="M67" s="85"/>
      <c r="N67" s="51">
        <f>SUM(B67:C68)</f>
        <v>0</v>
      </c>
    </row>
    <row r="68" spans="1:14" ht="21" customHeight="1" x14ac:dyDescent="0.3">
      <c r="A68" s="339"/>
      <c r="B68" s="342"/>
      <c r="C68" s="343"/>
      <c r="D68" s="344" t="str">
        <f t="shared" ref="D68" si="17">IF(B68&gt;0,"GRATUIT","")</f>
        <v/>
      </c>
      <c r="E68" s="345"/>
      <c r="F68" s="87"/>
      <c r="G68" s="87"/>
      <c r="H68" s="87"/>
      <c r="I68" s="87"/>
      <c r="J68" s="87"/>
      <c r="K68" s="87"/>
      <c r="L68" s="87"/>
      <c r="M68" s="87"/>
      <c r="N68" s="51">
        <f>SUM(B67:C68)</f>
        <v>0</v>
      </c>
    </row>
    <row r="69" spans="1:14" ht="21" customHeight="1" x14ac:dyDescent="0.3">
      <c r="A69" s="350"/>
      <c r="B69" s="348"/>
      <c r="C69" s="349"/>
      <c r="D69" s="358" t="s">
        <v>1677</v>
      </c>
      <c r="E69" s="359"/>
      <c r="F69" s="338"/>
      <c r="G69" s="355"/>
      <c r="H69" s="355"/>
      <c r="I69" s="355"/>
      <c r="J69" s="355"/>
      <c r="K69" s="355"/>
      <c r="L69" s="355"/>
      <c r="M69" s="355"/>
      <c r="N69" s="51">
        <f>SUM(B69:C70)</f>
        <v>0</v>
      </c>
    </row>
    <row r="70" spans="1:14" ht="21" customHeight="1" x14ac:dyDescent="0.3">
      <c r="A70" s="339"/>
      <c r="B70" s="342"/>
      <c r="C70" s="343"/>
      <c r="D70" s="344" t="str">
        <f t="shared" ref="D70" si="18">IF(B70&gt;0,"GRATUIT","")</f>
        <v/>
      </c>
      <c r="E70" s="345"/>
      <c r="F70" s="356"/>
      <c r="G70" s="357"/>
      <c r="H70" s="357"/>
      <c r="I70" s="357"/>
      <c r="J70" s="357"/>
      <c r="K70" s="357"/>
      <c r="L70" s="357"/>
      <c r="M70" s="357"/>
      <c r="N70" s="51">
        <f>SUM(B69:C70)</f>
        <v>0</v>
      </c>
    </row>
    <row r="71" spans="1:14" ht="21" customHeight="1" x14ac:dyDescent="0.3">
      <c r="A71" s="338"/>
      <c r="B71" s="348"/>
      <c r="C71" s="349"/>
      <c r="D71" s="340" t="s">
        <v>1678</v>
      </c>
      <c r="E71" s="341"/>
      <c r="F71" s="88"/>
      <c r="G71" s="88"/>
      <c r="H71" s="88"/>
      <c r="I71" s="88"/>
      <c r="J71" s="88"/>
      <c r="K71" s="88"/>
      <c r="L71" s="88"/>
      <c r="N71" s="51">
        <f>SUM(B71:C72)</f>
        <v>0</v>
      </c>
    </row>
    <row r="72" spans="1:14" ht="21" customHeight="1" x14ac:dyDescent="0.3">
      <c r="A72" s="339"/>
      <c r="B72" s="342"/>
      <c r="C72" s="343"/>
      <c r="D72" s="344" t="str">
        <f t="shared" ref="D72" si="19">IF(B72&gt;0,"GRATUIT","")</f>
        <v/>
      </c>
      <c r="E72" s="345"/>
      <c r="F72" s="89"/>
      <c r="G72" s="87"/>
      <c r="H72" s="87"/>
      <c r="I72" s="87"/>
      <c r="J72" s="87"/>
      <c r="K72" s="87"/>
      <c r="L72" s="87"/>
      <c r="M72" s="90"/>
      <c r="N72" s="51">
        <f>SUM(B71:C72)</f>
        <v>0</v>
      </c>
    </row>
    <row r="73" spans="1:14" ht="21" customHeight="1" x14ac:dyDescent="0.3">
      <c r="A73" s="338"/>
      <c r="B73" s="348"/>
      <c r="C73" s="349"/>
      <c r="D73" s="340" t="s">
        <v>1679</v>
      </c>
      <c r="E73" s="341"/>
      <c r="F73" s="88"/>
      <c r="G73" s="88"/>
      <c r="H73" s="88"/>
      <c r="I73" s="88"/>
      <c r="J73" s="88"/>
      <c r="K73" s="88"/>
      <c r="L73" s="88"/>
      <c r="N73" s="51">
        <f>SUM(B73:C74)</f>
        <v>0</v>
      </c>
    </row>
    <row r="74" spans="1:14" ht="21" customHeight="1" x14ac:dyDescent="0.3">
      <c r="A74" s="339"/>
      <c r="B74" s="342"/>
      <c r="C74" s="343"/>
      <c r="D74" s="344" t="str">
        <f t="shared" ref="D74" si="20">IF(B74&gt;0,"GRATUIT","")</f>
        <v/>
      </c>
      <c r="E74" s="345"/>
      <c r="F74" s="89"/>
      <c r="G74" s="87"/>
      <c r="H74" s="87"/>
      <c r="I74" s="87"/>
      <c r="J74" s="87"/>
      <c r="K74" s="87"/>
      <c r="L74" s="87"/>
      <c r="M74" s="90"/>
      <c r="N74" s="51">
        <f>SUM(B73:C74)</f>
        <v>0</v>
      </c>
    </row>
    <row r="75" spans="1:14" ht="21" customHeight="1" x14ac:dyDescent="0.3">
      <c r="A75" s="338"/>
      <c r="B75" s="348"/>
      <c r="C75" s="349"/>
      <c r="D75" s="340" t="s">
        <v>1680</v>
      </c>
      <c r="E75" s="341"/>
      <c r="F75" s="88"/>
      <c r="G75" s="88"/>
      <c r="H75" s="88"/>
      <c r="I75" s="88"/>
      <c r="J75" s="88"/>
      <c r="K75" s="88"/>
      <c r="L75" s="88"/>
      <c r="N75" s="51">
        <f>SUM(B75:C76)</f>
        <v>0</v>
      </c>
    </row>
    <row r="76" spans="1:14" ht="21" customHeight="1" x14ac:dyDescent="0.3">
      <c r="A76" s="339"/>
      <c r="B76" s="342"/>
      <c r="C76" s="343"/>
      <c r="D76" s="344" t="str">
        <f t="shared" ref="D76" si="21">IF(B76&gt;0,"GRATUIT","")</f>
        <v/>
      </c>
      <c r="E76" s="345"/>
      <c r="F76" s="89"/>
      <c r="G76" s="87"/>
      <c r="H76" s="87"/>
      <c r="I76" s="87"/>
      <c r="J76" s="87"/>
      <c r="K76" s="87"/>
      <c r="L76" s="87"/>
      <c r="M76" s="90"/>
      <c r="N76" s="51">
        <f>SUM(B75:C76)</f>
        <v>0</v>
      </c>
    </row>
    <row r="77" spans="1:14" ht="21" customHeight="1" x14ac:dyDescent="0.3">
      <c r="A77" s="338"/>
      <c r="B77" s="84"/>
      <c r="C77" s="84"/>
      <c r="D77" s="351"/>
      <c r="E77" s="352"/>
      <c r="F77" s="88"/>
      <c r="G77" s="88"/>
      <c r="H77" s="88"/>
      <c r="I77" s="88"/>
      <c r="J77" s="88"/>
      <c r="K77" s="88"/>
      <c r="L77" s="88"/>
      <c r="N77" s="51">
        <f>SUM(B77:C78)</f>
        <v>0</v>
      </c>
    </row>
    <row r="78" spans="1:14" ht="21" customHeight="1" x14ac:dyDescent="0.3">
      <c r="A78" s="339"/>
      <c r="B78" s="342"/>
      <c r="C78" s="343"/>
      <c r="D78" s="344" t="str">
        <f t="shared" ref="D78" si="22">IF(B78&gt;0,"GRATUIT","")</f>
        <v/>
      </c>
      <c r="E78" s="345"/>
      <c r="F78" s="89"/>
      <c r="G78" s="87"/>
      <c r="H78" s="87"/>
      <c r="I78" s="87"/>
      <c r="J78" s="87"/>
      <c r="K78" s="87"/>
      <c r="L78" s="87"/>
      <c r="M78" s="90"/>
      <c r="N78" s="51">
        <f>SUM(B77:C78)</f>
        <v>0</v>
      </c>
    </row>
    <row r="79" spans="1:14" ht="21" customHeight="1" x14ac:dyDescent="0.3">
      <c r="A79" s="338"/>
      <c r="B79" s="84"/>
      <c r="C79" s="84"/>
      <c r="D79" s="351"/>
      <c r="E79" s="352"/>
      <c r="F79" s="88"/>
      <c r="G79" s="88"/>
      <c r="H79" s="88"/>
      <c r="I79" s="88"/>
      <c r="J79" s="88"/>
      <c r="K79" s="88"/>
      <c r="L79" s="88"/>
      <c r="N79" s="51">
        <f>SUM(B79:C80)</f>
        <v>0</v>
      </c>
    </row>
    <row r="80" spans="1:14" ht="21" customHeight="1" x14ac:dyDescent="0.3">
      <c r="A80" s="339"/>
      <c r="B80" s="342"/>
      <c r="C80" s="343"/>
      <c r="D80" s="344" t="str">
        <f t="shared" ref="D80" si="23">IF(B80&gt;0,"GRATUIT","")</f>
        <v/>
      </c>
      <c r="E80" s="345"/>
      <c r="F80" s="89"/>
      <c r="G80" s="87"/>
      <c r="H80" s="87"/>
      <c r="I80" s="87"/>
      <c r="J80" s="87"/>
      <c r="K80" s="87"/>
      <c r="L80" s="87"/>
      <c r="M80" s="90"/>
      <c r="N80" s="51">
        <f>SUM(B79:C80)</f>
        <v>0</v>
      </c>
    </row>
    <row r="81" spans="1:14" ht="21" customHeight="1" x14ac:dyDescent="0.3">
      <c r="A81" s="338"/>
      <c r="B81" s="84"/>
      <c r="C81" s="84"/>
      <c r="D81" s="351"/>
      <c r="E81" s="352"/>
      <c r="F81" s="88"/>
      <c r="G81" s="88"/>
      <c r="H81" s="88"/>
      <c r="I81" s="88"/>
      <c r="J81" s="88"/>
      <c r="K81" s="88"/>
      <c r="L81" s="88"/>
      <c r="N81" s="51">
        <f>SUM(B81:C82)</f>
        <v>0</v>
      </c>
    </row>
    <row r="82" spans="1:14" ht="21" customHeight="1" x14ac:dyDescent="0.3">
      <c r="A82" s="339"/>
      <c r="B82" s="342"/>
      <c r="C82" s="343"/>
      <c r="D82" s="344" t="str">
        <f t="shared" ref="D82" si="24">IF(B82&gt;0,"GRATUIT","")</f>
        <v/>
      </c>
      <c r="E82" s="345"/>
      <c r="F82" s="91"/>
      <c r="G82" s="92"/>
      <c r="H82" s="92"/>
      <c r="I82" s="92"/>
      <c r="J82" s="92"/>
      <c r="K82" s="92"/>
      <c r="L82" s="92"/>
      <c r="M82" s="93"/>
      <c r="N82" s="51">
        <f>SUM(B81:C82)</f>
        <v>0</v>
      </c>
    </row>
    <row r="83" spans="1:14" ht="21" customHeight="1" x14ac:dyDescent="0.3">
      <c r="A83" s="338"/>
      <c r="B83" s="84"/>
      <c r="C83" s="84"/>
      <c r="D83" s="351"/>
      <c r="E83" s="352"/>
      <c r="F83" s="88"/>
      <c r="G83" s="88"/>
      <c r="H83" s="88"/>
      <c r="I83" s="88"/>
      <c r="J83" s="88"/>
      <c r="K83" s="88"/>
      <c r="L83" s="88"/>
      <c r="N83" s="51">
        <f>SUM(B83:C84)</f>
        <v>0</v>
      </c>
    </row>
    <row r="84" spans="1:14" ht="21" customHeight="1" x14ac:dyDescent="0.3">
      <c r="A84" s="339"/>
      <c r="B84" s="342"/>
      <c r="C84" s="343"/>
      <c r="D84" s="344" t="str">
        <f t="shared" ref="D84" si="25">IF(B84&gt;0,"GRATUIT","")</f>
        <v/>
      </c>
      <c r="E84" s="345"/>
      <c r="F84" s="89"/>
      <c r="G84" s="87"/>
      <c r="H84" s="87"/>
      <c r="I84" s="87"/>
      <c r="J84" s="87"/>
      <c r="K84" s="87"/>
      <c r="L84" s="87"/>
      <c r="M84" s="90"/>
      <c r="N84" s="51">
        <f>SUM(B83:C84)</f>
        <v>0</v>
      </c>
    </row>
    <row r="85" spans="1:14" ht="21" customHeight="1" x14ac:dyDescent="0.3">
      <c r="A85" s="338"/>
      <c r="B85" s="84"/>
      <c r="C85" s="84"/>
      <c r="D85" s="351"/>
      <c r="E85" s="352"/>
      <c r="F85" s="88"/>
      <c r="G85" s="88"/>
      <c r="H85" s="88"/>
      <c r="I85" s="88"/>
      <c r="J85" s="88"/>
      <c r="K85" s="88"/>
      <c r="L85" s="88"/>
      <c r="N85" s="51">
        <f>SUM(B85:C86)</f>
        <v>0</v>
      </c>
    </row>
    <row r="86" spans="1:14" ht="21" customHeight="1" x14ac:dyDescent="0.3">
      <c r="A86" s="339"/>
      <c r="B86" s="342"/>
      <c r="C86" s="343"/>
      <c r="D86" s="344" t="str">
        <f t="shared" ref="D86" si="26">IF(B86&gt;0,"GRATUIT","")</f>
        <v/>
      </c>
      <c r="E86" s="345"/>
      <c r="F86" s="89"/>
      <c r="G86" s="87"/>
      <c r="H86" s="87"/>
      <c r="I86" s="87"/>
      <c r="J86" s="87"/>
      <c r="K86" s="87"/>
      <c r="L86" s="87"/>
      <c r="M86" s="90"/>
      <c r="N86" s="51">
        <f>SUM(B85:C86)</f>
        <v>0</v>
      </c>
    </row>
    <row r="87" spans="1:14" ht="21" customHeight="1" x14ac:dyDescent="0.3">
      <c r="A87" s="338"/>
      <c r="B87" s="84"/>
      <c r="C87" s="84"/>
      <c r="D87" s="351"/>
      <c r="E87" s="352"/>
      <c r="F87" s="88"/>
      <c r="G87" s="88"/>
      <c r="H87" s="88"/>
      <c r="I87" s="88"/>
      <c r="J87" s="88"/>
      <c r="K87" s="88"/>
      <c r="L87" s="88"/>
      <c r="N87" s="51">
        <f>SUM(B87:C88)</f>
        <v>0</v>
      </c>
    </row>
    <row r="88" spans="1:14" ht="21" customHeight="1" x14ac:dyDescent="0.3">
      <c r="A88" s="339"/>
      <c r="B88" s="342"/>
      <c r="C88" s="343"/>
      <c r="D88" s="344" t="str">
        <f t="shared" ref="D88" si="27">IF(B88&gt;0,"GRATUIT","")</f>
        <v/>
      </c>
      <c r="E88" s="345"/>
      <c r="F88" s="89"/>
      <c r="G88" s="87"/>
      <c r="H88" s="87"/>
      <c r="I88" s="87"/>
      <c r="J88" s="87"/>
      <c r="K88" s="87"/>
      <c r="L88" s="87"/>
      <c r="M88" s="90"/>
      <c r="N88" s="51">
        <f>SUM(B87:C88)</f>
        <v>0</v>
      </c>
    </row>
    <row r="89" spans="1:14" x14ac:dyDescent="0.3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</row>
  </sheetData>
  <sortState ref="X2:X6">
    <sortCondition ref="X22:X26"/>
  </sortState>
  <mergeCells count="181"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131" activePane="bottomLeft" state="frozen"/>
      <selection pane="bottomLeft" activeCell="A156" sqref="A156:XFD156"/>
    </sheetView>
  </sheetViews>
  <sheetFormatPr baseColWidth="10" defaultRowHeight="11.25" x14ac:dyDescent="0.2"/>
  <cols>
    <col min="1" max="1" width="26.33203125" style="118" bestFit="1" customWidth="1"/>
    <col min="2" max="2" width="26.44140625" style="121" hidden="1" customWidth="1"/>
    <col min="3" max="3" width="40" style="120" customWidth="1"/>
    <col min="4" max="4" width="4.109375" style="120" bestFit="1" customWidth="1"/>
    <col min="5" max="5" width="1.44140625" style="120" bestFit="1" customWidth="1"/>
    <col min="6" max="6" width="1.5546875" style="120" bestFit="1" customWidth="1"/>
    <col min="7" max="10" width="1.44140625" style="120" bestFit="1" customWidth="1"/>
    <col min="11" max="11" width="14.77734375" style="120" customWidth="1"/>
    <col min="12" max="13" width="9.109375" style="120" customWidth="1"/>
    <col min="14" max="14" width="13.5546875" style="120" customWidth="1"/>
    <col min="15" max="15" width="28.109375" style="120" customWidth="1"/>
    <col min="16" max="16" width="5.5546875" style="120" customWidth="1"/>
    <col min="17" max="17" width="5" style="120" customWidth="1"/>
    <col min="18" max="16384" width="11.5546875" style="118"/>
  </cols>
  <sheetData>
    <row r="1" spans="1:17" ht="39" customHeight="1" thickBot="1" x14ac:dyDescent="0.25">
      <c r="B1" s="119" t="s">
        <v>0</v>
      </c>
      <c r="C1" s="120" t="s">
        <v>0</v>
      </c>
      <c r="D1" s="2"/>
      <c r="E1" s="2"/>
      <c r="F1" s="2"/>
      <c r="G1" s="2"/>
      <c r="H1" s="2"/>
      <c r="I1" s="2"/>
      <c r="J1" s="2"/>
      <c r="K1" s="120" t="s">
        <v>0</v>
      </c>
      <c r="L1" s="120" t="s">
        <v>0</v>
      </c>
      <c r="M1" s="120" t="s">
        <v>0</v>
      </c>
      <c r="N1" s="120" t="s">
        <v>0</v>
      </c>
      <c r="O1" s="120" t="s">
        <v>0</v>
      </c>
      <c r="P1" s="120" t="s">
        <v>0</v>
      </c>
    </row>
    <row r="2" spans="1:17" ht="12" thickBot="1" x14ac:dyDescent="0.25">
      <c r="A2" s="122" t="s">
        <v>1</v>
      </c>
      <c r="B2" s="123" t="str">
        <f t="shared" ref="B2:B66" si="0">UPPER(A2)</f>
        <v>ARMOR FRAIS</v>
      </c>
      <c r="C2" s="124" t="s">
        <v>2</v>
      </c>
      <c r="D2" s="292"/>
      <c r="E2" s="292"/>
      <c r="F2" s="292"/>
      <c r="G2" s="292"/>
      <c r="H2" s="292"/>
      <c r="I2" s="292"/>
      <c r="J2" s="292"/>
      <c r="K2" s="124" t="s">
        <v>1642</v>
      </c>
      <c r="L2" s="124" t="s">
        <v>4</v>
      </c>
      <c r="M2" s="124" t="s">
        <v>5</v>
      </c>
      <c r="N2" s="124" t="s">
        <v>6</v>
      </c>
      <c r="O2" s="124" t="s">
        <v>7</v>
      </c>
      <c r="P2" s="124" t="s">
        <v>8</v>
      </c>
      <c r="Q2" s="125">
        <f t="shared" ref="Q2:Q66" si="1" xml:space="preserve"> IF(SUM(D2:J2)=0,1,"0 ")</f>
        <v>1</v>
      </c>
    </row>
    <row r="3" spans="1:17" ht="12" thickBot="1" x14ac:dyDescent="0.25">
      <c r="A3" s="126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4" t="s">
        <v>8</v>
      </c>
      <c r="Q3" s="127" t="str">
        <f t="shared" si="1"/>
        <v xml:space="preserve">0 </v>
      </c>
    </row>
    <row r="4" spans="1:17" ht="12" thickBot="1" x14ac:dyDescent="0.25">
      <c r="A4" s="128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4" t="s">
        <v>8</v>
      </c>
      <c r="Q4" s="127" t="str">
        <f t="shared" si="1"/>
        <v xml:space="preserve">0 </v>
      </c>
    </row>
    <row r="5" spans="1:17" x14ac:dyDescent="0.2">
      <c r="A5" s="126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4" t="s">
        <v>8</v>
      </c>
      <c r="Q5" s="127" t="str">
        <f t="shared" si="1"/>
        <v xml:space="preserve">0 </v>
      </c>
    </row>
    <row r="6" spans="1:17" x14ac:dyDescent="0.2">
      <c r="A6" s="128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7" t="str">
        <f t="shared" si="1"/>
        <v xml:space="preserve">0 </v>
      </c>
    </row>
    <row r="7" spans="1:17" x14ac:dyDescent="0.2">
      <c r="A7" s="128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7" t="str">
        <f t="shared" si="1"/>
        <v xml:space="preserve">0 </v>
      </c>
    </row>
    <row r="8" spans="1:17" x14ac:dyDescent="0.2">
      <c r="A8" s="128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7" t="str">
        <f t="shared" si="1"/>
        <v xml:space="preserve">0 </v>
      </c>
    </row>
    <row r="9" spans="1:17" x14ac:dyDescent="0.2">
      <c r="A9" s="128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7" t="str">
        <f t="shared" si="1"/>
        <v xml:space="preserve">0 </v>
      </c>
    </row>
    <row r="10" spans="1:17" x14ac:dyDescent="0.2">
      <c r="A10" s="126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7" t="str">
        <f t="shared" si="1"/>
        <v xml:space="preserve">0 </v>
      </c>
    </row>
    <row r="11" spans="1:17" x14ac:dyDescent="0.2">
      <c r="A11" s="126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7" t="str">
        <f t="shared" si="1"/>
        <v xml:space="preserve">0 </v>
      </c>
    </row>
    <row r="12" spans="1:17" x14ac:dyDescent="0.2">
      <c r="A12" s="128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7" t="str">
        <f t="shared" si="1"/>
        <v xml:space="preserve">0 </v>
      </c>
    </row>
    <row r="13" spans="1:17" x14ac:dyDescent="0.2">
      <c r="A13" s="128" t="s">
        <v>1889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7" t="str">
        <f t="shared" si="1"/>
        <v xml:space="preserve">0 </v>
      </c>
    </row>
    <row r="14" spans="1:17" x14ac:dyDescent="0.2">
      <c r="A14" s="126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7" t="str">
        <f t="shared" si="1"/>
        <v xml:space="preserve">0 </v>
      </c>
    </row>
    <row r="15" spans="1:17" x14ac:dyDescent="0.2">
      <c r="A15" s="126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7" t="str">
        <f t="shared" si="1"/>
        <v xml:space="preserve">0 </v>
      </c>
    </row>
    <row r="16" spans="1:17" x14ac:dyDescent="0.2">
      <c r="A16" s="126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7" t="str">
        <f t="shared" si="1"/>
        <v xml:space="preserve">0 </v>
      </c>
    </row>
    <row r="17" spans="1:17" x14ac:dyDescent="0.2">
      <c r="A17" s="134" t="s">
        <v>1903</v>
      </c>
      <c r="B17" s="4" t="str">
        <f t="shared" si="0"/>
        <v>AU ST CYR SUR LOIRE</v>
      </c>
      <c r="C17" s="2" t="s">
        <v>1906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1904</v>
      </c>
      <c r="M17" s="2" t="s">
        <v>1905</v>
      </c>
      <c r="N17" s="2"/>
      <c r="O17" s="2" t="s">
        <v>24</v>
      </c>
      <c r="P17" s="2" t="s">
        <v>8</v>
      </c>
      <c r="Q17" s="127" t="str">
        <f t="shared" si="1"/>
        <v xml:space="preserve">0 </v>
      </c>
    </row>
    <row r="18" spans="1:17" x14ac:dyDescent="0.2">
      <c r="A18" s="128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7" t="str">
        <f t="shared" si="1"/>
        <v xml:space="preserve">0 </v>
      </c>
    </row>
    <row r="19" spans="1:17" x14ac:dyDescent="0.2">
      <c r="A19" s="128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1724</v>
      </c>
      <c r="P19" s="2" t="s">
        <v>8</v>
      </c>
      <c r="Q19" s="127" t="str">
        <f t="shared" si="1"/>
        <v xml:space="preserve">0 </v>
      </c>
    </row>
    <row r="20" spans="1:17" x14ac:dyDescent="0.2">
      <c r="A20" s="128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7" t="str">
        <f t="shared" si="1"/>
        <v xml:space="preserve">0 </v>
      </c>
    </row>
    <row r="21" spans="1:17" x14ac:dyDescent="0.2">
      <c r="A21" s="128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7" t="str">
        <f t="shared" si="1"/>
        <v xml:space="preserve">0 </v>
      </c>
    </row>
    <row r="22" spans="1:17" x14ac:dyDescent="0.2">
      <c r="A22" s="129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7" t="str">
        <f t="shared" si="1"/>
        <v xml:space="preserve">0 </v>
      </c>
    </row>
    <row r="23" spans="1:17" x14ac:dyDescent="0.2">
      <c r="A23" s="130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7" t="str">
        <f t="shared" si="1"/>
        <v xml:space="preserve">0 </v>
      </c>
    </row>
    <row r="24" spans="1:17" x14ac:dyDescent="0.2">
      <c r="A24" s="131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7" t="str">
        <f t="shared" si="1"/>
        <v xml:space="preserve">0 </v>
      </c>
    </row>
    <row r="25" spans="1:17" x14ac:dyDescent="0.2">
      <c r="A25" s="128" t="s">
        <v>90</v>
      </c>
      <c r="B25" s="4" t="str">
        <f t="shared" si="0"/>
        <v>CAR PAU LESCAR</v>
      </c>
      <c r="C25" s="2" t="s">
        <v>1851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7" t="str">
        <f t="shared" si="1"/>
        <v xml:space="preserve">0 </v>
      </c>
    </row>
    <row r="26" spans="1:17" x14ac:dyDescent="0.2">
      <c r="A26" s="132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7" t="str">
        <f t="shared" si="1"/>
        <v xml:space="preserve">0 </v>
      </c>
    </row>
    <row r="27" spans="1:17" x14ac:dyDescent="0.2">
      <c r="A27" s="128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7" t="str">
        <f t="shared" si="1"/>
        <v xml:space="preserve">0 </v>
      </c>
    </row>
    <row r="28" spans="1:17" x14ac:dyDescent="0.2">
      <c r="A28" s="132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7" t="str">
        <f t="shared" si="1"/>
        <v xml:space="preserve">0 </v>
      </c>
    </row>
    <row r="29" spans="1:17" x14ac:dyDescent="0.2">
      <c r="A29" s="132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7" t="str">
        <f t="shared" si="1"/>
        <v xml:space="preserve">0 </v>
      </c>
    </row>
    <row r="30" spans="1:17" x14ac:dyDescent="0.2">
      <c r="A30" s="132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7" t="str">
        <f t="shared" si="1"/>
        <v xml:space="preserve">0 </v>
      </c>
    </row>
    <row r="31" spans="1:17" x14ac:dyDescent="0.2">
      <c r="A31" s="132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7">
        <f t="shared" si="1"/>
        <v>1</v>
      </c>
    </row>
    <row r="32" spans="1:17" x14ac:dyDescent="0.2">
      <c r="A32" s="128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7" t="str">
        <f t="shared" si="1"/>
        <v xml:space="preserve">0 </v>
      </c>
    </row>
    <row r="33" spans="1:17" x14ac:dyDescent="0.2">
      <c r="A33" s="132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7" t="str">
        <f t="shared" si="1"/>
        <v xml:space="preserve">0 </v>
      </c>
    </row>
    <row r="34" spans="1:17" x14ac:dyDescent="0.2">
      <c r="A34" s="128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7" t="str">
        <f t="shared" si="1"/>
        <v xml:space="preserve">0 </v>
      </c>
    </row>
    <row r="35" spans="1:17" x14ac:dyDescent="0.2">
      <c r="A35" s="126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27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7" t="str">
        <f t="shared" si="1"/>
        <v xml:space="preserve">0 </v>
      </c>
    </row>
    <row r="36" spans="1:17" x14ac:dyDescent="0.2">
      <c r="A36" s="132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7" t="str">
        <f t="shared" si="1"/>
        <v xml:space="preserve">0 </v>
      </c>
    </row>
    <row r="37" spans="1:17" x14ac:dyDescent="0.2">
      <c r="A37" s="128" t="s">
        <v>1845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7" t="str">
        <f t="shared" si="1"/>
        <v xml:space="preserve">0 </v>
      </c>
    </row>
    <row r="38" spans="1:17" x14ac:dyDescent="0.2">
      <c r="A38" s="132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7" t="str">
        <f t="shared" si="1"/>
        <v xml:space="preserve">0 </v>
      </c>
    </row>
    <row r="39" spans="1:17" x14ac:dyDescent="0.2">
      <c r="A39" s="129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7" t="str">
        <f t="shared" si="1"/>
        <v xml:space="preserve">0 </v>
      </c>
    </row>
    <row r="40" spans="1:17" x14ac:dyDescent="0.2">
      <c r="A40" s="134" t="s">
        <v>1911</v>
      </c>
      <c r="B40" s="4" t="str">
        <f t="shared" si="0"/>
        <v>CM BX ST JEAN</v>
      </c>
      <c r="C40" s="2" t="s">
        <v>1912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1910</v>
      </c>
      <c r="M40" s="2"/>
      <c r="N40" s="2"/>
      <c r="O40" s="2" t="s">
        <v>18</v>
      </c>
      <c r="P40" s="2" t="s">
        <v>19</v>
      </c>
      <c r="Q40" s="127" t="str">
        <f t="shared" si="1"/>
        <v xml:space="preserve">0 </v>
      </c>
    </row>
    <row r="41" spans="1:17" x14ac:dyDescent="0.2">
      <c r="A41" s="132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7" t="str">
        <f t="shared" si="1"/>
        <v xml:space="preserve">0 </v>
      </c>
    </row>
    <row r="42" spans="1:17" x14ac:dyDescent="0.2">
      <c r="A42" s="132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7" t="str">
        <f t="shared" si="1"/>
        <v xml:space="preserve">0 </v>
      </c>
    </row>
    <row r="43" spans="1:17" x14ac:dyDescent="0.2">
      <c r="A43" s="132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7" t="str">
        <f t="shared" si="1"/>
        <v xml:space="preserve">0 </v>
      </c>
    </row>
    <row r="44" spans="1:17" x14ac:dyDescent="0.2">
      <c r="A44" s="128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7" t="str">
        <f t="shared" si="1"/>
        <v xml:space="preserve">0 </v>
      </c>
    </row>
    <row r="45" spans="1:17" x14ac:dyDescent="0.2">
      <c r="A45" s="132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7" t="str">
        <f t="shared" si="1"/>
        <v xml:space="preserve">0 </v>
      </c>
    </row>
    <row r="46" spans="1:17" x14ac:dyDescent="0.2">
      <c r="A46" s="126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7" t="str">
        <f t="shared" si="1"/>
        <v xml:space="preserve">0 </v>
      </c>
    </row>
    <row r="47" spans="1:17" x14ac:dyDescent="0.2">
      <c r="A47" s="128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7" t="str">
        <f t="shared" si="1"/>
        <v xml:space="preserve">0 </v>
      </c>
    </row>
    <row r="48" spans="1:17" x14ac:dyDescent="0.2">
      <c r="A48" s="132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7" t="str">
        <f t="shared" si="1"/>
        <v xml:space="preserve">0 </v>
      </c>
    </row>
    <row r="49" spans="1:17" x14ac:dyDescent="0.2">
      <c r="A49" s="126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7" t="str">
        <f t="shared" si="1"/>
        <v xml:space="preserve">0 </v>
      </c>
    </row>
    <row r="50" spans="1:17" x14ac:dyDescent="0.2">
      <c r="A50" s="132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7" t="str">
        <f t="shared" si="1"/>
        <v xml:space="preserve">0 </v>
      </c>
    </row>
    <row r="51" spans="1:17" x14ac:dyDescent="0.2">
      <c r="A51" s="128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7" t="str">
        <f t="shared" si="1"/>
        <v xml:space="preserve">0 </v>
      </c>
    </row>
    <row r="52" spans="1:17" x14ac:dyDescent="0.2">
      <c r="A52" s="132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7" t="str">
        <f t="shared" si="1"/>
        <v xml:space="preserve">0 </v>
      </c>
    </row>
    <row r="53" spans="1:17" ht="12" customHeight="1" x14ac:dyDescent="0.2">
      <c r="A53" s="128" t="s">
        <v>1846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7" t="str">
        <f t="shared" si="1"/>
        <v xml:space="preserve">0 </v>
      </c>
    </row>
    <row r="54" spans="1:17" ht="12" customHeight="1" x14ac:dyDescent="0.2">
      <c r="A54" s="132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1847</v>
      </c>
      <c r="P54" s="2" t="s">
        <v>19</v>
      </c>
      <c r="Q54" s="127" t="str">
        <f t="shared" si="1"/>
        <v xml:space="preserve">0 </v>
      </c>
    </row>
    <row r="55" spans="1:17" ht="12" customHeight="1" x14ac:dyDescent="0.2">
      <c r="A55" s="131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7" t="str">
        <f t="shared" si="1"/>
        <v xml:space="preserve">0 </v>
      </c>
    </row>
    <row r="56" spans="1:17" ht="12" customHeight="1" x14ac:dyDescent="0.2">
      <c r="A56" s="126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7" t="str">
        <f t="shared" si="1"/>
        <v xml:space="preserve">0 </v>
      </c>
    </row>
    <row r="57" spans="1:17" ht="12" customHeight="1" x14ac:dyDescent="0.2">
      <c r="A57" s="132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7" t="str">
        <f t="shared" si="1"/>
        <v xml:space="preserve">0 </v>
      </c>
    </row>
    <row r="58" spans="1:17" ht="12" customHeight="1" x14ac:dyDescent="0.2">
      <c r="A58" s="128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1848</v>
      </c>
      <c r="P58" s="2" t="s">
        <v>8</v>
      </c>
      <c r="Q58" s="127" t="str">
        <f t="shared" si="1"/>
        <v xml:space="preserve">0 </v>
      </c>
    </row>
    <row r="59" spans="1:17" ht="12" customHeight="1" x14ac:dyDescent="0.2">
      <c r="A59" s="128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1848</v>
      </c>
      <c r="P59" s="2" t="s">
        <v>8</v>
      </c>
      <c r="Q59" s="127" t="str">
        <f t="shared" si="1"/>
        <v xml:space="preserve">0 </v>
      </c>
    </row>
    <row r="60" spans="1:17" ht="12" customHeight="1" x14ac:dyDescent="0.2">
      <c r="A60" s="132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7" t="str">
        <f t="shared" si="1"/>
        <v xml:space="preserve">0 </v>
      </c>
    </row>
    <row r="61" spans="1:17" ht="12" customHeight="1" x14ac:dyDescent="0.2">
      <c r="A61" s="132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7" t="str">
        <f t="shared" si="1"/>
        <v xml:space="preserve">0 </v>
      </c>
    </row>
    <row r="62" spans="1:17" ht="12" customHeight="1" x14ac:dyDescent="0.2">
      <c r="A62" s="128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7" t="str">
        <f t="shared" si="1"/>
        <v xml:space="preserve">0 </v>
      </c>
    </row>
    <row r="63" spans="1:17" ht="12" customHeight="1" x14ac:dyDescent="0.2">
      <c r="A63" s="126" t="s">
        <v>1823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7" t="str">
        <f t="shared" si="1"/>
        <v xml:space="preserve">0 </v>
      </c>
    </row>
    <row r="64" spans="1:17" x14ac:dyDescent="0.2">
      <c r="A64" s="132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7">
        <f t="shared" si="1"/>
        <v>1</v>
      </c>
    </row>
    <row r="65" spans="1:17" x14ac:dyDescent="0.2">
      <c r="A65" s="132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7" t="str">
        <f t="shared" si="1"/>
        <v xml:space="preserve">0 </v>
      </c>
    </row>
    <row r="66" spans="1:17" x14ac:dyDescent="0.2">
      <c r="A66" s="128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7" t="str">
        <f t="shared" si="1"/>
        <v xml:space="preserve">0 </v>
      </c>
    </row>
    <row r="67" spans="1:17" x14ac:dyDescent="0.2">
      <c r="A67" s="129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7" t="str">
        <f t="shared" ref="Q67:Q130" si="3" xml:space="preserve"> IF(SUM(D67:J67)=0,1,"0 ")</f>
        <v xml:space="preserve">0 </v>
      </c>
    </row>
    <row r="68" spans="1:17" x14ac:dyDescent="0.2">
      <c r="A68" s="126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7">
        <f t="shared" si="3"/>
        <v>1</v>
      </c>
    </row>
    <row r="69" spans="1:17" x14ac:dyDescent="0.2">
      <c r="A69" s="128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7" t="str">
        <f t="shared" si="3"/>
        <v xml:space="preserve">0 </v>
      </c>
    </row>
    <row r="70" spans="1:17" x14ac:dyDescent="0.2">
      <c r="A70" s="131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7" t="str">
        <f t="shared" si="3"/>
        <v xml:space="preserve">0 </v>
      </c>
    </row>
    <row r="71" spans="1:17" x14ac:dyDescent="0.2">
      <c r="A71" s="132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7" t="str">
        <f t="shared" si="3"/>
        <v xml:space="preserve">0 </v>
      </c>
    </row>
    <row r="72" spans="1:17" x14ac:dyDescent="0.2">
      <c r="A72" s="128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7" t="str">
        <f t="shared" si="3"/>
        <v xml:space="preserve">0 </v>
      </c>
    </row>
    <row r="73" spans="1:17" x14ac:dyDescent="0.2">
      <c r="A73" s="132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7" t="str">
        <f t="shared" si="3"/>
        <v xml:space="preserve">0 </v>
      </c>
    </row>
    <row r="74" spans="1:17" x14ac:dyDescent="0.2">
      <c r="A74" s="132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7" t="str">
        <f t="shared" si="3"/>
        <v xml:space="preserve">0 </v>
      </c>
    </row>
    <row r="75" spans="1:17" x14ac:dyDescent="0.2">
      <c r="A75" s="132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7" t="str">
        <f t="shared" si="3"/>
        <v xml:space="preserve">0 </v>
      </c>
    </row>
    <row r="76" spans="1:17" x14ac:dyDescent="0.2">
      <c r="A76" s="128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7" t="str">
        <f t="shared" si="3"/>
        <v xml:space="preserve">0 </v>
      </c>
    </row>
    <row r="77" spans="1:17" x14ac:dyDescent="0.2">
      <c r="A77" s="128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7" t="str">
        <f t="shared" si="3"/>
        <v xml:space="preserve">0 </v>
      </c>
    </row>
    <row r="78" spans="1:17" x14ac:dyDescent="0.2">
      <c r="A78" s="128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7" t="str">
        <f t="shared" si="3"/>
        <v xml:space="preserve">0 </v>
      </c>
    </row>
    <row r="79" spans="1:17" x14ac:dyDescent="0.2">
      <c r="A79" s="132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7" t="str">
        <f t="shared" si="3"/>
        <v xml:space="preserve">0 </v>
      </c>
    </row>
    <row r="80" spans="1:17" x14ac:dyDescent="0.2">
      <c r="A80" s="128" t="s">
        <v>287</v>
      </c>
      <c r="B80" s="4" t="str">
        <f t="shared" si="2"/>
        <v>CRÉMERIE LAURENT</v>
      </c>
      <c r="C80" s="2" t="s">
        <v>1913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7" t="str">
        <f t="shared" si="3"/>
        <v xml:space="preserve">0 </v>
      </c>
    </row>
    <row r="81" spans="1:17" x14ac:dyDescent="0.2">
      <c r="A81" s="128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7" t="str">
        <f t="shared" si="3"/>
        <v xml:space="preserve">0 </v>
      </c>
    </row>
    <row r="82" spans="1:17" x14ac:dyDescent="0.2">
      <c r="A82" s="128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7" t="str">
        <f t="shared" si="3"/>
        <v xml:space="preserve">0 </v>
      </c>
    </row>
    <row r="83" spans="1:17" x14ac:dyDescent="0.2">
      <c r="A83" s="128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7" t="str">
        <f t="shared" si="3"/>
        <v xml:space="preserve">0 </v>
      </c>
    </row>
    <row r="84" spans="1:17" x14ac:dyDescent="0.2">
      <c r="A84" s="128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7" t="str">
        <f t="shared" si="3"/>
        <v xml:space="preserve">0 </v>
      </c>
    </row>
    <row r="85" spans="1:17" x14ac:dyDescent="0.2">
      <c r="A85" s="133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7">
        <f t="shared" si="3"/>
        <v>1</v>
      </c>
    </row>
    <row r="86" spans="1:17" x14ac:dyDescent="0.2">
      <c r="A86" s="126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7" t="str">
        <f t="shared" si="3"/>
        <v xml:space="preserve">0 </v>
      </c>
    </row>
    <row r="87" spans="1:17" x14ac:dyDescent="0.2">
      <c r="A87" s="126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7" t="str">
        <f t="shared" si="3"/>
        <v xml:space="preserve">0 </v>
      </c>
    </row>
    <row r="88" spans="1:17" x14ac:dyDescent="0.2">
      <c r="A88" s="126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7" t="str">
        <f t="shared" si="3"/>
        <v xml:space="preserve">0 </v>
      </c>
    </row>
    <row r="89" spans="1:17" x14ac:dyDescent="0.2">
      <c r="A89" s="133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7" t="str">
        <f t="shared" si="3"/>
        <v xml:space="preserve">0 </v>
      </c>
    </row>
    <row r="90" spans="1:17" x14ac:dyDescent="0.2">
      <c r="A90" s="128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7" t="str">
        <f t="shared" si="3"/>
        <v xml:space="preserve">0 </v>
      </c>
    </row>
    <row r="91" spans="1:17" x14ac:dyDescent="0.2">
      <c r="A91" s="128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7" t="str">
        <f t="shared" si="3"/>
        <v xml:space="preserve">0 </v>
      </c>
    </row>
    <row r="92" spans="1:17" x14ac:dyDescent="0.2">
      <c r="A92" s="128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7" t="str">
        <f t="shared" si="3"/>
        <v xml:space="preserve">0 </v>
      </c>
    </row>
    <row r="93" spans="1:17" x14ac:dyDescent="0.2">
      <c r="A93" s="128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7" t="str">
        <f t="shared" si="3"/>
        <v xml:space="preserve">0 </v>
      </c>
    </row>
    <row r="94" spans="1:17" x14ac:dyDescent="0.2">
      <c r="A94" s="132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7" t="str">
        <f t="shared" si="3"/>
        <v xml:space="preserve">0 </v>
      </c>
    </row>
    <row r="95" spans="1:17" x14ac:dyDescent="0.2">
      <c r="A95" s="128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7" t="str">
        <f t="shared" si="3"/>
        <v xml:space="preserve">0 </v>
      </c>
    </row>
    <row r="96" spans="1:17" x14ac:dyDescent="0.2">
      <c r="A96" s="128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7" t="str">
        <f t="shared" si="3"/>
        <v xml:space="preserve">0 </v>
      </c>
    </row>
    <row r="97" spans="1:17" x14ac:dyDescent="0.2">
      <c r="A97" s="131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7" t="str">
        <f t="shared" si="3"/>
        <v xml:space="preserve">0 </v>
      </c>
    </row>
    <row r="98" spans="1:17" x14ac:dyDescent="0.2">
      <c r="A98" s="131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7" t="str">
        <f t="shared" si="3"/>
        <v xml:space="preserve">0 </v>
      </c>
    </row>
    <row r="99" spans="1:17" x14ac:dyDescent="0.2">
      <c r="A99" s="131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7" t="str">
        <f t="shared" si="3"/>
        <v xml:space="preserve">0 </v>
      </c>
    </row>
    <row r="100" spans="1:17" x14ac:dyDescent="0.2">
      <c r="A100" s="132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7" t="str">
        <f t="shared" si="3"/>
        <v xml:space="preserve">0 </v>
      </c>
    </row>
    <row r="101" spans="1:17" x14ac:dyDescent="0.2">
      <c r="A101" s="132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7" t="str">
        <f t="shared" si="3"/>
        <v xml:space="preserve">0 </v>
      </c>
    </row>
    <row r="102" spans="1:17" x14ac:dyDescent="0.2">
      <c r="A102" s="132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7" t="str">
        <f t="shared" si="3"/>
        <v xml:space="preserve">0 </v>
      </c>
    </row>
    <row r="103" spans="1:17" x14ac:dyDescent="0.2">
      <c r="A103" s="132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7" t="str">
        <f t="shared" si="3"/>
        <v xml:space="preserve">0 </v>
      </c>
    </row>
    <row r="104" spans="1:17" x14ac:dyDescent="0.2">
      <c r="A104" s="132" t="s">
        <v>368</v>
      </c>
      <c r="B104" s="4" t="str">
        <f t="shared" si="2"/>
        <v>HU HANCHES</v>
      </c>
      <c r="C104" s="2" t="s">
        <v>1849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7" t="str">
        <f t="shared" si="3"/>
        <v xml:space="preserve">0 </v>
      </c>
    </row>
    <row r="105" spans="1:17" x14ac:dyDescent="0.2">
      <c r="A105" s="131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7" t="str">
        <f t="shared" si="3"/>
        <v xml:space="preserve">0 </v>
      </c>
    </row>
    <row r="106" spans="1:17" ht="12" x14ac:dyDescent="0.2">
      <c r="A106" s="128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7" t="str">
        <f t="shared" si="3"/>
        <v xml:space="preserve">0 </v>
      </c>
    </row>
    <row r="107" spans="1:17" x14ac:dyDescent="0.2">
      <c r="A107" s="128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7" t="str">
        <f t="shared" si="3"/>
        <v xml:space="preserve">0 </v>
      </c>
    </row>
    <row r="108" spans="1:17" x14ac:dyDescent="0.2">
      <c r="A108" s="128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7" t="str">
        <f t="shared" si="3"/>
        <v xml:space="preserve">0 </v>
      </c>
    </row>
    <row r="109" spans="1:17" x14ac:dyDescent="0.2">
      <c r="A109" s="128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7" t="str">
        <f t="shared" si="3"/>
        <v xml:space="preserve">0 </v>
      </c>
    </row>
    <row r="110" spans="1:17" x14ac:dyDescent="0.2">
      <c r="A110" s="128" t="s">
        <v>388</v>
      </c>
      <c r="B110" s="4" t="str">
        <f t="shared" si="2"/>
        <v>HU ST GILLES CROIX DE VIE</v>
      </c>
      <c r="C110" s="2" t="s">
        <v>1850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7" t="str">
        <f t="shared" si="3"/>
        <v xml:space="preserve">0 </v>
      </c>
    </row>
    <row r="111" spans="1:17" x14ac:dyDescent="0.2">
      <c r="A111" s="126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7" t="str">
        <f t="shared" si="3"/>
        <v xml:space="preserve">0 </v>
      </c>
    </row>
    <row r="112" spans="1:17" x14ac:dyDescent="0.2">
      <c r="A112" s="128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7" t="str">
        <f t="shared" si="3"/>
        <v xml:space="preserve">0 </v>
      </c>
    </row>
    <row r="113" spans="1:17" x14ac:dyDescent="0.2">
      <c r="A113" s="131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7" t="str">
        <f t="shared" si="3"/>
        <v xml:space="preserve">0 </v>
      </c>
    </row>
    <row r="114" spans="1:17" x14ac:dyDescent="0.2">
      <c r="A114" s="132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7" t="str">
        <f t="shared" si="3"/>
        <v xml:space="preserve">0 </v>
      </c>
    </row>
    <row r="115" spans="1:17" x14ac:dyDescent="0.2">
      <c r="A115" s="132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7" t="str">
        <f t="shared" si="3"/>
        <v xml:space="preserve">0 </v>
      </c>
    </row>
    <row r="116" spans="1:17" x14ac:dyDescent="0.2">
      <c r="A116" s="131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7" t="str">
        <f t="shared" si="3"/>
        <v xml:space="preserve">0 </v>
      </c>
    </row>
    <row r="117" spans="1:17" x14ac:dyDescent="0.2">
      <c r="A117" s="131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7" t="str">
        <f t="shared" si="3"/>
        <v xml:space="preserve">0 </v>
      </c>
    </row>
    <row r="118" spans="1:17" x14ac:dyDescent="0.2">
      <c r="A118" s="131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7" t="str">
        <f t="shared" si="3"/>
        <v xml:space="preserve">0 </v>
      </c>
    </row>
    <row r="119" spans="1:17" x14ac:dyDescent="0.2">
      <c r="A119" s="132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7" t="str">
        <f t="shared" si="3"/>
        <v xml:space="preserve">0 </v>
      </c>
    </row>
    <row r="120" spans="1:17" x14ac:dyDescent="0.2">
      <c r="A120" s="128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7" t="str">
        <f t="shared" si="3"/>
        <v xml:space="preserve">0 </v>
      </c>
    </row>
    <row r="121" spans="1:17" x14ac:dyDescent="0.2">
      <c r="A121" s="134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7" t="str">
        <f t="shared" si="3"/>
        <v xml:space="preserve">0 </v>
      </c>
    </row>
    <row r="122" spans="1:17" x14ac:dyDescent="0.2">
      <c r="A122" s="132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7" t="str">
        <f t="shared" si="3"/>
        <v xml:space="preserve">0 </v>
      </c>
    </row>
    <row r="123" spans="1:17" x14ac:dyDescent="0.2">
      <c r="A123" s="132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7" t="str">
        <f t="shared" si="3"/>
        <v xml:space="preserve">0 </v>
      </c>
    </row>
    <row r="124" spans="1:17" x14ac:dyDescent="0.2">
      <c r="A124" s="128" t="s">
        <v>1821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7" t="str">
        <f t="shared" si="3"/>
        <v xml:space="preserve">0 </v>
      </c>
    </row>
    <row r="125" spans="1:17" x14ac:dyDescent="0.2">
      <c r="A125" s="132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7" t="str">
        <f t="shared" si="3"/>
        <v xml:space="preserve">0 </v>
      </c>
    </row>
    <row r="126" spans="1:17" x14ac:dyDescent="0.2">
      <c r="A126" s="128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7" t="str">
        <f t="shared" si="3"/>
        <v xml:space="preserve">0 </v>
      </c>
    </row>
    <row r="127" spans="1:17" x14ac:dyDescent="0.2">
      <c r="A127" s="131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7" t="str">
        <f t="shared" si="3"/>
        <v xml:space="preserve">0 </v>
      </c>
    </row>
    <row r="128" spans="1:17" x14ac:dyDescent="0.2">
      <c r="A128" s="132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7" t="str">
        <f t="shared" si="3"/>
        <v xml:space="preserve">0 </v>
      </c>
    </row>
    <row r="129" spans="1:17" x14ac:dyDescent="0.2">
      <c r="A129" s="132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7" t="str">
        <f t="shared" si="3"/>
        <v xml:space="preserve">0 </v>
      </c>
    </row>
    <row r="130" spans="1:17" x14ac:dyDescent="0.2">
      <c r="A130" s="132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7" t="str">
        <f t="shared" si="3"/>
        <v xml:space="preserve">0 </v>
      </c>
    </row>
    <row r="131" spans="1:17" x14ac:dyDescent="0.2">
      <c r="A131" s="132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7" t="str">
        <f t="shared" ref="Q131:Q194" si="5" xml:space="preserve"> IF(SUM(D131:J131)=0,1,"0 ")</f>
        <v xml:space="preserve">0 </v>
      </c>
    </row>
    <row r="132" spans="1:17" x14ac:dyDescent="0.2">
      <c r="A132" s="132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7" t="str">
        <f t="shared" si="5"/>
        <v xml:space="preserve">0 </v>
      </c>
    </row>
    <row r="133" spans="1:17" x14ac:dyDescent="0.2">
      <c r="A133" s="132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7" t="str">
        <f t="shared" si="5"/>
        <v xml:space="preserve">0 </v>
      </c>
    </row>
    <row r="134" spans="1:17" x14ac:dyDescent="0.2">
      <c r="A134" s="132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7" t="str">
        <f t="shared" si="5"/>
        <v xml:space="preserve">0 </v>
      </c>
    </row>
    <row r="135" spans="1:17" x14ac:dyDescent="0.2">
      <c r="A135" s="132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7" t="str">
        <f t="shared" si="5"/>
        <v xml:space="preserve">0 </v>
      </c>
    </row>
    <row r="136" spans="1:17" x14ac:dyDescent="0.2">
      <c r="A136" s="128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7" t="str">
        <f t="shared" si="5"/>
        <v xml:space="preserve">0 </v>
      </c>
    </row>
    <row r="137" spans="1:17" x14ac:dyDescent="0.2">
      <c r="A137" s="128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7" t="str">
        <f t="shared" si="5"/>
        <v xml:space="preserve">0 </v>
      </c>
    </row>
    <row r="138" spans="1:17" x14ac:dyDescent="0.2">
      <c r="A138" s="128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7" t="str">
        <f t="shared" si="5"/>
        <v xml:space="preserve">0 </v>
      </c>
    </row>
    <row r="139" spans="1:17" x14ac:dyDescent="0.2">
      <c r="A139" s="128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7" t="str">
        <f t="shared" si="5"/>
        <v xml:space="preserve">0 </v>
      </c>
    </row>
    <row r="140" spans="1:17" x14ac:dyDescent="0.2">
      <c r="A140" s="132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7" t="str">
        <f t="shared" si="5"/>
        <v xml:space="preserve">0 </v>
      </c>
    </row>
    <row r="141" spans="1:17" x14ac:dyDescent="0.2">
      <c r="A141" s="131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7" t="str">
        <f t="shared" si="5"/>
        <v xml:space="preserve">0 </v>
      </c>
    </row>
    <row r="142" spans="1:17" x14ac:dyDescent="0.2">
      <c r="A142" s="128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7" t="str">
        <f t="shared" si="5"/>
        <v xml:space="preserve">0 </v>
      </c>
    </row>
    <row r="143" spans="1:17" x14ac:dyDescent="0.2">
      <c r="A143" s="128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7" t="str">
        <f t="shared" si="5"/>
        <v xml:space="preserve">0 </v>
      </c>
    </row>
    <row r="144" spans="1:17" x14ac:dyDescent="0.2">
      <c r="A144" s="128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7" t="str">
        <f t="shared" si="5"/>
        <v xml:space="preserve">0 </v>
      </c>
    </row>
    <row r="145" spans="1:17" x14ac:dyDescent="0.2">
      <c r="A145" s="132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7" t="str">
        <f t="shared" si="5"/>
        <v xml:space="preserve">0 </v>
      </c>
    </row>
    <row r="146" spans="1:17" x14ac:dyDescent="0.2">
      <c r="A146" s="126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7" t="str">
        <f t="shared" si="5"/>
        <v xml:space="preserve">0 </v>
      </c>
    </row>
    <row r="147" spans="1:17" x14ac:dyDescent="0.2">
      <c r="A147" s="128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7" t="str">
        <f t="shared" si="5"/>
        <v xml:space="preserve">0 </v>
      </c>
    </row>
    <row r="148" spans="1:17" x14ac:dyDescent="0.2">
      <c r="A148" s="132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7" t="str">
        <f t="shared" si="5"/>
        <v xml:space="preserve">0 </v>
      </c>
    </row>
    <row r="149" spans="1:17" x14ac:dyDescent="0.2">
      <c r="A149" s="128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7" t="str">
        <f t="shared" si="5"/>
        <v xml:space="preserve">0 </v>
      </c>
    </row>
    <row r="150" spans="1:17" x14ac:dyDescent="0.2">
      <c r="A150" s="128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7" t="str">
        <f t="shared" si="5"/>
        <v xml:space="preserve">0 </v>
      </c>
    </row>
    <row r="151" spans="1:17" x14ac:dyDescent="0.2">
      <c r="A151" s="126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7" t="str">
        <f t="shared" si="5"/>
        <v xml:space="preserve">0 </v>
      </c>
    </row>
    <row r="152" spans="1:17" x14ac:dyDescent="0.2">
      <c r="A152" s="126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7" t="str">
        <f t="shared" si="5"/>
        <v xml:space="preserve">0 </v>
      </c>
    </row>
    <row r="153" spans="1:17" x14ac:dyDescent="0.2">
      <c r="A153" s="132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7" t="str">
        <f t="shared" si="5"/>
        <v xml:space="preserve">0 </v>
      </c>
    </row>
    <row r="154" spans="1:17" x14ac:dyDescent="0.2">
      <c r="A154" s="134" t="s">
        <v>1909</v>
      </c>
      <c r="B154" s="4" t="str">
        <f t="shared" si="4"/>
        <v>ITM LEZIGNAN CORBIÈRES</v>
      </c>
      <c r="C154" s="2" t="s">
        <v>1907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1908</v>
      </c>
      <c r="M154" s="2"/>
      <c r="N154" s="2"/>
      <c r="O154" s="2" t="s">
        <v>7</v>
      </c>
      <c r="P154" s="2" t="s">
        <v>8</v>
      </c>
      <c r="Q154" s="127" t="str">
        <f t="shared" si="5"/>
        <v xml:space="preserve">0 </v>
      </c>
    </row>
    <row r="155" spans="1:17" x14ac:dyDescent="0.2">
      <c r="A155" s="128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7" t="str">
        <f t="shared" si="5"/>
        <v xml:space="preserve">0 </v>
      </c>
    </row>
    <row r="156" spans="1:17" x14ac:dyDescent="0.2">
      <c r="A156" s="132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7" t="str">
        <f t="shared" si="5"/>
        <v xml:space="preserve">0 </v>
      </c>
    </row>
    <row r="157" spans="1:17" x14ac:dyDescent="0.2">
      <c r="A157" s="131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7" t="str">
        <f t="shared" si="5"/>
        <v xml:space="preserve">0 </v>
      </c>
    </row>
    <row r="158" spans="1:17" x14ac:dyDescent="0.2">
      <c r="A158" s="132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7" t="str">
        <f t="shared" si="5"/>
        <v xml:space="preserve">0 </v>
      </c>
    </row>
    <row r="159" spans="1:17" x14ac:dyDescent="0.2">
      <c r="A159" s="132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7" t="str">
        <f t="shared" si="5"/>
        <v xml:space="preserve">0 </v>
      </c>
    </row>
    <row r="160" spans="1:17" x14ac:dyDescent="0.2">
      <c r="A160" s="131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7" t="str">
        <f t="shared" si="5"/>
        <v xml:space="preserve">0 </v>
      </c>
    </row>
    <row r="161" spans="1:17" x14ac:dyDescent="0.2">
      <c r="A161" s="132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7" t="str">
        <f t="shared" si="5"/>
        <v xml:space="preserve">0 </v>
      </c>
    </row>
    <row r="162" spans="1:17" x14ac:dyDescent="0.2">
      <c r="A162" s="128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7" t="str">
        <f t="shared" si="5"/>
        <v xml:space="preserve">0 </v>
      </c>
    </row>
    <row r="163" spans="1:17" x14ac:dyDescent="0.2">
      <c r="A163" s="134" t="s">
        <v>1890</v>
      </c>
      <c r="B163" s="4" t="str">
        <f t="shared" si="4"/>
        <v>ITM MONTIGNAC</v>
      </c>
      <c r="C163" s="2" t="s">
        <v>1891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1892</v>
      </c>
      <c r="M163" s="2" t="s">
        <v>1893</v>
      </c>
      <c r="N163" s="2" t="s">
        <v>1894</v>
      </c>
      <c r="O163" s="2" t="s">
        <v>24</v>
      </c>
      <c r="P163" s="2" t="s">
        <v>19</v>
      </c>
      <c r="Q163" s="127" t="str">
        <f t="shared" si="5"/>
        <v xml:space="preserve">0 </v>
      </c>
    </row>
    <row r="164" spans="1:17" x14ac:dyDescent="0.2">
      <c r="A164" s="132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7" t="str">
        <f t="shared" si="5"/>
        <v xml:space="preserve">0 </v>
      </c>
    </row>
    <row r="165" spans="1:17" x14ac:dyDescent="0.2">
      <c r="A165" s="132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7" t="str">
        <f t="shared" si="5"/>
        <v xml:space="preserve">0 </v>
      </c>
    </row>
    <row r="166" spans="1:17" x14ac:dyDescent="0.2">
      <c r="A166" s="128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1852</v>
      </c>
      <c r="P166" s="2" t="s">
        <v>19</v>
      </c>
      <c r="Q166" s="127" t="str">
        <f t="shared" si="5"/>
        <v xml:space="preserve">0 </v>
      </c>
    </row>
    <row r="167" spans="1:17" x14ac:dyDescent="0.2">
      <c r="A167" s="128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7" t="str">
        <f t="shared" si="5"/>
        <v xml:space="preserve">0 </v>
      </c>
    </row>
    <row r="168" spans="1:17" x14ac:dyDescent="0.2">
      <c r="A168" s="126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7" t="str">
        <f t="shared" si="5"/>
        <v xml:space="preserve">0 </v>
      </c>
    </row>
    <row r="169" spans="1:17" x14ac:dyDescent="0.2">
      <c r="A169" s="131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7" t="str">
        <f t="shared" si="5"/>
        <v xml:space="preserve">0 </v>
      </c>
    </row>
    <row r="170" spans="1:17" x14ac:dyDescent="0.2">
      <c r="A170" s="131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7" t="str">
        <f t="shared" si="5"/>
        <v xml:space="preserve">0 </v>
      </c>
    </row>
    <row r="171" spans="1:17" x14ac:dyDescent="0.2">
      <c r="A171" s="131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7" t="str">
        <f t="shared" si="5"/>
        <v xml:space="preserve">0 </v>
      </c>
    </row>
    <row r="172" spans="1:17" x14ac:dyDescent="0.2">
      <c r="A172" s="126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7" t="str">
        <f t="shared" si="5"/>
        <v xml:space="preserve">0 </v>
      </c>
    </row>
    <row r="173" spans="1:17" x14ac:dyDescent="0.2">
      <c r="A173" s="128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7" t="str">
        <f t="shared" si="5"/>
        <v xml:space="preserve">0 </v>
      </c>
    </row>
    <row r="174" spans="1:17" x14ac:dyDescent="0.2">
      <c r="A174" s="128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7" t="str">
        <f t="shared" si="5"/>
        <v xml:space="preserve">0 </v>
      </c>
    </row>
    <row r="175" spans="1:17" x14ac:dyDescent="0.2">
      <c r="A175" s="128" t="s">
        <v>1820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7" t="str">
        <f t="shared" si="5"/>
        <v xml:space="preserve">0 </v>
      </c>
    </row>
    <row r="176" spans="1:17" x14ac:dyDescent="0.2">
      <c r="A176" s="126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7" t="str">
        <f t="shared" si="5"/>
        <v xml:space="preserve">0 </v>
      </c>
    </row>
    <row r="177" spans="1:17" x14ac:dyDescent="0.2">
      <c r="A177" s="128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7" t="str">
        <f t="shared" si="5"/>
        <v xml:space="preserve">0 </v>
      </c>
    </row>
    <row r="178" spans="1:17" x14ac:dyDescent="0.2">
      <c r="A178" s="132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7" t="str">
        <f t="shared" si="5"/>
        <v xml:space="preserve">0 </v>
      </c>
    </row>
    <row r="179" spans="1:17" x14ac:dyDescent="0.2">
      <c r="A179" s="128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7" t="str">
        <f t="shared" si="5"/>
        <v xml:space="preserve">0 </v>
      </c>
    </row>
    <row r="180" spans="1:17" x14ac:dyDescent="0.2">
      <c r="A180" s="132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7" t="str">
        <f t="shared" si="5"/>
        <v xml:space="preserve">0 </v>
      </c>
    </row>
    <row r="181" spans="1:17" x14ac:dyDescent="0.2">
      <c r="A181" s="132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7" t="str">
        <f t="shared" si="5"/>
        <v xml:space="preserve">0 </v>
      </c>
    </row>
    <row r="182" spans="1:17" x14ac:dyDescent="0.2">
      <c r="A182" s="126" t="s">
        <v>690</v>
      </c>
      <c r="B182" s="4" t="str">
        <f t="shared" si="4"/>
        <v>ITM VIEUX THANN</v>
      </c>
      <c r="C182" s="2" t="s">
        <v>1853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7" t="str">
        <f t="shared" si="5"/>
        <v xml:space="preserve">0 </v>
      </c>
    </row>
    <row r="183" spans="1:17" x14ac:dyDescent="0.2">
      <c r="A183" s="128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7" t="str">
        <f t="shared" si="5"/>
        <v xml:space="preserve">0 </v>
      </c>
    </row>
    <row r="184" spans="1:17" x14ac:dyDescent="0.2">
      <c r="A184" s="128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7" t="str">
        <f t="shared" si="5"/>
        <v xml:space="preserve">0 </v>
      </c>
    </row>
    <row r="185" spans="1:17" x14ac:dyDescent="0.2">
      <c r="A185" s="128" t="s">
        <v>697</v>
      </c>
      <c r="B185" s="4" t="str">
        <f t="shared" si="4"/>
        <v>LA TABLE BASQUE</v>
      </c>
      <c r="C185" s="2" t="s">
        <v>1854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7" t="str">
        <f t="shared" si="5"/>
        <v xml:space="preserve">0 </v>
      </c>
    </row>
    <row r="186" spans="1:17" x14ac:dyDescent="0.2">
      <c r="A186" s="128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7" t="str">
        <f t="shared" si="5"/>
        <v xml:space="preserve">0 </v>
      </c>
    </row>
    <row r="187" spans="1:17" x14ac:dyDescent="0.2">
      <c r="A187" s="132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7" t="str">
        <f t="shared" si="5"/>
        <v xml:space="preserve">0 </v>
      </c>
    </row>
    <row r="188" spans="1:17" x14ac:dyDescent="0.2">
      <c r="A188" s="128" t="s">
        <v>709</v>
      </c>
      <c r="B188" s="4" t="str">
        <f t="shared" si="4"/>
        <v>LC AMILLY MONTARGIS</v>
      </c>
      <c r="C188" s="2" t="s">
        <v>1855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7" t="str">
        <f t="shared" si="5"/>
        <v xml:space="preserve">0 </v>
      </c>
    </row>
    <row r="189" spans="1:17" x14ac:dyDescent="0.2">
      <c r="A189" s="126" t="s">
        <v>713</v>
      </c>
      <c r="B189" s="4" t="str">
        <f t="shared" si="4"/>
        <v>LC ANGERS</v>
      </c>
      <c r="C189" s="2" t="s">
        <v>1856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7" t="str">
        <f t="shared" si="5"/>
        <v xml:space="preserve">0 </v>
      </c>
    </row>
    <row r="190" spans="1:17" x14ac:dyDescent="0.2">
      <c r="A190" s="135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7" t="str">
        <f t="shared" si="5"/>
        <v xml:space="preserve">0 </v>
      </c>
    </row>
    <row r="191" spans="1:17" x14ac:dyDescent="0.2">
      <c r="A191" s="132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7" t="str">
        <f t="shared" si="5"/>
        <v xml:space="preserve">0 </v>
      </c>
    </row>
    <row r="192" spans="1:17" x14ac:dyDescent="0.2">
      <c r="A192" s="132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7" t="str">
        <f t="shared" si="5"/>
        <v xml:space="preserve">0 </v>
      </c>
    </row>
    <row r="193" spans="1:17" x14ac:dyDescent="0.2">
      <c r="A193" s="126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7" t="str">
        <f t="shared" si="5"/>
        <v xml:space="preserve">0 </v>
      </c>
    </row>
    <row r="194" spans="1:17" x14ac:dyDescent="0.2">
      <c r="A194" s="132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7" t="str">
        <f t="shared" si="5"/>
        <v xml:space="preserve">0 </v>
      </c>
    </row>
    <row r="195" spans="1:17" ht="13.5" customHeight="1" x14ac:dyDescent="0.2">
      <c r="A195" s="128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7" t="str">
        <f t="shared" ref="Q195:Q258" si="7" xml:space="preserve"> IF(SUM(D195:J195)=0,1,"0 ")</f>
        <v xml:space="preserve">0 </v>
      </c>
    </row>
    <row r="196" spans="1:17" x14ac:dyDescent="0.2">
      <c r="A196" s="132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7" t="str">
        <f t="shared" si="7"/>
        <v xml:space="preserve">0 </v>
      </c>
    </row>
    <row r="197" spans="1:17" x14ac:dyDescent="0.2">
      <c r="A197" s="132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7" t="str">
        <f t="shared" si="7"/>
        <v xml:space="preserve">0 </v>
      </c>
    </row>
    <row r="198" spans="1:17" x14ac:dyDescent="0.2">
      <c r="A198" s="128" t="s">
        <v>752</v>
      </c>
      <c r="B198" s="4" t="str">
        <f t="shared" si="6"/>
        <v>LC BLAGNAC</v>
      </c>
      <c r="C198" s="2" t="s">
        <v>1857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7" t="str">
        <f t="shared" si="7"/>
        <v xml:space="preserve">0 </v>
      </c>
    </row>
    <row r="199" spans="1:17" x14ac:dyDescent="0.2">
      <c r="A199" s="128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7" t="str">
        <f t="shared" si="7"/>
        <v xml:space="preserve">0 </v>
      </c>
    </row>
    <row r="200" spans="1:17" x14ac:dyDescent="0.2">
      <c r="A200" s="128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7" t="str">
        <f t="shared" si="7"/>
        <v xml:space="preserve">0 </v>
      </c>
    </row>
    <row r="201" spans="1:17" x14ac:dyDescent="0.2">
      <c r="A201" s="129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7" t="str">
        <f t="shared" si="7"/>
        <v xml:space="preserve">0 </v>
      </c>
    </row>
    <row r="202" spans="1:17" x14ac:dyDescent="0.2">
      <c r="A202" s="128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7" t="str">
        <f t="shared" si="7"/>
        <v xml:space="preserve">0 </v>
      </c>
    </row>
    <row r="203" spans="1:17" x14ac:dyDescent="0.2">
      <c r="A203" s="128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7" t="str">
        <f t="shared" si="7"/>
        <v xml:space="preserve">0 </v>
      </c>
    </row>
    <row r="204" spans="1:17" x14ac:dyDescent="0.2">
      <c r="A204" s="132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7" t="str">
        <f t="shared" si="7"/>
        <v xml:space="preserve">0 </v>
      </c>
    </row>
    <row r="205" spans="1:17" x14ac:dyDescent="0.2">
      <c r="A205" s="128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7" t="str">
        <f t="shared" si="7"/>
        <v xml:space="preserve">0 </v>
      </c>
    </row>
    <row r="206" spans="1:17" x14ac:dyDescent="0.2">
      <c r="A206" s="132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7" t="str">
        <f t="shared" si="7"/>
        <v xml:space="preserve">0 </v>
      </c>
    </row>
    <row r="207" spans="1:17" x14ac:dyDescent="0.2">
      <c r="A207" s="126" t="s">
        <v>790</v>
      </c>
      <c r="B207" s="4" t="str">
        <f t="shared" si="6"/>
        <v>LC CERNAY</v>
      </c>
      <c r="C207" s="2" t="s">
        <v>1858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7" t="str">
        <f t="shared" si="7"/>
        <v xml:space="preserve">0 </v>
      </c>
    </row>
    <row r="208" spans="1:17" x14ac:dyDescent="0.2">
      <c r="A208" s="128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7" t="str">
        <f t="shared" si="7"/>
        <v xml:space="preserve">0 </v>
      </c>
    </row>
    <row r="209" spans="1:17" x14ac:dyDescent="0.2">
      <c r="A209" s="128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7" t="str">
        <f t="shared" si="7"/>
        <v xml:space="preserve">0 </v>
      </c>
    </row>
    <row r="210" spans="1:17" x14ac:dyDescent="0.2">
      <c r="A210" s="128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7" t="str">
        <f t="shared" si="7"/>
        <v xml:space="preserve">0 </v>
      </c>
    </row>
    <row r="211" spans="1:17" x14ac:dyDescent="0.2">
      <c r="A211" s="129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7" t="str">
        <f t="shared" si="7"/>
        <v xml:space="preserve">0 </v>
      </c>
    </row>
    <row r="212" spans="1:17" x14ac:dyDescent="0.2">
      <c r="A212" s="132" t="s">
        <v>810</v>
      </c>
      <c r="B212" s="4" t="str">
        <f t="shared" si="6"/>
        <v>LC CIVRIEUX D'AZERGUES</v>
      </c>
      <c r="C212" s="2" t="s">
        <v>1859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7" t="str">
        <f t="shared" si="7"/>
        <v xml:space="preserve">0 </v>
      </c>
    </row>
    <row r="213" spans="1:17" x14ac:dyDescent="0.2">
      <c r="A213" s="129" t="s">
        <v>814</v>
      </c>
      <c r="B213" s="4" t="str">
        <f t="shared" si="6"/>
        <v>LC CLERMONT-FERRAND</v>
      </c>
      <c r="C213" s="2" t="s">
        <v>1860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7" t="str">
        <f t="shared" si="7"/>
        <v xml:space="preserve">0 </v>
      </c>
    </row>
    <row r="214" spans="1:17" x14ac:dyDescent="0.2">
      <c r="A214" s="132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7" t="str">
        <f t="shared" si="7"/>
        <v xml:space="preserve">0 </v>
      </c>
    </row>
    <row r="215" spans="1:17" x14ac:dyDescent="0.2">
      <c r="A215" s="132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7" t="str">
        <f t="shared" si="7"/>
        <v xml:space="preserve">0 </v>
      </c>
    </row>
    <row r="216" spans="1:17" x14ac:dyDescent="0.2">
      <c r="A216" s="128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7" t="str">
        <f t="shared" si="7"/>
        <v xml:space="preserve">0 </v>
      </c>
    </row>
    <row r="217" spans="1:17" x14ac:dyDescent="0.2">
      <c r="A217" s="128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7" t="str">
        <f t="shared" si="7"/>
        <v xml:space="preserve">0 </v>
      </c>
    </row>
    <row r="218" spans="1:17" x14ac:dyDescent="0.2">
      <c r="A218" s="128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7" t="str">
        <f t="shared" si="7"/>
        <v xml:space="preserve">0 </v>
      </c>
    </row>
    <row r="219" spans="1:17" x14ac:dyDescent="0.2">
      <c r="A219" s="131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7" t="str">
        <f t="shared" si="7"/>
        <v xml:space="preserve">0 </v>
      </c>
    </row>
    <row r="220" spans="1:17" x14ac:dyDescent="0.2">
      <c r="A220" s="128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7" t="str">
        <f t="shared" si="7"/>
        <v xml:space="preserve">0 </v>
      </c>
    </row>
    <row r="221" spans="1:17" x14ac:dyDescent="0.2">
      <c r="A221" s="132" t="s">
        <v>841</v>
      </c>
      <c r="B221" s="4" t="str">
        <f t="shared" si="6"/>
        <v>LC FONTENAY LE COMTE</v>
      </c>
      <c r="C221" s="2" t="s">
        <v>1861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7" t="str">
        <f t="shared" si="7"/>
        <v xml:space="preserve">0 </v>
      </c>
    </row>
    <row r="222" spans="1:17" x14ac:dyDescent="0.2">
      <c r="A222" s="131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7" t="str">
        <f t="shared" si="7"/>
        <v xml:space="preserve">0 </v>
      </c>
    </row>
    <row r="223" spans="1:17" x14ac:dyDescent="0.2">
      <c r="A223" s="126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7" t="str">
        <f t="shared" si="7"/>
        <v xml:space="preserve">0 </v>
      </c>
    </row>
    <row r="224" spans="1:17" x14ac:dyDescent="0.2">
      <c r="A224" s="132" t="s">
        <v>852</v>
      </c>
      <c r="B224" s="4" t="str">
        <f t="shared" si="6"/>
        <v>LC GOUESNOU</v>
      </c>
      <c r="C224" s="2" t="s">
        <v>1862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7" t="str">
        <f t="shared" si="7"/>
        <v xml:space="preserve">0 </v>
      </c>
    </row>
    <row r="225" spans="1:17" x14ac:dyDescent="0.2">
      <c r="A225" s="132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7" t="str">
        <f t="shared" si="7"/>
        <v xml:space="preserve">0 </v>
      </c>
    </row>
    <row r="226" spans="1:17" x14ac:dyDescent="0.2">
      <c r="A226" s="128" t="s">
        <v>858</v>
      </c>
      <c r="B226" s="4" t="str">
        <f t="shared" si="6"/>
        <v>LC GUERET</v>
      </c>
      <c r="C226" s="2" t="s">
        <v>1863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7" t="str">
        <f t="shared" si="7"/>
        <v xml:space="preserve">0 </v>
      </c>
    </row>
    <row r="227" spans="1:17" x14ac:dyDescent="0.2">
      <c r="A227" s="128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7" t="str">
        <f t="shared" si="7"/>
        <v xml:space="preserve">0 </v>
      </c>
    </row>
    <row r="228" spans="1:17" x14ac:dyDescent="0.2">
      <c r="A228" s="132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7" t="str">
        <f t="shared" si="7"/>
        <v xml:space="preserve">0 </v>
      </c>
    </row>
    <row r="229" spans="1:17" x14ac:dyDescent="0.2">
      <c r="A229" s="131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7" t="str">
        <f t="shared" si="7"/>
        <v xml:space="preserve">0 </v>
      </c>
    </row>
    <row r="230" spans="1:17" x14ac:dyDescent="0.2">
      <c r="A230" s="128" t="s">
        <v>1864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7" t="str">
        <f t="shared" si="7"/>
        <v xml:space="preserve">0 </v>
      </c>
    </row>
    <row r="231" spans="1:17" x14ac:dyDescent="0.2">
      <c r="A231" s="132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7" t="str">
        <f t="shared" si="7"/>
        <v xml:space="preserve">0 </v>
      </c>
    </row>
    <row r="232" spans="1:17" x14ac:dyDescent="0.2">
      <c r="A232" s="128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7" t="str">
        <f t="shared" si="7"/>
        <v xml:space="preserve">0 </v>
      </c>
    </row>
    <row r="233" spans="1:17" x14ac:dyDescent="0.2">
      <c r="A233" s="132" t="s">
        <v>888</v>
      </c>
      <c r="B233" s="4" t="str">
        <f t="shared" si="6"/>
        <v>LC LA SEYNE SUR MER</v>
      </c>
      <c r="C233" s="13" t="s">
        <v>1865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7" t="str">
        <f t="shared" si="7"/>
        <v xml:space="preserve">0 </v>
      </c>
    </row>
    <row r="234" spans="1:17" x14ac:dyDescent="0.2">
      <c r="A234" s="128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7" t="str">
        <f t="shared" si="7"/>
        <v xml:space="preserve">0 </v>
      </c>
    </row>
    <row r="235" spans="1:17" x14ac:dyDescent="0.2">
      <c r="A235" s="128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7" t="str">
        <f t="shared" si="7"/>
        <v xml:space="preserve">0 </v>
      </c>
    </row>
    <row r="236" spans="1:17" x14ac:dyDescent="0.2">
      <c r="A236" s="132" t="s">
        <v>898</v>
      </c>
      <c r="B236" s="4" t="str">
        <f t="shared" si="6"/>
        <v>LC LANDERNEAU</v>
      </c>
      <c r="C236" s="2" t="s">
        <v>1866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7" t="str">
        <f t="shared" si="7"/>
        <v xml:space="preserve">0 </v>
      </c>
    </row>
    <row r="237" spans="1:17" x14ac:dyDescent="0.2">
      <c r="A237" s="132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7" t="str">
        <f t="shared" si="7"/>
        <v xml:space="preserve">0 </v>
      </c>
    </row>
    <row r="238" spans="1:17" x14ac:dyDescent="0.2">
      <c r="A238" s="126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7" t="str">
        <f t="shared" si="7"/>
        <v xml:space="preserve">0 </v>
      </c>
    </row>
    <row r="239" spans="1:17" x14ac:dyDescent="0.2">
      <c r="A239" s="126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7" t="str">
        <f t="shared" si="7"/>
        <v xml:space="preserve">0 </v>
      </c>
    </row>
    <row r="240" spans="1:17" x14ac:dyDescent="0.2">
      <c r="A240" s="126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7" t="str">
        <f t="shared" si="7"/>
        <v xml:space="preserve">0 </v>
      </c>
    </row>
    <row r="241" spans="1:17" x14ac:dyDescent="0.2">
      <c r="A241" s="126" t="s">
        <v>917</v>
      </c>
      <c r="B241" s="4" t="str">
        <f t="shared" si="6"/>
        <v>LC LEHON</v>
      </c>
      <c r="C241" s="2" t="s">
        <v>1867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7" t="str">
        <f t="shared" si="7"/>
        <v xml:space="preserve">0 </v>
      </c>
    </row>
    <row r="242" spans="1:17" x14ac:dyDescent="0.2">
      <c r="A242" s="128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7" t="str">
        <f t="shared" si="7"/>
        <v xml:space="preserve">0 </v>
      </c>
    </row>
    <row r="243" spans="1:17" x14ac:dyDescent="0.2">
      <c r="A243" s="132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7" t="str">
        <f t="shared" si="7"/>
        <v xml:space="preserve">0 </v>
      </c>
    </row>
    <row r="244" spans="1:17" x14ac:dyDescent="0.2">
      <c r="A244" s="129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7" t="str">
        <f t="shared" si="7"/>
        <v xml:space="preserve">0 </v>
      </c>
    </row>
    <row r="245" spans="1:17" x14ac:dyDescent="0.2">
      <c r="A245" s="132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7" t="str">
        <f t="shared" si="7"/>
        <v xml:space="preserve">0 </v>
      </c>
    </row>
    <row r="246" spans="1:17" x14ac:dyDescent="0.2">
      <c r="A246" s="131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7" t="str">
        <f t="shared" si="7"/>
        <v xml:space="preserve">0 </v>
      </c>
    </row>
    <row r="247" spans="1:17" x14ac:dyDescent="0.2">
      <c r="A247" s="128" t="s">
        <v>941</v>
      </c>
      <c r="B247" s="4" t="str">
        <f t="shared" si="6"/>
        <v>LC MARMOUTIER</v>
      </c>
      <c r="C247" s="2" t="s">
        <v>1868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7" t="str">
        <f t="shared" si="7"/>
        <v xml:space="preserve">0 </v>
      </c>
    </row>
    <row r="248" spans="1:17" x14ac:dyDescent="0.2">
      <c r="A248" s="128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1869</v>
      </c>
      <c r="P248" s="2" t="s">
        <v>19</v>
      </c>
      <c r="Q248" s="127" t="str">
        <f t="shared" si="7"/>
        <v xml:space="preserve">0 </v>
      </c>
    </row>
    <row r="249" spans="1:17" x14ac:dyDescent="0.2">
      <c r="A249" s="132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7" t="str">
        <f t="shared" si="7"/>
        <v xml:space="preserve">0 </v>
      </c>
    </row>
    <row r="250" spans="1:17" x14ac:dyDescent="0.2">
      <c r="A250" s="132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7" t="str">
        <f t="shared" si="7"/>
        <v xml:space="preserve">0 </v>
      </c>
    </row>
    <row r="251" spans="1:17" x14ac:dyDescent="0.2">
      <c r="A251" s="128" t="s">
        <v>1870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7" t="str">
        <f t="shared" si="7"/>
        <v xml:space="preserve">0 </v>
      </c>
    </row>
    <row r="252" spans="1:17" x14ac:dyDescent="0.2">
      <c r="A252" s="132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7" t="str">
        <f t="shared" si="7"/>
        <v xml:space="preserve">0 </v>
      </c>
    </row>
    <row r="253" spans="1:17" x14ac:dyDescent="0.2">
      <c r="A253" s="132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7" t="str">
        <f t="shared" si="7"/>
        <v xml:space="preserve">0 </v>
      </c>
    </row>
    <row r="254" spans="1:17" x14ac:dyDescent="0.2">
      <c r="A254" s="132" t="s">
        <v>1871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7" t="str">
        <f t="shared" si="7"/>
        <v xml:space="preserve">0 </v>
      </c>
    </row>
    <row r="255" spans="1:17" x14ac:dyDescent="0.2">
      <c r="A255" s="131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7" t="str">
        <f t="shared" si="7"/>
        <v xml:space="preserve">0 </v>
      </c>
    </row>
    <row r="256" spans="1:17" x14ac:dyDescent="0.2">
      <c r="A256" s="132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7" t="str">
        <f t="shared" si="7"/>
        <v xml:space="preserve">0 </v>
      </c>
    </row>
    <row r="257" spans="1:17" x14ac:dyDescent="0.2">
      <c r="A257" s="132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7" t="str">
        <f t="shared" si="7"/>
        <v xml:space="preserve">0 </v>
      </c>
    </row>
    <row r="258" spans="1:17" x14ac:dyDescent="0.2">
      <c r="A258" s="126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7" t="str">
        <f t="shared" si="7"/>
        <v xml:space="preserve">0 </v>
      </c>
    </row>
    <row r="259" spans="1:17" x14ac:dyDescent="0.2">
      <c r="A259" s="132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7" t="str">
        <f t="shared" ref="Q259:Q322" si="9" xml:space="preserve"> IF(SUM(D259:J259)=0,1,"0 ")</f>
        <v xml:space="preserve">0 </v>
      </c>
    </row>
    <row r="260" spans="1:17" x14ac:dyDescent="0.2">
      <c r="A260" s="135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7" t="str">
        <f t="shared" si="9"/>
        <v xml:space="preserve">0 </v>
      </c>
    </row>
    <row r="261" spans="1:17" x14ac:dyDescent="0.2">
      <c r="A261" s="132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7" t="str">
        <f t="shared" si="9"/>
        <v xml:space="preserve">0 </v>
      </c>
    </row>
    <row r="262" spans="1:17" x14ac:dyDescent="0.2">
      <c r="A262" s="132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7" t="str">
        <f t="shared" si="9"/>
        <v xml:space="preserve">0 </v>
      </c>
    </row>
    <row r="263" spans="1:17" x14ac:dyDescent="0.2">
      <c r="A263" s="128" t="s">
        <v>1872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7" t="str">
        <f t="shared" si="9"/>
        <v xml:space="preserve">0 </v>
      </c>
    </row>
    <row r="264" spans="1:17" x14ac:dyDescent="0.2">
      <c r="A264" s="131" t="s">
        <v>1873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7" t="str">
        <f t="shared" si="9"/>
        <v xml:space="preserve">0 </v>
      </c>
    </row>
    <row r="265" spans="1:17" x14ac:dyDescent="0.2">
      <c r="A265" s="131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7" t="str">
        <f t="shared" si="9"/>
        <v xml:space="preserve">0 </v>
      </c>
    </row>
    <row r="266" spans="1:17" x14ac:dyDescent="0.2">
      <c r="A266" s="132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7" t="str">
        <f t="shared" si="9"/>
        <v xml:space="preserve">0 </v>
      </c>
    </row>
    <row r="267" spans="1:17" x14ac:dyDescent="0.2">
      <c r="A267" s="126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7" t="str">
        <f t="shared" si="9"/>
        <v xml:space="preserve">0 </v>
      </c>
    </row>
    <row r="268" spans="1:17" x14ac:dyDescent="0.2">
      <c r="A268" s="126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7" t="str">
        <f t="shared" si="9"/>
        <v xml:space="preserve">0 </v>
      </c>
    </row>
    <row r="269" spans="1:17" x14ac:dyDescent="0.2">
      <c r="A269" s="132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7" t="str">
        <f t="shared" si="9"/>
        <v xml:space="preserve">0 </v>
      </c>
    </row>
    <row r="270" spans="1:17" x14ac:dyDescent="0.2">
      <c r="A270" s="132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7" t="str">
        <f t="shared" si="9"/>
        <v xml:space="preserve">0 </v>
      </c>
    </row>
    <row r="271" spans="1:17" x14ac:dyDescent="0.2">
      <c r="A271" s="132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7" t="str">
        <f t="shared" si="9"/>
        <v xml:space="preserve">0 </v>
      </c>
    </row>
    <row r="272" spans="1:17" x14ac:dyDescent="0.2">
      <c r="A272" s="132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7" t="str">
        <f t="shared" si="9"/>
        <v xml:space="preserve">0 </v>
      </c>
    </row>
    <row r="273" spans="1:17" x14ac:dyDescent="0.2">
      <c r="A273" s="128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7" t="str">
        <f t="shared" si="9"/>
        <v xml:space="preserve">0 </v>
      </c>
    </row>
    <row r="274" spans="1:17" x14ac:dyDescent="0.2">
      <c r="A274" s="128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7" t="str">
        <f t="shared" si="9"/>
        <v xml:space="preserve">0 </v>
      </c>
    </row>
    <row r="275" spans="1:17" x14ac:dyDescent="0.2">
      <c r="A275" s="132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7" t="str">
        <f t="shared" si="9"/>
        <v xml:space="preserve">0 </v>
      </c>
    </row>
    <row r="276" spans="1:17" x14ac:dyDescent="0.2">
      <c r="A276" s="126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7" t="str">
        <f t="shared" si="9"/>
        <v xml:space="preserve">0 </v>
      </c>
    </row>
    <row r="277" spans="1:17" x14ac:dyDescent="0.2">
      <c r="A277" s="131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7" t="str">
        <f t="shared" si="9"/>
        <v xml:space="preserve">0 </v>
      </c>
    </row>
    <row r="278" spans="1:17" x14ac:dyDescent="0.2">
      <c r="A278" s="131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7" t="str">
        <f t="shared" si="9"/>
        <v xml:space="preserve">0 </v>
      </c>
    </row>
    <row r="279" spans="1:17" x14ac:dyDescent="0.2">
      <c r="A279" s="132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7" t="str">
        <f t="shared" si="9"/>
        <v xml:space="preserve">0 </v>
      </c>
    </row>
    <row r="280" spans="1:17" x14ac:dyDescent="0.2">
      <c r="A280" s="132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7" t="str">
        <f t="shared" si="9"/>
        <v xml:space="preserve">0 </v>
      </c>
    </row>
    <row r="281" spans="1:17" x14ac:dyDescent="0.2">
      <c r="A281" s="132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7" t="str">
        <f t="shared" si="9"/>
        <v xml:space="preserve">0 </v>
      </c>
    </row>
    <row r="282" spans="1:17" x14ac:dyDescent="0.2">
      <c r="A282" s="126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7" t="str">
        <f t="shared" si="9"/>
        <v xml:space="preserve">0 </v>
      </c>
    </row>
    <row r="283" spans="1:17" x14ac:dyDescent="0.2">
      <c r="A283" s="128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7" t="str">
        <f t="shared" si="9"/>
        <v xml:space="preserve">0 </v>
      </c>
    </row>
    <row r="284" spans="1:17" x14ac:dyDescent="0.2">
      <c r="A284" s="128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7" t="str">
        <f t="shared" si="9"/>
        <v xml:space="preserve">0 </v>
      </c>
    </row>
    <row r="285" spans="1:17" x14ac:dyDescent="0.2">
      <c r="A285" s="126" t="s">
        <v>1086</v>
      </c>
      <c r="B285" s="4" t="str">
        <f t="shared" si="8"/>
        <v>LC SELESTAT</v>
      </c>
      <c r="C285" s="2" t="s">
        <v>1874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7" t="str">
        <f t="shared" si="9"/>
        <v xml:space="preserve">0 </v>
      </c>
    </row>
    <row r="286" spans="1:17" x14ac:dyDescent="0.2">
      <c r="A286" s="128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7" t="str">
        <f t="shared" si="9"/>
        <v xml:space="preserve">0 </v>
      </c>
    </row>
    <row r="287" spans="1:17" x14ac:dyDescent="0.2">
      <c r="A287" s="132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7" t="str">
        <f t="shared" si="9"/>
        <v xml:space="preserve">0 </v>
      </c>
    </row>
    <row r="288" spans="1:17" x14ac:dyDescent="0.2">
      <c r="A288" s="135" t="s">
        <v>1096</v>
      </c>
      <c r="B288" s="4" t="str">
        <f t="shared" si="8"/>
        <v>LC ST GILLES CROIX DE VIE</v>
      </c>
      <c r="C288" s="2" t="s">
        <v>1875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7" t="str">
        <f t="shared" si="9"/>
        <v xml:space="preserve">0 </v>
      </c>
    </row>
    <row r="289" spans="1:17" x14ac:dyDescent="0.2">
      <c r="A289" s="132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7" t="str">
        <f t="shared" si="9"/>
        <v xml:space="preserve">0 </v>
      </c>
    </row>
    <row r="290" spans="1:17" x14ac:dyDescent="0.2">
      <c r="A290" s="132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7" t="str">
        <f t="shared" si="9"/>
        <v xml:space="preserve">0 </v>
      </c>
    </row>
    <row r="291" spans="1:17" x14ac:dyDescent="0.2">
      <c r="A291" s="131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7" t="str">
        <f t="shared" si="9"/>
        <v xml:space="preserve">0 </v>
      </c>
    </row>
    <row r="292" spans="1:17" x14ac:dyDescent="0.2">
      <c r="A292" s="131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7" t="str">
        <f t="shared" si="9"/>
        <v xml:space="preserve">0 </v>
      </c>
    </row>
    <row r="293" spans="1:17" x14ac:dyDescent="0.2">
      <c r="A293" s="132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7" t="str">
        <f t="shared" si="9"/>
        <v xml:space="preserve">0 </v>
      </c>
    </row>
    <row r="294" spans="1:17" x14ac:dyDescent="0.2">
      <c r="A294" s="132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7" t="str">
        <f t="shared" si="9"/>
        <v xml:space="preserve">0 </v>
      </c>
    </row>
    <row r="295" spans="1:17" x14ac:dyDescent="0.2">
      <c r="A295" s="132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7" t="str">
        <f t="shared" si="9"/>
        <v xml:space="preserve">0 </v>
      </c>
    </row>
    <row r="296" spans="1:17" x14ac:dyDescent="0.2">
      <c r="A296" s="128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7" t="str">
        <f t="shared" si="9"/>
        <v xml:space="preserve">0 </v>
      </c>
    </row>
    <row r="297" spans="1:17" x14ac:dyDescent="0.2">
      <c r="A297" s="128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7" t="str">
        <f t="shared" si="9"/>
        <v xml:space="preserve">0 </v>
      </c>
    </row>
    <row r="298" spans="1:17" x14ac:dyDescent="0.2">
      <c r="A298" s="131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7" t="str">
        <f t="shared" si="9"/>
        <v xml:space="preserve">0 </v>
      </c>
    </row>
    <row r="299" spans="1:17" ht="12.75" customHeight="1" x14ac:dyDescent="0.2">
      <c r="A299" s="126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7" t="str">
        <f t="shared" si="9"/>
        <v xml:space="preserve">0 </v>
      </c>
    </row>
    <row r="300" spans="1:17" ht="11.25" customHeight="1" x14ac:dyDescent="0.2">
      <c r="A300" s="132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1876</v>
      </c>
      <c r="P300" s="2" t="s">
        <v>8</v>
      </c>
      <c r="Q300" s="127" t="str">
        <f t="shared" si="9"/>
        <v xml:space="preserve">0 </v>
      </c>
    </row>
    <row r="301" spans="1:17" ht="11.25" customHeight="1" x14ac:dyDescent="0.2">
      <c r="A301" s="128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7" t="str">
        <f t="shared" si="9"/>
        <v xml:space="preserve">0 </v>
      </c>
    </row>
    <row r="302" spans="1:17" ht="11.25" customHeight="1" x14ac:dyDescent="0.25">
      <c r="A302" s="128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7" t="str">
        <f t="shared" si="9"/>
        <v xml:space="preserve">0 </v>
      </c>
    </row>
    <row r="303" spans="1:17" x14ac:dyDescent="0.2">
      <c r="A303" s="132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7" t="str">
        <f t="shared" si="9"/>
        <v xml:space="preserve">0 </v>
      </c>
    </row>
    <row r="304" spans="1:17" x14ac:dyDescent="0.2">
      <c r="A304" s="128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7" t="str">
        <f t="shared" si="9"/>
        <v xml:space="preserve">0 </v>
      </c>
    </row>
    <row r="305" spans="1:18" x14ac:dyDescent="0.2">
      <c r="A305" s="129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7" t="str">
        <f t="shared" si="9"/>
        <v xml:space="preserve">0 </v>
      </c>
    </row>
    <row r="306" spans="1:18" x14ac:dyDescent="0.2">
      <c r="A306" s="132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7" t="str">
        <f t="shared" si="9"/>
        <v xml:space="preserve">0 </v>
      </c>
    </row>
    <row r="307" spans="1:18" x14ac:dyDescent="0.2">
      <c r="A307" s="128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7" t="str">
        <f t="shared" si="9"/>
        <v xml:space="preserve">0 </v>
      </c>
    </row>
    <row r="308" spans="1:18" x14ac:dyDescent="0.2">
      <c r="A308" s="128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7" t="str">
        <f t="shared" si="9"/>
        <v xml:space="preserve">0 </v>
      </c>
    </row>
    <row r="309" spans="1:18" x14ac:dyDescent="0.2">
      <c r="A309" s="126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7" t="str">
        <f t="shared" si="9"/>
        <v xml:space="preserve">0 </v>
      </c>
    </row>
    <row r="310" spans="1:18" x14ac:dyDescent="0.2">
      <c r="A310" s="134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7" t="str">
        <f t="shared" si="9"/>
        <v xml:space="preserve">0 </v>
      </c>
    </row>
    <row r="311" spans="1:18" x14ac:dyDescent="0.2">
      <c r="A311" s="132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7" t="str">
        <f t="shared" si="9"/>
        <v xml:space="preserve">0 </v>
      </c>
      <c r="R311" s="291"/>
    </row>
    <row r="312" spans="1:18" x14ac:dyDescent="0.2">
      <c r="A312" s="126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7" t="str">
        <f t="shared" si="9"/>
        <v xml:space="preserve">0 </v>
      </c>
    </row>
    <row r="313" spans="1:18" x14ac:dyDescent="0.2">
      <c r="A313" s="128" t="s">
        <v>1183</v>
      </c>
      <c r="B313" s="4" t="str">
        <f t="shared" si="8"/>
        <v>PAGNOTTA SERGIO</v>
      </c>
      <c r="C313" s="2" t="s">
        <v>1883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7" t="str">
        <f t="shared" si="9"/>
        <v xml:space="preserve">0 </v>
      </c>
    </row>
    <row r="314" spans="1:18" x14ac:dyDescent="0.2">
      <c r="A314" s="128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7" t="str">
        <f t="shared" si="9"/>
        <v xml:space="preserve">0 </v>
      </c>
    </row>
    <row r="315" spans="1:18" x14ac:dyDescent="0.2">
      <c r="A315" s="132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7" t="str">
        <f t="shared" si="9"/>
        <v xml:space="preserve">0 </v>
      </c>
    </row>
    <row r="316" spans="1:18" x14ac:dyDescent="0.2">
      <c r="A316" s="132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7" t="str">
        <f t="shared" si="9"/>
        <v xml:space="preserve">0 </v>
      </c>
    </row>
    <row r="317" spans="1:18" x14ac:dyDescent="0.2">
      <c r="A317" s="128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7" t="str">
        <f t="shared" si="9"/>
        <v xml:space="preserve">0 </v>
      </c>
    </row>
    <row r="318" spans="1:18" x14ac:dyDescent="0.2">
      <c r="A318" s="128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7" t="str">
        <f t="shared" si="9"/>
        <v xml:space="preserve">0 </v>
      </c>
    </row>
    <row r="319" spans="1:18" x14ac:dyDescent="0.2">
      <c r="A319" s="128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7" t="str">
        <f t="shared" si="9"/>
        <v xml:space="preserve">0 </v>
      </c>
    </row>
    <row r="320" spans="1:18" x14ac:dyDescent="0.2">
      <c r="A320" s="128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7" t="str">
        <f t="shared" si="9"/>
        <v xml:space="preserve">0 </v>
      </c>
    </row>
    <row r="321" spans="1:17" x14ac:dyDescent="0.2">
      <c r="A321" s="128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7" t="str">
        <f t="shared" si="9"/>
        <v xml:space="preserve">0 </v>
      </c>
    </row>
    <row r="322" spans="1:17" x14ac:dyDescent="0.2">
      <c r="A322" s="128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7" t="str">
        <f t="shared" si="9"/>
        <v xml:space="preserve">0 </v>
      </c>
    </row>
    <row r="323" spans="1:17" x14ac:dyDescent="0.2">
      <c r="A323" s="128" t="s">
        <v>1720</v>
      </c>
      <c r="B323" s="4" t="str">
        <f t="shared" ref="B323:B386" si="10">UPPER(A323)</f>
        <v>SCASO</v>
      </c>
      <c r="C323" s="2" t="s">
        <v>1721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7" t="str">
        <f t="shared" ref="Q323:Q386" si="11" xml:space="preserve"> IF(SUM(D323:J323)=0,1,"0 ")</f>
        <v xml:space="preserve">0 </v>
      </c>
    </row>
    <row r="324" spans="1:17" x14ac:dyDescent="0.2">
      <c r="A324" s="128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7" t="str">
        <f t="shared" si="11"/>
        <v xml:space="preserve">0 </v>
      </c>
    </row>
    <row r="325" spans="1:17" x14ac:dyDescent="0.2">
      <c r="A325" s="134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7" t="str">
        <f t="shared" si="11"/>
        <v xml:space="preserve">0 </v>
      </c>
    </row>
    <row r="326" spans="1:17" x14ac:dyDescent="0.2">
      <c r="A326" s="128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7" t="str">
        <f t="shared" si="11"/>
        <v xml:space="preserve">0 </v>
      </c>
    </row>
    <row r="327" spans="1:17" x14ac:dyDescent="0.2">
      <c r="A327" s="128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7" t="str">
        <f t="shared" si="11"/>
        <v xml:space="preserve">0 </v>
      </c>
    </row>
    <row r="328" spans="1:17" x14ac:dyDescent="0.2">
      <c r="A328" s="126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7" t="str">
        <f t="shared" si="11"/>
        <v xml:space="preserve">0 </v>
      </c>
    </row>
    <row r="329" spans="1:17" x14ac:dyDescent="0.2">
      <c r="A329" s="126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7" t="str">
        <f t="shared" si="11"/>
        <v xml:space="preserve">0 </v>
      </c>
    </row>
    <row r="330" spans="1:17" x14ac:dyDescent="0.2">
      <c r="A330" s="132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7" t="str">
        <f t="shared" si="11"/>
        <v xml:space="preserve">0 </v>
      </c>
    </row>
    <row r="331" spans="1:17" x14ac:dyDescent="0.2">
      <c r="A331" s="132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7" t="str">
        <f t="shared" si="11"/>
        <v xml:space="preserve">0 </v>
      </c>
    </row>
    <row r="332" spans="1:17" x14ac:dyDescent="0.2">
      <c r="A332" s="132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7" t="str">
        <f t="shared" si="11"/>
        <v xml:space="preserve">0 </v>
      </c>
    </row>
    <row r="333" spans="1:17" x14ac:dyDescent="0.2">
      <c r="A333" s="132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7" t="str">
        <f t="shared" si="11"/>
        <v xml:space="preserve">0 </v>
      </c>
    </row>
    <row r="334" spans="1:17" x14ac:dyDescent="0.2">
      <c r="A334" s="132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7" t="str">
        <f t="shared" si="11"/>
        <v xml:space="preserve">0 </v>
      </c>
    </row>
    <row r="335" spans="1:17" x14ac:dyDescent="0.2">
      <c r="A335" s="128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7" t="str">
        <f t="shared" si="11"/>
        <v xml:space="preserve">0 </v>
      </c>
    </row>
    <row r="336" spans="1:17" x14ac:dyDescent="0.2">
      <c r="A336" s="128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7" t="str">
        <f t="shared" si="11"/>
        <v xml:space="preserve">0 </v>
      </c>
    </row>
    <row r="337" spans="1:17" x14ac:dyDescent="0.2">
      <c r="A337" s="126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7" t="str">
        <f t="shared" si="11"/>
        <v xml:space="preserve">0 </v>
      </c>
    </row>
    <row r="338" spans="1:17" x14ac:dyDescent="0.2">
      <c r="A338" s="132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7" t="str">
        <f t="shared" si="11"/>
        <v xml:space="preserve">0 </v>
      </c>
    </row>
    <row r="339" spans="1:17" x14ac:dyDescent="0.2">
      <c r="A339" s="126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7" t="str">
        <f t="shared" si="11"/>
        <v xml:space="preserve">0 </v>
      </c>
    </row>
    <row r="340" spans="1:17" x14ac:dyDescent="0.2">
      <c r="A340" s="128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7">
        <f t="shared" si="11"/>
        <v>1</v>
      </c>
    </row>
    <row r="341" spans="1:17" x14ac:dyDescent="0.2">
      <c r="A341" s="128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7" t="str">
        <f t="shared" si="11"/>
        <v xml:space="preserve">0 </v>
      </c>
    </row>
    <row r="342" spans="1:17" x14ac:dyDescent="0.2">
      <c r="A342" s="132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7" t="str">
        <f t="shared" si="11"/>
        <v xml:space="preserve">0 </v>
      </c>
    </row>
    <row r="343" spans="1:17" x14ac:dyDescent="0.2">
      <c r="A343" s="132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7" t="str">
        <f t="shared" si="11"/>
        <v xml:space="preserve">0 </v>
      </c>
    </row>
    <row r="344" spans="1:17" x14ac:dyDescent="0.2">
      <c r="A344" s="131" t="s">
        <v>1293</v>
      </c>
      <c r="B344" s="4" t="str">
        <f t="shared" si="10"/>
        <v>SU CASTRES</v>
      </c>
      <c r="C344" s="2" t="s">
        <v>1877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7" t="str">
        <f t="shared" si="11"/>
        <v xml:space="preserve">0 </v>
      </c>
    </row>
    <row r="345" spans="1:17" x14ac:dyDescent="0.2">
      <c r="A345" s="132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7" t="str">
        <f t="shared" si="11"/>
        <v xml:space="preserve">0 </v>
      </c>
    </row>
    <row r="346" spans="1:17" x14ac:dyDescent="0.2">
      <c r="A346" s="128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7" t="str">
        <f t="shared" si="11"/>
        <v xml:space="preserve">0 </v>
      </c>
    </row>
    <row r="347" spans="1:17" x14ac:dyDescent="0.2">
      <c r="A347" s="132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7" t="str">
        <f t="shared" si="11"/>
        <v xml:space="preserve">0 </v>
      </c>
    </row>
    <row r="348" spans="1:17" x14ac:dyDescent="0.2">
      <c r="A348" s="132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7" t="str">
        <f t="shared" si="11"/>
        <v xml:space="preserve">0 </v>
      </c>
    </row>
    <row r="349" spans="1:17" x14ac:dyDescent="0.2">
      <c r="A349" s="132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7" t="str">
        <f t="shared" si="11"/>
        <v xml:space="preserve">0 </v>
      </c>
    </row>
    <row r="350" spans="1:17" x14ac:dyDescent="0.2">
      <c r="A350" s="126" t="s">
        <v>1318</v>
      </c>
      <c r="B350" s="4" t="str">
        <f t="shared" si="10"/>
        <v>SU CHENOVE</v>
      </c>
      <c r="C350" s="2" t="s">
        <v>1884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7" t="str">
        <f t="shared" si="11"/>
        <v xml:space="preserve">0 </v>
      </c>
    </row>
    <row r="351" spans="1:17" x14ac:dyDescent="0.2">
      <c r="A351" s="128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1878</v>
      </c>
      <c r="P351" s="2" t="s">
        <v>19</v>
      </c>
      <c r="Q351" s="127" t="str">
        <f t="shared" si="11"/>
        <v xml:space="preserve">0 </v>
      </c>
    </row>
    <row r="352" spans="1:17" x14ac:dyDescent="0.2">
      <c r="A352" s="131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7" t="str">
        <f t="shared" si="11"/>
        <v xml:space="preserve">0 </v>
      </c>
    </row>
    <row r="353" spans="1:17" x14ac:dyDescent="0.2">
      <c r="A353" s="132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7" t="str">
        <f t="shared" si="11"/>
        <v xml:space="preserve">0 </v>
      </c>
    </row>
    <row r="354" spans="1:17" x14ac:dyDescent="0.2">
      <c r="A354" s="132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7" t="str">
        <f t="shared" si="11"/>
        <v xml:space="preserve">0 </v>
      </c>
    </row>
    <row r="355" spans="1:17" x14ac:dyDescent="0.2">
      <c r="A355" s="132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7" t="str">
        <f t="shared" si="11"/>
        <v xml:space="preserve">0 </v>
      </c>
    </row>
    <row r="356" spans="1:17" x14ac:dyDescent="0.2">
      <c r="A356" s="132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7" t="str">
        <f t="shared" si="11"/>
        <v xml:space="preserve">0 </v>
      </c>
    </row>
    <row r="357" spans="1:17" x14ac:dyDescent="0.2">
      <c r="A357" s="126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7" t="str">
        <f t="shared" si="11"/>
        <v xml:space="preserve">0 </v>
      </c>
    </row>
    <row r="358" spans="1:17" x14ac:dyDescent="0.2">
      <c r="A358" s="132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7" t="str">
        <f t="shared" si="11"/>
        <v xml:space="preserve">0 </v>
      </c>
    </row>
    <row r="359" spans="1:17" x14ac:dyDescent="0.2">
      <c r="A359" s="132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7" t="str">
        <f t="shared" si="11"/>
        <v xml:space="preserve">0 </v>
      </c>
    </row>
    <row r="360" spans="1:17" x14ac:dyDescent="0.2">
      <c r="A360" s="128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7" t="str">
        <f t="shared" si="11"/>
        <v xml:space="preserve">0 </v>
      </c>
    </row>
    <row r="361" spans="1:17" x14ac:dyDescent="0.2">
      <c r="A361" s="132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7" t="str">
        <f t="shared" si="11"/>
        <v xml:space="preserve">0 </v>
      </c>
    </row>
    <row r="362" spans="1:17" x14ac:dyDescent="0.2">
      <c r="A362" s="132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7" t="str">
        <f t="shared" si="11"/>
        <v xml:space="preserve">0 </v>
      </c>
    </row>
    <row r="363" spans="1:17" x14ac:dyDescent="0.2">
      <c r="A363" s="132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7" t="str">
        <f t="shared" si="11"/>
        <v xml:space="preserve">0 </v>
      </c>
    </row>
    <row r="364" spans="1:17" x14ac:dyDescent="0.2">
      <c r="A364" s="126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7" t="str">
        <f t="shared" si="11"/>
        <v xml:space="preserve">0 </v>
      </c>
    </row>
    <row r="365" spans="1:17" x14ac:dyDescent="0.2">
      <c r="A365" s="126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7" t="str">
        <f t="shared" si="11"/>
        <v xml:space="preserve">0 </v>
      </c>
    </row>
    <row r="366" spans="1:17" x14ac:dyDescent="0.2">
      <c r="A366" s="132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7" t="str">
        <f t="shared" si="11"/>
        <v xml:space="preserve">0 </v>
      </c>
    </row>
    <row r="367" spans="1:17" x14ac:dyDescent="0.2">
      <c r="A367" s="126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7" t="str">
        <f t="shared" si="11"/>
        <v xml:space="preserve">0 </v>
      </c>
    </row>
    <row r="368" spans="1:17" x14ac:dyDescent="0.2">
      <c r="A368" s="128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7" t="str">
        <f t="shared" si="11"/>
        <v xml:space="preserve">0 </v>
      </c>
    </row>
    <row r="369" spans="1:17" x14ac:dyDescent="0.2">
      <c r="A369" s="126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7" t="str">
        <f t="shared" si="11"/>
        <v xml:space="preserve">0 </v>
      </c>
    </row>
    <row r="370" spans="1:17" x14ac:dyDescent="0.2">
      <c r="A370" s="126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7" t="str">
        <f t="shared" si="11"/>
        <v xml:space="preserve">0 </v>
      </c>
    </row>
    <row r="371" spans="1:17" x14ac:dyDescent="0.2">
      <c r="A371" s="126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7" t="str">
        <f t="shared" si="11"/>
        <v xml:space="preserve">0 </v>
      </c>
    </row>
    <row r="372" spans="1:17" x14ac:dyDescent="0.2">
      <c r="A372" s="132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7" t="str">
        <f t="shared" si="11"/>
        <v xml:space="preserve">0 </v>
      </c>
    </row>
    <row r="373" spans="1:17" x14ac:dyDescent="0.2">
      <c r="A373" s="126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7" t="str">
        <f t="shared" si="11"/>
        <v xml:space="preserve">0 </v>
      </c>
    </row>
    <row r="374" spans="1:17" x14ac:dyDescent="0.2">
      <c r="A374" s="128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7" t="str">
        <f t="shared" si="11"/>
        <v xml:space="preserve">0 </v>
      </c>
    </row>
    <row r="375" spans="1:17" x14ac:dyDescent="0.2">
      <c r="A375" s="128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7" t="str">
        <f t="shared" si="11"/>
        <v xml:space="preserve">0 </v>
      </c>
    </row>
    <row r="376" spans="1:17" x14ac:dyDescent="0.2">
      <c r="A376" s="128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7" t="str">
        <f t="shared" si="11"/>
        <v xml:space="preserve">0 </v>
      </c>
    </row>
    <row r="377" spans="1:17" x14ac:dyDescent="0.2">
      <c r="A377" s="128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7" t="str">
        <f t="shared" si="11"/>
        <v xml:space="preserve">0 </v>
      </c>
    </row>
    <row r="378" spans="1:17" x14ac:dyDescent="0.2">
      <c r="A378" s="128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7" t="str">
        <f t="shared" si="11"/>
        <v xml:space="preserve">0 </v>
      </c>
    </row>
    <row r="379" spans="1:17" x14ac:dyDescent="0.2">
      <c r="A379" s="131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7" t="str">
        <f t="shared" si="11"/>
        <v xml:space="preserve">0 </v>
      </c>
    </row>
    <row r="380" spans="1:17" x14ac:dyDescent="0.2">
      <c r="A380" s="126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7" t="str">
        <f t="shared" si="11"/>
        <v xml:space="preserve">0 </v>
      </c>
    </row>
    <row r="381" spans="1:17" x14ac:dyDescent="0.2">
      <c r="A381" s="132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7" t="str">
        <f t="shared" si="11"/>
        <v xml:space="preserve">0 </v>
      </c>
    </row>
    <row r="382" spans="1:17" x14ac:dyDescent="0.2">
      <c r="A382" s="128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7" t="str">
        <f t="shared" si="11"/>
        <v xml:space="preserve">0 </v>
      </c>
    </row>
    <row r="383" spans="1:17" x14ac:dyDescent="0.2">
      <c r="A383" s="128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1847</v>
      </c>
      <c r="P383" s="2" t="s">
        <v>8</v>
      </c>
      <c r="Q383" s="127" t="str">
        <f t="shared" si="11"/>
        <v xml:space="preserve">0 </v>
      </c>
    </row>
    <row r="384" spans="1:17" x14ac:dyDescent="0.2">
      <c r="A384" s="129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7" t="str">
        <f t="shared" si="11"/>
        <v xml:space="preserve">0 </v>
      </c>
    </row>
    <row r="385" spans="1:17" x14ac:dyDescent="0.2">
      <c r="A385" s="132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7" t="str">
        <f t="shared" si="11"/>
        <v xml:space="preserve">0 </v>
      </c>
    </row>
    <row r="386" spans="1:17" x14ac:dyDescent="0.2">
      <c r="A386" s="128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7" t="str">
        <f t="shared" si="11"/>
        <v xml:space="preserve">0 </v>
      </c>
    </row>
    <row r="387" spans="1:17" x14ac:dyDescent="0.2">
      <c r="A387" s="128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7" t="str">
        <f t="shared" ref="Q387:Q435" si="13" xml:space="preserve"> IF(SUM(D387:J387)=0,1,"0 ")</f>
        <v xml:space="preserve">0 </v>
      </c>
    </row>
    <row r="388" spans="1:17" x14ac:dyDescent="0.2">
      <c r="A388" s="128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7" t="str">
        <f t="shared" si="13"/>
        <v xml:space="preserve">0 </v>
      </c>
    </row>
    <row r="389" spans="1:17" x14ac:dyDescent="0.2">
      <c r="A389" s="128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7" t="str">
        <f t="shared" si="13"/>
        <v xml:space="preserve">0 </v>
      </c>
    </row>
    <row r="390" spans="1:17" x14ac:dyDescent="0.2">
      <c r="A390" s="126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7" t="str">
        <f t="shared" si="13"/>
        <v xml:space="preserve">0 </v>
      </c>
    </row>
    <row r="391" spans="1:17" x14ac:dyDescent="0.2">
      <c r="A391" s="126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7" t="str">
        <f t="shared" si="13"/>
        <v xml:space="preserve">0 </v>
      </c>
    </row>
    <row r="392" spans="1:17" x14ac:dyDescent="0.2">
      <c r="A392" s="132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7" t="str">
        <f t="shared" si="13"/>
        <v xml:space="preserve">0 </v>
      </c>
    </row>
    <row r="393" spans="1:17" x14ac:dyDescent="0.2">
      <c r="A393" s="132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7" t="str">
        <f t="shared" si="13"/>
        <v xml:space="preserve">0 </v>
      </c>
    </row>
    <row r="394" spans="1:17" x14ac:dyDescent="0.2">
      <c r="A394" s="132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7" t="str">
        <f t="shared" si="13"/>
        <v xml:space="preserve">0 </v>
      </c>
    </row>
    <row r="395" spans="1:17" x14ac:dyDescent="0.2">
      <c r="A395" s="128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7" t="str">
        <f t="shared" si="13"/>
        <v xml:space="preserve">0 </v>
      </c>
    </row>
    <row r="396" spans="1:17" x14ac:dyDescent="0.2">
      <c r="A396" s="134" t="s">
        <v>1902</v>
      </c>
      <c r="B396" s="4" t="str">
        <f t="shared" si="12"/>
        <v>SU NOE</v>
      </c>
      <c r="C396" s="2" t="s">
        <v>1899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1900</v>
      </c>
      <c r="M396" s="2" t="s">
        <v>1901</v>
      </c>
      <c r="N396" s="2"/>
      <c r="O396" s="2" t="s">
        <v>123</v>
      </c>
      <c r="P396" s="2" t="s">
        <v>19</v>
      </c>
      <c r="Q396" s="127" t="str">
        <f t="shared" si="13"/>
        <v xml:space="preserve">0 </v>
      </c>
    </row>
    <row r="397" spans="1:17" x14ac:dyDescent="0.2">
      <c r="A397" s="126" t="s">
        <v>1492</v>
      </c>
      <c r="B397" s="4" t="str">
        <f t="shared" si="12"/>
        <v>SU NOIRMOUTIER EN L'ILE</v>
      </c>
      <c r="C397" s="2" t="s">
        <v>1879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7" t="str">
        <f t="shared" si="13"/>
        <v xml:space="preserve">0 </v>
      </c>
    </row>
    <row r="398" spans="1:17" x14ac:dyDescent="0.2">
      <c r="A398" s="132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1852</v>
      </c>
      <c r="P398" s="2" t="s">
        <v>8</v>
      </c>
      <c r="Q398" s="127" t="str">
        <f t="shared" si="13"/>
        <v xml:space="preserve">0 </v>
      </c>
    </row>
    <row r="399" spans="1:17" x14ac:dyDescent="0.2">
      <c r="A399" s="128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7" t="str">
        <f t="shared" si="13"/>
        <v xml:space="preserve">0 </v>
      </c>
    </row>
    <row r="400" spans="1:17" x14ac:dyDescent="0.2">
      <c r="A400" s="126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7" t="str">
        <f t="shared" si="13"/>
        <v xml:space="preserve">0 </v>
      </c>
    </row>
    <row r="401" spans="1:17" x14ac:dyDescent="0.2">
      <c r="A401" s="131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7" t="str">
        <f t="shared" si="13"/>
        <v xml:space="preserve">0 </v>
      </c>
    </row>
    <row r="402" spans="1:17" x14ac:dyDescent="0.2">
      <c r="A402" s="126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7" t="str">
        <f t="shared" si="13"/>
        <v xml:space="preserve">0 </v>
      </c>
    </row>
    <row r="403" spans="1:17" x14ac:dyDescent="0.2">
      <c r="A403" s="132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7" t="str">
        <f t="shared" si="13"/>
        <v xml:space="preserve">0 </v>
      </c>
    </row>
    <row r="404" spans="1:17" x14ac:dyDescent="0.2">
      <c r="A404" s="126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7" t="str">
        <f t="shared" si="13"/>
        <v xml:space="preserve">0 </v>
      </c>
    </row>
    <row r="405" spans="1:17" x14ac:dyDescent="0.2">
      <c r="A405" s="128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7" t="str">
        <f t="shared" si="13"/>
        <v xml:space="preserve">0 </v>
      </c>
    </row>
    <row r="406" spans="1:17" x14ac:dyDescent="0.2">
      <c r="A406" s="132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7" t="str">
        <f t="shared" si="13"/>
        <v xml:space="preserve">0 </v>
      </c>
    </row>
    <row r="407" spans="1:17" x14ac:dyDescent="0.2">
      <c r="A407" s="132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7" t="str">
        <f t="shared" si="13"/>
        <v xml:space="preserve">0 </v>
      </c>
    </row>
    <row r="408" spans="1:17" x14ac:dyDescent="0.2">
      <c r="A408" s="128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7" t="str">
        <f t="shared" si="13"/>
        <v xml:space="preserve">0 </v>
      </c>
    </row>
    <row r="409" spans="1:17" x14ac:dyDescent="0.2">
      <c r="A409" s="132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7" t="str">
        <f t="shared" si="13"/>
        <v xml:space="preserve">0 </v>
      </c>
    </row>
    <row r="410" spans="1:17" x14ac:dyDescent="0.2">
      <c r="A410" s="132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7" t="str">
        <f t="shared" si="13"/>
        <v xml:space="preserve">0 </v>
      </c>
    </row>
    <row r="411" spans="1:17" x14ac:dyDescent="0.2">
      <c r="A411" s="132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7" t="str">
        <f t="shared" si="13"/>
        <v xml:space="preserve">0 </v>
      </c>
    </row>
    <row r="412" spans="1:17" x14ac:dyDescent="0.2">
      <c r="A412" s="132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7" t="str">
        <f t="shared" si="13"/>
        <v xml:space="preserve">0 </v>
      </c>
    </row>
    <row r="413" spans="1:17" x14ac:dyDescent="0.2">
      <c r="A413" s="134" t="s">
        <v>1885</v>
      </c>
      <c r="B413" s="4" t="str">
        <f t="shared" si="12"/>
        <v xml:space="preserve">SU SAS VILLARDIS </v>
      </c>
      <c r="C413" s="2" t="s">
        <v>1886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1887</v>
      </c>
      <c r="M413" s="2" t="s">
        <v>1888</v>
      </c>
      <c r="N413" s="2"/>
      <c r="O413" s="2"/>
      <c r="P413" s="2"/>
      <c r="Q413" s="127" t="str">
        <f t="shared" si="13"/>
        <v xml:space="preserve">0 </v>
      </c>
    </row>
    <row r="414" spans="1:17" x14ac:dyDescent="0.2">
      <c r="A414" s="128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7" t="str">
        <f t="shared" si="13"/>
        <v xml:space="preserve">0 </v>
      </c>
    </row>
    <row r="415" spans="1:17" x14ac:dyDescent="0.2">
      <c r="A415" s="126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7" t="str">
        <f t="shared" si="13"/>
        <v xml:space="preserve">0 </v>
      </c>
    </row>
    <row r="416" spans="1:17" x14ac:dyDescent="0.2">
      <c r="A416" s="132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7" t="str">
        <f t="shared" si="13"/>
        <v xml:space="preserve">0 </v>
      </c>
    </row>
    <row r="417" spans="1:17" x14ac:dyDescent="0.2">
      <c r="A417" s="128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7" t="str">
        <f t="shared" si="13"/>
        <v xml:space="preserve">0 </v>
      </c>
    </row>
    <row r="418" spans="1:17" x14ac:dyDescent="0.2">
      <c r="A418" s="128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1880</v>
      </c>
      <c r="P418" s="2" t="s">
        <v>19</v>
      </c>
      <c r="Q418" s="127" t="str">
        <f t="shared" si="13"/>
        <v xml:space="preserve">0 </v>
      </c>
    </row>
    <row r="419" spans="1:17" x14ac:dyDescent="0.2">
      <c r="A419" s="132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7" t="str">
        <f t="shared" si="13"/>
        <v xml:space="preserve">0 </v>
      </c>
    </row>
    <row r="420" spans="1:17" x14ac:dyDescent="0.2">
      <c r="A420" s="132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7" t="str">
        <f t="shared" si="13"/>
        <v xml:space="preserve">0 </v>
      </c>
    </row>
    <row r="421" spans="1:17" x14ac:dyDescent="0.2">
      <c r="A421" s="132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7" t="str">
        <f t="shared" si="13"/>
        <v xml:space="preserve">0 </v>
      </c>
    </row>
    <row r="422" spans="1:17" x14ac:dyDescent="0.2">
      <c r="A422" s="126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7" t="str">
        <f t="shared" si="13"/>
        <v xml:space="preserve">0 </v>
      </c>
    </row>
    <row r="423" spans="1:17" x14ac:dyDescent="0.2">
      <c r="A423" s="132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7" t="str">
        <f t="shared" si="13"/>
        <v xml:space="preserve">0 </v>
      </c>
    </row>
    <row r="424" spans="1:17" x14ac:dyDescent="0.2">
      <c r="A424" s="126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7" t="str">
        <f t="shared" si="13"/>
        <v xml:space="preserve">0 </v>
      </c>
    </row>
    <row r="425" spans="1:17" x14ac:dyDescent="0.2">
      <c r="A425" s="132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7" t="str">
        <f t="shared" si="13"/>
        <v xml:space="preserve">0 </v>
      </c>
    </row>
    <row r="426" spans="1:17" x14ac:dyDescent="0.2">
      <c r="A426" s="128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7" t="str">
        <f t="shared" si="13"/>
        <v xml:space="preserve">0 </v>
      </c>
    </row>
    <row r="427" spans="1:17" x14ac:dyDescent="0.2">
      <c r="A427" s="132" t="s">
        <v>1608</v>
      </c>
      <c r="B427" s="4" t="str">
        <f t="shared" si="12"/>
        <v>SU VÉNISSIEUX</v>
      </c>
      <c r="C427" s="2" t="s">
        <v>1881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7" t="str">
        <f t="shared" si="13"/>
        <v xml:space="preserve">0 </v>
      </c>
    </row>
    <row r="428" spans="1:17" x14ac:dyDescent="0.2">
      <c r="A428" s="126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7" t="str">
        <f t="shared" si="13"/>
        <v xml:space="preserve">0 </v>
      </c>
    </row>
    <row r="429" spans="1:17" x14ac:dyDescent="0.2">
      <c r="A429" s="128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7" t="str">
        <f t="shared" si="13"/>
        <v xml:space="preserve">0 </v>
      </c>
    </row>
    <row r="430" spans="1:17" x14ac:dyDescent="0.2">
      <c r="A430" s="128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7" t="str">
        <f t="shared" si="13"/>
        <v xml:space="preserve">0 </v>
      </c>
    </row>
    <row r="431" spans="1:17" x14ac:dyDescent="0.2">
      <c r="A431" s="132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7" t="str">
        <f t="shared" si="13"/>
        <v xml:space="preserve">0 </v>
      </c>
    </row>
    <row r="432" spans="1:17" x14ac:dyDescent="0.2">
      <c r="A432" s="128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7" t="str">
        <f t="shared" si="13"/>
        <v xml:space="preserve">0 </v>
      </c>
    </row>
    <row r="433" spans="1:17" x14ac:dyDescent="0.2">
      <c r="A433" s="128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7" t="str">
        <f t="shared" si="13"/>
        <v xml:space="preserve">0 </v>
      </c>
    </row>
    <row r="434" spans="1:17" x14ac:dyDescent="0.2">
      <c r="A434" s="134" t="s">
        <v>1898</v>
      </c>
      <c r="B434" s="4" t="str">
        <f t="shared" si="12"/>
        <v>TRADITIONS TERROIRS</v>
      </c>
      <c r="C434" s="2" t="s">
        <v>1895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1896</v>
      </c>
      <c r="M434" s="2" t="s">
        <v>1897</v>
      </c>
      <c r="N434" s="2"/>
      <c r="O434" s="2" t="s">
        <v>7</v>
      </c>
      <c r="P434" s="2" t="s">
        <v>8</v>
      </c>
      <c r="Q434" s="127" t="str">
        <f t="shared" si="13"/>
        <v xml:space="preserve">0 </v>
      </c>
    </row>
    <row r="435" spans="1:17" x14ac:dyDescent="0.2">
      <c r="A435" s="128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7" t="str">
        <f t="shared" si="13"/>
        <v xml:space="preserve">0 </v>
      </c>
    </row>
    <row r="436" spans="1:17" x14ac:dyDescent="0.2">
      <c r="A436" s="134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7">
        <f t="shared" ref="Q436:Q444" si="14" xml:space="preserve"> IF(SUM(D436:J436)=0,1,"0 ")</f>
        <v>1</v>
      </c>
    </row>
    <row r="437" spans="1:17" x14ac:dyDescent="0.2">
      <c r="A437" s="134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7">
        <f t="shared" si="14"/>
        <v>1</v>
      </c>
    </row>
    <row r="438" spans="1:17" x14ac:dyDescent="0.2">
      <c r="A438" s="134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7">
        <f t="shared" si="14"/>
        <v>1</v>
      </c>
    </row>
    <row r="439" spans="1:17" x14ac:dyDescent="0.2">
      <c r="A439" s="134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7">
        <f t="shared" si="14"/>
        <v>1</v>
      </c>
    </row>
    <row r="440" spans="1:17" x14ac:dyDescent="0.2">
      <c r="A440" s="134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7">
        <f t="shared" si="14"/>
        <v>1</v>
      </c>
    </row>
    <row r="441" spans="1:17" x14ac:dyDescent="0.2">
      <c r="A441" s="134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7">
        <f t="shared" si="14"/>
        <v>1</v>
      </c>
    </row>
    <row r="442" spans="1:17" x14ac:dyDescent="0.2">
      <c r="A442" s="134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7">
        <f t="shared" si="14"/>
        <v>1</v>
      </c>
    </row>
    <row r="443" spans="1:17" x14ac:dyDescent="0.2">
      <c r="A443" s="134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7">
        <f t="shared" si="14"/>
        <v>1</v>
      </c>
    </row>
    <row r="444" spans="1:17" x14ac:dyDescent="0.2">
      <c r="A444" s="134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7">
        <f t="shared" si="14"/>
        <v>1</v>
      </c>
    </row>
    <row r="445" spans="1:17" ht="18.75" thickBot="1" x14ac:dyDescent="0.4">
      <c r="A445" s="360" t="s">
        <v>1840</v>
      </c>
      <c r="B445" s="361"/>
      <c r="C445" s="361"/>
      <c r="D445" s="361"/>
      <c r="E445" s="361"/>
      <c r="F445" s="361"/>
      <c r="G445" s="361"/>
      <c r="H445" s="361"/>
      <c r="I445" s="361"/>
      <c r="J445" s="361"/>
      <c r="K445" s="361"/>
      <c r="L445" s="361"/>
      <c r="M445" s="361"/>
      <c r="N445" s="361"/>
      <c r="O445" s="361"/>
      <c r="P445" s="361"/>
      <c r="Q445" s="362"/>
    </row>
    <row r="487" spans="2:16" x14ac:dyDescent="0.2">
      <c r="B487" s="118"/>
      <c r="C487" s="118"/>
      <c r="D487" s="118"/>
      <c r="E487" s="118"/>
      <c r="F487" s="118"/>
      <c r="G487" s="118"/>
      <c r="H487" s="118"/>
      <c r="I487" s="118"/>
      <c r="J487" s="118"/>
      <c r="K487" s="118"/>
      <c r="L487" s="118"/>
      <c r="M487" s="118"/>
      <c r="N487" s="118"/>
      <c r="O487" s="118"/>
      <c r="P487" s="118"/>
    </row>
    <row r="488" spans="2:16" x14ac:dyDescent="0.2">
      <c r="B488" s="118"/>
      <c r="C488" s="118"/>
      <c r="D488" s="118"/>
      <c r="E488" s="118"/>
      <c r="F488" s="118"/>
      <c r="G488" s="118"/>
      <c r="H488" s="118"/>
      <c r="I488" s="118"/>
      <c r="J488" s="118"/>
      <c r="K488" s="118"/>
      <c r="L488" s="118"/>
      <c r="M488" s="118"/>
      <c r="N488" s="118"/>
      <c r="O488" s="118"/>
      <c r="P488" s="118"/>
    </row>
    <row r="1047213" spans="2:16" x14ac:dyDescent="0.2">
      <c r="B1047213" s="121" t="s">
        <v>1631</v>
      </c>
      <c r="C1047213" s="118"/>
      <c r="D1047213" s="118"/>
      <c r="E1047213" s="118"/>
      <c r="F1047213" s="118"/>
      <c r="G1047213" s="118"/>
      <c r="H1047213" s="118"/>
      <c r="I1047213" s="118"/>
      <c r="J1047213" s="118"/>
      <c r="L1047213" s="118"/>
      <c r="M1047213" s="118"/>
      <c r="N1047213" s="118"/>
      <c r="O1047213" s="118"/>
      <c r="P1047213" s="118"/>
    </row>
    <row r="1047229" spans="2:16" x14ac:dyDescent="0.2">
      <c r="B1047229" s="118"/>
      <c r="C1047229" s="118"/>
      <c r="D1047229" s="118"/>
      <c r="E1047229" s="118"/>
      <c r="F1047229" s="118"/>
      <c r="G1047229" s="118"/>
      <c r="H1047229" s="118"/>
      <c r="I1047229" s="118"/>
      <c r="J1047229" s="118"/>
      <c r="K1047229" s="118"/>
      <c r="L1047229" s="118"/>
      <c r="M1047229" s="118"/>
      <c r="N1047229" s="118"/>
      <c r="O1047229" s="118"/>
      <c r="P1047229" s="118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A34" sqref="A34:XFD34"/>
    </sheetView>
  </sheetViews>
  <sheetFormatPr baseColWidth="10" defaultRowHeight="12.75" x14ac:dyDescent="0.2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3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 x14ac:dyDescent="0.25">
      <c r="A1" s="15" t="s">
        <v>1684</v>
      </c>
      <c r="B1" s="16">
        <f>'Bon de prepa'!K2</f>
        <v>0</v>
      </c>
      <c r="D1" s="18" t="s">
        <v>1695</v>
      </c>
      <c r="E1" s="18">
        <f>'Bon de prepa'!O2</f>
        <v>0</v>
      </c>
      <c r="F1" s="19"/>
    </row>
    <row r="2" spans="1:29" x14ac:dyDescent="0.25">
      <c r="A2" s="15" t="s">
        <v>1685</v>
      </c>
      <c r="B2" s="21">
        <f>'Bon de prepa'!K3</f>
        <v>0</v>
      </c>
      <c r="D2" s="18" t="s">
        <v>1696</v>
      </c>
      <c r="E2" s="18">
        <f>'Bon de prepa'!O3</f>
        <v>0</v>
      </c>
      <c r="F2" s="19"/>
    </row>
    <row r="3" spans="1:29" x14ac:dyDescent="0.25">
      <c r="A3" s="15" t="s">
        <v>1686</v>
      </c>
      <c r="B3" s="21">
        <f>'Bon de prepa'!K4</f>
        <v>0</v>
      </c>
      <c r="D3" s="18" t="s">
        <v>1697</v>
      </c>
      <c r="E3" s="18">
        <f>'Bon de prepa'!O4</f>
        <v>0</v>
      </c>
      <c r="F3" s="19"/>
    </row>
    <row r="4" spans="1:29" x14ac:dyDescent="0.25">
      <c r="A4" s="15" t="s">
        <v>1687</v>
      </c>
      <c r="B4" s="21">
        <f>'Bon de prepa'!K5</f>
        <v>0</v>
      </c>
      <c r="D4" s="43" t="s">
        <v>1718</v>
      </c>
      <c r="E4" s="43">
        <f>'Bon de prepa'!O5</f>
        <v>0</v>
      </c>
    </row>
    <row r="5" spans="1:29" x14ac:dyDescent="0.25">
      <c r="A5" s="15" t="s">
        <v>1706</v>
      </c>
      <c r="B5" s="18">
        <f>IF('Bon de prepa'!F7&gt;0,'Bon de prepa'!G7*'Bon de prepa'!F7,0)</f>
        <v>0</v>
      </c>
      <c r="D5" s="52" t="s">
        <v>1822</v>
      </c>
      <c r="E5" s="52">
        <f>'Bon de prepa'!O7</f>
        <v>0</v>
      </c>
    </row>
    <row r="6" spans="1:29" x14ac:dyDescent="0.25">
      <c r="A6" s="15" t="s">
        <v>1826</v>
      </c>
      <c r="B6" s="53" t="str">
        <f>IF('Bon de prepa'!I7&gt;0,'Bon de prepa'!I7*'Bon de prepa'!I8,"0")</f>
        <v>0</v>
      </c>
    </row>
    <row r="9" spans="1:29" ht="16.5" x14ac:dyDescent="0.3">
      <c r="B9" s="320" t="s">
        <v>1707</v>
      </c>
      <c r="C9" s="321"/>
      <c r="D9" s="321"/>
      <c r="E9" s="321"/>
      <c r="F9" s="321"/>
      <c r="G9" s="321"/>
      <c r="H9" s="321"/>
      <c r="I9" s="321"/>
      <c r="J9" s="321"/>
      <c r="K9" s="23"/>
      <c r="L9" s="22"/>
      <c r="M9" s="370" t="s">
        <v>1713</v>
      </c>
      <c r="N9" s="320"/>
      <c r="O9" s="320"/>
      <c r="P9" s="320"/>
      <c r="Q9" s="327"/>
      <c r="R9" s="40"/>
      <c r="S9" s="23"/>
      <c r="T9" s="320" t="s">
        <v>1712</v>
      </c>
      <c r="U9" s="320"/>
      <c r="V9" s="320"/>
      <c r="W9" s="320"/>
      <c r="X9" s="320"/>
      <c r="Y9" s="45"/>
    </row>
    <row r="10" spans="1:29" ht="51" x14ac:dyDescent="0.25">
      <c r="B10" s="24" t="s">
        <v>1682</v>
      </c>
      <c r="C10" s="24" t="s">
        <v>1708</v>
      </c>
      <c r="D10" s="25" t="s">
        <v>1689</v>
      </c>
      <c r="E10" s="25" t="s">
        <v>1703</v>
      </c>
      <c r="F10" s="24" t="s">
        <v>1694</v>
      </c>
      <c r="G10" s="25" t="s">
        <v>1698</v>
      </c>
      <c r="H10" s="25" t="s">
        <v>1699</v>
      </c>
      <c r="I10" s="25" t="s">
        <v>1700</v>
      </c>
      <c r="J10" s="25" t="s">
        <v>1701</v>
      </c>
      <c r="K10" s="26"/>
      <c r="L10" s="26"/>
      <c r="M10" s="25" t="s">
        <v>1682</v>
      </c>
      <c r="N10" s="25" t="s">
        <v>1708</v>
      </c>
      <c r="O10" s="25" t="s">
        <v>1709</v>
      </c>
      <c r="P10" s="25" t="s">
        <v>1647</v>
      </c>
      <c r="Q10" s="25" t="s">
        <v>1714</v>
      </c>
      <c r="R10" s="25" t="s">
        <v>1725</v>
      </c>
      <c r="S10" s="26"/>
      <c r="T10" s="25" t="s">
        <v>1682</v>
      </c>
      <c r="U10" s="25" t="s">
        <v>1708</v>
      </c>
      <c r="V10" s="25" t="s">
        <v>1709</v>
      </c>
      <c r="W10" s="25" t="s">
        <v>1710</v>
      </c>
      <c r="X10" s="25" t="s">
        <v>1711</v>
      </c>
      <c r="Y10" s="25" t="s">
        <v>1725</v>
      </c>
      <c r="Z10" s="26"/>
      <c r="AA10" s="25" t="s">
        <v>1702</v>
      </c>
      <c r="AC10" s="24" t="s">
        <v>1705</v>
      </c>
    </row>
    <row r="11" spans="1:29" x14ac:dyDescent="0.25">
      <c r="B11" s="18">
        <f>'Bon de prepa'!B17</f>
        <v>0</v>
      </c>
      <c r="C11" s="27" t="str">
        <f>tarifs!A4</f>
        <v>Brebis lait cru</v>
      </c>
      <c r="D11" s="29">
        <f>tarifs!B4</f>
        <v>5.5</v>
      </c>
      <c r="E11" s="29">
        <f>B11*D11</f>
        <v>0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 x14ac:dyDescent="0.25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 x14ac:dyDescent="0.25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 x14ac:dyDescent="0.25">
      <c r="B14" s="18">
        <f>'Bon de prepa'!B23</f>
        <v>0</v>
      </c>
      <c r="C14" s="27" t="str">
        <f>tarifs!A7</f>
        <v>Brebis nature</v>
      </c>
      <c r="D14" s="29">
        <f>tarifs!B7</f>
        <v>5.5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5.5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5.5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 x14ac:dyDescent="0.25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 x14ac:dyDescent="0.25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 x14ac:dyDescent="0.25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 x14ac:dyDescent="0.25">
      <c r="B18" s="18">
        <f>'Bon de prepa'!B31</f>
        <v>0</v>
      </c>
      <c r="C18" s="27" t="str">
        <f>tarifs!A11</f>
        <v>Brebis piment</v>
      </c>
      <c r="D18" s="29">
        <f>tarifs!B11</f>
        <v>7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7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7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 x14ac:dyDescent="0.25">
      <c r="B19" s="18">
        <f>'Bon de prepa'!B33</f>
        <v>0</v>
      </c>
      <c r="C19" s="27" t="str">
        <f>tarifs!A12</f>
        <v>Brebis fenugrec</v>
      </c>
      <c r="D19" s="29">
        <f>tarifs!B12</f>
        <v>7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7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7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 x14ac:dyDescent="0.25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 x14ac:dyDescent="0.25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 x14ac:dyDescent="0.25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 x14ac:dyDescent="0.25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 x14ac:dyDescent="0.25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 x14ac:dyDescent="0.25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 x14ac:dyDescent="0.25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 x14ac:dyDescent="0.25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 x14ac:dyDescent="0.25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 x14ac:dyDescent="0.25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 x14ac:dyDescent="0.25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 x14ac:dyDescent="0.25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 x14ac:dyDescent="0.25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 x14ac:dyDescent="0.25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 x14ac:dyDescent="0.25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 x14ac:dyDescent="0.25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 x14ac:dyDescent="0.25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 x14ac:dyDescent="0.25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 x14ac:dyDescent="0.25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 x14ac:dyDescent="0.25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 x14ac:dyDescent="0.25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 x14ac:dyDescent="0.25">
      <c r="G41" s="20"/>
      <c r="Z41" s="113"/>
      <c r="AA41" s="20"/>
      <c r="AC41" s="33"/>
    </row>
    <row r="42" spans="1:29" ht="16.5" x14ac:dyDescent="0.3">
      <c r="A42" s="15" t="s">
        <v>1723</v>
      </c>
      <c r="B42" s="44">
        <f>SUM(B11:B40)</f>
        <v>0</v>
      </c>
      <c r="C42" s="368" t="s">
        <v>1704</v>
      </c>
      <c r="D42" s="369"/>
      <c r="E42" s="29">
        <f>SUM(E11:E36)</f>
        <v>0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 x14ac:dyDescent="0.25">
      <c r="A43" s="17"/>
      <c r="B43" s="17"/>
      <c r="F43" s="20"/>
      <c r="G43" s="20"/>
    </row>
    <row r="44" spans="1:29" x14ac:dyDescent="0.25">
      <c r="A44" s="17"/>
      <c r="B44" s="17"/>
      <c r="F44" s="20"/>
      <c r="G44" s="20"/>
    </row>
    <row r="45" spans="1:29" ht="16.5" x14ac:dyDescent="0.3">
      <c r="A45" s="17"/>
      <c r="B45" s="17"/>
      <c r="F45" s="20"/>
      <c r="G45" s="20"/>
      <c r="V45" s="363" t="s">
        <v>1825</v>
      </c>
      <c r="W45" s="364"/>
      <c r="X45" s="364"/>
      <c r="Y45" s="364"/>
      <c r="Z45" s="32">
        <f>(AA42)*AA45%</f>
        <v>0</v>
      </c>
      <c r="AA45" s="112">
        <v>3</v>
      </c>
    </row>
    <row r="46" spans="1:29" ht="16.5" x14ac:dyDescent="0.3">
      <c r="A46" s="17"/>
      <c r="B46" s="17"/>
      <c r="F46" s="20"/>
      <c r="G46" s="20"/>
      <c r="V46" s="363" t="s">
        <v>1837</v>
      </c>
      <c r="W46" s="364"/>
      <c r="X46" s="364"/>
      <c r="Y46" s="364"/>
      <c r="Z46" s="32">
        <f>SUM(K37:K40)</f>
        <v>0</v>
      </c>
      <c r="AA46" s="114"/>
    </row>
    <row r="47" spans="1:29" x14ac:dyDescent="0.25">
      <c r="A47" s="17"/>
      <c r="B47" s="17"/>
      <c r="F47" s="20"/>
      <c r="G47" s="20"/>
      <c r="V47" s="365" t="s">
        <v>1839</v>
      </c>
      <c r="W47" s="366"/>
      <c r="X47" s="366"/>
      <c r="Y47" s="367"/>
      <c r="Z47" s="32">
        <f>AA42-Z45-SUM(K37:K40)</f>
        <v>0</v>
      </c>
      <c r="AA47" s="114"/>
    </row>
    <row r="48" spans="1:29" ht="16.5" x14ac:dyDescent="0.3">
      <c r="A48" s="17"/>
      <c r="B48" s="17"/>
      <c r="F48" s="20"/>
      <c r="G48" s="20"/>
      <c r="V48" s="363" t="s">
        <v>1838</v>
      </c>
      <c r="W48" s="364"/>
      <c r="X48" s="364"/>
      <c r="Y48" s="364"/>
      <c r="Z48" s="32">
        <f>Z47*AA48%</f>
        <v>0</v>
      </c>
      <c r="AA48" s="112">
        <v>1.5</v>
      </c>
    </row>
    <row r="49" spans="1:27" ht="16.5" x14ac:dyDescent="0.3">
      <c r="A49" s="17"/>
      <c r="B49" s="17"/>
      <c r="F49" s="20"/>
      <c r="G49" s="20"/>
      <c r="V49" s="363" t="s">
        <v>1836</v>
      </c>
      <c r="W49" s="364"/>
      <c r="X49" s="364"/>
      <c r="Y49" s="364"/>
      <c r="Z49" s="32">
        <f>Z45+Z48</f>
        <v>0</v>
      </c>
    </row>
    <row r="50" spans="1:27" x14ac:dyDescent="0.25">
      <c r="A50" s="17"/>
      <c r="B50" s="17"/>
      <c r="F50" s="20"/>
      <c r="G50" s="20"/>
      <c r="AA50" s="114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R22" sqref="R22"/>
    </sheetView>
  </sheetViews>
  <sheetFormatPr baseColWidth="10" defaultRowHeight="16.5" x14ac:dyDescent="0.3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2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38.25" x14ac:dyDescent="0.3">
      <c r="A3" s="24" t="s">
        <v>1683</v>
      </c>
      <c r="B3" s="25" t="s">
        <v>1835</v>
      </c>
      <c r="C3" s="110"/>
      <c r="D3" s="25" t="s">
        <v>1688</v>
      </c>
      <c r="F3" s="25" t="s">
        <v>1692</v>
      </c>
      <c r="H3" s="25" t="s">
        <v>1693</v>
      </c>
      <c r="J3" s="25" t="s">
        <v>1691</v>
      </c>
      <c r="K3" s="36"/>
      <c r="L3" s="25" t="s">
        <v>1690</v>
      </c>
      <c r="M3" s="26"/>
      <c r="N3" s="25" t="s">
        <v>1726</v>
      </c>
      <c r="P3" s="25" t="s">
        <v>1719</v>
      </c>
    </row>
    <row r="4" spans="1:16" ht="12.75" customHeight="1" x14ac:dyDescent="0.3">
      <c r="A4" s="37" t="s">
        <v>1651</v>
      </c>
      <c r="B4" s="38">
        <v>5.5</v>
      </c>
      <c r="C4" s="109"/>
      <c r="D4" s="38"/>
      <c r="F4" s="38"/>
      <c r="H4" s="39"/>
      <c r="J4" s="38"/>
      <c r="L4" s="38"/>
      <c r="M4" s="46"/>
      <c r="N4" s="38"/>
      <c r="P4" s="38"/>
    </row>
    <row r="5" spans="1:16" ht="12.75" customHeight="1" x14ac:dyDescent="0.3">
      <c r="A5" s="41" t="s">
        <v>1652</v>
      </c>
      <c r="B5" s="38">
        <v>6</v>
      </c>
      <c r="C5" s="45"/>
      <c r="D5" s="38"/>
      <c r="F5" s="38"/>
      <c r="H5" s="39"/>
      <c r="J5" s="38"/>
      <c r="L5" s="38"/>
      <c r="M5" s="46"/>
      <c r="N5" s="38"/>
      <c r="P5" s="38"/>
    </row>
    <row r="6" spans="1:16" ht="12.75" customHeight="1" x14ac:dyDescent="0.3">
      <c r="A6" s="41" t="s">
        <v>1653</v>
      </c>
      <c r="B6" s="38">
        <v>4</v>
      </c>
      <c r="C6" s="45"/>
      <c r="D6" s="38"/>
      <c r="F6" s="38"/>
      <c r="H6" s="39"/>
      <c r="J6" s="38"/>
      <c r="L6" s="38"/>
      <c r="M6" s="46"/>
      <c r="N6" s="38"/>
      <c r="P6" s="38"/>
    </row>
    <row r="7" spans="1:16" ht="12.75" customHeight="1" x14ac:dyDescent="0.3">
      <c r="A7" s="41" t="s">
        <v>1654</v>
      </c>
      <c r="B7" s="38">
        <v>5.5</v>
      </c>
      <c r="C7" s="45"/>
      <c r="D7" s="38"/>
      <c r="F7" s="38"/>
      <c r="H7" s="39"/>
      <c r="J7" s="38"/>
      <c r="L7" s="38"/>
      <c r="M7" s="46"/>
      <c r="N7" s="38"/>
      <c r="P7" s="38"/>
    </row>
    <row r="8" spans="1:16" ht="12.75" customHeight="1" x14ac:dyDescent="0.3">
      <c r="A8" s="41" t="s">
        <v>1655</v>
      </c>
      <c r="B8" s="38">
        <v>4.5</v>
      </c>
      <c r="C8" s="45"/>
      <c r="D8" s="38"/>
      <c r="F8" s="38"/>
      <c r="H8" s="39"/>
      <c r="J8" s="38"/>
      <c r="L8" s="38"/>
      <c r="M8" s="46"/>
      <c r="N8" s="38"/>
      <c r="P8" s="38"/>
    </row>
    <row r="9" spans="1:16" ht="12.75" customHeight="1" x14ac:dyDescent="0.3">
      <c r="A9" s="41" t="s">
        <v>1656</v>
      </c>
      <c r="B9" s="38">
        <v>2.5</v>
      </c>
      <c r="C9" s="45"/>
      <c r="D9" s="38"/>
      <c r="F9" s="38"/>
      <c r="H9" s="39"/>
      <c r="J9" s="38"/>
      <c r="L9" s="38"/>
      <c r="M9" s="46"/>
      <c r="N9" s="38"/>
      <c r="P9" s="38"/>
    </row>
    <row r="10" spans="1:16" ht="12.75" customHeight="1" x14ac:dyDescent="0.3">
      <c r="A10" s="41" t="s">
        <v>1657</v>
      </c>
      <c r="B10" s="38">
        <v>3</v>
      </c>
      <c r="C10" s="45"/>
      <c r="D10" s="38"/>
      <c r="F10" s="38"/>
      <c r="H10" s="39"/>
      <c r="J10" s="38"/>
      <c r="L10" s="38"/>
      <c r="M10" s="46"/>
      <c r="N10" s="38"/>
      <c r="P10" s="38"/>
    </row>
    <row r="11" spans="1:16" ht="12.75" customHeight="1" x14ac:dyDescent="0.3">
      <c r="A11" s="41" t="s">
        <v>1658</v>
      </c>
      <c r="B11" s="38">
        <v>7</v>
      </c>
      <c r="C11" s="45"/>
      <c r="D11" s="38"/>
      <c r="F11" s="38"/>
      <c r="H11" s="39"/>
      <c r="J11" s="38"/>
      <c r="L11" s="38"/>
      <c r="M11" s="46"/>
      <c r="N11" s="38"/>
      <c r="P11" s="38"/>
    </row>
    <row r="12" spans="1:16" ht="12.75" customHeight="1" x14ac:dyDescent="0.3">
      <c r="A12" s="41" t="s">
        <v>1659</v>
      </c>
      <c r="B12" s="38">
        <v>7</v>
      </c>
      <c r="C12" s="45"/>
      <c r="D12" s="38"/>
      <c r="F12" s="38"/>
      <c r="H12" s="39"/>
      <c r="J12" s="38"/>
      <c r="L12" s="38"/>
      <c r="M12" s="46"/>
      <c r="N12" s="38"/>
      <c r="P12" s="38"/>
    </row>
    <row r="13" spans="1:16" ht="12.75" customHeight="1" x14ac:dyDescent="0.3">
      <c r="A13" s="41" t="s">
        <v>1660</v>
      </c>
      <c r="B13" s="38">
        <v>3</v>
      </c>
      <c r="C13" s="45"/>
      <c r="D13" s="38"/>
      <c r="F13" s="38"/>
      <c r="H13" s="39"/>
      <c r="J13" s="38"/>
      <c r="L13" s="38"/>
      <c r="M13" s="46"/>
      <c r="N13" s="38"/>
      <c r="P13" s="38"/>
    </row>
    <row r="14" spans="1:16" ht="12.75" customHeight="1" x14ac:dyDescent="0.3">
      <c r="A14" s="41" t="s">
        <v>1661</v>
      </c>
      <c r="B14" s="38">
        <v>2.5</v>
      </c>
      <c r="C14" s="45"/>
      <c r="D14" s="38"/>
      <c r="F14" s="38"/>
      <c r="H14" s="39"/>
      <c r="J14" s="38"/>
      <c r="L14" s="38"/>
      <c r="M14" s="46"/>
      <c r="N14" s="38"/>
      <c r="P14" s="38"/>
    </row>
    <row r="15" spans="1:16" ht="12.75" customHeight="1" x14ac:dyDescent="0.3">
      <c r="A15" s="41" t="s">
        <v>1662</v>
      </c>
      <c r="B15" s="38">
        <v>3</v>
      </c>
      <c r="C15" s="45"/>
      <c r="D15" s="38"/>
      <c r="F15" s="38"/>
      <c r="H15" s="39"/>
      <c r="J15" s="38"/>
      <c r="L15" s="38"/>
      <c r="M15" s="46"/>
      <c r="N15" s="38"/>
      <c r="P15" s="38"/>
    </row>
    <row r="16" spans="1:16" ht="12.75" customHeight="1" x14ac:dyDescent="0.3">
      <c r="A16" s="41" t="s">
        <v>1663</v>
      </c>
      <c r="B16" s="38">
        <v>5</v>
      </c>
      <c r="C16" s="45"/>
      <c r="D16" s="38"/>
      <c r="F16" s="38"/>
      <c r="H16" s="39"/>
      <c r="J16" s="38"/>
      <c r="L16" s="38"/>
      <c r="M16" s="46"/>
      <c r="N16" s="38"/>
      <c r="P16" s="38"/>
    </row>
    <row r="17" spans="1:16" ht="12.75" customHeight="1" x14ac:dyDescent="0.3">
      <c r="A17" s="41" t="s">
        <v>1664</v>
      </c>
      <c r="B17" s="38">
        <v>5</v>
      </c>
      <c r="C17" s="45"/>
      <c r="D17" s="38"/>
      <c r="F17" s="38"/>
      <c r="H17" s="39"/>
      <c r="J17" s="38"/>
      <c r="L17" s="38"/>
      <c r="M17" s="46"/>
      <c r="N17" s="38"/>
      <c r="P17" s="38"/>
    </row>
    <row r="18" spans="1:16" ht="12.75" customHeight="1" x14ac:dyDescent="0.3">
      <c r="A18" s="41" t="s">
        <v>1665</v>
      </c>
      <c r="B18" s="38">
        <v>5</v>
      </c>
      <c r="C18" s="45"/>
      <c r="D18" s="38"/>
      <c r="F18" s="38"/>
      <c r="H18" s="39"/>
      <c r="J18" s="38"/>
      <c r="L18" s="38"/>
      <c r="M18" s="46"/>
      <c r="N18" s="38"/>
      <c r="P18" s="38"/>
    </row>
    <row r="19" spans="1:16" ht="12.75" customHeight="1" x14ac:dyDescent="0.3">
      <c r="A19" s="41" t="s">
        <v>1666</v>
      </c>
      <c r="B19" s="38">
        <v>6.5</v>
      </c>
      <c r="C19" s="45"/>
      <c r="D19" s="38"/>
      <c r="F19" s="38"/>
      <c r="H19" s="39"/>
      <c r="J19" s="38"/>
      <c r="L19" s="38"/>
      <c r="M19" s="46"/>
      <c r="N19" s="38"/>
      <c r="P19" s="38"/>
    </row>
    <row r="20" spans="1:16" ht="12.75" customHeight="1" x14ac:dyDescent="0.3">
      <c r="A20" s="41" t="s">
        <v>1667</v>
      </c>
      <c r="B20" s="38">
        <v>4.5</v>
      </c>
      <c r="C20" s="45"/>
      <c r="D20" s="38"/>
      <c r="F20" s="38"/>
      <c r="H20" s="39"/>
      <c r="J20" s="38"/>
      <c r="L20" s="38"/>
      <c r="M20" s="46"/>
      <c r="N20" s="38"/>
      <c r="P20" s="38"/>
    </row>
    <row r="21" spans="1:16" ht="12.75" customHeight="1" x14ac:dyDescent="0.3">
      <c r="A21" s="41" t="s">
        <v>1668</v>
      </c>
      <c r="B21" s="38">
        <v>5</v>
      </c>
      <c r="C21" s="45"/>
      <c r="D21" s="38"/>
      <c r="F21" s="38"/>
      <c r="H21" s="39"/>
      <c r="J21" s="38"/>
      <c r="L21" s="38"/>
      <c r="M21" s="46"/>
      <c r="N21" s="38"/>
      <c r="P21" s="38"/>
    </row>
    <row r="22" spans="1:16" ht="12.75" customHeight="1" x14ac:dyDescent="0.3">
      <c r="A22" s="41" t="s">
        <v>1669</v>
      </c>
      <c r="B22" s="38">
        <v>5</v>
      </c>
      <c r="C22" s="45"/>
      <c r="D22" s="38"/>
      <c r="F22" s="38"/>
      <c r="H22" s="39"/>
      <c r="J22" s="38"/>
      <c r="L22" s="38"/>
      <c r="M22" s="46"/>
      <c r="N22" s="38"/>
      <c r="P22" s="38"/>
    </row>
    <row r="23" spans="1:16" ht="12.75" customHeight="1" x14ac:dyDescent="0.3">
      <c r="A23" s="41" t="s">
        <v>1670</v>
      </c>
      <c r="B23" s="38">
        <v>5</v>
      </c>
      <c r="C23" s="45"/>
      <c r="D23" s="38"/>
      <c r="F23" s="38"/>
      <c r="H23" s="39"/>
      <c r="J23" s="38"/>
      <c r="L23" s="38"/>
      <c r="M23" s="46"/>
      <c r="N23" s="38"/>
      <c r="P23" s="38"/>
    </row>
    <row r="24" spans="1:16" ht="12.75" customHeight="1" x14ac:dyDescent="0.3">
      <c r="A24" s="41" t="s">
        <v>1671</v>
      </c>
      <c r="B24" s="38">
        <v>10</v>
      </c>
      <c r="C24" s="45"/>
      <c r="D24" s="38"/>
      <c r="F24" s="38"/>
      <c r="H24" s="39"/>
      <c r="J24" s="38"/>
      <c r="L24" s="38"/>
      <c r="M24" s="46"/>
      <c r="N24" s="38"/>
      <c r="P24" s="38"/>
    </row>
    <row r="25" spans="1:16" ht="12.75" customHeight="1" x14ac:dyDescent="0.3">
      <c r="A25" s="41" t="s">
        <v>1672</v>
      </c>
      <c r="B25" s="38">
        <v>10</v>
      </c>
      <c r="C25" s="45"/>
      <c r="D25" s="38"/>
      <c r="F25" s="38"/>
      <c r="H25" s="39"/>
      <c r="J25" s="38"/>
      <c r="L25" s="38"/>
      <c r="M25" s="46"/>
      <c r="N25" s="38"/>
      <c r="P25" s="38"/>
    </row>
    <row r="26" spans="1:16" ht="12.75" customHeight="1" x14ac:dyDescent="0.3">
      <c r="A26" s="41" t="s">
        <v>1673</v>
      </c>
      <c r="B26" s="38">
        <v>10</v>
      </c>
      <c r="C26" s="45"/>
      <c r="D26" s="38"/>
      <c r="F26" s="38"/>
      <c r="H26" s="39"/>
      <c r="J26" s="38"/>
      <c r="L26" s="38"/>
      <c r="M26" s="46"/>
      <c r="N26" s="38"/>
      <c r="P26" s="38"/>
    </row>
    <row r="27" spans="1:16" ht="12.75" customHeight="1" x14ac:dyDescent="0.3">
      <c r="A27" s="41" t="s">
        <v>1674</v>
      </c>
      <c r="B27" s="38">
        <v>10</v>
      </c>
      <c r="C27" s="45"/>
      <c r="D27" s="38"/>
      <c r="F27" s="38"/>
      <c r="H27" s="39"/>
      <c r="J27" s="38"/>
      <c r="L27" s="38"/>
      <c r="M27" s="46"/>
      <c r="N27" s="38"/>
      <c r="P27" s="38"/>
    </row>
    <row r="28" spans="1:16" ht="12.75" customHeight="1" x14ac:dyDescent="0.3">
      <c r="A28" s="41" t="s">
        <v>1675</v>
      </c>
      <c r="B28" s="38">
        <v>10</v>
      </c>
      <c r="C28" s="45"/>
      <c r="D28" s="38"/>
      <c r="F28" s="38"/>
      <c r="H28" s="39"/>
      <c r="J28" s="38"/>
      <c r="L28" s="38"/>
      <c r="M28" s="46"/>
      <c r="N28" s="38"/>
      <c r="P28" s="38"/>
    </row>
    <row r="29" spans="1:16" ht="12.75" customHeight="1" x14ac:dyDescent="0.3">
      <c r="A29" s="41" t="s">
        <v>1676</v>
      </c>
      <c r="B29" s="38">
        <v>10</v>
      </c>
      <c r="C29" s="45"/>
      <c r="D29" s="38"/>
      <c r="F29" s="38"/>
      <c r="H29" s="39"/>
      <c r="J29" s="38"/>
      <c r="L29" s="38"/>
      <c r="M29" s="46"/>
      <c r="N29" s="38"/>
      <c r="P29" s="38"/>
    </row>
    <row r="30" spans="1:16" ht="12.75" customHeight="1" x14ac:dyDescent="0.3">
      <c r="A30" s="41" t="s">
        <v>1677</v>
      </c>
      <c r="B30" s="105">
        <v>24</v>
      </c>
      <c r="C30" s="45"/>
      <c r="D30" s="38"/>
      <c r="F30" s="38"/>
      <c r="H30" s="39"/>
      <c r="J30" s="38"/>
      <c r="L30" s="38"/>
      <c r="M30" s="46"/>
      <c r="N30" s="38"/>
      <c r="P30" s="38"/>
    </row>
    <row r="31" spans="1:16" ht="12.75" customHeight="1" x14ac:dyDescent="0.3">
      <c r="A31" s="41" t="s">
        <v>1678</v>
      </c>
      <c r="B31" s="105">
        <v>24</v>
      </c>
      <c r="C31" s="45"/>
      <c r="D31" s="38"/>
      <c r="F31" s="38"/>
      <c r="H31" s="39"/>
      <c r="J31" s="38"/>
      <c r="L31" s="38"/>
      <c r="M31" s="46"/>
      <c r="N31" s="38"/>
      <c r="P31" s="38"/>
    </row>
    <row r="32" spans="1:16" ht="12.75" customHeight="1" x14ac:dyDescent="0.3">
      <c r="A32" s="41" t="s">
        <v>1679</v>
      </c>
      <c r="B32" s="105">
        <v>90</v>
      </c>
      <c r="C32" s="45"/>
      <c r="D32" s="38"/>
      <c r="F32" s="38"/>
      <c r="H32" s="39"/>
      <c r="J32" s="38"/>
      <c r="L32" s="38"/>
      <c r="M32" s="46"/>
      <c r="N32" s="38"/>
      <c r="P32" s="38"/>
    </row>
    <row r="33" spans="1:16" ht="12.75" customHeight="1" x14ac:dyDescent="0.3">
      <c r="A33" s="41" t="s">
        <v>1680</v>
      </c>
      <c r="B33" s="105">
        <v>3</v>
      </c>
      <c r="C33" s="45"/>
      <c r="D33" s="38"/>
      <c r="F33" s="38"/>
      <c r="H33" s="39"/>
      <c r="J33" s="38"/>
      <c r="L33" s="38"/>
      <c r="M33" s="46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A20" sqref="A20:XFD20"/>
    </sheetView>
  </sheetViews>
  <sheetFormatPr baseColWidth="10" defaultColWidth="8.88671875" defaultRowHeight="14.25" x14ac:dyDescent="0.2"/>
  <cols>
    <col min="1" max="1" width="0.88671875" style="164" customWidth="1"/>
    <col min="2" max="2" width="10.5546875" style="172" customWidth="1"/>
    <col min="3" max="3" width="25.77734375" style="288" customWidth="1"/>
    <col min="4" max="4" width="4.21875" style="172" customWidth="1"/>
    <col min="5" max="5" width="5.88671875" style="172" customWidth="1"/>
    <col min="6" max="6" width="20.5546875" style="172" customWidth="1"/>
    <col min="7" max="7" width="6.77734375" style="289" customWidth="1"/>
    <col min="8" max="8" width="6.88671875" style="172" customWidth="1"/>
    <col min="9" max="9" width="7.88671875" style="280" customWidth="1"/>
    <col min="10" max="10" width="6.5546875" style="164" customWidth="1"/>
    <col min="11" max="11" width="5.21875" style="164" customWidth="1"/>
    <col min="12" max="12" width="5.77734375" style="280" customWidth="1"/>
    <col min="13" max="13" width="5.6640625" style="280" customWidth="1"/>
    <col min="14" max="14" width="6.88671875" style="280" customWidth="1"/>
    <col min="15" max="16" width="5.77734375" style="280" customWidth="1"/>
    <col min="17" max="18" width="5.77734375" style="164" customWidth="1"/>
    <col min="19" max="19" width="5.6640625" style="164" customWidth="1"/>
    <col min="20" max="21" width="5.77734375" style="164" customWidth="1"/>
    <col min="22" max="22" width="5.77734375" style="287" customWidth="1"/>
    <col min="23" max="23" width="5.5546875" style="267" customWidth="1"/>
    <col min="24" max="24" width="5.5546875" style="164" customWidth="1"/>
    <col min="25" max="25" width="4.88671875" style="171" hidden="1" customWidth="1"/>
    <col min="26" max="26" width="4.88671875" style="172" hidden="1" customWidth="1"/>
    <col min="27" max="27" width="3.44140625" style="164" customWidth="1"/>
    <col min="28" max="28" width="7.5546875" style="249" customWidth="1"/>
    <col min="29" max="16384" width="8.88671875" style="164"/>
  </cols>
  <sheetData>
    <row r="1" spans="1:28" s="136" customFormat="1" ht="30" customHeight="1" x14ac:dyDescent="0.2">
      <c r="B1" s="424" t="s">
        <v>1727</v>
      </c>
      <c r="C1" s="425"/>
      <c r="D1" s="425"/>
      <c r="E1" s="425"/>
      <c r="F1" s="425"/>
      <c r="G1" s="425"/>
      <c r="H1" s="137"/>
      <c r="I1" s="138"/>
      <c r="J1" s="139"/>
      <c r="K1" s="139"/>
      <c r="L1" s="140"/>
      <c r="M1" s="140"/>
      <c r="N1" s="140"/>
      <c r="O1" s="140"/>
      <c r="P1" s="140"/>
      <c r="Q1" s="141">
        <v>5</v>
      </c>
      <c r="R1" s="141"/>
      <c r="S1" s="141"/>
      <c r="T1" s="141"/>
      <c r="U1" s="47" t="b">
        <v>0</v>
      </c>
      <c r="V1" s="143"/>
      <c r="W1" s="426" t="s">
        <v>1728</v>
      </c>
      <c r="X1" s="428" t="s">
        <v>1729</v>
      </c>
      <c r="Y1" s="144"/>
      <c r="Z1" s="145"/>
      <c r="AB1" s="406" t="s">
        <v>1730</v>
      </c>
    </row>
    <row r="2" spans="1:28" s="139" customFormat="1" ht="15" customHeight="1" x14ac:dyDescent="0.2">
      <c r="B2" s="408" t="s">
        <v>1844</v>
      </c>
      <c r="C2" s="409"/>
      <c r="D2" s="409"/>
      <c r="E2" s="409"/>
      <c r="F2" s="409"/>
      <c r="G2" s="410"/>
      <c r="H2" s="146"/>
      <c r="I2" s="140"/>
      <c r="L2" s="140"/>
      <c r="M2" s="140"/>
      <c r="N2" s="140"/>
      <c r="O2" s="140"/>
      <c r="P2" s="140"/>
      <c r="Q2" s="141">
        <v>3</v>
      </c>
      <c r="R2" s="141"/>
      <c r="S2" s="141"/>
      <c r="T2" s="141"/>
      <c r="U2" s="142" t="b">
        <v>1</v>
      </c>
      <c r="V2" s="143" t="b">
        <v>1</v>
      </c>
      <c r="W2" s="427"/>
      <c r="X2" s="429"/>
      <c r="Y2" s="147"/>
      <c r="Z2" s="148"/>
      <c r="AB2" s="407"/>
    </row>
    <row r="3" spans="1:28" s="139" customFormat="1" ht="22.5" customHeight="1" x14ac:dyDescent="0.3">
      <c r="B3" s="149"/>
      <c r="C3" s="404" t="s">
        <v>1843</v>
      </c>
      <c r="D3" s="150"/>
      <c r="E3" s="151"/>
      <c r="F3" s="152"/>
      <c r="G3" s="153"/>
      <c r="H3" s="146"/>
      <c r="I3" s="140"/>
      <c r="L3" s="140"/>
      <c r="M3" s="140"/>
      <c r="N3" s="154"/>
      <c r="O3" s="154"/>
      <c r="P3" s="140"/>
      <c r="Q3" s="141"/>
      <c r="R3" s="141"/>
      <c r="S3" s="141"/>
      <c r="T3" s="141"/>
      <c r="U3" s="142" t="b">
        <v>1</v>
      </c>
      <c r="V3" s="143" t="b">
        <v>1</v>
      </c>
      <c r="W3" s="427"/>
      <c r="X3" s="429"/>
      <c r="Y3" s="147"/>
      <c r="Z3" s="148"/>
      <c r="AB3" s="407"/>
    </row>
    <row r="4" spans="1:28" s="139" customFormat="1" ht="12.95" customHeight="1" thickBot="1" x14ac:dyDescent="0.35">
      <c r="B4" s="155" t="s">
        <v>1731</v>
      </c>
      <c r="C4" s="405"/>
      <c r="D4" s="156"/>
      <c r="E4" s="156"/>
      <c r="F4" s="157"/>
      <c r="G4" s="158"/>
      <c r="H4" s="146"/>
      <c r="I4" s="140"/>
      <c r="L4" s="140"/>
      <c r="M4" s="140"/>
      <c r="N4" s="140"/>
      <c r="O4" s="140"/>
      <c r="P4" s="140"/>
      <c r="Q4" s="141"/>
      <c r="R4" s="141"/>
      <c r="S4" s="141"/>
      <c r="T4" s="141"/>
      <c r="U4" s="142" t="b">
        <v>1</v>
      </c>
      <c r="V4" s="143"/>
      <c r="W4" s="427"/>
      <c r="X4" s="429"/>
      <c r="Y4" s="147"/>
      <c r="Z4" s="148"/>
      <c r="AB4" s="407"/>
    </row>
    <row r="5" spans="1:28" s="139" customFormat="1" ht="12.95" customHeight="1" x14ac:dyDescent="0.3">
      <c r="B5" s="159"/>
      <c r="C5" s="405"/>
      <c r="D5" s="156"/>
      <c r="E5" s="156"/>
      <c r="F5" s="157"/>
      <c r="G5" s="158"/>
      <c r="H5" s="146"/>
      <c r="I5" s="140"/>
      <c r="J5" s="411" t="s">
        <v>1732</v>
      </c>
      <c r="K5" s="412"/>
      <c r="L5" s="417" t="s">
        <v>1733</v>
      </c>
      <c r="M5" s="392" t="s">
        <v>1734</v>
      </c>
      <c r="N5" s="419" t="s">
        <v>1735</v>
      </c>
      <c r="O5" s="422" t="s">
        <v>1736</v>
      </c>
      <c r="P5" s="432" t="s">
        <v>1737</v>
      </c>
      <c r="Q5" s="434" t="s">
        <v>1738</v>
      </c>
      <c r="R5" s="419" t="s">
        <v>1739</v>
      </c>
      <c r="S5" s="392" t="s">
        <v>1734</v>
      </c>
      <c r="T5" s="419" t="s">
        <v>1740</v>
      </c>
      <c r="U5" s="392" t="s">
        <v>1734</v>
      </c>
      <c r="W5" s="427"/>
      <c r="X5" s="429"/>
      <c r="Y5" s="147"/>
      <c r="Z5" s="148"/>
      <c r="AB5" s="407"/>
    </row>
    <row r="6" spans="1:28" s="139" customFormat="1" ht="12.95" customHeight="1" x14ac:dyDescent="0.3">
      <c r="B6" s="159"/>
      <c r="C6" s="405"/>
      <c r="D6" s="156"/>
      <c r="E6" s="156"/>
      <c r="F6" s="157"/>
      <c r="G6" s="158"/>
      <c r="H6" s="146"/>
      <c r="I6" s="140"/>
      <c r="J6" s="413"/>
      <c r="K6" s="414"/>
      <c r="L6" s="418"/>
      <c r="M6" s="393"/>
      <c r="N6" s="420"/>
      <c r="O6" s="423"/>
      <c r="P6" s="433"/>
      <c r="Q6" s="435"/>
      <c r="R6" s="420"/>
      <c r="S6" s="393"/>
      <c r="T6" s="420"/>
      <c r="U6" s="393"/>
      <c r="W6" s="427"/>
      <c r="X6" s="429"/>
      <c r="Y6" s="147"/>
      <c r="Z6" s="148"/>
      <c r="AB6" s="407"/>
    </row>
    <row r="7" spans="1:28" s="139" customFormat="1" ht="20.25" customHeight="1" thickBot="1" x14ac:dyDescent="0.35">
      <c r="B7" s="395" t="s">
        <v>1741</v>
      </c>
      <c r="C7" s="396"/>
      <c r="D7" s="160"/>
      <c r="E7" s="397"/>
      <c r="F7" s="396"/>
      <c r="G7" s="398"/>
      <c r="H7" s="146"/>
      <c r="I7" s="140"/>
      <c r="J7" s="415"/>
      <c r="K7" s="416"/>
      <c r="L7" s="418"/>
      <c r="M7" s="393"/>
      <c r="N7" s="421"/>
      <c r="O7" s="423"/>
      <c r="P7" s="433"/>
      <c r="Q7" s="435"/>
      <c r="R7" s="421"/>
      <c r="S7" s="393"/>
      <c r="T7" s="421"/>
      <c r="U7" s="393"/>
      <c r="W7" s="427"/>
      <c r="X7" s="429"/>
      <c r="Y7" s="147"/>
      <c r="Z7" s="148"/>
      <c r="AB7" s="407"/>
    </row>
    <row r="8" spans="1:28" s="136" customFormat="1" ht="20.100000000000001" customHeight="1" x14ac:dyDescent="0.3">
      <c r="A8" s="139"/>
      <c r="B8" s="399" t="s">
        <v>1742</v>
      </c>
      <c r="C8" s="399"/>
      <c r="D8" s="399"/>
      <c r="E8" s="399"/>
      <c r="F8" s="399"/>
      <c r="G8" s="399"/>
      <c r="H8" s="400" t="s">
        <v>1743</v>
      </c>
      <c r="I8" s="402" t="s">
        <v>1744</v>
      </c>
      <c r="J8" s="430">
        <v>0</v>
      </c>
      <c r="K8" s="431"/>
      <c r="L8" s="48">
        <v>0</v>
      </c>
      <c r="M8" s="394"/>
      <c r="N8" s="49">
        <v>0</v>
      </c>
      <c r="O8" s="423"/>
      <c r="P8" s="49">
        <v>0</v>
      </c>
      <c r="Q8" s="436"/>
      <c r="R8" s="50">
        <v>0</v>
      </c>
      <c r="S8" s="394"/>
      <c r="T8" s="50">
        <v>0</v>
      </c>
      <c r="U8" s="394"/>
      <c r="V8" s="139"/>
      <c r="W8" s="427"/>
      <c r="X8" s="429"/>
      <c r="Y8" s="144"/>
      <c r="Z8" s="145"/>
      <c r="AB8" s="407"/>
    </row>
    <row r="9" spans="1:28" ht="30.75" customHeight="1" thickBot="1" x14ac:dyDescent="0.25">
      <c r="A9" s="161"/>
      <c r="B9" s="162" t="s">
        <v>1745</v>
      </c>
      <c r="C9" s="162" t="s">
        <v>1746</v>
      </c>
      <c r="D9" s="163" t="s">
        <v>1747</v>
      </c>
      <c r="E9" s="162" t="s">
        <v>1748</v>
      </c>
      <c r="F9" s="162" t="s">
        <v>1749</v>
      </c>
      <c r="G9" s="163" t="s">
        <v>1750</v>
      </c>
      <c r="H9" s="401"/>
      <c r="I9" s="403"/>
      <c r="L9" s="165"/>
      <c r="M9" s="166"/>
      <c r="N9" s="167"/>
      <c r="O9" s="167"/>
      <c r="P9" s="167"/>
      <c r="Q9" s="168"/>
      <c r="R9" s="169"/>
      <c r="S9" s="170"/>
      <c r="T9" s="169"/>
      <c r="U9" s="170"/>
      <c r="V9" s="161"/>
      <c r="W9" s="427"/>
      <c r="X9" s="429"/>
      <c r="AB9" s="407"/>
    </row>
    <row r="10" spans="1:28" ht="12" customHeight="1" thickBot="1" x14ac:dyDescent="0.25">
      <c r="A10" s="161"/>
      <c r="B10" s="173">
        <v>2564443</v>
      </c>
      <c r="C10" s="174" t="s">
        <v>1751</v>
      </c>
      <c r="D10" s="175">
        <v>0.26</v>
      </c>
      <c r="E10" s="174" t="s">
        <v>1752</v>
      </c>
      <c r="F10" s="173" t="s">
        <v>1753</v>
      </c>
      <c r="G10" s="176">
        <f>tarifs!D4</f>
        <v>0</v>
      </c>
      <c r="H10" s="177">
        <f>IF(U1=TRUE,I10,G10-G10*J8%)</f>
        <v>0</v>
      </c>
      <c r="I10" s="178">
        <v>14</v>
      </c>
      <c r="L10" s="179">
        <f t="shared" ref="L10:L28" si="0">IF($U$2=TRUE,H10-H10*$L$8%,"")</f>
        <v>0</v>
      </c>
      <c r="M10" s="180" t="e">
        <f>L10/G10-1</f>
        <v>#DIV/0!</v>
      </c>
      <c r="N10" s="181">
        <f t="shared" ref="N10:N28" si="1">IF($U$3=TRUE,L10-L10*$N$8%,"")</f>
        <v>0</v>
      </c>
      <c r="O10" s="182" t="e">
        <f t="shared" ref="O10:O28" si="2">N10/G10-1</f>
        <v>#DIV/0!</v>
      </c>
      <c r="P10" s="181">
        <f>IF($U$4=TRUE,N10-N10*$P$8%,"")</f>
        <v>0</v>
      </c>
      <c r="Q10" s="183" t="e">
        <f t="shared" ref="Q10:Q28" si="3">P10/G10-1</f>
        <v>#DIV/0!</v>
      </c>
      <c r="R10" s="181">
        <f>IF($V$2=TRUE,P10-P10*$R$8%,"")</f>
        <v>0</v>
      </c>
      <c r="S10" s="182" t="e">
        <f t="shared" ref="S10:S28" si="4">R10/G10-1</f>
        <v>#DIV/0!</v>
      </c>
      <c r="T10" s="181">
        <f>IF($V$3=TRUE,R10-R10*$T$8%,"")</f>
        <v>0</v>
      </c>
      <c r="U10" s="182" t="e">
        <f t="shared" ref="U10:U28" si="5">T10/G10-1</f>
        <v>#DIV/0!</v>
      </c>
      <c r="V10" s="161"/>
      <c r="W10" s="184">
        <f>(I10-I10*Q1%)*0.97</f>
        <v>12.901</v>
      </c>
      <c r="X10" s="185" t="e">
        <f t="shared" ref="X10:X28" si="6">Z10/G10-1</f>
        <v>#DIV/0!</v>
      </c>
      <c r="Y10" s="171">
        <f t="shared" ref="Y10:Y28" si="7">I10*0.95</f>
        <v>13.299999999999999</v>
      </c>
      <c r="Z10" s="171">
        <f t="shared" ref="Z10:Z45" si="8">Y10*0.97</f>
        <v>12.900999999999998</v>
      </c>
      <c r="AB10" s="186">
        <f>IF($V$3=TRUE,T10-W10,IF($V$2=TRUE,R10-W10,IF($U$4=TRUE,P10-W10,IF($U$3=TRUE,N10-W10,IF($U$2=TRUE,L10-W10)))))</f>
        <v>-12.901</v>
      </c>
    </row>
    <row r="11" spans="1:28" ht="12" customHeight="1" thickBot="1" x14ac:dyDescent="0.25">
      <c r="A11" s="161"/>
      <c r="B11" s="187">
        <v>2564444</v>
      </c>
      <c r="C11" s="188" t="s">
        <v>1754</v>
      </c>
      <c r="D11" s="189">
        <v>0.28000000000000003</v>
      </c>
      <c r="E11" s="188" t="s">
        <v>1755</v>
      </c>
      <c r="F11" s="187" t="s">
        <v>1756</v>
      </c>
      <c r="G11" s="176">
        <f>tarifs!D5</f>
        <v>0</v>
      </c>
      <c r="H11" s="177">
        <f>IF(U1=TRUE,I11,G11-G11*J8%)</f>
        <v>0</v>
      </c>
      <c r="I11" s="191">
        <v>8.9499999999999993</v>
      </c>
      <c r="L11" s="179">
        <f t="shared" si="0"/>
        <v>0</v>
      </c>
      <c r="M11" s="180" t="e">
        <f t="shared" ref="M11:M28" si="9">L11/G11-1</f>
        <v>#DIV/0!</v>
      </c>
      <c r="N11" s="181">
        <f t="shared" si="1"/>
        <v>0</v>
      </c>
      <c r="O11" s="182" t="e">
        <f t="shared" si="2"/>
        <v>#DIV/0!</v>
      </c>
      <c r="P11" s="181">
        <f t="shared" ref="P11:P28" si="10">IF($U$4=TRUE,N11-N11*$P$8%,"")</f>
        <v>0</v>
      </c>
      <c r="Q11" s="183" t="e">
        <f t="shared" si="3"/>
        <v>#DIV/0!</v>
      </c>
      <c r="R11" s="181">
        <f t="shared" ref="R11:R27" si="11">IF($V$2=TRUE,P11-P11*$R$8%,"")</f>
        <v>0</v>
      </c>
      <c r="S11" s="182" t="e">
        <f t="shared" si="4"/>
        <v>#DIV/0!</v>
      </c>
      <c r="T11" s="181">
        <f t="shared" ref="T11:T27" si="12">IF($V$3=TRUE,R11-R11*$T$8%,"")</f>
        <v>0</v>
      </c>
      <c r="U11" s="182" t="e">
        <f t="shared" si="5"/>
        <v>#DIV/0!</v>
      </c>
      <c r="V11" s="161"/>
      <c r="W11" s="184">
        <v>8.9499999999999993</v>
      </c>
      <c r="X11" s="192" t="e">
        <f t="shared" si="6"/>
        <v>#DIV/0!</v>
      </c>
      <c r="Y11" s="171">
        <f t="shared" si="7"/>
        <v>8.5024999999999995</v>
      </c>
      <c r="Z11" s="171">
        <f t="shared" si="8"/>
        <v>8.2474249999999998</v>
      </c>
      <c r="AB11" s="186">
        <f t="shared" ref="AB11:AB27" si="13">IF($V$3=TRUE,T11-W11,IF($V$2=TRUE,R11-W11,IF($U$4=TRUE,P11-W11,IF($U$3=TRUE,N11-W11,IF($U$2=TRUE,L11-W11)))))</f>
        <v>-8.9499999999999993</v>
      </c>
    </row>
    <row r="12" spans="1:28" ht="12" customHeight="1" thickBot="1" x14ac:dyDescent="0.25">
      <c r="A12" s="161"/>
      <c r="B12" s="187">
        <v>2564445</v>
      </c>
      <c r="C12" s="188" t="s">
        <v>1757</v>
      </c>
      <c r="D12" s="189">
        <v>0.3</v>
      </c>
      <c r="E12" s="188" t="s">
        <v>1752</v>
      </c>
      <c r="F12" s="187" t="s">
        <v>1758</v>
      </c>
      <c r="G12" s="176">
        <f>tarifs!D6</f>
        <v>0</v>
      </c>
      <c r="H12" s="177">
        <f>IF(U1=TRUE,I12,G12-G12*J8%)</f>
        <v>0</v>
      </c>
      <c r="I12" s="191">
        <v>11.53</v>
      </c>
      <c r="L12" s="179">
        <f t="shared" si="0"/>
        <v>0</v>
      </c>
      <c r="M12" s="180" t="e">
        <f t="shared" si="9"/>
        <v>#DIV/0!</v>
      </c>
      <c r="N12" s="181">
        <f t="shared" si="1"/>
        <v>0</v>
      </c>
      <c r="O12" s="182" t="e">
        <f t="shared" si="2"/>
        <v>#DIV/0!</v>
      </c>
      <c r="P12" s="181">
        <f t="shared" si="10"/>
        <v>0</v>
      </c>
      <c r="Q12" s="183" t="e">
        <f t="shared" si="3"/>
        <v>#DIV/0!</v>
      </c>
      <c r="R12" s="181">
        <f t="shared" si="11"/>
        <v>0</v>
      </c>
      <c r="S12" s="182" t="e">
        <f t="shared" si="4"/>
        <v>#DIV/0!</v>
      </c>
      <c r="T12" s="181">
        <f t="shared" si="12"/>
        <v>0</v>
      </c>
      <c r="U12" s="182" t="e">
        <f t="shared" si="5"/>
        <v>#DIV/0!</v>
      </c>
      <c r="V12" s="161"/>
      <c r="W12" s="184">
        <f>(I12-I12*Q1%)*0.97</f>
        <v>10.624895</v>
      </c>
      <c r="X12" s="185" t="e">
        <f t="shared" si="6"/>
        <v>#DIV/0!</v>
      </c>
      <c r="Y12" s="171">
        <f t="shared" si="7"/>
        <v>10.953499999999998</v>
      </c>
      <c r="Z12" s="171">
        <f t="shared" si="8"/>
        <v>10.624894999999999</v>
      </c>
      <c r="AB12" s="186">
        <f t="shared" si="13"/>
        <v>-10.624895</v>
      </c>
    </row>
    <row r="13" spans="1:28" ht="12" customHeight="1" thickBot="1" x14ac:dyDescent="0.25">
      <c r="A13" s="161"/>
      <c r="B13" s="187">
        <v>2564447</v>
      </c>
      <c r="C13" s="188" t="s">
        <v>1759</v>
      </c>
      <c r="D13" s="189">
        <v>0.32</v>
      </c>
      <c r="E13" s="187" t="s">
        <v>1760</v>
      </c>
      <c r="F13" s="187" t="s">
        <v>1756</v>
      </c>
      <c r="G13" s="176">
        <f>tarifs!D7</f>
        <v>0</v>
      </c>
      <c r="H13" s="177">
        <f>IF(U1=TRUE,I13,G13-G13*J8%)</f>
        <v>0</v>
      </c>
      <c r="I13" s="191">
        <v>9.9499999999999993</v>
      </c>
      <c r="L13" s="179">
        <f t="shared" si="0"/>
        <v>0</v>
      </c>
      <c r="M13" s="180" t="e">
        <f t="shared" si="9"/>
        <v>#DIV/0!</v>
      </c>
      <c r="N13" s="181">
        <f t="shared" si="1"/>
        <v>0</v>
      </c>
      <c r="O13" s="182" t="e">
        <f t="shared" si="2"/>
        <v>#DIV/0!</v>
      </c>
      <c r="P13" s="181">
        <f t="shared" si="10"/>
        <v>0</v>
      </c>
      <c r="Q13" s="183" t="e">
        <f t="shared" si="3"/>
        <v>#DIV/0!</v>
      </c>
      <c r="R13" s="181">
        <f t="shared" si="11"/>
        <v>0</v>
      </c>
      <c r="S13" s="182" t="e">
        <f t="shared" si="4"/>
        <v>#DIV/0!</v>
      </c>
      <c r="T13" s="181">
        <f t="shared" si="12"/>
        <v>0</v>
      </c>
      <c r="U13" s="182" t="e">
        <f t="shared" si="5"/>
        <v>#DIV/0!</v>
      </c>
      <c r="V13" s="161"/>
      <c r="W13" s="184">
        <v>9.9499999999999993</v>
      </c>
      <c r="X13" s="185" t="e">
        <f t="shared" si="6"/>
        <v>#DIV/0!</v>
      </c>
      <c r="Y13" s="171">
        <f t="shared" si="7"/>
        <v>9.4524999999999988</v>
      </c>
      <c r="Z13" s="171">
        <f t="shared" si="8"/>
        <v>9.168924999999998</v>
      </c>
      <c r="AB13" s="186">
        <f t="shared" si="13"/>
        <v>-9.9499999999999993</v>
      </c>
    </row>
    <row r="14" spans="1:28" ht="12" customHeight="1" thickBot="1" x14ac:dyDescent="0.25">
      <c r="A14" s="161"/>
      <c r="B14" s="187">
        <v>2564448</v>
      </c>
      <c r="C14" s="188" t="s">
        <v>1761</v>
      </c>
      <c r="D14" s="189">
        <v>0.32</v>
      </c>
      <c r="E14" s="188" t="s">
        <v>1752</v>
      </c>
      <c r="F14" s="187" t="s">
        <v>1762</v>
      </c>
      <c r="G14" s="193">
        <f>tarifs!D9</f>
        <v>0</v>
      </c>
      <c r="H14" s="177">
        <f>IF(U1=TRUE,I14,G14-G14*J8%)</f>
        <v>0</v>
      </c>
      <c r="I14" s="191">
        <v>13.93</v>
      </c>
      <c r="L14" s="179">
        <f t="shared" si="0"/>
        <v>0</v>
      </c>
      <c r="M14" s="180" t="e">
        <f t="shared" si="9"/>
        <v>#DIV/0!</v>
      </c>
      <c r="N14" s="181">
        <f t="shared" si="1"/>
        <v>0</v>
      </c>
      <c r="O14" s="182" t="e">
        <f t="shared" si="2"/>
        <v>#DIV/0!</v>
      </c>
      <c r="P14" s="181">
        <f t="shared" si="10"/>
        <v>0</v>
      </c>
      <c r="Q14" s="183" t="e">
        <f t="shared" si="3"/>
        <v>#DIV/0!</v>
      </c>
      <c r="R14" s="181">
        <f t="shared" si="11"/>
        <v>0</v>
      </c>
      <c r="S14" s="182" t="e">
        <f t="shared" si="4"/>
        <v>#DIV/0!</v>
      </c>
      <c r="T14" s="181">
        <f t="shared" si="12"/>
        <v>0</v>
      </c>
      <c r="U14" s="182" t="e">
        <f t="shared" si="5"/>
        <v>#DIV/0!</v>
      </c>
      <c r="V14" s="161"/>
      <c r="W14" s="184">
        <f>(I14-I14*Q1%)*0.97</f>
        <v>12.836494999999999</v>
      </c>
      <c r="X14" s="185" t="e">
        <f t="shared" si="6"/>
        <v>#DIV/0!</v>
      </c>
      <c r="Y14" s="171">
        <f t="shared" si="7"/>
        <v>13.233499999999999</v>
      </c>
      <c r="Z14" s="171">
        <f t="shared" si="8"/>
        <v>12.836494999999999</v>
      </c>
      <c r="AB14" s="186">
        <f t="shared" si="13"/>
        <v>-12.836494999999999</v>
      </c>
    </row>
    <row r="15" spans="1:28" ht="12" customHeight="1" thickBot="1" x14ac:dyDescent="0.25">
      <c r="A15" s="161"/>
      <c r="B15" s="187">
        <v>2564449</v>
      </c>
      <c r="C15" s="188" t="s">
        <v>1764</v>
      </c>
      <c r="D15" s="189">
        <v>0.32</v>
      </c>
      <c r="E15" s="188" t="s">
        <v>1752</v>
      </c>
      <c r="F15" s="187" t="s">
        <v>1758</v>
      </c>
      <c r="G15" s="193">
        <f>tarifs!D10</f>
        <v>0</v>
      </c>
      <c r="H15" s="177">
        <f>IF(U1=TRUE,I15,G15-G15*J8%)</f>
        <v>0</v>
      </c>
      <c r="I15" s="191">
        <v>12.28</v>
      </c>
      <c r="L15" s="179">
        <f t="shared" si="0"/>
        <v>0</v>
      </c>
      <c r="M15" s="180" t="e">
        <f t="shared" si="9"/>
        <v>#DIV/0!</v>
      </c>
      <c r="N15" s="181">
        <f t="shared" si="1"/>
        <v>0</v>
      </c>
      <c r="O15" s="182" t="e">
        <f t="shared" si="2"/>
        <v>#DIV/0!</v>
      </c>
      <c r="P15" s="181">
        <f t="shared" si="10"/>
        <v>0</v>
      </c>
      <c r="Q15" s="183" t="e">
        <f t="shared" si="3"/>
        <v>#DIV/0!</v>
      </c>
      <c r="R15" s="181">
        <f t="shared" si="11"/>
        <v>0</v>
      </c>
      <c r="S15" s="182" t="e">
        <f t="shared" si="4"/>
        <v>#DIV/0!</v>
      </c>
      <c r="T15" s="181">
        <f t="shared" si="12"/>
        <v>0</v>
      </c>
      <c r="U15" s="182" t="e">
        <f t="shared" si="5"/>
        <v>#DIV/0!</v>
      </c>
      <c r="V15" s="161"/>
      <c r="W15" s="184">
        <f>(I15-I15*Q1%)*0.97</f>
        <v>11.316019999999998</v>
      </c>
      <c r="X15" s="185" t="e">
        <f t="shared" si="6"/>
        <v>#DIV/0!</v>
      </c>
      <c r="Y15" s="171">
        <f t="shared" si="7"/>
        <v>11.665999999999999</v>
      </c>
      <c r="Z15" s="171">
        <f t="shared" si="8"/>
        <v>11.316019999999998</v>
      </c>
      <c r="AB15" s="186">
        <f t="shared" si="13"/>
        <v>-11.316019999999998</v>
      </c>
    </row>
    <row r="16" spans="1:28" ht="12" customHeight="1" thickBot="1" x14ac:dyDescent="0.25">
      <c r="A16" s="161"/>
      <c r="B16" s="187">
        <v>2564476</v>
      </c>
      <c r="C16" s="188" t="s">
        <v>1765</v>
      </c>
      <c r="D16" s="189">
        <v>0.28000000000000003</v>
      </c>
      <c r="E16" s="188" t="s">
        <v>1766</v>
      </c>
      <c r="F16" s="187" t="s">
        <v>1756</v>
      </c>
      <c r="G16" s="193">
        <f>tarifs!D11</f>
        <v>0</v>
      </c>
      <c r="H16" s="177">
        <f>IF(U1=TRUE,I16,G16-G16*J8%)</f>
        <v>0</v>
      </c>
      <c r="I16" s="191">
        <v>12.42</v>
      </c>
      <c r="L16" s="179">
        <f t="shared" si="0"/>
        <v>0</v>
      </c>
      <c r="M16" s="180" t="e">
        <f t="shared" si="9"/>
        <v>#DIV/0!</v>
      </c>
      <c r="N16" s="181">
        <f t="shared" si="1"/>
        <v>0</v>
      </c>
      <c r="O16" s="182" t="e">
        <f t="shared" si="2"/>
        <v>#DIV/0!</v>
      </c>
      <c r="P16" s="181">
        <f t="shared" si="10"/>
        <v>0</v>
      </c>
      <c r="Q16" s="183" t="e">
        <f t="shared" si="3"/>
        <v>#DIV/0!</v>
      </c>
      <c r="R16" s="181">
        <f t="shared" si="11"/>
        <v>0</v>
      </c>
      <c r="S16" s="182" t="e">
        <f t="shared" si="4"/>
        <v>#DIV/0!</v>
      </c>
      <c r="T16" s="181">
        <f t="shared" si="12"/>
        <v>0</v>
      </c>
      <c r="U16" s="182" t="e">
        <f t="shared" si="5"/>
        <v>#DIV/0!</v>
      </c>
      <c r="V16" s="161"/>
      <c r="W16" s="184">
        <f>(I16-I16*Q1%)*0.97</f>
        <v>11.445029999999999</v>
      </c>
      <c r="X16" s="185" t="e">
        <f t="shared" si="6"/>
        <v>#DIV/0!</v>
      </c>
      <c r="Y16" s="171">
        <f t="shared" si="7"/>
        <v>11.798999999999999</v>
      </c>
      <c r="Z16" s="171">
        <f t="shared" si="8"/>
        <v>11.445029999999999</v>
      </c>
      <c r="AB16" s="186">
        <f t="shared" si="13"/>
        <v>-11.445029999999999</v>
      </c>
    </row>
    <row r="17" spans="1:28" ht="12" customHeight="1" thickBot="1" x14ac:dyDescent="0.25">
      <c r="A17" s="161"/>
      <c r="B17" s="187">
        <v>2564470</v>
      </c>
      <c r="C17" s="188" t="s">
        <v>1767</v>
      </c>
      <c r="D17" s="189">
        <v>0.28000000000000003</v>
      </c>
      <c r="E17" s="188" t="s">
        <v>1768</v>
      </c>
      <c r="F17" s="187" t="s">
        <v>1756</v>
      </c>
      <c r="G17" s="193">
        <f>tarifs!D12</f>
        <v>0</v>
      </c>
      <c r="H17" s="177">
        <f>IF(U1=TRUE,I17,G17-G17*J8%)</f>
        <v>0</v>
      </c>
      <c r="I17" s="191">
        <v>12.55</v>
      </c>
      <c r="L17" s="179">
        <f t="shared" si="0"/>
        <v>0</v>
      </c>
      <c r="M17" s="180" t="e">
        <f t="shared" si="9"/>
        <v>#DIV/0!</v>
      </c>
      <c r="N17" s="181">
        <f t="shared" si="1"/>
        <v>0</v>
      </c>
      <c r="O17" s="182" t="e">
        <f t="shared" si="2"/>
        <v>#DIV/0!</v>
      </c>
      <c r="P17" s="181">
        <f t="shared" si="10"/>
        <v>0</v>
      </c>
      <c r="Q17" s="183" t="e">
        <f t="shared" si="3"/>
        <v>#DIV/0!</v>
      </c>
      <c r="R17" s="181">
        <f t="shared" si="11"/>
        <v>0</v>
      </c>
      <c r="S17" s="182" t="e">
        <f t="shared" si="4"/>
        <v>#DIV/0!</v>
      </c>
      <c r="T17" s="181">
        <f t="shared" si="12"/>
        <v>0</v>
      </c>
      <c r="U17" s="182" t="e">
        <f t="shared" si="5"/>
        <v>#DIV/0!</v>
      </c>
      <c r="V17" s="161"/>
      <c r="W17" s="184">
        <f>(I17-I17*Q1%)*0.97</f>
        <v>11.564825000000001</v>
      </c>
      <c r="X17" s="185" t="e">
        <f t="shared" si="6"/>
        <v>#DIV/0!</v>
      </c>
      <c r="Y17" s="171">
        <f t="shared" si="7"/>
        <v>11.922499999999999</v>
      </c>
      <c r="Z17" s="171">
        <f t="shared" si="8"/>
        <v>11.564824999999999</v>
      </c>
      <c r="AB17" s="186">
        <f t="shared" si="13"/>
        <v>-11.564825000000001</v>
      </c>
    </row>
    <row r="18" spans="1:28" ht="12" customHeight="1" thickBot="1" x14ac:dyDescent="0.25">
      <c r="A18" s="161"/>
      <c r="B18" s="187">
        <v>2564450</v>
      </c>
      <c r="C18" s="188" t="s">
        <v>1769</v>
      </c>
      <c r="D18" s="189">
        <v>0.28000000000000003</v>
      </c>
      <c r="E18" s="188" t="s">
        <v>1752</v>
      </c>
      <c r="F18" s="187" t="s">
        <v>1758</v>
      </c>
      <c r="G18" s="193">
        <f>tarifs!D13</f>
        <v>0</v>
      </c>
      <c r="H18" s="177">
        <f>IF(U1=TRUE,I18,G18-G18*J8%)</f>
        <v>0</v>
      </c>
      <c r="I18" s="191">
        <v>13.63</v>
      </c>
      <c r="L18" s="179">
        <f t="shared" si="0"/>
        <v>0</v>
      </c>
      <c r="M18" s="180" t="e">
        <f t="shared" si="9"/>
        <v>#DIV/0!</v>
      </c>
      <c r="N18" s="181">
        <f t="shared" si="1"/>
        <v>0</v>
      </c>
      <c r="O18" s="182" t="e">
        <f t="shared" si="2"/>
        <v>#DIV/0!</v>
      </c>
      <c r="P18" s="181">
        <f t="shared" si="10"/>
        <v>0</v>
      </c>
      <c r="Q18" s="183" t="e">
        <f t="shared" si="3"/>
        <v>#DIV/0!</v>
      </c>
      <c r="R18" s="181">
        <f t="shared" si="11"/>
        <v>0</v>
      </c>
      <c r="S18" s="182" t="e">
        <f t="shared" si="4"/>
        <v>#DIV/0!</v>
      </c>
      <c r="T18" s="181">
        <f t="shared" si="12"/>
        <v>0</v>
      </c>
      <c r="U18" s="182" t="e">
        <f t="shared" si="5"/>
        <v>#DIV/0!</v>
      </c>
      <c r="V18" s="161"/>
      <c r="W18" s="184">
        <f>(I18-I18*Q1%)*0.97</f>
        <v>12.560045000000001</v>
      </c>
      <c r="X18" s="185" t="e">
        <f t="shared" si="6"/>
        <v>#DIV/0!</v>
      </c>
      <c r="Y18" s="171">
        <f t="shared" si="7"/>
        <v>12.948500000000001</v>
      </c>
      <c r="Z18" s="171">
        <f t="shared" si="8"/>
        <v>12.560045000000001</v>
      </c>
      <c r="AB18" s="186">
        <f t="shared" si="13"/>
        <v>-12.560045000000001</v>
      </c>
    </row>
    <row r="19" spans="1:28" ht="12" customHeight="1" thickBot="1" x14ac:dyDescent="0.25">
      <c r="A19" s="161"/>
      <c r="B19" s="187">
        <v>2564451</v>
      </c>
      <c r="C19" s="188" t="s">
        <v>1770</v>
      </c>
      <c r="D19" s="189">
        <v>0.28000000000000003</v>
      </c>
      <c r="E19" s="188" t="s">
        <v>1752</v>
      </c>
      <c r="F19" s="187" t="s">
        <v>1771</v>
      </c>
      <c r="G19" s="193">
        <f>tarifs!D14</f>
        <v>0</v>
      </c>
      <c r="H19" s="177">
        <f>IF(U1=TRUE,I19,G19-G19*J8%)</f>
        <v>0</v>
      </c>
      <c r="I19" s="191">
        <v>13.76</v>
      </c>
      <c r="L19" s="179">
        <f t="shared" si="0"/>
        <v>0</v>
      </c>
      <c r="M19" s="180" t="e">
        <f t="shared" si="9"/>
        <v>#DIV/0!</v>
      </c>
      <c r="N19" s="181">
        <f t="shared" si="1"/>
        <v>0</v>
      </c>
      <c r="O19" s="182" t="e">
        <f t="shared" si="2"/>
        <v>#DIV/0!</v>
      </c>
      <c r="P19" s="181">
        <f t="shared" si="10"/>
        <v>0</v>
      </c>
      <c r="Q19" s="183" t="e">
        <f t="shared" si="3"/>
        <v>#DIV/0!</v>
      </c>
      <c r="R19" s="181">
        <f t="shared" si="11"/>
        <v>0</v>
      </c>
      <c r="S19" s="182" t="e">
        <f t="shared" si="4"/>
        <v>#DIV/0!</v>
      </c>
      <c r="T19" s="181">
        <f t="shared" si="12"/>
        <v>0</v>
      </c>
      <c r="U19" s="182" t="e">
        <f t="shared" si="5"/>
        <v>#DIV/0!</v>
      </c>
      <c r="V19" s="161"/>
      <c r="W19" s="184">
        <f>(I19-I19*Q1%)*0.97</f>
        <v>12.679839999999999</v>
      </c>
      <c r="X19" s="185" t="e">
        <f t="shared" si="6"/>
        <v>#DIV/0!</v>
      </c>
      <c r="Y19" s="171">
        <f t="shared" si="7"/>
        <v>13.071999999999999</v>
      </c>
      <c r="Z19" s="171">
        <f t="shared" si="8"/>
        <v>12.679839999999999</v>
      </c>
      <c r="AB19" s="186">
        <f t="shared" si="13"/>
        <v>-12.679839999999999</v>
      </c>
    </row>
    <row r="20" spans="1:28" ht="12" customHeight="1" thickBot="1" x14ac:dyDescent="0.25">
      <c r="A20" s="161"/>
      <c r="B20" s="187">
        <v>2564452</v>
      </c>
      <c r="C20" s="188" t="s">
        <v>1772</v>
      </c>
      <c r="D20" s="189">
        <v>0.28000000000000003</v>
      </c>
      <c r="E20" s="188" t="s">
        <v>1752</v>
      </c>
      <c r="F20" s="187" t="s">
        <v>1758</v>
      </c>
      <c r="G20" s="193">
        <f>tarifs!D15</f>
        <v>0</v>
      </c>
      <c r="H20" s="177">
        <f>IF(U1=TRUE,I20,G20-G20*J8%)</f>
        <v>0</v>
      </c>
      <c r="I20" s="191">
        <v>13.72</v>
      </c>
      <c r="L20" s="179">
        <f t="shared" si="0"/>
        <v>0</v>
      </c>
      <c r="M20" s="180" t="e">
        <f t="shared" si="9"/>
        <v>#DIV/0!</v>
      </c>
      <c r="N20" s="181">
        <f t="shared" si="1"/>
        <v>0</v>
      </c>
      <c r="O20" s="182" t="e">
        <f t="shared" si="2"/>
        <v>#DIV/0!</v>
      </c>
      <c r="P20" s="181">
        <f t="shared" si="10"/>
        <v>0</v>
      </c>
      <c r="Q20" s="183" t="e">
        <f t="shared" si="3"/>
        <v>#DIV/0!</v>
      </c>
      <c r="R20" s="181">
        <f t="shared" si="11"/>
        <v>0</v>
      </c>
      <c r="S20" s="182" t="e">
        <f t="shared" si="4"/>
        <v>#DIV/0!</v>
      </c>
      <c r="T20" s="181">
        <f t="shared" si="12"/>
        <v>0</v>
      </c>
      <c r="U20" s="182" t="e">
        <f t="shared" si="5"/>
        <v>#DIV/0!</v>
      </c>
      <c r="V20" s="161"/>
      <c r="W20" s="184">
        <f>(I20-I20*Q1%)*0.97</f>
        <v>12.64298</v>
      </c>
      <c r="X20" s="185" t="e">
        <f t="shared" si="6"/>
        <v>#DIV/0!</v>
      </c>
      <c r="Y20" s="171">
        <f t="shared" si="7"/>
        <v>13.034000000000001</v>
      </c>
      <c r="Z20" s="171">
        <f t="shared" si="8"/>
        <v>12.64298</v>
      </c>
      <c r="AB20" s="186">
        <f t="shared" si="13"/>
        <v>-12.64298</v>
      </c>
    </row>
    <row r="21" spans="1:28" ht="12" customHeight="1" thickBot="1" x14ac:dyDescent="0.25">
      <c r="A21" s="161"/>
      <c r="B21" s="187">
        <v>2564454</v>
      </c>
      <c r="C21" s="188" t="s">
        <v>1773</v>
      </c>
      <c r="D21" s="189">
        <v>0.28000000000000003</v>
      </c>
      <c r="E21" s="174" t="s">
        <v>1752</v>
      </c>
      <c r="F21" s="187" t="s">
        <v>1763</v>
      </c>
      <c r="G21" s="193">
        <f>tarifs!D16</f>
        <v>0</v>
      </c>
      <c r="H21" s="177">
        <f>IF(U1=TRUE,I21,G21-G21*J8%)</f>
        <v>0</v>
      </c>
      <c r="I21" s="191">
        <v>11.13</v>
      </c>
      <c r="L21" s="179">
        <f t="shared" si="0"/>
        <v>0</v>
      </c>
      <c r="M21" s="180" t="e">
        <f t="shared" si="9"/>
        <v>#DIV/0!</v>
      </c>
      <c r="N21" s="181">
        <f t="shared" si="1"/>
        <v>0</v>
      </c>
      <c r="O21" s="182" t="e">
        <f t="shared" si="2"/>
        <v>#DIV/0!</v>
      </c>
      <c r="P21" s="181">
        <f t="shared" si="10"/>
        <v>0</v>
      </c>
      <c r="Q21" s="183" t="e">
        <f t="shared" si="3"/>
        <v>#DIV/0!</v>
      </c>
      <c r="R21" s="181">
        <f t="shared" si="11"/>
        <v>0</v>
      </c>
      <c r="S21" s="182" t="e">
        <f t="shared" si="4"/>
        <v>#DIV/0!</v>
      </c>
      <c r="T21" s="181">
        <f t="shared" si="12"/>
        <v>0</v>
      </c>
      <c r="U21" s="182" t="e">
        <f t="shared" si="5"/>
        <v>#DIV/0!</v>
      </c>
      <c r="V21" s="161"/>
      <c r="W21" s="184">
        <f>(I21-I21*Q1%)*0.97</f>
        <v>10.256295000000001</v>
      </c>
      <c r="X21" s="185" t="e">
        <f t="shared" si="6"/>
        <v>#DIV/0!</v>
      </c>
      <c r="Y21" s="171">
        <f t="shared" si="7"/>
        <v>10.573500000000001</v>
      </c>
      <c r="Z21" s="171">
        <f t="shared" si="8"/>
        <v>10.256295000000001</v>
      </c>
      <c r="AB21" s="186">
        <f t="shared" si="13"/>
        <v>-10.256295000000001</v>
      </c>
    </row>
    <row r="22" spans="1:28" ht="12" customHeight="1" thickBot="1" x14ac:dyDescent="0.25">
      <c r="A22" s="161"/>
      <c r="B22" s="187">
        <v>2564455</v>
      </c>
      <c r="C22" s="188" t="s">
        <v>1774</v>
      </c>
      <c r="D22" s="189">
        <v>0.28000000000000003</v>
      </c>
      <c r="E22" s="174" t="s">
        <v>1752</v>
      </c>
      <c r="F22" s="187" t="s">
        <v>1763</v>
      </c>
      <c r="G22" s="193">
        <f>tarifs!D17</f>
        <v>0</v>
      </c>
      <c r="H22" s="177">
        <f>IF(U1=TRUE,I22,G22-G22*J8%)</f>
        <v>0</v>
      </c>
      <c r="I22" s="191">
        <v>11.13</v>
      </c>
      <c r="L22" s="179">
        <f t="shared" si="0"/>
        <v>0</v>
      </c>
      <c r="M22" s="180" t="e">
        <f t="shared" si="9"/>
        <v>#DIV/0!</v>
      </c>
      <c r="N22" s="181">
        <f t="shared" si="1"/>
        <v>0</v>
      </c>
      <c r="O22" s="182" t="e">
        <f t="shared" si="2"/>
        <v>#DIV/0!</v>
      </c>
      <c r="P22" s="181">
        <f t="shared" si="10"/>
        <v>0</v>
      </c>
      <c r="Q22" s="183" t="e">
        <f t="shared" si="3"/>
        <v>#DIV/0!</v>
      </c>
      <c r="R22" s="181">
        <f t="shared" si="11"/>
        <v>0</v>
      </c>
      <c r="S22" s="182" t="e">
        <f t="shared" si="4"/>
        <v>#DIV/0!</v>
      </c>
      <c r="T22" s="181">
        <f t="shared" si="12"/>
        <v>0</v>
      </c>
      <c r="U22" s="182" t="e">
        <f t="shared" si="5"/>
        <v>#DIV/0!</v>
      </c>
      <c r="V22" s="161"/>
      <c r="W22" s="184">
        <f>(I22-I22*Q1%)*0.97</f>
        <v>10.256295000000001</v>
      </c>
      <c r="X22" s="185" t="e">
        <f t="shared" si="6"/>
        <v>#DIV/0!</v>
      </c>
      <c r="Y22" s="171">
        <f t="shared" si="7"/>
        <v>10.573500000000001</v>
      </c>
      <c r="Z22" s="171">
        <f t="shared" si="8"/>
        <v>10.256295000000001</v>
      </c>
      <c r="AB22" s="186">
        <f t="shared" si="13"/>
        <v>-10.256295000000001</v>
      </c>
    </row>
    <row r="23" spans="1:28" ht="12" customHeight="1" thickBot="1" x14ac:dyDescent="0.25">
      <c r="A23" s="161"/>
      <c r="B23" s="187"/>
      <c r="C23" s="188" t="s">
        <v>1841</v>
      </c>
      <c r="D23" s="189">
        <v>0.28000000000000003</v>
      </c>
      <c r="E23" s="174" t="s">
        <v>1752</v>
      </c>
      <c r="F23" s="187" t="s">
        <v>1763</v>
      </c>
      <c r="G23" s="193">
        <f>tarifs!D18</f>
        <v>0</v>
      </c>
      <c r="H23" s="177">
        <f>IF(U1=TRUE,I23,G23-G23*J8%)</f>
        <v>0</v>
      </c>
      <c r="I23" s="191">
        <v>11.13</v>
      </c>
      <c r="L23" s="179">
        <f>IF($U$2=TRUE,H23-H23*$L$8%,"")</f>
        <v>0</v>
      </c>
      <c r="M23" s="180" t="e">
        <f t="shared" ref="M23" si="14">L23/G23-1</f>
        <v>#DIV/0!</v>
      </c>
      <c r="N23" s="181">
        <f t="shared" ref="N23" si="15">IF($U$3=TRUE,L23-L23*$N$8%,"")</f>
        <v>0</v>
      </c>
      <c r="O23" s="182" t="e">
        <f t="shared" ref="O23" si="16">N23/G23-1</f>
        <v>#DIV/0!</v>
      </c>
      <c r="P23" s="181">
        <f t="shared" ref="P23" si="17">IF($U$4=TRUE,N23-N23*$P$8%,"")</f>
        <v>0</v>
      </c>
      <c r="Q23" s="183" t="e">
        <f t="shared" ref="Q23" si="18">P23/G23-1</f>
        <v>#DIV/0!</v>
      </c>
      <c r="R23" s="181">
        <f t="shared" ref="R23" si="19">IF($V$2=TRUE,P23-P23*$R$8%,"")</f>
        <v>0</v>
      </c>
      <c r="S23" s="182" t="e">
        <f t="shared" ref="S23" si="20">R23/G23-1</f>
        <v>#DIV/0!</v>
      </c>
      <c r="T23" s="181">
        <f t="shared" ref="T23" si="21">IF($V$3=TRUE,R23-R23*$T$8%,"")</f>
        <v>0</v>
      </c>
      <c r="U23" s="182" t="e">
        <f t="shared" ref="U23" si="22">T23/G23-1</f>
        <v>#DIV/0!</v>
      </c>
      <c r="V23" s="161"/>
      <c r="W23" s="184">
        <f>(I23-I23*Q1%)*0.97</f>
        <v>10.256295000000001</v>
      </c>
      <c r="X23" s="185" t="e">
        <f t="shared" si="6"/>
        <v>#DIV/0!</v>
      </c>
      <c r="Y23" s="171">
        <f t="shared" si="7"/>
        <v>10.573500000000001</v>
      </c>
      <c r="Z23" s="171">
        <f t="shared" si="8"/>
        <v>10.256295000000001</v>
      </c>
      <c r="AB23" s="186">
        <f t="shared" si="13"/>
        <v>-10.256295000000001</v>
      </c>
    </row>
    <row r="24" spans="1:28" ht="12" customHeight="1" thickBot="1" x14ac:dyDescent="0.25">
      <c r="A24" s="161"/>
      <c r="B24" s="187">
        <v>2564456</v>
      </c>
      <c r="C24" s="188" t="s">
        <v>1775</v>
      </c>
      <c r="D24" s="189">
        <v>0.32</v>
      </c>
      <c r="E24" s="188" t="s">
        <v>1752</v>
      </c>
      <c r="F24" s="187" t="s">
        <v>1756</v>
      </c>
      <c r="G24" s="193">
        <f>tarifs!D19</f>
        <v>0</v>
      </c>
      <c r="H24" s="177">
        <f>IF(U1=TRUE,I24,G24-G24*J8%)</f>
        <v>0</v>
      </c>
      <c r="I24" s="191">
        <v>11.92</v>
      </c>
      <c r="L24" s="179">
        <f t="shared" si="0"/>
        <v>0</v>
      </c>
      <c r="M24" s="180" t="e">
        <f t="shared" si="9"/>
        <v>#DIV/0!</v>
      </c>
      <c r="N24" s="181">
        <f t="shared" si="1"/>
        <v>0</v>
      </c>
      <c r="O24" s="182" t="e">
        <f t="shared" si="2"/>
        <v>#DIV/0!</v>
      </c>
      <c r="P24" s="181">
        <f t="shared" si="10"/>
        <v>0</v>
      </c>
      <c r="Q24" s="183" t="e">
        <f t="shared" si="3"/>
        <v>#DIV/0!</v>
      </c>
      <c r="R24" s="181">
        <f t="shared" si="11"/>
        <v>0</v>
      </c>
      <c r="S24" s="182" t="e">
        <f t="shared" si="4"/>
        <v>#DIV/0!</v>
      </c>
      <c r="T24" s="181">
        <f t="shared" si="12"/>
        <v>0</v>
      </c>
      <c r="U24" s="182" t="e">
        <f t="shared" si="5"/>
        <v>#DIV/0!</v>
      </c>
      <c r="V24" s="161"/>
      <c r="W24" s="184">
        <f>(I24-I24*Q1%)*0.97</f>
        <v>10.98428</v>
      </c>
      <c r="X24" s="185" t="e">
        <f t="shared" si="6"/>
        <v>#DIV/0!</v>
      </c>
      <c r="Y24" s="171">
        <f t="shared" si="7"/>
        <v>11.324</v>
      </c>
      <c r="Z24" s="171">
        <f t="shared" si="8"/>
        <v>10.98428</v>
      </c>
      <c r="AB24" s="186">
        <f t="shared" si="13"/>
        <v>-10.98428</v>
      </c>
    </row>
    <row r="25" spans="1:28" ht="12" customHeight="1" thickBot="1" x14ac:dyDescent="0.25">
      <c r="A25" s="161"/>
      <c r="B25" s="187">
        <v>2564457</v>
      </c>
      <c r="C25" s="188" t="s">
        <v>1776</v>
      </c>
      <c r="D25" s="189">
        <v>0.3</v>
      </c>
      <c r="E25" s="188" t="s">
        <v>1752</v>
      </c>
      <c r="F25" s="187" t="s">
        <v>1756</v>
      </c>
      <c r="G25" s="193">
        <f>tarifs!D20</f>
        <v>0</v>
      </c>
      <c r="H25" s="177">
        <f>IF(U1=TRUE,I25,G25-G25*J8%)</f>
        <v>0</v>
      </c>
      <c r="I25" s="191">
        <v>12.23</v>
      </c>
      <c r="L25" s="179">
        <f t="shared" si="0"/>
        <v>0</v>
      </c>
      <c r="M25" s="180" t="e">
        <f t="shared" si="9"/>
        <v>#DIV/0!</v>
      </c>
      <c r="N25" s="181">
        <f t="shared" si="1"/>
        <v>0</v>
      </c>
      <c r="O25" s="182" t="e">
        <f t="shared" si="2"/>
        <v>#DIV/0!</v>
      </c>
      <c r="P25" s="181">
        <f t="shared" si="10"/>
        <v>0</v>
      </c>
      <c r="Q25" s="183" t="e">
        <f t="shared" si="3"/>
        <v>#DIV/0!</v>
      </c>
      <c r="R25" s="181">
        <f t="shared" si="11"/>
        <v>0</v>
      </c>
      <c r="S25" s="182" t="e">
        <f t="shared" si="4"/>
        <v>#DIV/0!</v>
      </c>
      <c r="T25" s="181">
        <f t="shared" si="12"/>
        <v>0</v>
      </c>
      <c r="U25" s="182" t="e">
        <f t="shared" si="5"/>
        <v>#DIV/0!</v>
      </c>
      <c r="V25" s="161"/>
      <c r="W25" s="184">
        <f>(I25-I25*Q1%)*0.97</f>
        <v>11.269945</v>
      </c>
      <c r="X25" s="185" t="e">
        <f t="shared" si="6"/>
        <v>#DIV/0!</v>
      </c>
      <c r="Y25" s="171">
        <f t="shared" si="7"/>
        <v>11.618499999999999</v>
      </c>
      <c r="Z25" s="171">
        <f t="shared" si="8"/>
        <v>11.269944999999998</v>
      </c>
      <c r="AB25" s="186">
        <f t="shared" si="13"/>
        <v>-11.269945</v>
      </c>
    </row>
    <row r="26" spans="1:28" ht="12" customHeight="1" thickBot="1" x14ac:dyDescent="0.25">
      <c r="A26" s="161"/>
      <c r="B26" s="187">
        <v>2564458</v>
      </c>
      <c r="C26" s="188" t="s">
        <v>1777</v>
      </c>
      <c r="D26" s="189">
        <v>0.28000000000000003</v>
      </c>
      <c r="E26" s="188" t="s">
        <v>1752</v>
      </c>
      <c r="F26" s="187" t="s">
        <v>1778</v>
      </c>
      <c r="G26" s="193">
        <f>tarifs!D21</f>
        <v>0</v>
      </c>
      <c r="H26" s="177">
        <f>IF(U1=TRUE,I26,G26-G26*J8%)</f>
        <v>0</v>
      </c>
      <c r="I26" s="194">
        <v>11.13</v>
      </c>
      <c r="L26" s="179">
        <f t="shared" si="0"/>
        <v>0</v>
      </c>
      <c r="M26" s="180" t="e">
        <f t="shared" si="9"/>
        <v>#DIV/0!</v>
      </c>
      <c r="N26" s="181">
        <f t="shared" si="1"/>
        <v>0</v>
      </c>
      <c r="O26" s="182" t="e">
        <f t="shared" si="2"/>
        <v>#DIV/0!</v>
      </c>
      <c r="P26" s="181">
        <f t="shared" si="10"/>
        <v>0</v>
      </c>
      <c r="Q26" s="183" t="e">
        <f t="shared" si="3"/>
        <v>#DIV/0!</v>
      </c>
      <c r="R26" s="181">
        <f t="shared" si="11"/>
        <v>0</v>
      </c>
      <c r="S26" s="182" t="e">
        <f t="shared" si="4"/>
        <v>#DIV/0!</v>
      </c>
      <c r="T26" s="181">
        <f t="shared" si="12"/>
        <v>0</v>
      </c>
      <c r="U26" s="182" t="e">
        <f t="shared" si="5"/>
        <v>#DIV/0!</v>
      </c>
      <c r="V26" s="161"/>
      <c r="W26" s="184">
        <f>(I26-I26*Q1%)*0.97</f>
        <v>10.256295000000001</v>
      </c>
      <c r="X26" s="185" t="e">
        <f t="shared" si="6"/>
        <v>#DIV/0!</v>
      </c>
      <c r="Y26" s="171">
        <f t="shared" si="7"/>
        <v>10.573500000000001</v>
      </c>
      <c r="Z26" s="171">
        <f t="shared" si="8"/>
        <v>10.256295000000001</v>
      </c>
      <c r="AB26" s="186">
        <f t="shared" si="13"/>
        <v>-10.256295000000001</v>
      </c>
    </row>
    <row r="27" spans="1:28" ht="12" customHeight="1" thickBot="1" x14ac:dyDescent="0.25">
      <c r="A27" s="161"/>
      <c r="B27" s="173">
        <v>2564459</v>
      </c>
      <c r="C27" s="174" t="s">
        <v>1779</v>
      </c>
      <c r="D27" s="175">
        <v>0.28000000000000003</v>
      </c>
      <c r="E27" s="174" t="s">
        <v>1752</v>
      </c>
      <c r="F27" s="187" t="s">
        <v>1778</v>
      </c>
      <c r="G27" s="193">
        <f>tarifs!D22</f>
        <v>0</v>
      </c>
      <c r="H27" s="177">
        <f>IF(U1=TRUE,I27,G27-G27*J8%)</f>
        <v>0</v>
      </c>
      <c r="I27" s="194">
        <v>11.13</v>
      </c>
      <c r="L27" s="179">
        <f t="shared" si="0"/>
        <v>0</v>
      </c>
      <c r="M27" s="180" t="e">
        <f t="shared" si="9"/>
        <v>#DIV/0!</v>
      </c>
      <c r="N27" s="181">
        <f t="shared" si="1"/>
        <v>0</v>
      </c>
      <c r="O27" s="182" t="e">
        <f t="shared" si="2"/>
        <v>#DIV/0!</v>
      </c>
      <c r="P27" s="181">
        <f t="shared" si="10"/>
        <v>0</v>
      </c>
      <c r="Q27" s="183" t="e">
        <f t="shared" si="3"/>
        <v>#DIV/0!</v>
      </c>
      <c r="R27" s="181">
        <f t="shared" si="11"/>
        <v>0</v>
      </c>
      <c r="S27" s="182" t="e">
        <f t="shared" si="4"/>
        <v>#DIV/0!</v>
      </c>
      <c r="T27" s="181">
        <f t="shared" si="12"/>
        <v>0</v>
      </c>
      <c r="U27" s="182" t="e">
        <f t="shared" si="5"/>
        <v>#DIV/0!</v>
      </c>
      <c r="V27" s="161"/>
      <c r="W27" s="184">
        <f>(I27-I27*Q1%)*0.97</f>
        <v>10.256295000000001</v>
      </c>
      <c r="X27" s="185" t="e">
        <f t="shared" si="6"/>
        <v>#DIV/0!</v>
      </c>
      <c r="Y27" s="171">
        <f t="shared" si="7"/>
        <v>10.573500000000001</v>
      </c>
      <c r="Z27" s="171">
        <f t="shared" si="8"/>
        <v>10.256295000000001</v>
      </c>
      <c r="AB27" s="186">
        <f t="shared" si="13"/>
        <v>-10.256295000000001</v>
      </c>
    </row>
    <row r="28" spans="1:28" ht="12" customHeight="1" x14ac:dyDescent="0.2">
      <c r="A28" s="195"/>
      <c r="B28" s="187">
        <v>2564471</v>
      </c>
      <c r="C28" s="188" t="s">
        <v>1780</v>
      </c>
      <c r="D28" s="189">
        <v>0.28000000000000003</v>
      </c>
      <c r="E28" s="174" t="s">
        <v>1752</v>
      </c>
      <c r="F28" s="187" t="s">
        <v>1778</v>
      </c>
      <c r="G28" s="193">
        <f>tarifs!D23</f>
        <v>0</v>
      </c>
      <c r="H28" s="177">
        <f>IF(U1=TRUE,I28,G28-G28*J8%)</f>
        <v>0</v>
      </c>
      <c r="I28" s="194">
        <v>11.13</v>
      </c>
      <c r="L28" s="179">
        <f t="shared" si="0"/>
        <v>0</v>
      </c>
      <c r="M28" s="180" t="e">
        <f t="shared" si="9"/>
        <v>#DIV/0!</v>
      </c>
      <c r="N28" s="181">
        <f t="shared" si="1"/>
        <v>0</v>
      </c>
      <c r="O28" s="182" t="e">
        <f t="shared" si="2"/>
        <v>#DIV/0!</v>
      </c>
      <c r="P28" s="181">
        <f t="shared" si="10"/>
        <v>0</v>
      </c>
      <c r="Q28" s="183" t="e">
        <f t="shared" si="3"/>
        <v>#DIV/0!</v>
      </c>
      <c r="R28" s="181">
        <f>IF($V$2=TRUE,P28-P28*$R$8%,"")</f>
        <v>0</v>
      </c>
      <c r="S28" s="182" t="e">
        <f t="shared" si="4"/>
        <v>#DIV/0!</v>
      </c>
      <c r="T28" s="181">
        <f>IF($V$3=TRUE,R28-R28*$T$8%,"")</f>
        <v>0</v>
      </c>
      <c r="U28" s="182" t="e">
        <f t="shared" si="5"/>
        <v>#DIV/0!</v>
      </c>
      <c r="V28" s="161"/>
      <c r="W28" s="184">
        <f>(I28-I28*Q1%)*0.97</f>
        <v>10.256295000000001</v>
      </c>
      <c r="X28" s="185" t="e">
        <f t="shared" si="6"/>
        <v>#DIV/0!</v>
      </c>
      <c r="Y28" s="171">
        <f t="shared" si="7"/>
        <v>10.573500000000001</v>
      </c>
      <c r="Z28" s="171">
        <f t="shared" si="8"/>
        <v>10.256295000000001</v>
      </c>
      <c r="AB28" s="186">
        <f>IF($V$3=TRUE,T28-W28,IF($V$2=TRUE,R28-W28,IF($U$4=TRUE,P28-W28,IF($U$3=TRUE,N28-W28,IF($U$2=TRUE,L28-W28)))))</f>
        <v>-10.256295000000001</v>
      </c>
    </row>
    <row r="29" spans="1:28" ht="3.95" customHeight="1" x14ac:dyDescent="0.3">
      <c r="A29" s="161"/>
      <c r="B29" s="384"/>
      <c r="C29" s="385"/>
      <c r="D29" s="385"/>
      <c r="E29" s="385"/>
      <c r="F29" s="385"/>
      <c r="G29" s="385"/>
      <c r="H29" s="385"/>
      <c r="I29" s="196"/>
      <c r="L29" s="197"/>
      <c r="M29" s="198"/>
      <c r="N29" s="199"/>
      <c r="O29" s="199"/>
      <c r="P29" s="199"/>
      <c r="Q29" s="200"/>
      <c r="R29" s="201"/>
      <c r="S29" s="202"/>
      <c r="T29" s="203"/>
      <c r="U29" s="203"/>
      <c r="V29" s="204"/>
      <c r="W29" s="205"/>
      <c r="X29" s="206"/>
      <c r="Y29" s="207"/>
      <c r="Z29" s="207"/>
      <c r="AA29" s="208"/>
      <c r="AB29" s="209"/>
    </row>
    <row r="30" spans="1:28" ht="12" hidden="1" customHeight="1" x14ac:dyDescent="0.2">
      <c r="A30" s="161"/>
      <c r="B30" s="173">
        <v>2564482</v>
      </c>
      <c r="C30" s="174" t="s">
        <v>1781</v>
      </c>
      <c r="D30" s="210">
        <v>0.28000000000000003</v>
      </c>
      <c r="E30" s="188" t="s">
        <v>1755</v>
      </c>
      <c r="F30" s="173" t="s">
        <v>1782</v>
      </c>
      <c r="G30" s="211">
        <v>13.66</v>
      </c>
      <c r="H30" s="177">
        <f>IF(U1=TRUE,I30,G30-G30*J8%)</f>
        <v>13.66</v>
      </c>
      <c r="I30" s="194">
        <v>10.3</v>
      </c>
      <c r="L30" s="179">
        <f>IF($U$2=TRUE,H30-H30*$L$8%,"")</f>
        <v>13.66</v>
      </c>
      <c r="M30" s="212">
        <f>L30/G30-1</f>
        <v>0</v>
      </c>
      <c r="N30" s="181">
        <f>IF(U3=TRUE,L30-L30*N8%,"")</f>
        <v>13.66</v>
      </c>
      <c r="O30" s="213">
        <f>N30/G30-1</f>
        <v>0</v>
      </c>
      <c r="P30" s="181">
        <f>IF(U4=TRUE,N31-N31*P8%,"")</f>
        <v>13.66</v>
      </c>
      <c r="Q30" s="214">
        <f>P30/G30-1</f>
        <v>0</v>
      </c>
      <c r="R30" s="201">
        <f t="shared" ref="R30:R34" si="23">IF($V$2=TRUE,P30-P30*$R$8%,"")</f>
        <v>13.66</v>
      </c>
      <c r="S30" s="202"/>
      <c r="T30" s="202"/>
      <c r="U30" s="202"/>
      <c r="V30" s="204"/>
      <c r="W30" s="215">
        <f>(I30-I30*Q1%)*0.97</f>
        <v>9.4914500000000004</v>
      </c>
      <c r="X30" s="216">
        <f>Z30/G30-1</f>
        <v>-0.30516471449487548</v>
      </c>
      <c r="Y30" s="207">
        <f>I30*0.95</f>
        <v>9.7850000000000001</v>
      </c>
      <c r="Z30" s="207">
        <f t="shared" si="8"/>
        <v>9.4914500000000004</v>
      </c>
      <c r="AA30" s="208"/>
      <c r="AB30" s="217">
        <f t="shared" ref="AB30:AB46" si="24">T30-W30</f>
        <v>-9.4914500000000004</v>
      </c>
    </row>
    <row r="31" spans="1:28" ht="12" hidden="1" customHeight="1" x14ac:dyDescent="0.2">
      <c r="A31" s="161"/>
      <c r="B31" s="187">
        <v>2564483</v>
      </c>
      <c r="C31" s="188" t="s">
        <v>1783</v>
      </c>
      <c r="D31" s="210">
        <v>0.28000000000000003</v>
      </c>
      <c r="E31" s="188" t="s">
        <v>1755</v>
      </c>
      <c r="F31" s="187" t="s">
        <v>1782</v>
      </c>
      <c r="G31" s="190">
        <v>13.66</v>
      </c>
      <c r="H31" s="177">
        <f>IF(U1=TRUE,I31,G31-G31*J8%)</f>
        <v>13.66</v>
      </c>
      <c r="I31" s="194">
        <v>10.3</v>
      </c>
      <c r="L31" s="179">
        <f>IF($U$2=TRUE,H31-H31*$L$8%,"")</f>
        <v>13.66</v>
      </c>
      <c r="M31" s="212">
        <f t="shared" ref="M31:M34" si="25">L31/G31-1</f>
        <v>0</v>
      </c>
      <c r="N31" s="181">
        <f>IF(U3=TRUE,L31-L31*N8%,"")</f>
        <v>13.66</v>
      </c>
      <c r="O31" s="213">
        <f>N31/G31-1</f>
        <v>0</v>
      </c>
      <c r="P31" s="181">
        <f>IF(U4=TRUE,N31-N31*P8%,"")</f>
        <v>13.66</v>
      </c>
      <c r="Q31" s="214">
        <f>P31/G31-1</f>
        <v>0</v>
      </c>
      <c r="R31" s="201">
        <f t="shared" si="23"/>
        <v>13.66</v>
      </c>
      <c r="S31" s="202"/>
      <c r="T31" s="202"/>
      <c r="U31" s="202"/>
      <c r="V31" s="204"/>
      <c r="W31" s="215">
        <f>(I31-I31*Q1%)*0.97</f>
        <v>9.4914500000000004</v>
      </c>
      <c r="X31" s="216">
        <f>Z31/G31-1</f>
        <v>-0.30516471449487548</v>
      </c>
      <c r="Y31" s="207">
        <f>I31*0.95</f>
        <v>9.7850000000000001</v>
      </c>
      <c r="Z31" s="207">
        <f t="shared" si="8"/>
        <v>9.4914500000000004</v>
      </c>
      <c r="AA31" s="208"/>
      <c r="AB31" s="217">
        <f t="shared" si="24"/>
        <v>-9.4914500000000004</v>
      </c>
    </row>
    <row r="32" spans="1:28" ht="12" hidden="1" customHeight="1" x14ac:dyDescent="0.2">
      <c r="A32" s="195"/>
      <c r="B32" s="187">
        <v>2564484</v>
      </c>
      <c r="C32" s="188" t="s">
        <v>1784</v>
      </c>
      <c r="D32" s="210">
        <v>0.28000000000000003</v>
      </c>
      <c r="E32" s="188" t="s">
        <v>1755</v>
      </c>
      <c r="F32" s="187" t="s">
        <v>1785</v>
      </c>
      <c r="G32" s="190">
        <v>13.66</v>
      </c>
      <c r="H32" s="177">
        <f>IF(U1=TRUE,I32,G32-G32*J8%)</f>
        <v>13.66</v>
      </c>
      <c r="I32" s="194">
        <v>10.3</v>
      </c>
      <c r="L32" s="179">
        <f>IF($U$2=TRUE,H32-H32*$L$8%,"")</f>
        <v>13.66</v>
      </c>
      <c r="M32" s="212">
        <f t="shared" si="25"/>
        <v>0</v>
      </c>
      <c r="N32" s="181">
        <f>IF(U3=TRUE,L32-L32*N8%,"")</f>
        <v>13.66</v>
      </c>
      <c r="O32" s="213">
        <f>N32/G32-1</f>
        <v>0</v>
      </c>
      <c r="P32" s="181">
        <f>IF(U4=TRUE,N32-N32*P8%,"")</f>
        <v>13.66</v>
      </c>
      <c r="Q32" s="214">
        <f>P32/G32-1</f>
        <v>0</v>
      </c>
      <c r="R32" s="201">
        <f t="shared" si="23"/>
        <v>13.66</v>
      </c>
      <c r="S32" s="202"/>
      <c r="T32" s="202"/>
      <c r="U32" s="202"/>
      <c r="V32" s="204"/>
      <c r="W32" s="215">
        <f>(I32-I32*Q1%)*0.97</f>
        <v>9.4914500000000004</v>
      </c>
      <c r="X32" s="216">
        <f>Z32/G32-1</f>
        <v>-0.30516471449487548</v>
      </c>
      <c r="Y32" s="207">
        <f>I32*0.95</f>
        <v>9.7850000000000001</v>
      </c>
      <c r="Z32" s="207">
        <f t="shared" si="8"/>
        <v>9.4914500000000004</v>
      </c>
      <c r="AA32" s="208"/>
      <c r="AB32" s="217">
        <f t="shared" si="24"/>
        <v>-9.4914500000000004</v>
      </c>
    </row>
    <row r="33" spans="1:28" ht="12" hidden="1" customHeight="1" x14ac:dyDescent="0.2">
      <c r="A33" s="161"/>
      <c r="B33" s="187">
        <v>2564485</v>
      </c>
      <c r="C33" s="188" t="s">
        <v>1786</v>
      </c>
      <c r="D33" s="210">
        <v>0.28000000000000003</v>
      </c>
      <c r="E33" s="188" t="s">
        <v>1755</v>
      </c>
      <c r="F33" s="187" t="s">
        <v>1782</v>
      </c>
      <c r="G33" s="190">
        <v>13.66</v>
      </c>
      <c r="H33" s="177">
        <f>IF(U1=TRUE,I33,G33-G33*J8%)</f>
        <v>13.66</v>
      </c>
      <c r="I33" s="194">
        <v>10.3</v>
      </c>
      <c r="L33" s="179">
        <f>IF($U$2=TRUE,H33-H33*$L$8%,"")</f>
        <v>13.66</v>
      </c>
      <c r="M33" s="212">
        <f t="shared" si="25"/>
        <v>0</v>
      </c>
      <c r="N33" s="181">
        <f>IF(U3=TRUE,L33-L33*N8%,"")</f>
        <v>13.66</v>
      </c>
      <c r="O33" s="213">
        <f>N33/G33-1</f>
        <v>0</v>
      </c>
      <c r="P33" s="181">
        <f>IF(U4=TRUE,N33-N33*P8%,"")</f>
        <v>13.66</v>
      </c>
      <c r="Q33" s="214">
        <f>P33/G33-1</f>
        <v>0</v>
      </c>
      <c r="R33" s="201">
        <f t="shared" si="23"/>
        <v>13.66</v>
      </c>
      <c r="S33" s="202"/>
      <c r="T33" s="202"/>
      <c r="U33" s="202"/>
      <c r="V33" s="204"/>
      <c r="W33" s="215">
        <f>(I33-I33*Q1%)*0.97</f>
        <v>9.4914500000000004</v>
      </c>
      <c r="X33" s="216">
        <f>Z33/G33-1</f>
        <v>-0.30516471449487548</v>
      </c>
      <c r="Y33" s="207">
        <f>I33*0.95</f>
        <v>9.7850000000000001</v>
      </c>
      <c r="Z33" s="207">
        <f t="shared" si="8"/>
        <v>9.4914500000000004</v>
      </c>
      <c r="AA33" s="208"/>
      <c r="AB33" s="217">
        <f t="shared" si="24"/>
        <v>-9.4914500000000004</v>
      </c>
    </row>
    <row r="34" spans="1:28" ht="12" hidden="1" customHeight="1" x14ac:dyDescent="0.2">
      <c r="A34" s="161"/>
      <c r="B34" s="187">
        <v>2564487</v>
      </c>
      <c r="C34" s="188" t="s">
        <v>1787</v>
      </c>
      <c r="D34" s="210">
        <v>0.28000000000000003</v>
      </c>
      <c r="E34" s="188" t="s">
        <v>1755</v>
      </c>
      <c r="F34" s="187" t="s">
        <v>1785</v>
      </c>
      <c r="G34" s="190">
        <v>13.66</v>
      </c>
      <c r="H34" s="177">
        <f>IF(U1=TRUE,I34,G34-G34*J8%)</f>
        <v>13.66</v>
      </c>
      <c r="I34" s="194">
        <v>10.3</v>
      </c>
      <c r="L34" s="179">
        <f>IF($U$2=TRUE,H34-H34*$L$8%,"")</f>
        <v>13.66</v>
      </c>
      <c r="M34" s="212">
        <f t="shared" si="25"/>
        <v>0</v>
      </c>
      <c r="N34" s="181">
        <f>IF(U3=TRUE,L34-L34*N8%,"")</f>
        <v>13.66</v>
      </c>
      <c r="O34" s="213">
        <f>N34/G34-1</f>
        <v>0</v>
      </c>
      <c r="P34" s="181">
        <f>IF(U4=TRUE,N34-N34*P8%,"")</f>
        <v>13.66</v>
      </c>
      <c r="Q34" s="214">
        <f>P34/G34-1</f>
        <v>0</v>
      </c>
      <c r="R34" s="201">
        <f t="shared" si="23"/>
        <v>13.66</v>
      </c>
      <c r="S34" s="202"/>
      <c r="T34" s="202"/>
      <c r="U34" s="202"/>
      <c r="V34" s="204"/>
      <c r="W34" s="215">
        <f>(I34-I34*Q1%)*0.97</f>
        <v>9.4914500000000004</v>
      </c>
      <c r="X34" s="216">
        <f>Z34/G34-1</f>
        <v>-0.30516471449487548</v>
      </c>
      <c r="Y34" s="207">
        <f>I34*0.95</f>
        <v>9.7850000000000001</v>
      </c>
      <c r="Z34" s="207">
        <f t="shared" si="8"/>
        <v>9.4914500000000004</v>
      </c>
      <c r="AA34" s="208"/>
      <c r="AB34" s="217">
        <f t="shared" si="24"/>
        <v>-9.4914500000000004</v>
      </c>
    </row>
    <row r="35" spans="1:28" ht="3.95" hidden="1" customHeight="1" x14ac:dyDescent="0.3">
      <c r="A35" s="161"/>
      <c r="B35" s="384"/>
      <c r="C35" s="386"/>
      <c r="D35" s="386"/>
      <c r="E35" s="386"/>
      <c r="F35" s="386"/>
      <c r="G35" s="386"/>
      <c r="H35" s="385"/>
      <c r="I35" s="196"/>
      <c r="L35" s="387"/>
      <c r="M35" s="218"/>
      <c r="N35" s="389"/>
      <c r="O35" s="219"/>
      <c r="P35" s="391"/>
      <c r="Q35" s="382"/>
      <c r="R35" s="203"/>
      <c r="S35" s="203"/>
      <c r="T35" s="203"/>
      <c r="U35" s="203"/>
      <c r="V35" s="204"/>
      <c r="W35" s="375"/>
      <c r="X35" s="377"/>
      <c r="Y35" s="207"/>
      <c r="Z35" s="207"/>
      <c r="AA35" s="208"/>
      <c r="AB35" s="217">
        <f t="shared" si="24"/>
        <v>0</v>
      </c>
    </row>
    <row r="36" spans="1:28" ht="26.25" hidden="1" customHeight="1" x14ac:dyDescent="0.2">
      <c r="A36" s="161"/>
      <c r="B36" s="220" t="s">
        <v>1745</v>
      </c>
      <c r="C36" s="221" t="s">
        <v>1746</v>
      </c>
      <c r="D36" s="222" t="s">
        <v>1747</v>
      </c>
      <c r="E36" s="221" t="s">
        <v>1788</v>
      </c>
      <c r="F36" s="220" t="s">
        <v>1789</v>
      </c>
      <c r="G36" s="223" t="s">
        <v>1790</v>
      </c>
      <c r="H36" s="224"/>
      <c r="I36" s="225"/>
      <c r="L36" s="388"/>
      <c r="M36" s="226"/>
      <c r="N36" s="390"/>
      <c r="O36" s="227"/>
      <c r="P36" s="391"/>
      <c r="Q36" s="383"/>
      <c r="R36" s="203"/>
      <c r="S36" s="203"/>
      <c r="T36" s="203"/>
      <c r="U36" s="203"/>
      <c r="V36" s="204"/>
      <c r="W36" s="376"/>
      <c r="X36" s="378"/>
      <c r="Y36" s="207"/>
      <c r="Z36" s="207"/>
      <c r="AA36" s="208"/>
      <c r="AB36" s="217">
        <f t="shared" si="24"/>
        <v>0</v>
      </c>
    </row>
    <row r="37" spans="1:28" ht="12" hidden="1" customHeight="1" x14ac:dyDescent="0.2">
      <c r="A37" s="161"/>
      <c r="B37" s="173">
        <v>2864430</v>
      </c>
      <c r="C37" s="174" t="s">
        <v>1791</v>
      </c>
      <c r="D37" s="175">
        <v>0.32</v>
      </c>
      <c r="E37" s="174" t="s">
        <v>1792</v>
      </c>
      <c r="F37" s="173" t="s">
        <v>1793</v>
      </c>
      <c r="G37" s="211">
        <v>16.05</v>
      </c>
      <c r="H37" s="177">
        <f>IF(U1=TRUE,I37,G37-G37*J8%)</f>
        <v>16.05</v>
      </c>
      <c r="I37" s="194">
        <v>12.74</v>
      </c>
      <c r="L37" s="179">
        <f>IF(U2=TRUE,H37-H37*L8%,"")</f>
        <v>16.05</v>
      </c>
      <c r="M37" s="212">
        <f>L37/G37-1</f>
        <v>0</v>
      </c>
      <c r="N37" s="181">
        <f>IF(U3=TRUE,L37-L37*N8%,"")</f>
        <v>16.05</v>
      </c>
      <c r="O37" s="213">
        <f t="shared" ref="O37:O46" si="26">N37/G37-1</f>
        <v>0</v>
      </c>
      <c r="P37" s="181">
        <f>IF(U4=TRUE,N37-N37*P8%,"")</f>
        <v>16.05</v>
      </c>
      <c r="Q37" s="214">
        <f t="shared" ref="Q37:Q46" si="27">P37/G37-1</f>
        <v>0</v>
      </c>
      <c r="R37" s="202"/>
      <c r="S37" s="202"/>
      <c r="T37" s="202"/>
      <c r="U37" s="202"/>
      <c r="V37" s="204"/>
      <c r="W37" s="215">
        <f>(I37-I37*Q1%)*0.97</f>
        <v>11.73991</v>
      </c>
      <c r="X37" s="216">
        <f t="shared" ref="X37:X46" si="28">Z37/G37-1</f>
        <v>-0.26854143302180689</v>
      </c>
      <c r="Y37" s="207">
        <f t="shared" ref="Y37:Y46" si="29">I37*0.95</f>
        <v>12.103</v>
      </c>
      <c r="Z37" s="207">
        <f t="shared" si="8"/>
        <v>11.73991</v>
      </c>
      <c r="AA37" s="208"/>
      <c r="AB37" s="217">
        <f t="shared" si="24"/>
        <v>-11.73991</v>
      </c>
    </row>
    <row r="38" spans="1:28" ht="12" hidden="1" customHeight="1" x14ac:dyDescent="0.2">
      <c r="A38" s="161"/>
      <c r="B38" s="187">
        <v>2864431</v>
      </c>
      <c r="C38" s="188" t="s">
        <v>1794</v>
      </c>
      <c r="D38" s="189">
        <v>0.28000000000000003</v>
      </c>
      <c r="E38" s="188" t="s">
        <v>1792</v>
      </c>
      <c r="F38" s="187" t="s">
        <v>1793</v>
      </c>
      <c r="G38" s="190">
        <v>13.35</v>
      </c>
      <c r="H38" s="177">
        <f>IF(U1=TRUE,I38,G38-G38*J8%)</f>
        <v>13.35</v>
      </c>
      <c r="I38" s="194">
        <v>10.7</v>
      </c>
      <c r="L38" s="179">
        <f>IF(U2=TRUE,H38-H38*L8%,"")</f>
        <v>13.35</v>
      </c>
      <c r="M38" s="212">
        <f t="shared" ref="M38:M45" si="30">L38/G38-1</f>
        <v>0</v>
      </c>
      <c r="N38" s="181">
        <f>IF(U3=TRUE,L38-L38*N8%,"")</f>
        <v>13.35</v>
      </c>
      <c r="O38" s="213">
        <f t="shared" si="26"/>
        <v>0</v>
      </c>
      <c r="P38" s="181">
        <f>IF(U4=TRUE,N38-N38*P8%,"")</f>
        <v>13.35</v>
      </c>
      <c r="Q38" s="214">
        <f t="shared" si="27"/>
        <v>0</v>
      </c>
      <c r="R38" s="202"/>
      <c r="S38" s="202"/>
      <c r="T38" s="202"/>
      <c r="U38" s="202"/>
      <c r="V38" s="204"/>
      <c r="W38" s="215">
        <f>(I38-I38*Q1%)*0.97</f>
        <v>9.8600499999999993</v>
      </c>
      <c r="X38" s="216">
        <f t="shared" si="28"/>
        <v>-0.26141947565543078</v>
      </c>
      <c r="Y38" s="207">
        <f t="shared" si="29"/>
        <v>10.164999999999999</v>
      </c>
      <c r="Z38" s="207">
        <f t="shared" si="8"/>
        <v>9.8600499999999993</v>
      </c>
      <c r="AA38" s="208"/>
      <c r="AB38" s="217">
        <f t="shared" si="24"/>
        <v>-9.8600499999999993</v>
      </c>
    </row>
    <row r="39" spans="1:28" ht="12" hidden="1" customHeight="1" x14ac:dyDescent="0.2">
      <c r="A39" s="161"/>
      <c r="B39" s="173">
        <v>2864432</v>
      </c>
      <c r="C39" s="188" t="s">
        <v>1795</v>
      </c>
      <c r="D39" s="189">
        <v>0.28000000000000003</v>
      </c>
      <c r="E39" s="188" t="s">
        <v>1792</v>
      </c>
      <c r="F39" s="187" t="s">
        <v>1793</v>
      </c>
      <c r="G39" s="190">
        <v>14.77</v>
      </c>
      <c r="H39" s="177">
        <f>IF(U1=TRUE,I39,G39-G39*J8%)</f>
        <v>14.77</v>
      </c>
      <c r="I39" s="194">
        <v>11.31</v>
      </c>
      <c r="L39" s="179">
        <f>IF(U2=TRUE,H39-H39*L8%,"")</f>
        <v>14.77</v>
      </c>
      <c r="M39" s="212">
        <f t="shared" si="30"/>
        <v>0</v>
      </c>
      <c r="N39" s="181">
        <f>IF(U3=TRUE,L39-L39*N8%,"")</f>
        <v>14.77</v>
      </c>
      <c r="O39" s="213">
        <f t="shared" si="26"/>
        <v>0</v>
      </c>
      <c r="P39" s="181">
        <f>IF(U4=TRUE,N39-N39*P8%,"")</f>
        <v>14.77</v>
      </c>
      <c r="Q39" s="214">
        <f t="shared" si="27"/>
        <v>0</v>
      </c>
      <c r="R39" s="202"/>
      <c r="S39" s="202"/>
      <c r="T39" s="202"/>
      <c r="U39" s="202"/>
      <c r="V39" s="204"/>
      <c r="W39" s="215">
        <f>(I39-I39*Q1%)*0.97</f>
        <v>10.422165</v>
      </c>
      <c r="X39" s="216">
        <f t="shared" si="28"/>
        <v>-0.29436932972241026</v>
      </c>
      <c r="Y39" s="207">
        <f t="shared" si="29"/>
        <v>10.7445</v>
      </c>
      <c r="Z39" s="207">
        <f t="shared" si="8"/>
        <v>10.422165</v>
      </c>
      <c r="AA39" s="208"/>
      <c r="AB39" s="217">
        <f t="shared" si="24"/>
        <v>-10.422165</v>
      </c>
    </row>
    <row r="40" spans="1:28" ht="12" hidden="1" customHeight="1" x14ac:dyDescent="0.2">
      <c r="A40" s="161"/>
      <c r="B40" s="187">
        <v>2864433</v>
      </c>
      <c r="C40" s="188" t="s">
        <v>1796</v>
      </c>
      <c r="D40" s="189">
        <v>0.28000000000000003</v>
      </c>
      <c r="E40" s="188" t="s">
        <v>1792</v>
      </c>
      <c r="F40" s="187" t="s">
        <v>1793</v>
      </c>
      <c r="G40" s="190">
        <v>14.77</v>
      </c>
      <c r="H40" s="177">
        <f>IF(U1=TRUE,I40,G40-G40*J8%)</f>
        <v>14.77</v>
      </c>
      <c r="I40" s="194">
        <v>11.31</v>
      </c>
      <c r="L40" s="179">
        <f>IF(U2=TRUE,H40-H40*L8%,"")</f>
        <v>14.77</v>
      </c>
      <c r="M40" s="212">
        <f t="shared" si="30"/>
        <v>0</v>
      </c>
      <c r="N40" s="181">
        <f>IF(U3=TRUE,L40-L40*N8%,"")</f>
        <v>14.77</v>
      </c>
      <c r="O40" s="213">
        <f t="shared" si="26"/>
        <v>0</v>
      </c>
      <c r="P40" s="181">
        <f>IF(U4=TRUE,N40-N40*P8%,"")</f>
        <v>14.77</v>
      </c>
      <c r="Q40" s="214">
        <f t="shared" si="27"/>
        <v>0</v>
      </c>
      <c r="R40" s="202"/>
      <c r="S40" s="202"/>
      <c r="T40" s="202"/>
      <c r="U40" s="202"/>
      <c r="V40" s="204"/>
      <c r="W40" s="215">
        <f>(I40-I40*Q1%)*0.97</f>
        <v>10.422165</v>
      </c>
      <c r="X40" s="216">
        <f t="shared" si="28"/>
        <v>-0.29436932972241026</v>
      </c>
      <c r="Y40" s="207">
        <f t="shared" si="29"/>
        <v>10.7445</v>
      </c>
      <c r="Z40" s="207">
        <f t="shared" si="8"/>
        <v>10.422165</v>
      </c>
      <c r="AA40" s="208"/>
      <c r="AB40" s="217">
        <f t="shared" si="24"/>
        <v>-10.422165</v>
      </c>
    </row>
    <row r="41" spans="1:28" ht="12" hidden="1" customHeight="1" x14ac:dyDescent="0.2">
      <c r="A41" s="161"/>
      <c r="B41" s="173">
        <v>2864434</v>
      </c>
      <c r="C41" s="188" t="s">
        <v>1797</v>
      </c>
      <c r="D41" s="189">
        <v>0.28000000000000003</v>
      </c>
      <c r="E41" s="188" t="s">
        <v>1792</v>
      </c>
      <c r="F41" s="187" t="s">
        <v>1793</v>
      </c>
      <c r="G41" s="190">
        <v>14.77</v>
      </c>
      <c r="H41" s="177">
        <f>IF(U1=TRUE,I41,G41-G41*J8%)</f>
        <v>14.77</v>
      </c>
      <c r="I41" s="194">
        <v>11.31</v>
      </c>
      <c r="L41" s="179">
        <f>IF(U2=TRUE,H41-H41*L8%,"")</f>
        <v>14.77</v>
      </c>
      <c r="M41" s="212">
        <f t="shared" si="30"/>
        <v>0</v>
      </c>
      <c r="N41" s="181">
        <f>IF(U3=TRUE,L41-L41*N8%,"")</f>
        <v>14.77</v>
      </c>
      <c r="O41" s="213">
        <f t="shared" si="26"/>
        <v>0</v>
      </c>
      <c r="P41" s="181">
        <f>IF(U4=TRUE,N41-N41*P8%,"")</f>
        <v>14.77</v>
      </c>
      <c r="Q41" s="214">
        <f t="shared" si="27"/>
        <v>0</v>
      </c>
      <c r="R41" s="202"/>
      <c r="S41" s="202"/>
      <c r="T41" s="202"/>
      <c r="U41" s="202"/>
      <c r="V41" s="204"/>
      <c r="W41" s="215">
        <f>(I41-I41*Q1%)*0.97</f>
        <v>10.422165</v>
      </c>
      <c r="X41" s="216">
        <f t="shared" si="28"/>
        <v>-0.29436932972241026</v>
      </c>
      <c r="Y41" s="207">
        <f t="shared" si="29"/>
        <v>10.7445</v>
      </c>
      <c r="Z41" s="207">
        <f t="shared" si="8"/>
        <v>10.422165</v>
      </c>
      <c r="AA41" s="208"/>
      <c r="AB41" s="217">
        <f t="shared" si="24"/>
        <v>-10.422165</v>
      </c>
    </row>
    <row r="42" spans="1:28" ht="12" hidden="1" customHeight="1" x14ac:dyDescent="0.2">
      <c r="A42" s="161"/>
      <c r="B42" s="187">
        <v>2864435</v>
      </c>
      <c r="C42" s="188" t="s">
        <v>1798</v>
      </c>
      <c r="D42" s="189">
        <v>0.28000000000000003</v>
      </c>
      <c r="E42" s="188" t="s">
        <v>1792</v>
      </c>
      <c r="F42" s="187" t="s">
        <v>1793</v>
      </c>
      <c r="G42" s="190">
        <v>14.77</v>
      </c>
      <c r="H42" s="177">
        <f>IF(U1=TRUE,I42,G42-G42*J8%)</f>
        <v>14.77</v>
      </c>
      <c r="I42" s="194">
        <v>11.31</v>
      </c>
      <c r="L42" s="179">
        <f>IF(U2=TRUE,H42-H42*L8%,"")</f>
        <v>14.77</v>
      </c>
      <c r="M42" s="212">
        <f t="shared" si="30"/>
        <v>0</v>
      </c>
      <c r="N42" s="181">
        <f>IF(U3=TRUE,L42-L42*N8%,"")</f>
        <v>14.77</v>
      </c>
      <c r="O42" s="213">
        <f t="shared" si="26"/>
        <v>0</v>
      </c>
      <c r="P42" s="181">
        <f>IF(U4=TRUE,N42-N42*P8%,"")</f>
        <v>14.77</v>
      </c>
      <c r="Q42" s="214">
        <f t="shared" si="27"/>
        <v>0</v>
      </c>
      <c r="R42" s="202"/>
      <c r="S42" s="202"/>
      <c r="T42" s="202"/>
      <c r="U42" s="202"/>
      <c r="V42" s="204"/>
      <c r="W42" s="215">
        <f>(I42-I42*Q1%)*0.97</f>
        <v>10.422165</v>
      </c>
      <c r="X42" s="216">
        <f t="shared" si="28"/>
        <v>-0.29436932972241026</v>
      </c>
      <c r="Y42" s="207">
        <f t="shared" si="29"/>
        <v>10.7445</v>
      </c>
      <c r="Z42" s="207">
        <f t="shared" si="8"/>
        <v>10.422165</v>
      </c>
      <c r="AA42" s="208"/>
      <c r="AB42" s="217">
        <f t="shared" si="24"/>
        <v>-10.422165</v>
      </c>
    </row>
    <row r="43" spans="1:28" ht="12" hidden="1" customHeight="1" x14ac:dyDescent="0.2">
      <c r="A43" s="161"/>
      <c r="B43" s="173">
        <v>2864436</v>
      </c>
      <c r="C43" s="188" t="s">
        <v>1799</v>
      </c>
      <c r="D43" s="189">
        <v>0.28000000000000003</v>
      </c>
      <c r="E43" s="188" t="s">
        <v>1792</v>
      </c>
      <c r="F43" s="187" t="s">
        <v>1793</v>
      </c>
      <c r="G43" s="190">
        <v>14.77</v>
      </c>
      <c r="H43" s="177">
        <f>IF(U1=TRUE,I43,G43-G43*J8%)</f>
        <v>14.77</v>
      </c>
      <c r="I43" s="194">
        <v>11.31</v>
      </c>
      <c r="L43" s="179">
        <f>IF(U2=TRUE,H43-H43*L8%,"")</f>
        <v>14.77</v>
      </c>
      <c r="M43" s="212">
        <f t="shared" si="30"/>
        <v>0</v>
      </c>
      <c r="N43" s="181">
        <f>IF(U3=TRUE,L43-L43*N8%,"")</f>
        <v>14.77</v>
      </c>
      <c r="O43" s="213">
        <f t="shared" si="26"/>
        <v>0</v>
      </c>
      <c r="P43" s="181">
        <f>IF(U4=TRUE,N43-N43*P8%,"")</f>
        <v>14.77</v>
      </c>
      <c r="Q43" s="214">
        <f t="shared" si="27"/>
        <v>0</v>
      </c>
      <c r="R43" s="202"/>
      <c r="S43" s="202"/>
      <c r="T43" s="202"/>
      <c r="U43" s="202"/>
      <c r="V43" s="204"/>
      <c r="W43" s="215">
        <f>(I43-I43*Q1%)*0.97</f>
        <v>10.422165</v>
      </c>
      <c r="X43" s="216">
        <f t="shared" si="28"/>
        <v>-0.29436932972241026</v>
      </c>
      <c r="Y43" s="207">
        <f t="shared" si="29"/>
        <v>10.7445</v>
      </c>
      <c r="Z43" s="207">
        <f t="shared" si="8"/>
        <v>10.422165</v>
      </c>
      <c r="AA43" s="208"/>
      <c r="AB43" s="217">
        <f t="shared" si="24"/>
        <v>-10.422165</v>
      </c>
    </row>
    <row r="44" spans="1:28" ht="12" hidden="1" customHeight="1" x14ac:dyDescent="0.2">
      <c r="A44" s="161"/>
      <c r="B44" s="187">
        <v>2864437</v>
      </c>
      <c r="C44" s="228" t="s">
        <v>1800</v>
      </c>
      <c r="D44" s="229">
        <v>0.32</v>
      </c>
      <c r="E44" s="228" t="s">
        <v>1792</v>
      </c>
      <c r="F44" s="187" t="s">
        <v>1793</v>
      </c>
      <c r="G44" s="230">
        <v>15.25</v>
      </c>
      <c r="H44" s="177">
        <f>IF(U1=TRUE,I44,G44-G44*J8%)</f>
        <v>15.25</v>
      </c>
      <c r="I44" s="194">
        <v>12.08</v>
      </c>
      <c r="L44" s="179">
        <f>IF(U2=TRUE,H44-H44*L8%,"")</f>
        <v>15.25</v>
      </c>
      <c r="M44" s="212">
        <f t="shared" si="30"/>
        <v>0</v>
      </c>
      <c r="N44" s="181">
        <f>IF(U3=TRUE,L44-L44*N8%,"")</f>
        <v>15.25</v>
      </c>
      <c r="O44" s="213">
        <f t="shared" si="26"/>
        <v>0</v>
      </c>
      <c r="P44" s="181">
        <f>IF(U4=TRUE,N44-N44*P8%,"")</f>
        <v>15.25</v>
      </c>
      <c r="Q44" s="214">
        <f t="shared" si="27"/>
        <v>0</v>
      </c>
      <c r="R44" s="202"/>
      <c r="S44" s="202"/>
      <c r="T44" s="202"/>
      <c r="U44" s="202"/>
      <c r="V44" s="204"/>
      <c r="W44" s="215">
        <f>(I44-I44*Q1%)*0.97</f>
        <v>11.13172</v>
      </c>
      <c r="X44" s="216">
        <f t="shared" si="28"/>
        <v>-0.27005114754098358</v>
      </c>
      <c r="Y44" s="207">
        <f t="shared" si="29"/>
        <v>11.475999999999999</v>
      </c>
      <c r="Z44" s="207">
        <f t="shared" si="8"/>
        <v>11.13172</v>
      </c>
      <c r="AA44" s="208"/>
      <c r="AB44" s="217">
        <f t="shared" si="24"/>
        <v>-11.13172</v>
      </c>
    </row>
    <row r="45" spans="1:28" ht="12" hidden="1" customHeight="1" x14ac:dyDescent="0.2">
      <c r="A45" s="161"/>
      <c r="B45" s="173">
        <v>2864438</v>
      </c>
      <c r="C45" s="188" t="s">
        <v>1801</v>
      </c>
      <c r="D45" s="189">
        <v>0.3</v>
      </c>
      <c r="E45" s="188" t="s">
        <v>1792</v>
      </c>
      <c r="F45" s="187" t="s">
        <v>1793</v>
      </c>
      <c r="G45" s="190">
        <v>15.3</v>
      </c>
      <c r="H45" s="177">
        <f>IF(U1=TRUE,I45,G45-G45*J8%)</f>
        <v>15.3</v>
      </c>
      <c r="I45" s="231">
        <v>12.26</v>
      </c>
      <c r="L45" s="179">
        <f>IF(U2=TRUE,H45-H45*L8%,"")</f>
        <v>15.3</v>
      </c>
      <c r="M45" s="212">
        <f t="shared" si="30"/>
        <v>0</v>
      </c>
      <c r="N45" s="181">
        <f>IF(U3=TRUE,L45-L45*N8%,"")</f>
        <v>15.3</v>
      </c>
      <c r="O45" s="213">
        <f t="shared" si="26"/>
        <v>0</v>
      </c>
      <c r="P45" s="181">
        <f>IF(U4=TRUE,N45-N45*P8%,"")</f>
        <v>15.3</v>
      </c>
      <c r="Q45" s="214">
        <f t="shared" si="27"/>
        <v>0</v>
      </c>
      <c r="R45" s="202"/>
      <c r="S45" s="202"/>
      <c r="T45" s="202"/>
      <c r="U45" s="202"/>
      <c r="V45" s="204"/>
      <c r="W45" s="215">
        <f>(I45-I45*Q1%)*0.97</f>
        <v>11.29759</v>
      </c>
      <c r="X45" s="216">
        <f t="shared" si="28"/>
        <v>-0.26159542483660148</v>
      </c>
      <c r="Y45" s="207">
        <f t="shared" si="29"/>
        <v>11.646999999999998</v>
      </c>
      <c r="Z45" s="207">
        <f t="shared" si="8"/>
        <v>11.297589999999998</v>
      </c>
      <c r="AA45" s="208"/>
      <c r="AB45" s="217">
        <f t="shared" si="24"/>
        <v>-11.29759</v>
      </c>
    </row>
    <row r="46" spans="1:28" ht="12" hidden="1" customHeight="1" x14ac:dyDescent="0.2">
      <c r="A46" s="161"/>
      <c r="B46" s="187">
        <v>2864439</v>
      </c>
      <c r="C46" s="188" t="s">
        <v>1802</v>
      </c>
      <c r="D46" s="189">
        <v>0.32</v>
      </c>
      <c r="E46" s="188" t="s">
        <v>1792</v>
      </c>
      <c r="F46" s="187" t="s">
        <v>1803</v>
      </c>
      <c r="G46" s="190">
        <v>16.8</v>
      </c>
      <c r="H46" s="177">
        <f>IF(U1=TRUE,I46,G46-G46*J8%)</f>
        <v>16.8</v>
      </c>
      <c r="I46" s="232">
        <v>12.69</v>
      </c>
      <c r="L46" s="233">
        <f>IF(U2=TRUE,H46-H46*L8%,"")</f>
        <v>16.8</v>
      </c>
      <c r="M46" s="234">
        <f>L46/G46-1</f>
        <v>0</v>
      </c>
      <c r="N46" s="235">
        <f>IF(U3=TRUE,L46-L46*N8%,"")</f>
        <v>16.8</v>
      </c>
      <c r="O46" s="236">
        <f t="shared" si="26"/>
        <v>0</v>
      </c>
      <c r="P46" s="235">
        <f>IF(U4=TRUE,N46-N46*P8%,"")</f>
        <v>16.8</v>
      </c>
      <c r="Q46" s="237">
        <f t="shared" si="27"/>
        <v>0</v>
      </c>
      <c r="R46" s="202"/>
      <c r="S46" s="202"/>
      <c r="T46" s="202"/>
      <c r="U46" s="202"/>
      <c r="V46" s="204"/>
      <c r="W46" s="215">
        <f>(I46-I46*Q1%)*0.97</f>
        <v>11.693834999999998</v>
      </c>
      <c r="X46" s="216">
        <f t="shared" si="28"/>
        <v>-0.30393839285714297</v>
      </c>
      <c r="Y46" s="207">
        <f t="shared" si="29"/>
        <v>12.055499999999999</v>
      </c>
      <c r="Z46" s="207">
        <f>Y46*0.97</f>
        <v>11.693834999999998</v>
      </c>
      <c r="AA46" s="208"/>
      <c r="AB46" s="217">
        <f t="shared" si="24"/>
        <v>-11.693834999999998</v>
      </c>
    </row>
    <row r="47" spans="1:28" ht="16.5" customHeight="1" x14ac:dyDescent="0.2">
      <c r="A47" s="161"/>
      <c r="B47" s="379" t="s">
        <v>1804</v>
      </c>
      <c r="C47" s="380"/>
      <c r="D47" s="380"/>
      <c r="E47" s="380"/>
      <c r="F47" s="380"/>
      <c r="G47" s="380"/>
      <c r="H47" s="381"/>
      <c r="I47" s="238"/>
      <c r="J47" s="208"/>
      <c r="K47" s="208"/>
      <c r="L47" s="238"/>
      <c r="M47" s="238"/>
      <c r="N47" s="238"/>
      <c r="O47" s="238"/>
      <c r="P47" s="238"/>
      <c r="Q47" s="239"/>
      <c r="R47" s="239"/>
      <c r="S47" s="239"/>
      <c r="T47" s="239"/>
      <c r="U47" s="239"/>
      <c r="V47" s="204"/>
      <c r="W47" s="240"/>
      <c r="X47" s="208"/>
      <c r="Y47" s="207"/>
      <c r="Z47" s="239"/>
      <c r="AA47" s="208"/>
      <c r="AB47" s="241"/>
    </row>
    <row r="48" spans="1:28" ht="12" customHeight="1" x14ac:dyDescent="0.2">
      <c r="B48" s="242">
        <v>2564473</v>
      </c>
      <c r="C48" s="174" t="s">
        <v>1805</v>
      </c>
      <c r="D48" s="175">
        <v>0.32</v>
      </c>
      <c r="E48" s="174" t="s">
        <v>1752</v>
      </c>
      <c r="F48" s="173" t="s">
        <v>1806</v>
      </c>
      <c r="G48" s="190">
        <v>9.9499999999999993</v>
      </c>
      <c r="H48" s="243"/>
      <c r="I48" s="244"/>
      <c r="J48" s="245"/>
      <c r="K48" s="245"/>
      <c r="L48" s="246"/>
      <c r="M48" s="246"/>
      <c r="N48" s="246"/>
      <c r="O48" s="246"/>
      <c r="P48" s="246"/>
      <c r="Q48" s="247"/>
      <c r="R48" s="169"/>
      <c r="S48" s="169"/>
      <c r="T48" s="169"/>
      <c r="U48" s="169"/>
      <c r="V48" s="195"/>
      <c r="W48" s="248"/>
      <c r="X48" s="245"/>
    </row>
    <row r="49" spans="1:28" ht="12" customHeight="1" x14ac:dyDescent="0.2">
      <c r="B49" s="250">
        <v>2564472</v>
      </c>
      <c r="C49" s="188" t="s">
        <v>1807</v>
      </c>
      <c r="D49" s="189">
        <v>0.28000000000000003</v>
      </c>
      <c r="E49" s="188" t="s">
        <v>1752</v>
      </c>
      <c r="F49" s="187" t="s">
        <v>1806</v>
      </c>
      <c r="G49" s="190">
        <v>8.5</v>
      </c>
      <c r="H49" s="243"/>
      <c r="I49" s="244"/>
      <c r="J49" s="245"/>
      <c r="K49" s="245"/>
      <c r="L49" s="246"/>
      <c r="M49" s="246"/>
      <c r="N49" s="246"/>
      <c r="O49" s="246"/>
      <c r="P49" s="246"/>
      <c r="Q49" s="247"/>
      <c r="R49" s="169"/>
      <c r="S49" s="169"/>
      <c r="T49" s="169"/>
      <c r="U49" s="169"/>
      <c r="V49" s="195"/>
      <c r="W49" s="248"/>
      <c r="X49" s="245"/>
    </row>
    <row r="50" spans="1:28" ht="12" customHeight="1" x14ac:dyDescent="0.2">
      <c r="B50" s="187">
        <v>3760172600015</v>
      </c>
      <c r="C50" s="188" t="s">
        <v>1808</v>
      </c>
      <c r="D50" s="189">
        <v>1</v>
      </c>
      <c r="E50" s="188" t="s">
        <v>1809</v>
      </c>
      <c r="F50" s="251" t="s">
        <v>1810</v>
      </c>
      <c r="G50" s="252">
        <v>1.89</v>
      </c>
      <c r="H50" s="253">
        <f>IF(U1=TRUE,I50,G50-G50*J8%)</f>
        <v>1.89</v>
      </c>
      <c r="I50" s="254">
        <v>1.66</v>
      </c>
      <c r="J50" s="371" t="s">
        <v>1811</v>
      </c>
      <c r="K50" s="372"/>
      <c r="L50" s="255">
        <f>IF(U2=TRUE,H50-H50*L8%,"")</f>
        <v>1.89</v>
      </c>
      <c r="M50" s="256">
        <f>L50/G50-1</f>
        <v>0</v>
      </c>
      <c r="N50" s="255">
        <f>IF(U3=TRUE,L50-L50*N8%,"")</f>
        <v>1.89</v>
      </c>
      <c r="O50" s="256">
        <f>N50/G50-1</f>
        <v>0</v>
      </c>
      <c r="P50" s="255">
        <f>IF($U$4=TRUE,N50-N50*$P$8%,"")</f>
        <v>1.89</v>
      </c>
      <c r="Q50" s="257">
        <f>P50/G50-1</f>
        <v>0</v>
      </c>
      <c r="R50" s="177">
        <f>IF($V$2=TRUE,P50-P50*$R$8%,"")</f>
        <v>1.89</v>
      </c>
      <c r="S50" s="258">
        <f>R50/G50-1</f>
        <v>0</v>
      </c>
      <c r="T50" s="177">
        <f>IF($V$3=TRUE,R50-R50*$T$8%,"")</f>
        <v>1.89</v>
      </c>
      <c r="U50" s="258">
        <f>T50/G50-1</f>
        <v>0</v>
      </c>
      <c r="V50" s="259"/>
      <c r="W50" s="260">
        <f>(I50-I50*Q1%)*0.97</f>
        <v>1.52969</v>
      </c>
      <c r="X50" s="261">
        <f>Z50/G50-1</f>
        <v>-0.19064021164021161</v>
      </c>
      <c r="Y50" s="171">
        <f>I50*0.95</f>
        <v>1.577</v>
      </c>
      <c r="Z50" s="171">
        <f>Y50*0.97</f>
        <v>1.52969</v>
      </c>
      <c r="AB50" s="186">
        <f>IF($V$3=TRUE,T50-W50,IF($V$2=TRUE,R50-W50,IF($U$4=TRUE,P50-W50,IF($U$3=TRUE,N50-W50,IF($U$2=TRUE,L50-W50)))))</f>
        <v>0.36030999999999991</v>
      </c>
    </row>
    <row r="51" spans="1:28" ht="12" customHeight="1" x14ac:dyDescent="0.2">
      <c r="B51" s="173">
        <v>3760172600060</v>
      </c>
      <c r="C51" s="174" t="s">
        <v>1812</v>
      </c>
      <c r="D51" s="189">
        <v>1</v>
      </c>
      <c r="E51" s="188" t="s">
        <v>1809</v>
      </c>
      <c r="F51" s="251" t="s">
        <v>1813</v>
      </c>
      <c r="G51" s="252">
        <v>2</v>
      </c>
      <c r="H51" s="253">
        <f>IF(U1=TRUE,I51,G51-G51*J8%)</f>
        <v>2</v>
      </c>
      <c r="I51" s="254">
        <v>1.76</v>
      </c>
      <c r="J51" s="371" t="s">
        <v>1811</v>
      </c>
      <c r="K51" s="372"/>
      <c r="L51" s="255">
        <f>IF(U2=TRUE,H51-H51*L8%,"")</f>
        <v>2</v>
      </c>
      <c r="M51" s="256">
        <f t="shared" ref="M51:M53" si="31">L51/G51-1</f>
        <v>0</v>
      </c>
      <c r="N51" s="255">
        <f>IF(U3=TRUE,L51-L51*N8%,"")</f>
        <v>2</v>
      </c>
      <c r="O51" s="256">
        <f>N51/G51-1</f>
        <v>0</v>
      </c>
      <c r="P51" s="255">
        <f t="shared" ref="P51:P53" si="32">IF($U$4=TRUE,N51-N51*$P$8%,"")</f>
        <v>2</v>
      </c>
      <c r="Q51" s="257">
        <f>P51/G51-1</f>
        <v>0</v>
      </c>
      <c r="R51" s="177">
        <f t="shared" ref="R51:R53" si="33">IF($V$2=TRUE,P51-P51*$R$8%,"")</f>
        <v>2</v>
      </c>
      <c r="S51" s="258">
        <f>R51/G51-1</f>
        <v>0</v>
      </c>
      <c r="T51" s="177">
        <f t="shared" ref="T51:T53" si="34">IF($V$3=TRUE,R51-R51*$T$8%,"")</f>
        <v>2</v>
      </c>
      <c r="U51" s="258">
        <f>T51/G51-1</f>
        <v>0</v>
      </c>
      <c r="V51" s="259"/>
      <c r="W51" s="260">
        <f>(I51-I51*Q1%)*0.97</f>
        <v>1.6218399999999999</v>
      </c>
      <c r="X51" s="261">
        <f>Z51/G51-1</f>
        <v>-0.18908000000000003</v>
      </c>
      <c r="Y51" s="171">
        <f>I51*0.95</f>
        <v>1.6719999999999999</v>
      </c>
      <c r="Z51" s="171">
        <f t="shared" ref="Z51:Z53" si="35">Y51*0.97</f>
        <v>1.6218399999999999</v>
      </c>
      <c r="AB51" s="186">
        <f t="shared" ref="AB51:AB53" si="36">IF($V$3=TRUE,T51-W51,IF($V$2=TRUE,R51-W51,IF($U$4=TRUE,P51-W51,IF($U$3=TRUE,N51-W51,IF($U$2=TRUE,L51-W51)))))</f>
        <v>0.37816000000000005</v>
      </c>
    </row>
    <row r="52" spans="1:28" ht="12" customHeight="1" x14ac:dyDescent="0.2">
      <c r="B52" s="173">
        <v>3760172600022</v>
      </c>
      <c r="C52" s="174" t="s">
        <v>1814</v>
      </c>
      <c r="D52" s="175">
        <v>1</v>
      </c>
      <c r="E52" s="174" t="s">
        <v>1809</v>
      </c>
      <c r="F52" s="173" t="s">
        <v>1815</v>
      </c>
      <c r="G52" s="190">
        <v>0.59</v>
      </c>
      <c r="H52" s="253">
        <f>IF(U1=TRUE,I52,G52-G52*J8%)</f>
        <v>0.59</v>
      </c>
      <c r="I52" s="254">
        <v>0.43</v>
      </c>
      <c r="J52" s="371" t="s">
        <v>1811</v>
      </c>
      <c r="K52" s="372"/>
      <c r="L52" s="255">
        <f>IF(U2=TRUE,H52-H52*L8%,"")</f>
        <v>0.59</v>
      </c>
      <c r="M52" s="256">
        <f t="shared" si="31"/>
        <v>0</v>
      </c>
      <c r="N52" s="255">
        <f>IF(U3=TRUE,L52-L52*N8%,"")</f>
        <v>0.59</v>
      </c>
      <c r="O52" s="256">
        <f>N52/G52-1</f>
        <v>0</v>
      </c>
      <c r="P52" s="255">
        <f t="shared" si="32"/>
        <v>0.59</v>
      </c>
      <c r="Q52" s="257">
        <f>P52/G52-1</f>
        <v>0</v>
      </c>
      <c r="R52" s="177">
        <f t="shared" si="33"/>
        <v>0.59</v>
      </c>
      <c r="S52" s="258">
        <f>R52/G52-1</f>
        <v>0</v>
      </c>
      <c r="T52" s="177">
        <f t="shared" si="34"/>
        <v>0.59</v>
      </c>
      <c r="U52" s="258">
        <f>T52/G52-1</f>
        <v>0</v>
      </c>
      <c r="V52" s="259"/>
      <c r="W52" s="260">
        <f>(I52-I52*Q1%)*0.97</f>
        <v>0.39624499999999996</v>
      </c>
      <c r="X52" s="261">
        <f>Z52/G52-1</f>
        <v>-0.32839830508474577</v>
      </c>
      <c r="Y52" s="171">
        <f>I52*0.95</f>
        <v>0.40849999999999997</v>
      </c>
      <c r="Z52" s="171">
        <f t="shared" si="35"/>
        <v>0.39624499999999996</v>
      </c>
      <c r="AB52" s="186">
        <f t="shared" si="36"/>
        <v>0.19375500000000001</v>
      </c>
    </row>
    <row r="53" spans="1:28" ht="12" customHeight="1" x14ac:dyDescent="0.2">
      <c r="B53" s="250">
        <v>3760172600053</v>
      </c>
      <c r="C53" s="188" t="s">
        <v>1816</v>
      </c>
      <c r="D53" s="189">
        <v>1</v>
      </c>
      <c r="E53" s="188" t="s">
        <v>1809</v>
      </c>
      <c r="F53" s="187" t="s">
        <v>1817</v>
      </c>
      <c r="G53" s="190">
        <v>6.6</v>
      </c>
      <c r="H53" s="253">
        <f>IF(U1=TRUE,I53,G53-G53*J8%)</f>
        <v>6.6</v>
      </c>
      <c r="I53" s="254">
        <v>5.6</v>
      </c>
      <c r="J53" s="371" t="s">
        <v>1818</v>
      </c>
      <c r="K53" s="372"/>
      <c r="L53" s="255">
        <f>IF(U2=TRUE,H53-H53*L8%,"")</f>
        <v>6.6</v>
      </c>
      <c r="M53" s="256">
        <f t="shared" si="31"/>
        <v>0</v>
      </c>
      <c r="N53" s="255">
        <f>IF(U3=TRUE,L53-L53*N8%,"")</f>
        <v>6.6</v>
      </c>
      <c r="O53" s="256">
        <f>N53/G53-1</f>
        <v>0</v>
      </c>
      <c r="P53" s="255">
        <f t="shared" si="32"/>
        <v>6.6</v>
      </c>
      <c r="Q53" s="257">
        <f>P53/G53-1</f>
        <v>0</v>
      </c>
      <c r="R53" s="177">
        <f t="shared" si="33"/>
        <v>6.6</v>
      </c>
      <c r="S53" s="258">
        <f>R53/G53-1</f>
        <v>0</v>
      </c>
      <c r="T53" s="177">
        <f t="shared" si="34"/>
        <v>6.6</v>
      </c>
      <c r="U53" s="258">
        <f>T53/G53-1</f>
        <v>0</v>
      </c>
      <c r="V53" s="259"/>
      <c r="W53" s="260">
        <f>(I53-I53*Q1%)*0.97</f>
        <v>5.1603999999999992</v>
      </c>
      <c r="X53" s="261">
        <f>Z53/G53-1</f>
        <v>-0.21812121212121216</v>
      </c>
      <c r="Y53" s="171">
        <f>I53*0.95</f>
        <v>5.3199999999999994</v>
      </c>
      <c r="Z53" s="171">
        <f t="shared" si="35"/>
        <v>5.1603999999999992</v>
      </c>
      <c r="AB53" s="186">
        <f t="shared" si="36"/>
        <v>1.4396000000000004</v>
      </c>
    </row>
    <row r="54" spans="1:28" ht="12" customHeight="1" x14ac:dyDescent="0.2">
      <c r="A54" s="161"/>
      <c r="B54" s="262"/>
      <c r="C54" s="263"/>
      <c r="D54" s="264"/>
      <c r="E54" s="263"/>
      <c r="F54" s="265"/>
      <c r="G54" s="266"/>
      <c r="I54" s="266"/>
      <c r="L54" s="266"/>
      <c r="M54" s="266"/>
      <c r="N54" s="266"/>
      <c r="O54" s="266"/>
      <c r="P54" s="266"/>
      <c r="Q54" s="172"/>
      <c r="R54" s="172"/>
      <c r="S54" s="172"/>
      <c r="T54" s="172"/>
      <c r="U54" s="172"/>
      <c r="V54" s="161"/>
    </row>
    <row r="55" spans="1:28" ht="12" customHeight="1" x14ac:dyDescent="0.3">
      <c r="A55" s="161"/>
      <c r="B55" s="268" t="s">
        <v>1819</v>
      </c>
      <c r="C55" s="269"/>
      <c r="D55" s="269"/>
      <c r="E55" s="269"/>
      <c r="F55" s="270"/>
      <c r="G55" s="164"/>
      <c r="I55" s="266"/>
      <c r="L55" s="266"/>
      <c r="M55" s="266"/>
      <c r="N55" s="266"/>
      <c r="O55" s="266"/>
      <c r="P55" s="266"/>
      <c r="Q55" s="172"/>
      <c r="R55" s="172"/>
      <c r="S55" s="172"/>
      <c r="T55" s="172"/>
      <c r="U55" s="172"/>
      <c r="V55" s="161"/>
    </row>
    <row r="56" spans="1:28" ht="18.75" customHeight="1" x14ac:dyDescent="0.3">
      <c r="A56" s="161"/>
      <c r="B56" s="268" t="s">
        <v>1842</v>
      </c>
      <c r="C56" s="269"/>
      <c r="D56" s="269"/>
      <c r="E56" s="269"/>
      <c r="F56" s="271"/>
      <c r="G56" s="164"/>
      <c r="I56" s="266"/>
      <c r="L56" s="266"/>
      <c r="M56" s="266"/>
      <c r="N56" s="266"/>
      <c r="O56" s="266"/>
      <c r="P56" s="266"/>
      <c r="Q56" s="172"/>
      <c r="R56" s="172"/>
      <c r="S56" s="172"/>
      <c r="T56" s="172"/>
      <c r="U56" s="172"/>
      <c r="V56" s="161"/>
    </row>
    <row r="57" spans="1:28" ht="12" customHeight="1" x14ac:dyDescent="0.3">
      <c r="A57" s="161"/>
      <c r="B57" s="272"/>
      <c r="C57" s="272"/>
      <c r="D57" s="272"/>
      <c r="E57" s="272"/>
      <c r="F57" s="272"/>
      <c r="G57" s="272"/>
      <c r="H57" s="272"/>
      <c r="I57" s="266"/>
      <c r="L57" s="266"/>
      <c r="M57" s="266"/>
      <c r="N57" s="266"/>
      <c r="O57" s="266"/>
      <c r="P57" s="266"/>
      <c r="Q57" s="172"/>
      <c r="R57" s="172"/>
      <c r="S57" s="172"/>
      <c r="T57" s="172"/>
      <c r="U57" s="172"/>
      <c r="V57" s="161"/>
    </row>
    <row r="58" spans="1:28" ht="15" customHeight="1" x14ac:dyDescent="0.3">
      <c r="B58" s="273"/>
      <c r="C58" s="273"/>
      <c r="D58" s="273"/>
      <c r="E58" s="273"/>
      <c r="F58" s="273"/>
      <c r="G58" s="273"/>
      <c r="H58" s="273"/>
      <c r="I58" s="266"/>
      <c r="L58" s="266"/>
      <c r="M58" s="266"/>
      <c r="N58" s="266"/>
      <c r="O58" s="266"/>
      <c r="P58" s="266"/>
      <c r="Q58" s="172"/>
      <c r="R58" s="172"/>
      <c r="S58" s="172"/>
      <c r="T58" s="172"/>
      <c r="U58" s="172"/>
      <c r="V58" s="161"/>
    </row>
    <row r="59" spans="1:28" ht="15" customHeight="1" x14ac:dyDescent="0.3">
      <c r="B59" s="274"/>
      <c r="C59" s="275"/>
      <c r="D59" s="276"/>
      <c r="E59" s="276"/>
      <c r="F59" s="277"/>
      <c r="G59" s="278"/>
      <c r="I59" s="266"/>
      <c r="L59" s="266"/>
      <c r="M59" s="266"/>
      <c r="N59" s="266"/>
      <c r="O59" s="266"/>
      <c r="P59" s="266"/>
      <c r="Q59" s="172"/>
      <c r="R59" s="172"/>
      <c r="S59" s="172"/>
      <c r="T59" s="172"/>
      <c r="U59" s="172"/>
      <c r="V59" s="161"/>
    </row>
    <row r="60" spans="1:28" ht="15" customHeight="1" x14ac:dyDescent="0.3">
      <c r="A60" s="279"/>
      <c r="B60" s="274"/>
      <c r="C60" s="275"/>
      <c r="D60" s="276"/>
      <c r="E60" s="276"/>
      <c r="F60" s="373">
        <v>41660</v>
      </c>
      <c r="G60" s="374"/>
      <c r="H60" s="374"/>
      <c r="Q60" s="172"/>
      <c r="R60" s="172"/>
      <c r="S60" s="172"/>
      <c r="T60" s="172"/>
      <c r="U60" s="172"/>
      <c r="V60" s="161"/>
    </row>
    <row r="61" spans="1:28" ht="15" customHeight="1" x14ac:dyDescent="0.3">
      <c r="A61" s="281"/>
      <c r="B61" s="274"/>
      <c r="C61" s="275"/>
      <c r="D61" s="276"/>
      <c r="E61" s="276"/>
      <c r="F61" s="276"/>
      <c r="G61" s="282"/>
      <c r="Q61" s="172"/>
      <c r="R61" s="172"/>
      <c r="S61" s="172"/>
      <c r="T61" s="172"/>
      <c r="U61" s="172"/>
      <c r="V61" s="161"/>
    </row>
    <row r="62" spans="1:28" ht="16.5" x14ac:dyDescent="0.3">
      <c r="B62" s="274"/>
      <c r="C62" s="275"/>
      <c r="D62" s="276"/>
      <c r="E62" s="276"/>
      <c r="F62" s="276"/>
      <c r="G62" s="282"/>
      <c r="Q62" s="172"/>
      <c r="R62" s="172"/>
      <c r="S62" s="172"/>
      <c r="T62" s="172"/>
      <c r="U62" s="172"/>
      <c r="V62" s="161"/>
    </row>
    <row r="63" spans="1:28" ht="16.5" x14ac:dyDescent="0.3">
      <c r="B63" s="274"/>
      <c r="C63" s="275"/>
      <c r="D63" s="276"/>
      <c r="E63" s="276"/>
      <c r="F63" s="276"/>
      <c r="G63" s="282"/>
      <c r="Q63" s="172"/>
      <c r="R63" s="172"/>
      <c r="S63" s="172"/>
      <c r="T63" s="172"/>
      <c r="U63" s="172"/>
      <c r="V63" s="161"/>
    </row>
    <row r="64" spans="1:28" x14ac:dyDescent="0.2">
      <c r="B64" s="274"/>
      <c r="C64" s="283"/>
      <c r="D64" s="284"/>
      <c r="E64" s="284"/>
      <c r="F64" s="284"/>
      <c r="G64" s="282"/>
      <c r="Q64" s="172"/>
      <c r="R64" s="172"/>
      <c r="S64" s="172"/>
      <c r="T64" s="172"/>
      <c r="U64" s="172"/>
      <c r="V64" s="161"/>
    </row>
    <row r="65" spans="2:28" x14ac:dyDescent="0.2">
      <c r="B65" s="274"/>
      <c r="C65" s="285"/>
      <c r="D65" s="274"/>
      <c r="E65" s="274"/>
      <c r="F65" s="274"/>
      <c r="G65" s="286"/>
      <c r="Q65" s="172"/>
      <c r="R65" s="172"/>
      <c r="S65" s="172"/>
      <c r="T65" s="172"/>
      <c r="U65" s="172"/>
      <c r="V65" s="161"/>
      <c r="W65" s="164"/>
      <c r="Y65" s="164"/>
      <c r="Z65" s="164"/>
      <c r="AB65" s="164"/>
    </row>
    <row r="66" spans="2:28" x14ac:dyDescent="0.2">
      <c r="B66" s="274"/>
      <c r="C66" s="285"/>
      <c r="D66" s="274"/>
      <c r="E66" s="274"/>
      <c r="F66" s="274"/>
      <c r="G66" s="286"/>
      <c r="Q66" s="172"/>
      <c r="R66" s="172"/>
      <c r="S66" s="172"/>
      <c r="T66" s="172"/>
      <c r="U66" s="172"/>
      <c r="V66" s="161"/>
      <c r="W66" s="164"/>
      <c r="Y66" s="164"/>
      <c r="Z66" s="164"/>
      <c r="AB66" s="164"/>
    </row>
    <row r="67" spans="2:28" x14ac:dyDescent="0.2">
      <c r="B67" s="274"/>
      <c r="C67" s="285"/>
      <c r="D67" s="274"/>
      <c r="E67" s="274"/>
      <c r="F67" s="274"/>
      <c r="G67" s="286"/>
      <c r="Q67" s="172"/>
      <c r="R67" s="172"/>
      <c r="S67" s="172"/>
      <c r="T67" s="172"/>
      <c r="U67" s="172"/>
      <c r="V67" s="161"/>
      <c r="W67" s="164"/>
      <c r="Y67" s="164"/>
      <c r="Z67" s="164"/>
      <c r="AB67" s="164"/>
    </row>
    <row r="68" spans="2:28" x14ac:dyDescent="0.2">
      <c r="B68" s="274"/>
      <c r="C68" s="285"/>
      <c r="D68" s="274"/>
      <c r="E68" s="274"/>
      <c r="F68" s="274"/>
      <c r="G68" s="286"/>
      <c r="Q68" s="172"/>
      <c r="R68" s="172"/>
      <c r="S68" s="172"/>
      <c r="T68" s="172"/>
      <c r="U68" s="172"/>
      <c r="V68" s="161"/>
      <c r="W68" s="164"/>
      <c r="Y68" s="164"/>
      <c r="Z68" s="164"/>
      <c r="AB68" s="164"/>
    </row>
    <row r="69" spans="2:28" x14ac:dyDescent="0.2">
      <c r="B69" s="274"/>
      <c r="C69" s="285"/>
      <c r="D69" s="274"/>
      <c r="E69" s="274"/>
      <c r="F69" s="274"/>
      <c r="G69" s="286"/>
      <c r="Q69" s="172"/>
      <c r="R69" s="172"/>
      <c r="S69" s="172"/>
      <c r="T69" s="172"/>
      <c r="U69" s="172"/>
      <c r="V69" s="161"/>
      <c r="W69" s="164"/>
      <c r="Y69" s="164"/>
      <c r="Z69" s="164"/>
      <c r="AB69" s="164"/>
    </row>
    <row r="70" spans="2:28" x14ac:dyDescent="0.2">
      <c r="B70" s="274"/>
      <c r="C70" s="285"/>
      <c r="D70" s="274"/>
      <c r="E70" s="274"/>
      <c r="F70" s="274"/>
      <c r="G70" s="286"/>
      <c r="Q70" s="172"/>
      <c r="R70" s="172"/>
      <c r="S70" s="172"/>
      <c r="T70" s="172"/>
      <c r="U70" s="172"/>
      <c r="V70" s="161"/>
      <c r="W70" s="164"/>
      <c r="Y70" s="164"/>
      <c r="Z70" s="164"/>
      <c r="AB70" s="164"/>
    </row>
    <row r="71" spans="2:28" x14ac:dyDescent="0.2">
      <c r="B71" s="274"/>
      <c r="C71" s="285"/>
      <c r="D71" s="274"/>
      <c r="E71" s="274"/>
      <c r="F71" s="274"/>
      <c r="G71" s="286"/>
      <c r="Q71" s="172"/>
      <c r="R71" s="172"/>
      <c r="S71" s="172"/>
      <c r="T71" s="172"/>
      <c r="U71" s="172"/>
      <c r="V71" s="161"/>
      <c r="W71" s="164"/>
      <c r="Y71" s="164"/>
      <c r="Z71" s="164"/>
      <c r="AB71" s="164"/>
    </row>
    <row r="72" spans="2:28" x14ac:dyDescent="0.2">
      <c r="B72" s="274"/>
      <c r="C72" s="285"/>
      <c r="D72" s="274"/>
      <c r="E72" s="274"/>
      <c r="F72" s="274"/>
      <c r="G72" s="286"/>
      <c r="Q72" s="172"/>
      <c r="R72" s="172"/>
      <c r="S72" s="172"/>
      <c r="T72" s="172"/>
      <c r="U72" s="172"/>
      <c r="V72" s="161"/>
      <c r="W72" s="164"/>
      <c r="Y72" s="164"/>
      <c r="Z72" s="164"/>
      <c r="AB72" s="164"/>
    </row>
    <row r="73" spans="2:28" x14ac:dyDescent="0.2">
      <c r="B73" s="274"/>
      <c r="C73" s="285"/>
      <c r="D73" s="274"/>
      <c r="E73" s="274"/>
      <c r="F73" s="274"/>
      <c r="G73" s="286"/>
      <c r="Q73" s="172"/>
      <c r="R73" s="172"/>
      <c r="S73" s="172"/>
      <c r="T73" s="172"/>
      <c r="U73" s="172"/>
      <c r="V73" s="161"/>
      <c r="W73" s="164"/>
      <c r="Y73" s="164"/>
      <c r="Z73" s="164"/>
      <c r="AB73" s="164"/>
    </row>
    <row r="74" spans="2:28" x14ac:dyDescent="0.2">
      <c r="B74" s="274"/>
      <c r="C74" s="285"/>
      <c r="D74" s="274"/>
      <c r="E74" s="274"/>
      <c r="F74" s="274"/>
      <c r="G74" s="286"/>
      <c r="Q74" s="172"/>
      <c r="R74" s="172"/>
      <c r="S74" s="172"/>
      <c r="T74" s="172"/>
      <c r="U74" s="172"/>
      <c r="V74" s="161"/>
      <c r="W74" s="164"/>
      <c r="Y74" s="164"/>
      <c r="Z74" s="164"/>
      <c r="AB74" s="164"/>
    </row>
    <row r="75" spans="2:28" x14ac:dyDescent="0.2">
      <c r="B75" s="274"/>
      <c r="C75" s="285"/>
      <c r="D75" s="274"/>
      <c r="E75" s="274"/>
      <c r="F75" s="274"/>
      <c r="G75" s="286"/>
      <c r="Q75" s="172"/>
      <c r="R75" s="172"/>
      <c r="S75" s="172"/>
      <c r="T75" s="172"/>
      <c r="U75" s="172"/>
      <c r="V75" s="161"/>
      <c r="W75" s="164"/>
      <c r="Y75" s="164"/>
      <c r="Z75" s="164"/>
      <c r="AB75" s="164"/>
    </row>
    <row r="76" spans="2:28" x14ac:dyDescent="0.2">
      <c r="B76" s="274"/>
      <c r="C76" s="285"/>
      <c r="D76" s="274"/>
      <c r="E76" s="274"/>
      <c r="F76" s="274"/>
      <c r="G76" s="286"/>
      <c r="Q76" s="172"/>
      <c r="R76" s="172"/>
      <c r="S76" s="172"/>
      <c r="T76" s="172"/>
      <c r="U76" s="172"/>
      <c r="V76" s="161"/>
      <c r="W76" s="164"/>
      <c r="Y76" s="164"/>
      <c r="Z76" s="164"/>
      <c r="AB76" s="164"/>
    </row>
    <row r="77" spans="2:28" x14ac:dyDescent="0.2">
      <c r="B77" s="274"/>
      <c r="C77" s="285"/>
      <c r="D77" s="274"/>
      <c r="E77" s="274"/>
      <c r="F77" s="274"/>
      <c r="G77" s="286"/>
      <c r="Q77" s="172"/>
      <c r="R77" s="172"/>
      <c r="S77" s="172"/>
      <c r="T77" s="172"/>
      <c r="U77" s="172"/>
      <c r="V77" s="161"/>
      <c r="W77" s="164"/>
      <c r="Y77" s="164"/>
      <c r="Z77" s="164"/>
      <c r="AB77" s="164"/>
    </row>
    <row r="78" spans="2:28" x14ac:dyDescent="0.2">
      <c r="B78" s="274"/>
      <c r="C78" s="285"/>
      <c r="D78" s="274"/>
      <c r="E78" s="274"/>
      <c r="F78" s="274"/>
      <c r="G78" s="286"/>
      <c r="Q78" s="172"/>
      <c r="R78" s="172"/>
      <c r="S78" s="172"/>
      <c r="T78" s="172"/>
      <c r="U78" s="172"/>
      <c r="V78" s="161"/>
      <c r="W78" s="164"/>
      <c r="Y78" s="164"/>
      <c r="Z78" s="164"/>
      <c r="AB78" s="164"/>
    </row>
    <row r="79" spans="2:28" x14ac:dyDescent="0.2">
      <c r="B79" s="274"/>
      <c r="C79" s="285"/>
      <c r="D79" s="274"/>
      <c r="E79" s="274"/>
      <c r="F79" s="274"/>
      <c r="G79" s="286"/>
      <c r="Q79" s="172"/>
      <c r="R79" s="172"/>
      <c r="S79" s="172"/>
      <c r="T79" s="172"/>
      <c r="U79" s="172"/>
      <c r="V79" s="161"/>
      <c r="W79" s="164"/>
      <c r="Y79" s="164"/>
      <c r="Z79" s="164"/>
      <c r="AB79" s="164"/>
    </row>
    <row r="80" spans="2:28" x14ac:dyDescent="0.2">
      <c r="B80" s="274"/>
      <c r="C80" s="285"/>
      <c r="D80" s="274"/>
      <c r="E80" s="274"/>
      <c r="F80" s="274"/>
      <c r="G80" s="286"/>
      <c r="Q80" s="172"/>
      <c r="R80" s="172"/>
      <c r="S80" s="172"/>
      <c r="T80" s="172"/>
      <c r="U80" s="172"/>
      <c r="V80" s="161"/>
      <c r="W80" s="164"/>
      <c r="Y80" s="164"/>
      <c r="Z80" s="164"/>
      <c r="AB80" s="164"/>
    </row>
    <row r="81" spans="2:28" x14ac:dyDescent="0.2">
      <c r="B81" s="274"/>
      <c r="C81" s="285"/>
      <c r="D81" s="274"/>
      <c r="E81" s="274"/>
      <c r="F81" s="274"/>
      <c r="G81" s="286"/>
      <c r="Q81" s="172"/>
      <c r="R81" s="172"/>
      <c r="S81" s="172"/>
      <c r="T81" s="172"/>
      <c r="U81" s="172"/>
      <c r="V81" s="161"/>
      <c r="W81" s="164"/>
      <c r="Y81" s="164"/>
      <c r="Z81" s="164"/>
      <c r="AB81" s="164"/>
    </row>
    <row r="82" spans="2:28" x14ac:dyDescent="0.2">
      <c r="B82" s="274"/>
      <c r="C82" s="285"/>
      <c r="D82" s="274"/>
      <c r="E82" s="274"/>
      <c r="F82" s="274"/>
      <c r="G82" s="286"/>
      <c r="Q82" s="172"/>
      <c r="R82" s="172"/>
      <c r="S82" s="172"/>
      <c r="T82" s="172"/>
      <c r="U82" s="172"/>
      <c r="V82" s="161"/>
      <c r="W82" s="164"/>
      <c r="Y82" s="164"/>
      <c r="Z82" s="164"/>
      <c r="AB82" s="164"/>
    </row>
    <row r="83" spans="2:28" x14ac:dyDescent="0.2">
      <c r="B83" s="274"/>
      <c r="C83" s="285"/>
      <c r="D83" s="274"/>
      <c r="E83" s="274"/>
      <c r="F83" s="274"/>
      <c r="G83" s="286"/>
      <c r="Q83" s="172"/>
      <c r="R83" s="172"/>
      <c r="S83" s="172"/>
      <c r="T83" s="172"/>
      <c r="U83" s="172"/>
      <c r="V83" s="161"/>
      <c r="W83" s="164"/>
      <c r="Y83" s="164"/>
      <c r="Z83" s="164"/>
      <c r="AB83" s="164"/>
    </row>
    <row r="84" spans="2:28" x14ac:dyDescent="0.2">
      <c r="B84" s="274"/>
      <c r="C84" s="285"/>
      <c r="D84" s="274"/>
      <c r="E84" s="274"/>
      <c r="F84" s="274"/>
      <c r="G84" s="286"/>
      <c r="Q84" s="172"/>
      <c r="R84" s="172"/>
      <c r="S84" s="172"/>
      <c r="T84" s="172"/>
      <c r="U84" s="172"/>
      <c r="V84" s="161"/>
      <c r="W84" s="164"/>
      <c r="Y84" s="164"/>
      <c r="Z84" s="164"/>
      <c r="AB84" s="164"/>
    </row>
    <row r="85" spans="2:28" x14ac:dyDescent="0.2">
      <c r="B85" s="274"/>
      <c r="C85" s="285"/>
      <c r="D85" s="274"/>
      <c r="E85" s="274"/>
      <c r="F85" s="274"/>
      <c r="G85" s="286"/>
      <c r="Q85" s="172"/>
      <c r="R85" s="172"/>
      <c r="S85" s="172"/>
      <c r="T85" s="172"/>
      <c r="U85" s="172"/>
      <c r="V85" s="161"/>
      <c r="W85" s="164"/>
      <c r="Y85" s="164"/>
      <c r="Z85" s="164"/>
      <c r="AB85" s="164"/>
    </row>
    <row r="86" spans="2:28" x14ac:dyDescent="0.2">
      <c r="B86" s="274"/>
      <c r="C86" s="285"/>
      <c r="D86" s="274"/>
      <c r="E86" s="274"/>
      <c r="F86" s="274"/>
      <c r="G86" s="286"/>
      <c r="Q86" s="172"/>
      <c r="R86" s="172"/>
      <c r="S86" s="172"/>
      <c r="T86" s="172"/>
      <c r="U86" s="172"/>
      <c r="V86" s="161"/>
      <c r="W86" s="164"/>
      <c r="Y86" s="164"/>
      <c r="Z86" s="164"/>
      <c r="AB86" s="164"/>
    </row>
    <row r="87" spans="2:28" x14ac:dyDescent="0.2">
      <c r="B87" s="274"/>
      <c r="C87" s="285"/>
      <c r="D87" s="274"/>
      <c r="E87" s="274"/>
      <c r="F87" s="274"/>
      <c r="G87" s="286"/>
      <c r="Q87" s="172"/>
      <c r="R87" s="172"/>
      <c r="S87" s="172"/>
      <c r="T87" s="172"/>
      <c r="U87" s="172"/>
      <c r="V87" s="161"/>
      <c r="W87" s="164"/>
      <c r="Y87" s="164"/>
      <c r="Z87" s="164"/>
      <c r="AB87" s="164"/>
    </row>
    <row r="88" spans="2:28" x14ac:dyDescent="0.2">
      <c r="B88" s="274"/>
      <c r="C88" s="285"/>
      <c r="D88" s="274"/>
      <c r="E88" s="274"/>
      <c r="F88" s="274"/>
      <c r="G88" s="286"/>
      <c r="Q88" s="172"/>
      <c r="R88" s="172"/>
      <c r="S88" s="172"/>
      <c r="T88" s="172"/>
      <c r="U88" s="172"/>
      <c r="V88" s="161"/>
      <c r="W88" s="164"/>
      <c r="Y88" s="164"/>
      <c r="Z88" s="164"/>
      <c r="AB88" s="164"/>
    </row>
    <row r="89" spans="2:28" x14ac:dyDescent="0.2">
      <c r="B89" s="274"/>
      <c r="C89" s="285"/>
      <c r="D89" s="274"/>
      <c r="E89" s="274"/>
      <c r="F89" s="274"/>
      <c r="G89" s="286"/>
      <c r="Q89" s="172"/>
      <c r="R89" s="172"/>
      <c r="S89" s="172"/>
      <c r="T89" s="172"/>
      <c r="U89" s="172"/>
      <c r="V89" s="161"/>
      <c r="W89" s="164"/>
      <c r="Y89" s="164"/>
      <c r="Z89" s="164"/>
      <c r="AB89" s="164"/>
    </row>
    <row r="90" spans="2:28" x14ac:dyDescent="0.2">
      <c r="B90" s="274"/>
      <c r="C90" s="285"/>
      <c r="D90" s="274"/>
      <c r="E90" s="274"/>
      <c r="F90" s="274"/>
      <c r="G90" s="286"/>
      <c r="Q90" s="172"/>
      <c r="R90" s="172"/>
      <c r="S90" s="172"/>
      <c r="T90" s="172"/>
      <c r="U90" s="172"/>
      <c r="V90" s="161"/>
      <c r="W90" s="164"/>
      <c r="Y90" s="164"/>
      <c r="Z90" s="164"/>
      <c r="AB90" s="164"/>
    </row>
    <row r="91" spans="2:28" x14ac:dyDescent="0.2">
      <c r="B91" s="274"/>
      <c r="C91" s="285"/>
      <c r="D91" s="274"/>
      <c r="E91" s="274"/>
      <c r="F91" s="274"/>
      <c r="G91" s="286"/>
      <c r="W91" s="164"/>
      <c r="Y91" s="164"/>
      <c r="Z91" s="164"/>
      <c r="AB91" s="164"/>
    </row>
    <row r="92" spans="2:28" x14ac:dyDescent="0.2">
      <c r="B92" s="274"/>
      <c r="C92" s="285"/>
      <c r="D92" s="274"/>
      <c r="E92" s="274"/>
      <c r="F92" s="274"/>
      <c r="G92" s="286"/>
      <c r="W92" s="164"/>
      <c r="Y92" s="164"/>
      <c r="Z92" s="164"/>
      <c r="AB92" s="164"/>
    </row>
    <row r="93" spans="2:28" x14ac:dyDescent="0.2">
      <c r="B93" s="274"/>
      <c r="C93" s="285"/>
      <c r="D93" s="274"/>
      <c r="E93" s="274"/>
      <c r="F93" s="274"/>
      <c r="G93" s="286"/>
      <c r="W93" s="164"/>
      <c r="Y93" s="164"/>
      <c r="Z93" s="164"/>
      <c r="AB93" s="164"/>
    </row>
    <row r="94" spans="2:28" x14ac:dyDescent="0.2">
      <c r="B94" s="274"/>
      <c r="C94" s="285"/>
      <c r="D94" s="274"/>
      <c r="E94" s="274"/>
      <c r="F94" s="274"/>
      <c r="G94" s="286"/>
      <c r="W94" s="164"/>
      <c r="Y94" s="164"/>
      <c r="Z94" s="164"/>
      <c r="AB94" s="164"/>
    </row>
    <row r="95" spans="2:28" x14ac:dyDescent="0.2">
      <c r="B95" s="274"/>
      <c r="C95" s="285"/>
      <c r="D95" s="274"/>
      <c r="E95" s="274"/>
      <c r="F95" s="274"/>
      <c r="G95" s="286"/>
      <c r="W95" s="164"/>
      <c r="Y95" s="164"/>
      <c r="Z95" s="164"/>
      <c r="AB95" s="164"/>
    </row>
    <row r="96" spans="2:28" x14ac:dyDescent="0.2">
      <c r="B96" s="274"/>
      <c r="C96" s="285"/>
      <c r="D96" s="274"/>
      <c r="E96" s="274"/>
      <c r="F96" s="274"/>
      <c r="G96" s="286"/>
      <c r="W96" s="164"/>
      <c r="Y96" s="164"/>
      <c r="Z96" s="164"/>
      <c r="AB96" s="164"/>
    </row>
    <row r="97" spans="2:28" x14ac:dyDescent="0.2">
      <c r="B97" s="274"/>
      <c r="C97" s="285"/>
      <c r="D97" s="274"/>
      <c r="E97" s="274"/>
      <c r="F97" s="274"/>
      <c r="G97" s="286"/>
      <c r="H97" s="164"/>
      <c r="I97" s="164"/>
      <c r="L97" s="164"/>
      <c r="M97" s="164"/>
      <c r="N97" s="164"/>
      <c r="O97" s="164"/>
      <c r="P97" s="164"/>
      <c r="V97" s="164"/>
      <c r="W97" s="164"/>
      <c r="Y97" s="164"/>
      <c r="Z97" s="164"/>
      <c r="AB97" s="164"/>
    </row>
    <row r="98" spans="2:28" x14ac:dyDescent="0.2">
      <c r="B98" s="274"/>
      <c r="C98" s="285"/>
      <c r="D98" s="274"/>
      <c r="E98" s="274"/>
      <c r="F98" s="274"/>
      <c r="G98" s="286"/>
      <c r="H98" s="164"/>
      <c r="I98" s="164"/>
      <c r="L98" s="164"/>
      <c r="M98" s="164"/>
      <c r="N98" s="164"/>
      <c r="O98" s="164"/>
      <c r="P98" s="164"/>
      <c r="V98" s="164"/>
      <c r="W98" s="164"/>
      <c r="Y98" s="164"/>
      <c r="Z98" s="164"/>
      <c r="AB98" s="164"/>
    </row>
    <row r="99" spans="2:28" x14ac:dyDescent="0.2">
      <c r="B99" s="274"/>
      <c r="C99" s="285"/>
      <c r="D99" s="274"/>
      <c r="E99" s="274"/>
      <c r="F99" s="274"/>
      <c r="G99" s="286"/>
      <c r="H99" s="164"/>
      <c r="I99" s="164"/>
      <c r="L99" s="164"/>
      <c r="M99" s="164"/>
      <c r="N99" s="164"/>
      <c r="O99" s="164"/>
      <c r="P99" s="164"/>
      <c r="V99" s="164"/>
      <c r="W99" s="164"/>
      <c r="Y99" s="164"/>
      <c r="Z99" s="164"/>
      <c r="AB99" s="164"/>
    </row>
    <row r="100" spans="2:28" x14ac:dyDescent="0.2">
      <c r="B100" s="274"/>
      <c r="C100" s="285"/>
      <c r="D100" s="274"/>
      <c r="E100" s="274"/>
      <c r="F100" s="274"/>
      <c r="G100" s="286"/>
      <c r="H100" s="164"/>
      <c r="I100" s="164"/>
      <c r="L100" s="164"/>
      <c r="M100" s="164"/>
      <c r="N100" s="164"/>
      <c r="O100" s="164"/>
      <c r="P100" s="164"/>
      <c r="V100" s="164"/>
      <c r="W100" s="164"/>
      <c r="Y100" s="164"/>
      <c r="Z100" s="164"/>
      <c r="AB100" s="164"/>
    </row>
    <row r="101" spans="2:28" x14ac:dyDescent="0.2">
      <c r="B101" s="274"/>
      <c r="C101" s="285"/>
      <c r="D101" s="274"/>
      <c r="E101" s="274"/>
      <c r="F101" s="274"/>
      <c r="G101" s="286"/>
      <c r="H101" s="164"/>
      <c r="I101" s="164"/>
      <c r="L101" s="164"/>
      <c r="M101" s="164"/>
      <c r="N101" s="164"/>
      <c r="O101" s="164"/>
      <c r="P101" s="164"/>
      <c r="V101" s="164"/>
      <c r="W101" s="164"/>
      <c r="Y101" s="164"/>
      <c r="Z101" s="164"/>
      <c r="AB101" s="164"/>
    </row>
    <row r="102" spans="2:28" x14ac:dyDescent="0.2">
      <c r="B102" s="274"/>
      <c r="C102" s="285"/>
      <c r="D102" s="274"/>
      <c r="E102" s="274"/>
      <c r="F102" s="274"/>
      <c r="G102" s="286"/>
      <c r="H102" s="164"/>
      <c r="I102" s="164"/>
      <c r="L102" s="164"/>
      <c r="M102" s="164"/>
      <c r="N102" s="164"/>
      <c r="O102" s="164"/>
      <c r="P102" s="164"/>
      <c r="V102" s="164"/>
      <c r="W102" s="164"/>
      <c r="Y102" s="164"/>
      <c r="Z102" s="164"/>
      <c r="AB102" s="164"/>
    </row>
    <row r="103" spans="2:28" x14ac:dyDescent="0.2">
      <c r="B103" s="274"/>
      <c r="C103" s="285"/>
      <c r="D103" s="274"/>
      <c r="E103" s="274"/>
      <c r="F103" s="274"/>
      <c r="G103" s="286"/>
      <c r="H103" s="164"/>
      <c r="I103" s="164"/>
      <c r="L103" s="164"/>
      <c r="M103" s="164"/>
      <c r="N103" s="164"/>
      <c r="O103" s="164"/>
      <c r="P103" s="164"/>
      <c r="V103" s="164"/>
      <c r="W103" s="164"/>
      <c r="Y103" s="164"/>
      <c r="Z103" s="164"/>
      <c r="AB103" s="164"/>
    </row>
    <row r="104" spans="2:28" x14ac:dyDescent="0.2">
      <c r="B104" s="274"/>
      <c r="C104" s="285"/>
      <c r="D104" s="274"/>
      <c r="E104" s="274"/>
      <c r="F104" s="274"/>
      <c r="G104" s="286"/>
      <c r="H104" s="164"/>
      <c r="I104" s="164"/>
      <c r="L104" s="164"/>
      <c r="M104" s="164"/>
      <c r="N104" s="164"/>
      <c r="O104" s="164"/>
      <c r="P104" s="164"/>
      <c r="V104" s="164"/>
      <c r="W104" s="164"/>
      <c r="Y104" s="164"/>
      <c r="Z104" s="164"/>
      <c r="AB104" s="164"/>
    </row>
    <row r="105" spans="2:28" x14ac:dyDescent="0.2">
      <c r="B105" s="274"/>
      <c r="C105" s="285"/>
      <c r="D105" s="274"/>
      <c r="E105" s="274"/>
      <c r="F105" s="274"/>
      <c r="G105" s="286"/>
      <c r="H105" s="164"/>
      <c r="I105" s="164"/>
      <c r="L105" s="164"/>
      <c r="M105" s="164"/>
      <c r="N105" s="164"/>
      <c r="O105" s="164"/>
      <c r="P105" s="164"/>
      <c r="V105" s="164"/>
      <c r="W105" s="164"/>
      <c r="Y105" s="164"/>
      <c r="Z105" s="164"/>
      <c r="AB105" s="164"/>
    </row>
    <row r="106" spans="2:28" x14ac:dyDescent="0.2">
      <c r="B106" s="274"/>
      <c r="C106" s="285"/>
      <c r="D106" s="274"/>
      <c r="E106" s="274"/>
      <c r="F106" s="274"/>
      <c r="G106" s="286"/>
      <c r="H106" s="164"/>
      <c r="I106" s="164"/>
      <c r="L106" s="164"/>
      <c r="M106" s="164"/>
      <c r="N106" s="164"/>
      <c r="O106" s="164"/>
      <c r="P106" s="164"/>
      <c r="V106" s="164"/>
      <c r="W106" s="164"/>
      <c r="Y106" s="164"/>
      <c r="Z106" s="164"/>
      <c r="AB106" s="164"/>
    </row>
    <row r="107" spans="2:28" x14ac:dyDescent="0.2">
      <c r="B107" s="274"/>
      <c r="C107" s="285"/>
      <c r="D107" s="274"/>
      <c r="E107" s="274"/>
      <c r="F107" s="274"/>
      <c r="G107" s="286"/>
      <c r="H107" s="164"/>
      <c r="I107" s="164"/>
      <c r="L107" s="164"/>
      <c r="M107" s="164"/>
      <c r="N107" s="164"/>
      <c r="O107" s="164"/>
      <c r="P107" s="164"/>
      <c r="V107" s="164"/>
      <c r="W107" s="164"/>
      <c r="Y107" s="164"/>
      <c r="Z107" s="164"/>
      <c r="AB107" s="164"/>
    </row>
    <row r="108" spans="2:28" x14ac:dyDescent="0.2">
      <c r="B108" s="274"/>
      <c r="C108" s="285"/>
      <c r="D108" s="274"/>
      <c r="E108" s="274"/>
      <c r="F108" s="274"/>
      <c r="G108" s="286"/>
      <c r="H108" s="164"/>
      <c r="I108" s="164"/>
      <c r="L108" s="164"/>
      <c r="M108" s="164"/>
      <c r="N108" s="164"/>
      <c r="O108" s="164"/>
      <c r="P108" s="164"/>
      <c r="V108" s="164"/>
      <c r="W108" s="164"/>
      <c r="Y108" s="164"/>
      <c r="Z108" s="164"/>
      <c r="AB108" s="164"/>
    </row>
    <row r="109" spans="2:28" x14ac:dyDescent="0.2">
      <c r="B109" s="274"/>
      <c r="C109" s="285"/>
      <c r="D109" s="274"/>
      <c r="E109" s="274"/>
      <c r="F109" s="274"/>
      <c r="G109" s="286"/>
      <c r="H109" s="164"/>
      <c r="I109" s="164"/>
      <c r="L109" s="164"/>
      <c r="M109" s="164"/>
      <c r="N109" s="164"/>
      <c r="O109" s="164"/>
      <c r="P109" s="164"/>
      <c r="V109" s="164"/>
      <c r="W109" s="164"/>
      <c r="Y109" s="164"/>
      <c r="Z109" s="164"/>
      <c r="AB109" s="164"/>
    </row>
    <row r="110" spans="2:28" x14ac:dyDescent="0.2">
      <c r="B110" s="274"/>
      <c r="C110" s="285"/>
      <c r="D110" s="274"/>
      <c r="E110" s="274"/>
      <c r="F110" s="274"/>
      <c r="G110" s="286"/>
      <c r="H110" s="164"/>
      <c r="I110" s="164"/>
      <c r="L110" s="164"/>
      <c r="M110" s="164"/>
      <c r="N110" s="164"/>
      <c r="O110" s="164"/>
      <c r="P110" s="164"/>
      <c r="V110" s="164"/>
      <c r="W110" s="164"/>
      <c r="Y110" s="164"/>
      <c r="Z110" s="164"/>
      <c r="AB110" s="164"/>
    </row>
    <row r="111" spans="2:28" x14ac:dyDescent="0.2">
      <c r="B111" s="274"/>
      <c r="C111" s="285"/>
      <c r="D111" s="274"/>
      <c r="E111" s="274"/>
      <c r="F111" s="274"/>
      <c r="G111" s="286"/>
      <c r="H111" s="164"/>
      <c r="I111" s="164"/>
      <c r="L111" s="164"/>
      <c r="M111" s="164"/>
      <c r="N111" s="164"/>
      <c r="O111" s="164"/>
      <c r="P111" s="164"/>
      <c r="V111" s="164"/>
      <c r="W111" s="164"/>
      <c r="Y111" s="164"/>
      <c r="Z111" s="164"/>
      <c r="AB111" s="164"/>
    </row>
    <row r="112" spans="2:28" x14ac:dyDescent="0.2">
      <c r="B112" s="274"/>
      <c r="C112" s="285"/>
      <c r="D112" s="274"/>
      <c r="E112" s="274"/>
      <c r="F112" s="274"/>
      <c r="G112" s="286"/>
      <c r="H112" s="164"/>
      <c r="I112" s="164"/>
      <c r="L112" s="164"/>
      <c r="M112" s="164"/>
      <c r="N112" s="164"/>
      <c r="O112" s="164"/>
      <c r="P112" s="164"/>
      <c r="V112" s="164"/>
      <c r="W112" s="164"/>
      <c r="Y112" s="164"/>
      <c r="Z112" s="164"/>
      <c r="AB112" s="164"/>
    </row>
    <row r="113" spans="2:28" x14ac:dyDescent="0.2">
      <c r="B113" s="274"/>
      <c r="C113" s="285"/>
      <c r="D113" s="274"/>
      <c r="E113" s="274"/>
      <c r="F113" s="274"/>
      <c r="G113" s="286"/>
      <c r="H113" s="164"/>
      <c r="I113" s="164"/>
      <c r="L113" s="164"/>
      <c r="M113" s="164"/>
      <c r="N113" s="164"/>
      <c r="O113" s="164"/>
      <c r="P113" s="164"/>
      <c r="V113" s="164"/>
      <c r="W113" s="164"/>
      <c r="Y113" s="164"/>
      <c r="Z113" s="164"/>
      <c r="AB113" s="164"/>
    </row>
    <row r="114" spans="2:28" x14ac:dyDescent="0.2">
      <c r="B114" s="274"/>
      <c r="C114" s="285"/>
      <c r="D114" s="274"/>
      <c r="E114" s="274"/>
      <c r="F114" s="274"/>
      <c r="G114" s="286"/>
      <c r="H114" s="164"/>
      <c r="I114" s="164"/>
      <c r="L114" s="164"/>
      <c r="M114" s="164"/>
      <c r="N114" s="164"/>
      <c r="O114" s="164"/>
      <c r="P114" s="164"/>
      <c r="V114" s="164"/>
      <c r="W114" s="164"/>
      <c r="Y114" s="164"/>
      <c r="Z114" s="164"/>
      <c r="AB114" s="164"/>
    </row>
    <row r="115" spans="2:28" x14ac:dyDescent="0.2">
      <c r="B115" s="274"/>
      <c r="C115" s="285"/>
      <c r="D115" s="274"/>
      <c r="E115" s="274"/>
      <c r="F115" s="274"/>
      <c r="G115" s="286"/>
      <c r="H115" s="164"/>
      <c r="I115" s="164"/>
      <c r="L115" s="164"/>
      <c r="M115" s="164"/>
      <c r="N115" s="164"/>
      <c r="O115" s="164"/>
      <c r="P115" s="164"/>
      <c r="V115" s="164"/>
      <c r="W115" s="164"/>
      <c r="Y115" s="164"/>
      <c r="Z115" s="164"/>
      <c r="AB115" s="164"/>
    </row>
    <row r="116" spans="2:28" x14ac:dyDescent="0.2">
      <c r="B116" s="274"/>
      <c r="C116" s="285"/>
      <c r="D116" s="274"/>
      <c r="E116" s="274"/>
      <c r="F116" s="274"/>
      <c r="G116" s="286"/>
      <c r="H116" s="164"/>
      <c r="I116" s="164"/>
      <c r="L116" s="164"/>
      <c r="M116" s="164"/>
      <c r="N116" s="164"/>
      <c r="O116" s="164"/>
      <c r="P116" s="164"/>
      <c r="V116" s="164"/>
      <c r="W116" s="164"/>
      <c r="Y116" s="164"/>
      <c r="Z116" s="164"/>
      <c r="AB116" s="164"/>
    </row>
    <row r="117" spans="2:28" x14ac:dyDescent="0.2">
      <c r="B117" s="274"/>
      <c r="C117" s="285"/>
      <c r="D117" s="274"/>
      <c r="E117" s="274"/>
      <c r="F117" s="274"/>
      <c r="G117" s="286"/>
      <c r="H117" s="164"/>
      <c r="I117" s="164"/>
      <c r="L117" s="164"/>
      <c r="M117" s="164"/>
      <c r="N117" s="164"/>
      <c r="O117" s="164"/>
      <c r="P117" s="164"/>
      <c r="V117" s="164"/>
      <c r="W117" s="164"/>
      <c r="Y117" s="164"/>
      <c r="Z117" s="164"/>
      <c r="AB117" s="164"/>
    </row>
    <row r="118" spans="2:28" x14ac:dyDescent="0.2">
      <c r="B118" s="274"/>
      <c r="C118" s="285"/>
      <c r="D118" s="274"/>
      <c r="E118" s="274"/>
      <c r="F118" s="274"/>
      <c r="G118" s="286"/>
      <c r="H118" s="164"/>
      <c r="I118" s="164"/>
      <c r="L118" s="164"/>
      <c r="M118" s="164"/>
      <c r="N118" s="164"/>
      <c r="O118" s="164"/>
      <c r="P118" s="164"/>
      <c r="V118" s="164"/>
      <c r="W118" s="164"/>
      <c r="Y118" s="164"/>
      <c r="Z118" s="164"/>
      <c r="AB118" s="164"/>
    </row>
    <row r="119" spans="2:28" x14ac:dyDescent="0.2">
      <c r="B119" s="274"/>
      <c r="C119" s="285"/>
      <c r="D119" s="274"/>
      <c r="E119" s="274"/>
      <c r="F119" s="274"/>
      <c r="G119" s="286"/>
      <c r="H119" s="164"/>
      <c r="I119" s="164"/>
      <c r="L119" s="164"/>
      <c r="M119" s="164"/>
      <c r="N119" s="164"/>
      <c r="O119" s="164"/>
      <c r="P119" s="164"/>
      <c r="V119" s="164"/>
      <c r="W119" s="164"/>
      <c r="Y119" s="164"/>
      <c r="Z119" s="164"/>
      <c r="AB119" s="164"/>
    </row>
    <row r="120" spans="2:28" x14ac:dyDescent="0.2">
      <c r="B120" s="274"/>
      <c r="C120" s="285"/>
      <c r="D120" s="274"/>
      <c r="E120" s="274"/>
      <c r="F120" s="274"/>
      <c r="G120" s="286"/>
      <c r="H120" s="164"/>
      <c r="I120" s="164"/>
      <c r="L120" s="164"/>
      <c r="M120" s="164"/>
      <c r="N120" s="164"/>
      <c r="O120" s="164"/>
      <c r="P120" s="164"/>
      <c r="V120" s="164"/>
      <c r="W120" s="164"/>
      <c r="Y120" s="164"/>
      <c r="Z120" s="164"/>
      <c r="AB120" s="164"/>
    </row>
    <row r="121" spans="2:28" x14ac:dyDescent="0.2">
      <c r="B121" s="274"/>
      <c r="C121" s="285"/>
      <c r="D121" s="274"/>
      <c r="E121" s="274"/>
      <c r="F121" s="274"/>
      <c r="G121" s="286"/>
      <c r="H121" s="164"/>
      <c r="I121" s="164"/>
      <c r="L121" s="164"/>
      <c r="M121" s="164"/>
      <c r="N121" s="164"/>
      <c r="O121" s="164"/>
      <c r="P121" s="164"/>
      <c r="V121" s="164"/>
      <c r="W121" s="164"/>
      <c r="Y121" s="164"/>
      <c r="Z121" s="164"/>
      <c r="AB121" s="164"/>
    </row>
    <row r="122" spans="2:28" x14ac:dyDescent="0.2">
      <c r="B122" s="274"/>
      <c r="C122" s="285"/>
      <c r="D122" s="274"/>
      <c r="E122" s="274"/>
      <c r="F122" s="274"/>
      <c r="G122" s="286"/>
      <c r="H122" s="164"/>
      <c r="I122" s="164"/>
      <c r="L122" s="164"/>
      <c r="M122" s="164"/>
      <c r="N122" s="164"/>
      <c r="O122" s="164"/>
      <c r="P122" s="164"/>
      <c r="V122" s="164"/>
      <c r="W122" s="164"/>
      <c r="Y122" s="164"/>
      <c r="Z122" s="164"/>
      <c r="AB122" s="164"/>
    </row>
    <row r="123" spans="2:28" x14ac:dyDescent="0.2">
      <c r="B123" s="274"/>
      <c r="C123" s="285"/>
      <c r="D123" s="274"/>
      <c r="E123" s="274"/>
      <c r="F123" s="274"/>
      <c r="G123" s="286"/>
      <c r="H123" s="164"/>
      <c r="I123" s="164"/>
      <c r="L123" s="164"/>
      <c r="M123" s="164"/>
      <c r="N123" s="164"/>
      <c r="O123" s="164"/>
      <c r="P123" s="164"/>
      <c r="V123" s="164"/>
      <c r="W123" s="164"/>
      <c r="Y123" s="164"/>
      <c r="Z123" s="164"/>
      <c r="AB123" s="164"/>
    </row>
    <row r="124" spans="2:28" x14ac:dyDescent="0.2">
      <c r="B124" s="274"/>
      <c r="C124" s="285"/>
      <c r="D124" s="274"/>
      <c r="E124" s="274"/>
      <c r="F124" s="274"/>
      <c r="G124" s="286"/>
      <c r="H124" s="164"/>
      <c r="I124" s="164"/>
      <c r="L124" s="164"/>
      <c r="M124" s="164"/>
      <c r="N124" s="164"/>
      <c r="O124" s="164"/>
      <c r="P124" s="164"/>
      <c r="V124" s="164"/>
      <c r="W124" s="164"/>
      <c r="Y124" s="164"/>
      <c r="Z124" s="164"/>
      <c r="AB124" s="164"/>
    </row>
    <row r="125" spans="2:28" x14ac:dyDescent="0.2">
      <c r="B125" s="274"/>
      <c r="C125" s="285"/>
      <c r="D125" s="274"/>
      <c r="E125" s="274"/>
      <c r="F125" s="274"/>
      <c r="G125" s="286"/>
      <c r="H125" s="164"/>
      <c r="I125" s="164"/>
      <c r="L125" s="164"/>
      <c r="M125" s="164"/>
      <c r="N125" s="164"/>
      <c r="O125" s="164"/>
      <c r="P125" s="164"/>
      <c r="V125" s="164"/>
      <c r="W125" s="164"/>
      <c r="Y125" s="164"/>
      <c r="Z125" s="164"/>
      <c r="AB125" s="164"/>
    </row>
    <row r="126" spans="2:28" x14ac:dyDescent="0.2">
      <c r="B126" s="274"/>
      <c r="C126" s="285"/>
      <c r="D126" s="274"/>
      <c r="E126" s="274"/>
      <c r="F126" s="274"/>
      <c r="G126" s="286"/>
      <c r="H126" s="164"/>
      <c r="I126" s="164"/>
      <c r="L126" s="164"/>
      <c r="M126" s="164"/>
      <c r="N126" s="164"/>
      <c r="O126" s="164"/>
      <c r="P126" s="164"/>
      <c r="V126" s="164"/>
      <c r="W126" s="164"/>
      <c r="Y126" s="164"/>
      <c r="Z126" s="164"/>
      <c r="AB126" s="164"/>
    </row>
    <row r="127" spans="2:28" x14ac:dyDescent="0.2">
      <c r="B127" s="274"/>
      <c r="C127" s="285"/>
      <c r="D127" s="274"/>
      <c r="E127" s="274"/>
      <c r="F127" s="274"/>
      <c r="G127" s="286"/>
      <c r="H127" s="164"/>
      <c r="I127" s="164"/>
      <c r="L127" s="164"/>
      <c r="M127" s="164"/>
      <c r="N127" s="164"/>
      <c r="O127" s="164"/>
      <c r="P127" s="164"/>
      <c r="V127" s="164"/>
      <c r="W127" s="164"/>
      <c r="Y127" s="164"/>
      <c r="Z127" s="164"/>
      <c r="AB127" s="164"/>
    </row>
    <row r="128" spans="2:28" x14ac:dyDescent="0.2">
      <c r="B128" s="274"/>
      <c r="C128" s="285"/>
      <c r="D128" s="274"/>
      <c r="E128" s="274"/>
      <c r="F128" s="274"/>
      <c r="G128" s="286"/>
      <c r="H128" s="164"/>
      <c r="I128" s="164"/>
      <c r="L128" s="164"/>
      <c r="M128" s="164"/>
      <c r="N128" s="164"/>
      <c r="O128" s="164"/>
      <c r="P128" s="164"/>
      <c r="V128" s="164"/>
      <c r="W128" s="164"/>
      <c r="Y128" s="164"/>
      <c r="Z128" s="164"/>
      <c r="AB128" s="164"/>
    </row>
    <row r="129" spans="2:28" x14ac:dyDescent="0.2">
      <c r="B129" s="274"/>
      <c r="C129" s="285"/>
      <c r="D129" s="274"/>
      <c r="E129" s="274"/>
      <c r="F129" s="274"/>
      <c r="G129" s="286"/>
      <c r="H129" s="164"/>
      <c r="I129" s="164"/>
      <c r="L129" s="164"/>
      <c r="M129" s="164"/>
      <c r="N129" s="164"/>
      <c r="O129" s="164"/>
      <c r="P129" s="164"/>
      <c r="V129" s="164"/>
      <c r="W129" s="164"/>
      <c r="Y129" s="164"/>
      <c r="Z129" s="164"/>
      <c r="AB129" s="164"/>
    </row>
    <row r="130" spans="2:28" x14ac:dyDescent="0.2">
      <c r="B130" s="274"/>
      <c r="C130" s="285"/>
      <c r="D130" s="274"/>
      <c r="E130" s="274"/>
      <c r="F130" s="274"/>
      <c r="G130" s="286"/>
      <c r="H130" s="164"/>
      <c r="I130" s="164"/>
      <c r="L130" s="164"/>
      <c r="M130" s="164"/>
      <c r="N130" s="164"/>
      <c r="O130" s="164"/>
      <c r="P130" s="164"/>
      <c r="V130" s="164"/>
      <c r="W130" s="164"/>
      <c r="Y130" s="164"/>
      <c r="Z130" s="164"/>
      <c r="AB130" s="164"/>
    </row>
    <row r="131" spans="2:28" x14ac:dyDescent="0.2">
      <c r="B131" s="274"/>
      <c r="C131" s="285"/>
      <c r="D131" s="274"/>
      <c r="E131" s="274"/>
      <c r="F131" s="274"/>
      <c r="G131" s="286"/>
      <c r="H131" s="164"/>
      <c r="I131" s="164"/>
      <c r="L131" s="164"/>
      <c r="M131" s="164"/>
      <c r="N131" s="164"/>
      <c r="O131" s="164"/>
      <c r="P131" s="164"/>
      <c r="V131" s="164"/>
      <c r="W131" s="164"/>
      <c r="Y131" s="164"/>
      <c r="Z131" s="164"/>
      <c r="AB131" s="164"/>
    </row>
    <row r="132" spans="2:28" x14ac:dyDescent="0.2">
      <c r="B132" s="274"/>
      <c r="C132" s="285"/>
      <c r="D132" s="274"/>
      <c r="E132" s="274"/>
      <c r="F132" s="274"/>
      <c r="G132" s="286"/>
      <c r="H132" s="164"/>
      <c r="I132" s="164"/>
      <c r="L132" s="164"/>
      <c r="M132" s="164"/>
      <c r="N132" s="164"/>
      <c r="O132" s="164"/>
      <c r="P132" s="164"/>
      <c r="V132" s="164"/>
      <c r="W132" s="164"/>
      <c r="Y132" s="164"/>
      <c r="Z132" s="164"/>
      <c r="AB132" s="164"/>
    </row>
    <row r="133" spans="2:28" x14ac:dyDescent="0.2">
      <c r="B133" s="274"/>
      <c r="C133" s="285"/>
      <c r="D133" s="274"/>
      <c r="E133" s="274"/>
      <c r="F133" s="274"/>
      <c r="G133" s="286"/>
      <c r="H133" s="164"/>
      <c r="I133" s="164"/>
      <c r="L133" s="164"/>
      <c r="M133" s="164"/>
      <c r="N133" s="164"/>
      <c r="O133" s="164"/>
      <c r="P133" s="164"/>
      <c r="V133" s="164"/>
      <c r="W133" s="164"/>
      <c r="Y133" s="164"/>
      <c r="Z133" s="164"/>
      <c r="AB133" s="164"/>
    </row>
    <row r="134" spans="2:28" x14ac:dyDescent="0.2">
      <c r="B134" s="274"/>
      <c r="C134" s="285"/>
      <c r="D134" s="274"/>
      <c r="E134" s="274"/>
      <c r="F134" s="274"/>
      <c r="G134" s="286"/>
      <c r="H134" s="164"/>
      <c r="I134" s="164"/>
      <c r="L134" s="164"/>
      <c r="M134" s="164"/>
      <c r="N134" s="164"/>
      <c r="O134" s="164"/>
      <c r="P134" s="164"/>
      <c r="V134" s="164"/>
      <c r="W134" s="164"/>
      <c r="Y134" s="164"/>
      <c r="Z134" s="164"/>
      <c r="AB134" s="164"/>
    </row>
    <row r="135" spans="2:28" x14ac:dyDescent="0.2">
      <c r="B135" s="274"/>
      <c r="C135" s="285"/>
      <c r="D135" s="274"/>
      <c r="E135" s="274"/>
      <c r="F135" s="274"/>
      <c r="G135" s="286"/>
      <c r="H135" s="164"/>
      <c r="I135" s="164"/>
      <c r="L135" s="164"/>
      <c r="M135" s="164"/>
      <c r="N135" s="164"/>
      <c r="O135" s="164"/>
      <c r="P135" s="164"/>
      <c r="V135" s="164"/>
      <c r="W135" s="164"/>
      <c r="Y135" s="164"/>
      <c r="Z135" s="164"/>
      <c r="AB135" s="164"/>
    </row>
    <row r="136" spans="2:28" x14ac:dyDescent="0.2">
      <c r="B136" s="274"/>
      <c r="C136" s="285"/>
      <c r="D136" s="274"/>
      <c r="E136" s="274"/>
      <c r="F136" s="274"/>
      <c r="G136" s="286"/>
      <c r="H136" s="164"/>
      <c r="I136" s="164"/>
      <c r="L136" s="164"/>
      <c r="M136" s="164"/>
      <c r="N136" s="164"/>
      <c r="O136" s="164"/>
      <c r="P136" s="164"/>
      <c r="V136" s="164"/>
      <c r="W136" s="164"/>
      <c r="Y136" s="164"/>
      <c r="Z136" s="164"/>
      <c r="AB136" s="164"/>
    </row>
    <row r="137" spans="2:28" x14ac:dyDescent="0.2">
      <c r="B137" s="274"/>
      <c r="C137" s="285"/>
      <c r="D137" s="274"/>
      <c r="E137" s="274"/>
      <c r="F137" s="274"/>
      <c r="G137" s="286"/>
      <c r="H137" s="164"/>
      <c r="I137" s="164"/>
      <c r="L137" s="164"/>
      <c r="M137" s="164"/>
      <c r="N137" s="164"/>
      <c r="O137" s="164"/>
      <c r="P137" s="164"/>
      <c r="V137" s="164"/>
      <c r="W137" s="164"/>
      <c r="Y137" s="164"/>
      <c r="Z137" s="164"/>
      <c r="AB137" s="164"/>
    </row>
    <row r="138" spans="2:28" x14ac:dyDescent="0.2">
      <c r="B138" s="274"/>
      <c r="C138" s="285"/>
      <c r="D138" s="274"/>
      <c r="E138" s="274"/>
      <c r="F138" s="274"/>
      <c r="G138" s="286"/>
      <c r="H138" s="164"/>
      <c r="I138" s="164"/>
      <c r="L138" s="164"/>
      <c r="M138" s="164"/>
      <c r="N138" s="164"/>
      <c r="O138" s="164"/>
      <c r="P138" s="164"/>
      <c r="V138" s="164"/>
      <c r="W138" s="164"/>
      <c r="Y138" s="164"/>
      <c r="Z138" s="164"/>
      <c r="AB138" s="164"/>
    </row>
    <row r="139" spans="2:28" x14ac:dyDescent="0.2">
      <c r="B139" s="274"/>
      <c r="C139" s="285"/>
      <c r="D139" s="274"/>
      <c r="E139" s="274"/>
      <c r="F139" s="274"/>
      <c r="G139" s="286"/>
      <c r="H139" s="164"/>
      <c r="I139" s="164"/>
      <c r="L139" s="164"/>
      <c r="M139" s="164"/>
      <c r="N139" s="164"/>
      <c r="O139" s="164"/>
      <c r="P139" s="164"/>
      <c r="V139" s="164"/>
      <c r="W139" s="164"/>
      <c r="Y139" s="164"/>
      <c r="Z139" s="164"/>
      <c r="AB139" s="164"/>
    </row>
    <row r="140" spans="2:28" x14ac:dyDescent="0.2">
      <c r="B140" s="274"/>
      <c r="C140" s="285"/>
      <c r="D140" s="274"/>
      <c r="E140" s="274"/>
      <c r="F140" s="274"/>
      <c r="G140" s="286"/>
      <c r="H140" s="164"/>
      <c r="I140" s="164"/>
      <c r="L140" s="164"/>
      <c r="M140" s="164"/>
      <c r="N140" s="164"/>
      <c r="O140" s="164"/>
      <c r="P140" s="164"/>
      <c r="V140" s="164"/>
      <c r="W140" s="164"/>
      <c r="Y140" s="164"/>
      <c r="Z140" s="164"/>
      <c r="AB140" s="164"/>
    </row>
    <row r="141" spans="2:28" x14ac:dyDescent="0.2">
      <c r="B141" s="274"/>
      <c r="C141" s="285"/>
      <c r="D141" s="274"/>
      <c r="E141" s="274"/>
      <c r="F141" s="274"/>
      <c r="G141" s="286"/>
      <c r="H141" s="164"/>
      <c r="I141" s="164"/>
      <c r="L141" s="164"/>
      <c r="M141" s="164"/>
      <c r="N141" s="164"/>
      <c r="O141" s="164"/>
      <c r="P141" s="164"/>
      <c r="V141" s="164"/>
      <c r="W141" s="164"/>
      <c r="Y141" s="164"/>
      <c r="Z141" s="164"/>
      <c r="AB141" s="164"/>
    </row>
    <row r="142" spans="2:28" x14ac:dyDescent="0.2">
      <c r="B142" s="274"/>
      <c r="C142" s="285"/>
      <c r="D142" s="274"/>
      <c r="E142" s="274"/>
      <c r="F142" s="274"/>
      <c r="G142" s="286"/>
      <c r="H142" s="164"/>
      <c r="I142" s="164"/>
      <c r="L142" s="164"/>
      <c r="M142" s="164"/>
      <c r="N142" s="164"/>
      <c r="O142" s="164"/>
      <c r="P142" s="164"/>
      <c r="V142" s="164"/>
      <c r="W142" s="164"/>
      <c r="Y142" s="164"/>
      <c r="Z142" s="164"/>
      <c r="AB142" s="164"/>
    </row>
    <row r="143" spans="2:28" x14ac:dyDescent="0.2">
      <c r="B143" s="274"/>
      <c r="C143" s="285"/>
      <c r="D143" s="274"/>
      <c r="E143" s="274"/>
      <c r="F143" s="274"/>
      <c r="G143" s="286"/>
      <c r="H143" s="164"/>
      <c r="I143" s="164"/>
      <c r="L143" s="164"/>
      <c r="M143" s="164"/>
      <c r="N143" s="164"/>
      <c r="O143" s="164"/>
      <c r="P143" s="164"/>
      <c r="V143" s="164"/>
      <c r="W143" s="164"/>
      <c r="Y143" s="164"/>
      <c r="Z143" s="164"/>
      <c r="AB143" s="164"/>
    </row>
    <row r="144" spans="2:28" x14ac:dyDescent="0.2">
      <c r="B144" s="274"/>
      <c r="C144" s="285"/>
      <c r="D144" s="274"/>
      <c r="E144" s="274"/>
      <c r="F144" s="274"/>
      <c r="G144" s="286"/>
      <c r="H144" s="164"/>
      <c r="I144" s="164"/>
      <c r="L144" s="164"/>
      <c r="M144" s="164"/>
      <c r="N144" s="164"/>
      <c r="O144" s="164"/>
      <c r="P144" s="164"/>
      <c r="V144" s="164"/>
      <c r="W144" s="164"/>
      <c r="Y144" s="164"/>
      <c r="Z144" s="164"/>
      <c r="AB144" s="164"/>
    </row>
    <row r="145" spans="2:28" x14ac:dyDescent="0.2">
      <c r="B145" s="274"/>
      <c r="C145" s="285"/>
      <c r="D145" s="274"/>
      <c r="E145" s="274"/>
      <c r="F145" s="274"/>
      <c r="G145" s="286"/>
      <c r="H145" s="164"/>
      <c r="I145" s="164"/>
      <c r="L145" s="164"/>
      <c r="M145" s="164"/>
      <c r="N145" s="164"/>
      <c r="O145" s="164"/>
      <c r="P145" s="164"/>
      <c r="V145" s="164"/>
      <c r="W145" s="164"/>
      <c r="Y145" s="164"/>
      <c r="Z145" s="164"/>
      <c r="AB145" s="164"/>
    </row>
    <row r="146" spans="2:28" x14ac:dyDescent="0.2">
      <c r="B146" s="274"/>
      <c r="C146" s="285"/>
      <c r="D146" s="274"/>
      <c r="E146" s="274"/>
      <c r="F146" s="274"/>
      <c r="G146" s="286"/>
      <c r="H146" s="164"/>
      <c r="I146" s="164"/>
      <c r="L146" s="164"/>
      <c r="M146" s="164"/>
      <c r="N146" s="164"/>
      <c r="O146" s="164"/>
      <c r="P146" s="164"/>
      <c r="V146" s="164"/>
      <c r="W146" s="164"/>
      <c r="Y146" s="164"/>
      <c r="Z146" s="164"/>
      <c r="AB146" s="164"/>
    </row>
    <row r="147" spans="2:28" x14ac:dyDescent="0.2">
      <c r="B147" s="274"/>
      <c r="C147" s="285"/>
      <c r="D147" s="274"/>
      <c r="E147" s="274"/>
      <c r="F147" s="274"/>
      <c r="G147" s="286"/>
      <c r="H147" s="164"/>
      <c r="I147" s="164"/>
      <c r="L147" s="164"/>
      <c r="M147" s="164"/>
      <c r="N147" s="164"/>
      <c r="O147" s="164"/>
      <c r="P147" s="164"/>
      <c r="V147" s="164"/>
      <c r="W147" s="164"/>
      <c r="Y147" s="164"/>
      <c r="Z147" s="164"/>
      <c r="AB147" s="164"/>
    </row>
    <row r="148" spans="2:28" x14ac:dyDescent="0.2">
      <c r="B148" s="274"/>
      <c r="C148" s="285"/>
      <c r="D148" s="274"/>
      <c r="E148" s="274"/>
      <c r="F148" s="274"/>
      <c r="G148" s="286"/>
      <c r="H148" s="164"/>
      <c r="I148" s="164"/>
      <c r="L148" s="164"/>
      <c r="M148" s="164"/>
      <c r="N148" s="164"/>
      <c r="O148" s="164"/>
      <c r="P148" s="164"/>
      <c r="V148" s="164"/>
      <c r="W148" s="164"/>
      <c r="Y148" s="164"/>
      <c r="Z148" s="164"/>
      <c r="AB148" s="164"/>
    </row>
    <row r="149" spans="2:28" x14ac:dyDescent="0.2">
      <c r="B149" s="274"/>
      <c r="C149" s="285"/>
      <c r="D149" s="274"/>
      <c r="E149" s="274"/>
      <c r="F149" s="274"/>
      <c r="G149" s="286"/>
      <c r="H149" s="164"/>
      <c r="I149" s="164"/>
      <c r="L149" s="164"/>
      <c r="M149" s="164"/>
      <c r="N149" s="164"/>
      <c r="O149" s="164"/>
      <c r="P149" s="164"/>
      <c r="V149" s="164"/>
      <c r="W149" s="164"/>
      <c r="Y149" s="164"/>
      <c r="Z149" s="164"/>
      <c r="AB149" s="164"/>
    </row>
    <row r="150" spans="2:28" x14ac:dyDescent="0.2">
      <c r="B150" s="274"/>
      <c r="C150" s="285"/>
      <c r="D150" s="274"/>
      <c r="E150" s="274"/>
      <c r="F150" s="274"/>
      <c r="G150" s="286"/>
      <c r="H150" s="164"/>
      <c r="I150" s="164"/>
      <c r="L150" s="164"/>
      <c r="M150" s="164"/>
      <c r="N150" s="164"/>
      <c r="O150" s="164"/>
      <c r="P150" s="164"/>
      <c r="V150" s="164"/>
      <c r="W150" s="164"/>
      <c r="Y150" s="164"/>
      <c r="Z150" s="164"/>
      <c r="AB150" s="164"/>
    </row>
    <row r="151" spans="2:28" x14ac:dyDescent="0.2">
      <c r="B151" s="274"/>
      <c r="C151" s="285"/>
      <c r="D151" s="274"/>
      <c r="E151" s="274"/>
      <c r="F151" s="274"/>
      <c r="G151" s="286"/>
      <c r="H151" s="164"/>
      <c r="I151" s="164"/>
      <c r="L151" s="164"/>
      <c r="M151" s="164"/>
      <c r="N151" s="164"/>
      <c r="O151" s="164"/>
      <c r="P151" s="164"/>
      <c r="V151" s="164"/>
      <c r="W151" s="164"/>
      <c r="Y151" s="164"/>
      <c r="Z151" s="164"/>
      <c r="AB151" s="164"/>
    </row>
    <row r="152" spans="2:28" x14ac:dyDescent="0.2">
      <c r="B152" s="274"/>
      <c r="C152" s="285"/>
      <c r="D152" s="274"/>
      <c r="E152" s="274"/>
      <c r="F152" s="274"/>
      <c r="G152" s="286"/>
      <c r="H152" s="164"/>
      <c r="I152" s="164"/>
      <c r="L152" s="164"/>
      <c r="M152" s="164"/>
      <c r="N152" s="164"/>
      <c r="O152" s="164"/>
      <c r="P152" s="164"/>
      <c r="V152" s="164"/>
      <c r="W152" s="164"/>
      <c r="Y152" s="164"/>
      <c r="Z152" s="164"/>
      <c r="AB152" s="164"/>
    </row>
    <row r="153" spans="2:28" x14ac:dyDescent="0.2">
      <c r="B153" s="274"/>
      <c r="C153" s="285"/>
      <c r="D153" s="274"/>
      <c r="E153" s="274"/>
      <c r="F153" s="274"/>
      <c r="G153" s="286"/>
      <c r="H153" s="164"/>
      <c r="I153" s="164"/>
      <c r="L153" s="164"/>
      <c r="M153" s="164"/>
      <c r="N153" s="164"/>
      <c r="O153" s="164"/>
      <c r="P153" s="164"/>
      <c r="V153" s="164"/>
      <c r="W153" s="164"/>
      <c r="Y153" s="164"/>
      <c r="Z153" s="164"/>
      <c r="AB153" s="164"/>
    </row>
    <row r="154" spans="2:28" x14ac:dyDescent="0.2">
      <c r="B154" s="274"/>
      <c r="C154" s="285"/>
      <c r="D154" s="274"/>
      <c r="E154" s="274"/>
      <c r="F154" s="274"/>
      <c r="G154" s="286"/>
      <c r="H154" s="164"/>
      <c r="I154" s="164"/>
      <c r="L154" s="164"/>
      <c r="M154" s="164"/>
      <c r="N154" s="164"/>
      <c r="O154" s="164"/>
      <c r="P154" s="164"/>
      <c r="V154" s="164"/>
      <c r="W154" s="164"/>
      <c r="Y154" s="164"/>
      <c r="Z154" s="164"/>
      <c r="AB154" s="164"/>
    </row>
    <row r="155" spans="2:28" x14ac:dyDescent="0.2">
      <c r="B155" s="274"/>
      <c r="C155" s="285"/>
      <c r="D155" s="274"/>
      <c r="E155" s="274"/>
      <c r="F155" s="274"/>
      <c r="G155" s="286"/>
      <c r="H155" s="164"/>
      <c r="I155" s="164"/>
      <c r="L155" s="164"/>
      <c r="M155" s="164"/>
      <c r="N155" s="164"/>
      <c r="O155" s="164"/>
      <c r="P155" s="164"/>
      <c r="V155" s="164"/>
      <c r="W155" s="164"/>
      <c r="Y155" s="164"/>
      <c r="Z155" s="164"/>
      <c r="AB155" s="164"/>
    </row>
    <row r="156" spans="2:28" x14ac:dyDescent="0.2">
      <c r="B156" s="274"/>
      <c r="C156" s="285"/>
      <c r="D156" s="274"/>
      <c r="E156" s="274"/>
      <c r="F156" s="274"/>
      <c r="G156" s="286"/>
      <c r="H156" s="164"/>
      <c r="I156" s="164"/>
      <c r="L156" s="164"/>
      <c r="M156" s="164"/>
      <c r="N156" s="164"/>
      <c r="O156" s="164"/>
      <c r="P156" s="164"/>
      <c r="V156" s="164"/>
      <c r="W156" s="164"/>
      <c r="Y156" s="164"/>
      <c r="Z156" s="164"/>
      <c r="AB156" s="164"/>
    </row>
    <row r="157" spans="2:28" x14ac:dyDescent="0.2">
      <c r="B157" s="274"/>
      <c r="C157" s="285"/>
      <c r="D157" s="274"/>
      <c r="E157" s="274"/>
      <c r="F157" s="274"/>
      <c r="G157" s="286"/>
      <c r="H157" s="164"/>
      <c r="I157" s="164"/>
      <c r="L157" s="164"/>
      <c r="M157" s="164"/>
      <c r="N157" s="164"/>
      <c r="O157" s="164"/>
      <c r="P157" s="164"/>
      <c r="V157" s="164"/>
      <c r="W157" s="164"/>
      <c r="Y157" s="164"/>
      <c r="Z157" s="164"/>
      <c r="AB157" s="164"/>
    </row>
    <row r="158" spans="2:28" x14ac:dyDescent="0.2">
      <c r="B158" s="274"/>
      <c r="C158" s="285"/>
      <c r="D158" s="274"/>
      <c r="E158" s="274"/>
      <c r="F158" s="274"/>
      <c r="G158" s="286"/>
      <c r="H158" s="164"/>
      <c r="I158" s="164"/>
      <c r="L158" s="164"/>
      <c r="M158" s="164"/>
      <c r="N158" s="164"/>
      <c r="O158" s="164"/>
      <c r="P158" s="164"/>
      <c r="V158" s="164"/>
      <c r="W158" s="164"/>
      <c r="Y158" s="164"/>
      <c r="Z158" s="164"/>
      <c r="AB158" s="164"/>
    </row>
    <row r="159" spans="2:28" x14ac:dyDescent="0.2">
      <c r="B159" s="274"/>
      <c r="C159" s="285"/>
      <c r="D159" s="274"/>
      <c r="E159" s="274"/>
      <c r="F159" s="274"/>
      <c r="G159" s="286"/>
      <c r="H159" s="164"/>
      <c r="I159" s="164"/>
      <c r="L159" s="164"/>
      <c r="M159" s="164"/>
      <c r="N159" s="164"/>
      <c r="O159" s="164"/>
      <c r="P159" s="164"/>
      <c r="V159" s="164"/>
      <c r="W159" s="164"/>
      <c r="Y159" s="164"/>
      <c r="Z159" s="164"/>
      <c r="AB159" s="164"/>
    </row>
    <row r="160" spans="2:28" x14ac:dyDescent="0.2">
      <c r="B160" s="274"/>
      <c r="C160" s="285"/>
      <c r="D160" s="274"/>
      <c r="E160" s="274"/>
      <c r="F160" s="274"/>
      <c r="G160" s="286"/>
      <c r="H160" s="164"/>
      <c r="I160" s="164"/>
      <c r="L160" s="164"/>
      <c r="M160" s="164"/>
      <c r="N160" s="164"/>
      <c r="O160" s="164"/>
      <c r="P160" s="164"/>
      <c r="V160" s="164"/>
      <c r="W160" s="164"/>
      <c r="Y160" s="164"/>
      <c r="Z160" s="164"/>
      <c r="AB160" s="164"/>
    </row>
    <row r="161" spans="2:28" x14ac:dyDescent="0.2">
      <c r="B161" s="274"/>
      <c r="C161" s="285"/>
      <c r="D161" s="274"/>
      <c r="E161" s="274"/>
      <c r="F161" s="274"/>
      <c r="G161" s="286"/>
      <c r="H161" s="164"/>
      <c r="I161" s="164"/>
      <c r="L161" s="164"/>
      <c r="M161" s="164"/>
      <c r="N161" s="164"/>
      <c r="O161" s="164"/>
      <c r="P161" s="164"/>
      <c r="V161" s="164"/>
      <c r="W161" s="164"/>
      <c r="Y161" s="164"/>
      <c r="Z161" s="164"/>
      <c r="AB161" s="164"/>
    </row>
    <row r="162" spans="2:28" x14ac:dyDescent="0.2">
      <c r="B162" s="274"/>
      <c r="C162" s="285"/>
      <c r="D162" s="274"/>
      <c r="E162" s="274"/>
      <c r="F162" s="274"/>
      <c r="G162" s="286"/>
      <c r="H162" s="164"/>
      <c r="I162" s="164"/>
      <c r="L162" s="164"/>
      <c r="M162" s="164"/>
      <c r="N162" s="164"/>
      <c r="O162" s="164"/>
      <c r="P162" s="164"/>
      <c r="V162" s="164"/>
      <c r="W162" s="164"/>
      <c r="Y162" s="164"/>
      <c r="Z162" s="164"/>
      <c r="AB162" s="164"/>
    </row>
    <row r="163" spans="2:28" x14ac:dyDescent="0.2">
      <c r="B163" s="274"/>
      <c r="C163" s="285"/>
      <c r="D163" s="274"/>
      <c r="E163" s="274"/>
      <c r="F163" s="274"/>
      <c r="G163" s="286"/>
      <c r="H163" s="164"/>
      <c r="I163" s="164"/>
      <c r="L163" s="164"/>
      <c r="M163" s="164"/>
      <c r="N163" s="164"/>
      <c r="O163" s="164"/>
      <c r="P163" s="164"/>
      <c r="V163" s="164"/>
      <c r="W163" s="164"/>
      <c r="Y163" s="164"/>
      <c r="Z163" s="164"/>
      <c r="AB163" s="164"/>
    </row>
    <row r="164" spans="2:28" x14ac:dyDescent="0.2">
      <c r="B164" s="274"/>
      <c r="C164" s="285"/>
      <c r="D164" s="274"/>
      <c r="E164" s="274"/>
      <c r="F164" s="274"/>
      <c r="G164" s="286"/>
      <c r="H164" s="164"/>
      <c r="I164" s="164"/>
      <c r="L164" s="164"/>
      <c r="M164" s="164"/>
      <c r="N164" s="164"/>
      <c r="O164" s="164"/>
      <c r="P164" s="164"/>
      <c r="V164" s="164"/>
      <c r="W164" s="164"/>
      <c r="Y164" s="164"/>
      <c r="Z164" s="164"/>
      <c r="AB164" s="164"/>
    </row>
    <row r="165" spans="2:28" x14ac:dyDescent="0.2">
      <c r="B165" s="274"/>
      <c r="C165" s="285"/>
      <c r="D165" s="274"/>
      <c r="E165" s="274"/>
      <c r="F165" s="274"/>
      <c r="G165" s="286"/>
      <c r="H165" s="164"/>
      <c r="I165" s="164"/>
      <c r="L165" s="164"/>
      <c r="M165" s="164"/>
      <c r="N165" s="164"/>
      <c r="O165" s="164"/>
      <c r="P165" s="164"/>
      <c r="V165" s="164"/>
      <c r="W165" s="164"/>
      <c r="Y165" s="164"/>
      <c r="Z165" s="164"/>
      <c r="AB165" s="164"/>
    </row>
    <row r="166" spans="2:28" x14ac:dyDescent="0.2">
      <c r="B166" s="274"/>
      <c r="C166" s="285"/>
      <c r="D166" s="274"/>
      <c r="E166" s="274"/>
      <c r="F166" s="274"/>
      <c r="G166" s="286"/>
      <c r="H166" s="164"/>
      <c r="I166" s="164"/>
      <c r="L166" s="164"/>
      <c r="M166" s="164"/>
      <c r="N166" s="164"/>
      <c r="O166" s="164"/>
      <c r="P166" s="164"/>
      <c r="V166" s="164"/>
      <c r="W166" s="164"/>
      <c r="Y166" s="164"/>
      <c r="Z166" s="164"/>
      <c r="AB166" s="164"/>
    </row>
    <row r="167" spans="2:28" x14ac:dyDescent="0.2">
      <c r="B167" s="274"/>
      <c r="C167" s="285"/>
      <c r="D167" s="274"/>
      <c r="E167" s="274"/>
      <c r="F167" s="274"/>
      <c r="G167" s="286"/>
      <c r="H167" s="164"/>
      <c r="I167" s="164"/>
      <c r="L167" s="164"/>
      <c r="M167" s="164"/>
      <c r="N167" s="164"/>
      <c r="O167" s="164"/>
      <c r="P167" s="164"/>
      <c r="V167" s="164"/>
      <c r="W167" s="164"/>
      <c r="Y167" s="164"/>
      <c r="Z167" s="164"/>
      <c r="AB167" s="164"/>
    </row>
    <row r="168" spans="2:28" x14ac:dyDescent="0.2">
      <c r="B168" s="274"/>
      <c r="C168" s="285"/>
      <c r="D168" s="274"/>
      <c r="E168" s="274"/>
      <c r="F168" s="274"/>
      <c r="G168" s="286"/>
      <c r="H168" s="164"/>
      <c r="I168" s="164"/>
      <c r="L168" s="164"/>
      <c r="M168" s="164"/>
      <c r="N168" s="164"/>
      <c r="O168" s="164"/>
      <c r="P168" s="164"/>
      <c r="V168" s="164"/>
      <c r="W168" s="164"/>
      <c r="Y168" s="164"/>
      <c r="Z168" s="164"/>
      <c r="AB168" s="164"/>
    </row>
    <row r="169" spans="2:28" x14ac:dyDescent="0.2">
      <c r="B169" s="274"/>
      <c r="C169" s="285"/>
      <c r="D169" s="274"/>
      <c r="E169" s="274"/>
      <c r="F169" s="274"/>
      <c r="G169" s="286"/>
      <c r="H169" s="164"/>
      <c r="I169" s="164"/>
      <c r="L169" s="164"/>
      <c r="M169" s="164"/>
      <c r="N169" s="164"/>
      <c r="O169" s="164"/>
      <c r="P169" s="164"/>
      <c r="V169" s="164"/>
      <c r="W169" s="164"/>
      <c r="Y169" s="164"/>
      <c r="Z169" s="164"/>
      <c r="AB169" s="164"/>
    </row>
    <row r="170" spans="2:28" x14ac:dyDescent="0.2">
      <c r="B170" s="274"/>
      <c r="C170" s="285"/>
      <c r="D170" s="274"/>
      <c r="E170" s="274"/>
      <c r="F170" s="274"/>
      <c r="G170" s="286"/>
      <c r="H170" s="164"/>
      <c r="I170" s="164"/>
      <c r="L170" s="164"/>
      <c r="M170" s="164"/>
      <c r="N170" s="164"/>
      <c r="O170" s="164"/>
      <c r="P170" s="164"/>
      <c r="V170" s="164"/>
      <c r="W170" s="164"/>
      <c r="Y170" s="164"/>
      <c r="Z170" s="164"/>
      <c r="AB170" s="164"/>
    </row>
    <row r="171" spans="2:28" x14ac:dyDescent="0.2">
      <c r="B171" s="274"/>
      <c r="C171" s="285"/>
      <c r="D171" s="274"/>
      <c r="E171" s="274"/>
      <c r="F171" s="274"/>
      <c r="G171" s="286"/>
      <c r="H171" s="164"/>
      <c r="I171" s="164"/>
      <c r="L171" s="164"/>
      <c r="M171" s="164"/>
      <c r="N171" s="164"/>
      <c r="O171" s="164"/>
      <c r="P171" s="164"/>
      <c r="V171" s="164"/>
      <c r="W171" s="164"/>
      <c r="Y171" s="164"/>
      <c r="Z171" s="164"/>
      <c r="AB171" s="164"/>
    </row>
    <row r="172" spans="2:28" x14ac:dyDescent="0.2">
      <c r="B172" s="274"/>
      <c r="C172" s="285"/>
      <c r="D172" s="274"/>
      <c r="E172" s="274"/>
      <c r="F172" s="274"/>
      <c r="G172" s="286"/>
      <c r="H172" s="164"/>
      <c r="I172" s="164"/>
      <c r="L172" s="164"/>
      <c r="M172" s="164"/>
      <c r="N172" s="164"/>
      <c r="O172" s="164"/>
      <c r="P172" s="164"/>
      <c r="V172" s="164"/>
      <c r="W172" s="164"/>
      <c r="Y172" s="164"/>
      <c r="Z172" s="164"/>
      <c r="AB172" s="164"/>
    </row>
    <row r="173" spans="2:28" x14ac:dyDescent="0.2">
      <c r="B173" s="274"/>
      <c r="C173" s="285"/>
      <c r="D173" s="274"/>
      <c r="E173" s="274"/>
      <c r="F173" s="274"/>
      <c r="G173" s="286"/>
      <c r="H173" s="164"/>
      <c r="I173" s="164"/>
      <c r="L173" s="164"/>
      <c r="M173" s="164"/>
      <c r="N173" s="164"/>
      <c r="O173" s="164"/>
      <c r="P173" s="164"/>
      <c r="V173" s="164"/>
      <c r="W173" s="164"/>
      <c r="Y173" s="164"/>
      <c r="Z173" s="164"/>
      <c r="AB173" s="164"/>
    </row>
    <row r="174" spans="2:28" x14ac:dyDescent="0.2">
      <c r="B174" s="274"/>
      <c r="C174" s="285"/>
      <c r="D174" s="274"/>
      <c r="E174" s="274"/>
      <c r="F174" s="274"/>
      <c r="G174" s="286"/>
      <c r="H174" s="164"/>
      <c r="I174" s="164"/>
      <c r="L174" s="164"/>
      <c r="M174" s="164"/>
      <c r="N174" s="164"/>
      <c r="O174" s="164"/>
      <c r="P174" s="164"/>
      <c r="V174" s="164"/>
      <c r="W174" s="164"/>
      <c r="Y174" s="164"/>
      <c r="Z174" s="164"/>
      <c r="AB174" s="164"/>
    </row>
    <row r="175" spans="2:28" x14ac:dyDescent="0.2">
      <c r="B175" s="274"/>
      <c r="C175" s="285"/>
      <c r="D175" s="274"/>
      <c r="E175" s="274"/>
      <c r="F175" s="274"/>
      <c r="G175" s="286"/>
      <c r="H175" s="164"/>
      <c r="I175" s="164"/>
      <c r="L175" s="164"/>
      <c r="M175" s="164"/>
      <c r="N175" s="164"/>
      <c r="O175" s="164"/>
      <c r="P175" s="164"/>
      <c r="V175" s="164"/>
      <c r="W175" s="164"/>
      <c r="Y175" s="164"/>
      <c r="Z175" s="164"/>
      <c r="AB175" s="164"/>
    </row>
    <row r="176" spans="2:28" x14ac:dyDescent="0.2">
      <c r="B176" s="274"/>
      <c r="C176" s="285"/>
      <c r="D176" s="274"/>
      <c r="E176" s="274"/>
      <c r="F176" s="274"/>
      <c r="G176" s="286"/>
      <c r="H176" s="164"/>
      <c r="I176" s="164"/>
      <c r="L176" s="164"/>
      <c r="M176" s="164"/>
      <c r="N176" s="164"/>
      <c r="O176" s="164"/>
      <c r="P176" s="164"/>
      <c r="V176" s="164"/>
      <c r="W176" s="164"/>
      <c r="Y176" s="164"/>
      <c r="Z176" s="164"/>
      <c r="AB176" s="164"/>
    </row>
    <row r="177" spans="2:28" x14ac:dyDescent="0.2">
      <c r="B177" s="274"/>
      <c r="C177" s="285"/>
      <c r="D177" s="274"/>
      <c r="E177" s="274"/>
      <c r="F177" s="274"/>
      <c r="G177" s="286"/>
      <c r="H177" s="164"/>
      <c r="I177" s="164"/>
      <c r="L177" s="164"/>
      <c r="M177" s="164"/>
      <c r="N177" s="164"/>
      <c r="O177" s="164"/>
      <c r="P177" s="164"/>
      <c r="V177" s="164"/>
      <c r="W177" s="164"/>
      <c r="Y177" s="164"/>
      <c r="Z177" s="164"/>
      <c r="AB177" s="164"/>
    </row>
    <row r="178" spans="2:28" x14ac:dyDescent="0.2">
      <c r="B178" s="274"/>
      <c r="C178" s="285"/>
      <c r="D178" s="274"/>
      <c r="E178" s="274"/>
      <c r="F178" s="274"/>
      <c r="G178" s="286"/>
      <c r="H178" s="164"/>
      <c r="I178" s="164"/>
      <c r="L178" s="164"/>
      <c r="M178" s="164"/>
      <c r="N178" s="164"/>
      <c r="O178" s="164"/>
      <c r="P178" s="164"/>
      <c r="V178" s="164"/>
      <c r="W178" s="164"/>
      <c r="Y178" s="164"/>
      <c r="Z178" s="164"/>
      <c r="AB178" s="164"/>
    </row>
    <row r="179" spans="2:28" x14ac:dyDescent="0.2">
      <c r="B179" s="274"/>
      <c r="C179" s="285"/>
      <c r="D179" s="274"/>
      <c r="E179" s="274"/>
      <c r="F179" s="274"/>
      <c r="G179" s="286"/>
      <c r="H179" s="164"/>
      <c r="I179" s="164"/>
      <c r="L179" s="164"/>
      <c r="M179" s="164"/>
      <c r="N179" s="164"/>
      <c r="O179" s="164"/>
      <c r="P179" s="164"/>
      <c r="V179" s="164"/>
      <c r="W179" s="164"/>
      <c r="Y179" s="164"/>
      <c r="Z179" s="164"/>
      <c r="AB179" s="164"/>
    </row>
    <row r="180" spans="2:28" x14ac:dyDescent="0.2">
      <c r="B180" s="274"/>
      <c r="C180" s="285"/>
      <c r="D180" s="274"/>
      <c r="E180" s="274"/>
      <c r="F180" s="274"/>
      <c r="G180" s="286"/>
      <c r="H180" s="164"/>
      <c r="I180" s="164"/>
      <c r="L180" s="164"/>
      <c r="M180" s="164"/>
      <c r="N180" s="164"/>
      <c r="O180" s="164"/>
      <c r="P180" s="164"/>
      <c r="V180" s="164"/>
      <c r="W180" s="164"/>
      <c r="Y180" s="164"/>
      <c r="Z180" s="164"/>
      <c r="AB180" s="164"/>
    </row>
    <row r="181" spans="2:28" x14ac:dyDescent="0.2">
      <c r="B181" s="274"/>
      <c r="C181" s="285"/>
      <c r="D181" s="274"/>
      <c r="E181" s="274"/>
      <c r="F181" s="274"/>
      <c r="G181" s="286"/>
      <c r="H181" s="164"/>
      <c r="I181" s="164"/>
      <c r="L181" s="164"/>
      <c r="M181" s="164"/>
      <c r="N181" s="164"/>
      <c r="O181" s="164"/>
      <c r="P181" s="164"/>
      <c r="V181" s="164"/>
      <c r="W181" s="164"/>
      <c r="Y181" s="164"/>
      <c r="Z181" s="164"/>
      <c r="AB181" s="164"/>
    </row>
    <row r="182" spans="2:28" x14ac:dyDescent="0.2">
      <c r="B182" s="274"/>
      <c r="C182" s="285"/>
      <c r="D182" s="274"/>
      <c r="E182" s="274"/>
      <c r="F182" s="274"/>
      <c r="G182" s="286"/>
      <c r="H182" s="164"/>
      <c r="I182" s="164"/>
      <c r="L182" s="164"/>
      <c r="M182" s="164"/>
      <c r="N182" s="164"/>
      <c r="O182" s="164"/>
      <c r="P182" s="164"/>
      <c r="V182" s="164"/>
      <c r="W182" s="164"/>
      <c r="Y182" s="164"/>
      <c r="Z182" s="164"/>
      <c r="AB182" s="164"/>
    </row>
    <row r="183" spans="2:28" x14ac:dyDescent="0.2">
      <c r="B183" s="274"/>
      <c r="C183" s="285"/>
      <c r="D183" s="274"/>
      <c r="E183" s="274"/>
      <c r="F183" s="274"/>
      <c r="G183" s="286"/>
      <c r="H183" s="164"/>
      <c r="I183" s="164"/>
      <c r="L183" s="164"/>
      <c r="M183" s="164"/>
      <c r="N183" s="164"/>
      <c r="O183" s="164"/>
      <c r="P183" s="164"/>
      <c r="V183" s="164"/>
      <c r="W183" s="164"/>
      <c r="Y183" s="164"/>
      <c r="Z183" s="164"/>
      <c r="AB183" s="164"/>
    </row>
    <row r="184" spans="2:28" x14ac:dyDescent="0.2">
      <c r="B184" s="274"/>
      <c r="C184" s="285"/>
      <c r="D184" s="274"/>
      <c r="E184" s="274"/>
      <c r="F184" s="274"/>
      <c r="G184" s="286"/>
      <c r="H184" s="164"/>
      <c r="I184" s="164"/>
      <c r="L184" s="164"/>
      <c r="M184" s="164"/>
      <c r="N184" s="164"/>
      <c r="O184" s="164"/>
      <c r="P184" s="164"/>
      <c r="V184" s="164"/>
      <c r="W184" s="164"/>
      <c r="Y184" s="164"/>
      <c r="Z184" s="164"/>
      <c r="AB184" s="164"/>
    </row>
    <row r="185" spans="2:28" x14ac:dyDescent="0.2">
      <c r="B185" s="274"/>
      <c r="C185" s="285"/>
      <c r="D185" s="274"/>
      <c r="E185" s="274"/>
      <c r="F185" s="274"/>
      <c r="G185" s="286"/>
      <c r="H185" s="164"/>
      <c r="I185" s="164"/>
      <c r="L185" s="164"/>
      <c r="M185" s="164"/>
      <c r="N185" s="164"/>
      <c r="O185" s="164"/>
      <c r="P185" s="164"/>
      <c r="V185" s="164"/>
      <c r="W185" s="164"/>
      <c r="Y185" s="164"/>
      <c r="Z185" s="164"/>
      <c r="AB185" s="164"/>
    </row>
    <row r="186" spans="2:28" x14ac:dyDescent="0.2">
      <c r="B186" s="274"/>
      <c r="C186" s="285"/>
      <c r="D186" s="274"/>
      <c r="E186" s="274"/>
      <c r="F186" s="274"/>
      <c r="G186" s="286"/>
      <c r="H186" s="164"/>
      <c r="I186" s="164"/>
      <c r="L186" s="164"/>
      <c r="M186" s="164"/>
      <c r="N186" s="164"/>
      <c r="O186" s="164"/>
      <c r="P186" s="164"/>
      <c r="V186" s="164"/>
      <c r="W186" s="164"/>
      <c r="Y186" s="164"/>
      <c r="Z186" s="164"/>
      <c r="AB186" s="164"/>
    </row>
    <row r="187" spans="2:28" x14ac:dyDescent="0.2">
      <c r="B187" s="274"/>
      <c r="C187" s="285"/>
      <c r="D187" s="274"/>
      <c r="E187" s="274"/>
      <c r="F187" s="274"/>
      <c r="G187" s="286"/>
      <c r="H187" s="164"/>
      <c r="I187" s="164"/>
      <c r="L187" s="164"/>
      <c r="M187" s="164"/>
      <c r="N187" s="164"/>
      <c r="O187" s="164"/>
      <c r="P187" s="164"/>
      <c r="V187" s="164"/>
      <c r="W187" s="164"/>
      <c r="Y187" s="164"/>
      <c r="Z187" s="164"/>
      <c r="AB187" s="164"/>
    </row>
    <row r="188" spans="2:28" x14ac:dyDescent="0.2">
      <c r="B188" s="274"/>
      <c r="C188" s="285"/>
      <c r="D188" s="274"/>
      <c r="E188" s="274"/>
      <c r="F188" s="274"/>
      <c r="G188" s="286"/>
      <c r="H188" s="164"/>
      <c r="I188" s="164"/>
      <c r="L188" s="164"/>
      <c r="M188" s="164"/>
      <c r="N188" s="164"/>
      <c r="O188" s="164"/>
      <c r="P188" s="164"/>
      <c r="V188" s="164"/>
      <c r="W188" s="164"/>
      <c r="Y188" s="164"/>
      <c r="Z188" s="164"/>
      <c r="AB188" s="164"/>
    </row>
    <row r="189" spans="2:28" x14ac:dyDescent="0.2">
      <c r="B189" s="274"/>
      <c r="C189" s="285"/>
      <c r="D189" s="274"/>
      <c r="E189" s="274"/>
      <c r="F189" s="274"/>
      <c r="G189" s="286"/>
      <c r="H189" s="164"/>
      <c r="I189" s="164"/>
      <c r="L189" s="164"/>
      <c r="M189" s="164"/>
      <c r="N189" s="164"/>
      <c r="O189" s="164"/>
      <c r="P189" s="164"/>
      <c r="V189" s="164"/>
      <c r="W189" s="164"/>
      <c r="Y189" s="164"/>
      <c r="Z189" s="164"/>
      <c r="AB189" s="164"/>
    </row>
    <row r="190" spans="2:28" x14ac:dyDescent="0.2">
      <c r="B190" s="274"/>
      <c r="C190" s="285"/>
      <c r="D190" s="274"/>
      <c r="E190" s="274"/>
      <c r="F190" s="274"/>
      <c r="G190" s="286"/>
      <c r="H190" s="164"/>
      <c r="I190" s="164"/>
      <c r="L190" s="164"/>
      <c r="M190" s="164"/>
      <c r="N190" s="164"/>
      <c r="O190" s="164"/>
      <c r="P190" s="164"/>
      <c r="V190" s="164"/>
      <c r="W190" s="164"/>
      <c r="Y190" s="164"/>
      <c r="Z190" s="164"/>
      <c r="AB190" s="164"/>
    </row>
    <row r="191" spans="2:28" x14ac:dyDescent="0.2">
      <c r="B191" s="274"/>
      <c r="C191" s="285"/>
      <c r="D191" s="274"/>
      <c r="E191" s="274"/>
      <c r="F191" s="274"/>
      <c r="G191" s="286"/>
      <c r="H191" s="164"/>
      <c r="I191" s="164"/>
      <c r="L191" s="164"/>
      <c r="M191" s="164"/>
      <c r="N191" s="164"/>
      <c r="O191" s="164"/>
      <c r="P191" s="164"/>
      <c r="V191" s="164"/>
      <c r="W191" s="164"/>
      <c r="Y191" s="164"/>
      <c r="Z191" s="164"/>
      <c r="AB191" s="164"/>
    </row>
    <row r="192" spans="2:28" x14ac:dyDescent="0.2">
      <c r="B192" s="274"/>
      <c r="C192" s="285"/>
      <c r="D192" s="274"/>
      <c r="E192" s="274"/>
      <c r="F192" s="274"/>
      <c r="G192" s="286"/>
      <c r="H192" s="164"/>
      <c r="I192" s="164"/>
      <c r="L192" s="164"/>
      <c r="M192" s="164"/>
      <c r="N192" s="164"/>
      <c r="O192" s="164"/>
      <c r="P192" s="164"/>
      <c r="V192" s="164"/>
      <c r="W192" s="164"/>
      <c r="Y192" s="164"/>
      <c r="Z192" s="164"/>
      <c r="AB192" s="164"/>
    </row>
    <row r="193" spans="2:28" x14ac:dyDescent="0.2">
      <c r="B193" s="274"/>
      <c r="C193" s="285"/>
      <c r="D193" s="274"/>
      <c r="E193" s="274"/>
      <c r="F193" s="274"/>
      <c r="G193" s="286"/>
      <c r="H193" s="164"/>
      <c r="I193" s="164"/>
      <c r="L193" s="164"/>
      <c r="M193" s="164"/>
      <c r="N193" s="164"/>
      <c r="O193" s="164"/>
      <c r="P193" s="164"/>
      <c r="V193" s="164"/>
      <c r="W193" s="164"/>
      <c r="Y193" s="164"/>
      <c r="Z193" s="164"/>
      <c r="AB193" s="164"/>
    </row>
    <row r="194" spans="2:28" x14ac:dyDescent="0.2">
      <c r="B194" s="274"/>
      <c r="C194" s="285"/>
      <c r="D194" s="274"/>
      <c r="E194" s="274"/>
      <c r="F194" s="274"/>
      <c r="G194" s="286"/>
      <c r="H194" s="164"/>
      <c r="I194" s="164"/>
      <c r="L194" s="164"/>
      <c r="M194" s="164"/>
      <c r="N194" s="164"/>
      <c r="O194" s="164"/>
      <c r="P194" s="164"/>
      <c r="V194" s="164"/>
      <c r="W194" s="164"/>
      <c r="Y194" s="164"/>
      <c r="Z194" s="164"/>
      <c r="AB194" s="164"/>
    </row>
    <row r="195" spans="2:28" x14ac:dyDescent="0.2">
      <c r="B195" s="274"/>
      <c r="C195" s="285"/>
      <c r="D195" s="274"/>
      <c r="E195" s="274"/>
      <c r="F195" s="274"/>
      <c r="G195" s="286"/>
      <c r="H195" s="164"/>
      <c r="I195" s="164"/>
      <c r="L195" s="164"/>
      <c r="M195" s="164"/>
      <c r="N195" s="164"/>
      <c r="O195" s="164"/>
      <c r="P195" s="164"/>
      <c r="V195" s="164"/>
      <c r="W195" s="164"/>
      <c r="Y195" s="164"/>
      <c r="Z195" s="164"/>
      <c r="AB195" s="164"/>
    </row>
  </sheetData>
  <sheetProtection password="CC38" sheet="1" objects="1" scenarios="1"/>
  <mergeCells count="37"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  <mergeCell ref="S5:S8"/>
    <mergeCell ref="B7:C7"/>
    <mergeCell ref="E7:G7"/>
    <mergeCell ref="B8:G8"/>
    <mergeCell ref="H8:H9"/>
    <mergeCell ref="I8:I9"/>
    <mergeCell ref="C3:C6"/>
    <mergeCell ref="B29:H29"/>
    <mergeCell ref="B35:H35"/>
    <mergeCell ref="L35:L36"/>
    <mergeCell ref="N35:N36"/>
    <mergeCell ref="P35:P36"/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baseColWidth="10" defaultRowHeight="12.75" x14ac:dyDescent="0.25"/>
  <cols>
    <col min="1" max="1" width="11.5546875" style="101" customWidth="1"/>
    <col min="2" max="2" width="0" style="101" hidden="1" customWidth="1"/>
    <col min="3" max="3" width="8.77734375" style="117" customWidth="1"/>
    <col min="4" max="16384" width="11.5546875" style="101"/>
  </cols>
  <sheetData>
    <row r="1" spans="1:3" ht="13.5" thickBot="1" x14ac:dyDescent="0.3">
      <c r="A1" s="115"/>
      <c r="B1" s="116">
        <v>4.2699999999999996</v>
      </c>
    </row>
    <row r="2" spans="1:3" x14ac:dyDescent="0.25">
      <c r="A2" s="103" t="s">
        <v>1827</v>
      </c>
      <c r="B2" s="104" t="s">
        <v>1828</v>
      </c>
    </row>
    <row r="3" spans="1:3" x14ac:dyDescent="0.25">
      <c r="A3" s="99">
        <v>1</v>
      </c>
      <c r="B3" s="100">
        <v>28.07</v>
      </c>
      <c r="C3" s="102">
        <f>B3+$B$1</f>
        <v>32.340000000000003</v>
      </c>
    </row>
    <row r="4" spans="1:3" x14ac:dyDescent="0.25">
      <c r="A4" s="99">
        <v>2</v>
      </c>
      <c r="B4" s="100">
        <v>28.07</v>
      </c>
      <c r="C4" s="102">
        <f>B4+$B$1</f>
        <v>32.340000000000003</v>
      </c>
    </row>
    <row r="5" spans="1:3" x14ac:dyDescent="0.25">
      <c r="A5" s="99">
        <v>3</v>
      </c>
      <c r="B5" s="100">
        <v>24</v>
      </c>
      <c r="C5" s="102">
        <f t="shared" ref="C5:C68" si="0">B5+$B$1</f>
        <v>28.27</v>
      </c>
    </row>
    <row r="6" spans="1:3" x14ac:dyDescent="0.25">
      <c r="A6" s="99">
        <v>4</v>
      </c>
      <c r="B6" s="100"/>
      <c r="C6" s="102"/>
    </row>
    <row r="7" spans="1:3" x14ac:dyDescent="0.25">
      <c r="A7" s="99">
        <v>5</v>
      </c>
      <c r="B7" s="100"/>
      <c r="C7" s="102"/>
    </row>
    <row r="8" spans="1:3" x14ac:dyDescent="0.25">
      <c r="A8" s="99">
        <v>6</v>
      </c>
      <c r="B8" s="100">
        <v>31</v>
      </c>
      <c r="C8" s="102">
        <f t="shared" si="0"/>
        <v>35.269999999999996</v>
      </c>
    </row>
    <row r="9" spans="1:3" x14ac:dyDescent="0.25">
      <c r="A9" s="99">
        <v>7</v>
      </c>
      <c r="B9" s="100"/>
      <c r="C9" s="102"/>
    </row>
    <row r="10" spans="1:3" x14ac:dyDescent="0.25">
      <c r="A10" s="99">
        <v>8</v>
      </c>
      <c r="B10" s="100">
        <v>34</v>
      </c>
      <c r="C10" s="102">
        <f t="shared" si="0"/>
        <v>38.269999999999996</v>
      </c>
    </row>
    <row r="11" spans="1:3" x14ac:dyDescent="0.25">
      <c r="A11" s="99">
        <v>9</v>
      </c>
      <c r="B11" s="100"/>
      <c r="C11" s="102"/>
    </row>
    <row r="12" spans="1:3" x14ac:dyDescent="0.25">
      <c r="A12" s="99">
        <v>10</v>
      </c>
      <c r="B12" s="100">
        <v>37.619999999999997</v>
      </c>
      <c r="C12" s="102">
        <f t="shared" si="0"/>
        <v>41.89</v>
      </c>
    </row>
    <row r="13" spans="1:3" x14ac:dyDescent="0.25">
      <c r="A13" s="99">
        <v>11</v>
      </c>
      <c r="B13" s="100">
        <v>27</v>
      </c>
      <c r="C13" s="102">
        <f t="shared" si="0"/>
        <v>31.27</v>
      </c>
    </row>
    <row r="14" spans="1:3" x14ac:dyDescent="0.25">
      <c r="A14" s="99">
        <v>12</v>
      </c>
      <c r="B14" s="100">
        <v>25</v>
      </c>
      <c r="C14" s="102">
        <f t="shared" si="0"/>
        <v>29.27</v>
      </c>
    </row>
    <row r="15" spans="1:3" x14ac:dyDescent="0.25">
      <c r="A15" s="99">
        <v>13</v>
      </c>
      <c r="B15" s="100">
        <v>27</v>
      </c>
      <c r="C15" s="102">
        <f t="shared" si="0"/>
        <v>31.27</v>
      </c>
    </row>
    <row r="16" spans="1:3" x14ac:dyDescent="0.25">
      <c r="A16" s="99">
        <v>14</v>
      </c>
      <c r="B16" s="100">
        <v>27.13</v>
      </c>
      <c r="C16" s="102">
        <f t="shared" si="0"/>
        <v>31.4</v>
      </c>
    </row>
    <row r="17" spans="1:3" x14ac:dyDescent="0.25">
      <c r="A17" s="99">
        <v>15</v>
      </c>
      <c r="B17" s="100"/>
      <c r="C17" s="102"/>
    </row>
    <row r="18" spans="1:3" x14ac:dyDescent="0.25">
      <c r="A18" s="99">
        <v>16</v>
      </c>
      <c r="B18" s="100">
        <v>25</v>
      </c>
      <c r="C18" s="102">
        <f t="shared" si="0"/>
        <v>29.27</v>
      </c>
    </row>
    <row r="19" spans="1:3" x14ac:dyDescent="0.25">
      <c r="A19" s="99">
        <v>17</v>
      </c>
      <c r="B19" s="100">
        <v>25</v>
      </c>
      <c r="C19" s="102">
        <f t="shared" si="0"/>
        <v>29.27</v>
      </c>
    </row>
    <row r="20" spans="1:3" x14ac:dyDescent="0.25">
      <c r="A20" s="99">
        <v>18</v>
      </c>
      <c r="B20" s="100">
        <v>29</v>
      </c>
      <c r="C20" s="102">
        <f t="shared" si="0"/>
        <v>33.269999999999996</v>
      </c>
    </row>
    <row r="21" spans="1:3" x14ac:dyDescent="0.25">
      <c r="A21" s="99">
        <v>19</v>
      </c>
      <c r="B21" s="100">
        <v>23</v>
      </c>
      <c r="C21" s="102">
        <f t="shared" si="0"/>
        <v>27.27</v>
      </c>
    </row>
    <row r="22" spans="1:3" x14ac:dyDescent="0.25">
      <c r="A22" s="99">
        <v>20</v>
      </c>
      <c r="B22" s="100"/>
      <c r="C22" s="102"/>
    </row>
    <row r="23" spans="1:3" x14ac:dyDescent="0.25">
      <c r="A23" s="99">
        <v>21</v>
      </c>
      <c r="B23" s="100">
        <v>29</v>
      </c>
      <c r="C23" s="102">
        <f t="shared" si="0"/>
        <v>33.269999999999996</v>
      </c>
    </row>
    <row r="24" spans="1:3" x14ac:dyDescent="0.25">
      <c r="A24" s="99">
        <v>22</v>
      </c>
      <c r="B24" s="100">
        <v>29.02</v>
      </c>
      <c r="C24" s="102">
        <f t="shared" si="0"/>
        <v>33.29</v>
      </c>
    </row>
    <row r="25" spans="1:3" x14ac:dyDescent="0.25">
      <c r="A25" s="99">
        <v>23</v>
      </c>
      <c r="B25" s="100">
        <v>23</v>
      </c>
      <c r="C25" s="102">
        <f t="shared" si="0"/>
        <v>27.27</v>
      </c>
    </row>
    <row r="26" spans="1:3" x14ac:dyDescent="0.25">
      <c r="A26" s="99">
        <v>24</v>
      </c>
      <c r="B26" s="100">
        <v>20.3</v>
      </c>
      <c r="C26" s="102">
        <f t="shared" si="0"/>
        <v>24.57</v>
      </c>
    </row>
    <row r="27" spans="1:3" x14ac:dyDescent="0.25">
      <c r="A27" s="99">
        <v>25</v>
      </c>
      <c r="B27" s="100"/>
      <c r="C27" s="102"/>
    </row>
    <row r="28" spans="1:3" x14ac:dyDescent="0.25">
      <c r="A28" s="99">
        <v>26</v>
      </c>
      <c r="B28" s="100">
        <v>22</v>
      </c>
      <c r="C28" s="102">
        <f t="shared" si="0"/>
        <v>26.27</v>
      </c>
    </row>
    <row r="29" spans="1:3" x14ac:dyDescent="0.25">
      <c r="A29" s="99">
        <v>27</v>
      </c>
      <c r="B29" s="100"/>
      <c r="C29" s="102"/>
    </row>
    <row r="30" spans="1:3" x14ac:dyDescent="0.25">
      <c r="A30" s="99">
        <v>28</v>
      </c>
      <c r="B30" s="100"/>
      <c r="C30" s="102"/>
    </row>
    <row r="31" spans="1:3" x14ac:dyDescent="0.25">
      <c r="A31" s="99">
        <v>29</v>
      </c>
      <c r="B31" s="100">
        <v>30</v>
      </c>
      <c r="C31" s="102">
        <f t="shared" si="0"/>
        <v>34.269999999999996</v>
      </c>
    </row>
    <row r="32" spans="1:3" x14ac:dyDescent="0.25">
      <c r="A32" s="99">
        <v>30</v>
      </c>
      <c r="B32" s="100">
        <v>22</v>
      </c>
      <c r="C32" s="102">
        <f t="shared" si="0"/>
        <v>26.27</v>
      </c>
    </row>
    <row r="33" spans="1:3" x14ac:dyDescent="0.25">
      <c r="A33" s="99">
        <v>31</v>
      </c>
      <c r="B33" s="100">
        <v>18.73</v>
      </c>
      <c r="C33" s="102">
        <f t="shared" si="0"/>
        <v>23</v>
      </c>
    </row>
    <row r="34" spans="1:3" x14ac:dyDescent="0.25">
      <c r="A34" s="99">
        <v>32</v>
      </c>
      <c r="B34" s="100">
        <v>18.73</v>
      </c>
      <c r="C34" s="102">
        <f t="shared" si="0"/>
        <v>23</v>
      </c>
    </row>
    <row r="35" spans="1:3" x14ac:dyDescent="0.25">
      <c r="A35" s="99">
        <v>33</v>
      </c>
      <c r="B35" s="100">
        <v>18.73</v>
      </c>
      <c r="C35" s="102">
        <f t="shared" si="0"/>
        <v>23</v>
      </c>
    </row>
    <row r="36" spans="1:3" x14ac:dyDescent="0.25">
      <c r="A36" s="99">
        <v>34</v>
      </c>
      <c r="B36" s="100">
        <v>23</v>
      </c>
      <c r="C36" s="102">
        <f t="shared" si="0"/>
        <v>27.27</v>
      </c>
    </row>
    <row r="37" spans="1:3" x14ac:dyDescent="0.25">
      <c r="A37" s="99">
        <v>35</v>
      </c>
      <c r="B37" s="100">
        <v>25</v>
      </c>
      <c r="C37" s="102">
        <f t="shared" si="0"/>
        <v>29.27</v>
      </c>
    </row>
    <row r="38" spans="1:3" x14ac:dyDescent="0.25">
      <c r="A38" s="99">
        <v>36</v>
      </c>
      <c r="B38" s="100">
        <v>28</v>
      </c>
      <c r="C38" s="102">
        <f t="shared" si="0"/>
        <v>32.269999999999996</v>
      </c>
    </row>
    <row r="39" spans="1:3" x14ac:dyDescent="0.25">
      <c r="A39" s="99">
        <v>37</v>
      </c>
      <c r="B39" s="100">
        <v>25</v>
      </c>
      <c r="C39" s="102">
        <f t="shared" si="0"/>
        <v>29.27</v>
      </c>
    </row>
    <row r="40" spans="1:3" x14ac:dyDescent="0.25">
      <c r="A40" s="99">
        <v>38</v>
      </c>
      <c r="B40" s="100">
        <v>30</v>
      </c>
      <c r="C40" s="102">
        <f t="shared" si="0"/>
        <v>34.269999999999996</v>
      </c>
    </row>
    <row r="41" spans="1:3" x14ac:dyDescent="0.25">
      <c r="A41" s="99">
        <v>39</v>
      </c>
      <c r="B41" s="100">
        <v>29.33</v>
      </c>
      <c r="C41" s="102">
        <f t="shared" si="0"/>
        <v>33.599999999999994</v>
      </c>
    </row>
    <row r="42" spans="1:3" x14ac:dyDescent="0.25">
      <c r="A42" s="99">
        <v>40</v>
      </c>
      <c r="B42" s="100">
        <v>17</v>
      </c>
      <c r="C42" s="102">
        <f t="shared" si="0"/>
        <v>21.27</v>
      </c>
    </row>
    <row r="43" spans="1:3" x14ac:dyDescent="0.25">
      <c r="A43" s="99">
        <v>41</v>
      </c>
      <c r="B43" s="100">
        <v>24.66</v>
      </c>
      <c r="C43" s="102">
        <f t="shared" si="0"/>
        <v>28.93</v>
      </c>
    </row>
    <row r="44" spans="1:3" x14ac:dyDescent="0.25">
      <c r="A44" s="99">
        <v>42</v>
      </c>
      <c r="B44" s="100">
        <v>33.49</v>
      </c>
      <c r="C44" s="102">
        <f t="shared" si="0"/>
        <v>37.760000000000005</v>
      </c>
    </row>
    <row r="45" spans="1:3" x14ac:dyDescent="0.25">
      <c r="A45" s="99">
        <v>43</v>
      </c>
      <c r="B45" s="100"/>
      <c r="C45" s="102">
        <f t="shared" si="0"/>
        <v>4.2699999999999996</v>
      </c>
    </row>
    <row r="46" spans="1:3" x14ac:dyDescent="0.25">
      <c r="A46" s="99">
        <v>44</v>
      </c>
      <c r="B46" s="100">
        <v>24</v>
      </c>
      <c r="C46" s="102">
        <f t="shared" si="0"/>
        <v>28.27</v>
      </c>
    </row>
    <row r="47" spans="1:3" x14ac:dyDescent="0.25">
      <c r="A47" s="99">
        <v>45</v>
      </c>
      <c r="B47" s="100">
        <v>24.66</v>
      </c>
      <c r="C47" s="102">
        <f t="shared" si="0"/>
        <v>28.93</v>
      </c>
    </row>
    <row r="48" spans="1:3" x14ac:dyDescent="0.25">
      <c r="A48" s="99">
        <v>46</v>
      </c>
      <c r="B48" s="100">
        <v>23</v>
      </c>
      <c r="C48" s="102">
        <f t="shared" si="0"/>
        <v>27.27</v>
      </c>
    </row>
    <row r="49" spans="1:3" x14ac:dyDescent="0.25">
      <c r="A49" s="99">
        <v>47</v>
      </c>
      <c r="B49" s="100">
        <v>20</v>
      </c>
      <c r="C49" s="102">
        <f t="shared" si="0"/>
        <v>24.27</v>
      </c>
    </row>
    <row r="50" spans="1:3" x14ac:dyDescent="0.25">
      <c r="A50" s="99">
        <v>48</v>
      </c>
      <c r="B50" s="100">
        <v>25.4</v>
      </c>
      <c r="C50" s="102">
        <f t="shared" si="0"/>
        <v>29.669999999999998</v>
      </c>
    </row>
    <row r="51" spans="1:3" x14ac:dyDescent="0.25">
      <c r="A51" s="99">
        <v>49</v>
      </c>
      <c r="B51" s="100">
        <v>23.98</v>
      </c>
      <c r="C51" s="102">
        <f t="shared" si="0"/>
        <v>28.25</v>
      </c>
    </row>
    <row r="52" spans="1:3" x14ac:dyDescent="0.25">
      <c r="A52" s="99">
        <v>50</v>
      </c>
      <c r="B52" s="100"/>
      <c r="C52" s="102"/>
    </row>
    <row r="53" spans="1:3" x14ac:dyDescent="0.25">
      <c r="A53" s="99">
        <v>51</v>
      </c>
      <c r="B53" s="100">
        <v>33</v>
      </c>
      <c r="C53" s="102">
        <f t="shared" si="0"/>
        <v>37.269999999999996</v>
      </c>
    </row>
    <row r="54" spans="1:3" x14ac:dyDescent="0.25">
      <c r="A54" s="99">
        <v>52</v>
      </c>
      <c r="B54" s="100"/>
      <c r="C54" s="102"/>
    </row>
    <row r="55" spans="1:3" x14ac:dyDescent="0.25">
      <c r="A55" s="99">
        <v>53</v>
      </c>
      <c r="B55" s="100"/>
      <c r="C55" s="102"/>
    </row>
    <row r="56" spans="1:3" x14ac:dyDescent="0.25">
      <c r="A56" s="99">
        <v>54</v>
      </c>
      <c r="B56" s="100">
        <v>35.07</v>
      </c>
      <c r="C56" s="102">
        <f t="shared" si="0"/>
        <v>39.340000000000003</v>
      </c>
    </row>
    <row r="57" spans="1:3" x14ac:dyDescent="0.25">
      <c r="A57" s="99">
        <v>55</v>
      </c>
      <c r="B57" s="100">
        <v>33</v>
      </c>
      <c r="C57" s="102">
        <f t="shared" si="0"/>
        <v>37.269999999999996</v>
      </c>
    </row>
    <row r="58" spans="1:3" x14ac:dyDescent="0.25">
      <c r="A58" s="99">
        <v>56</v>
      </c>
      <c r="B58" s="100">
        <v>28</v>
      </c>
      <c r="C58" s="102">
        <f t="shared" si="0"/>
        <v>32.269999999999996</v>
      </c>
    </row>
    <row r="59" spans="1:3" x14ac:dyDescent="0.25">
      <c r="A59" s="99">
        <v>57</v>
      </c>
      <c r="B59" s="100">
        <v>35.07</v>
      </c>
      <c r="C59" s="102">
        <f t="shared" si="0"/>
        <v>39.340000000000003</v>
      </c>
    </row>
    <row r="60" spans="1:3" x14ac:dyDescent="0.25">
      <c r="A60" s="99">
        <v>58</v>
      </c>
      <c r="B60" s="100"/>
      <c r="C60" s="102"/>
    </row>
    <row r="61" spans="1:3" x14ac:dyDescent="0.25">
      <c r="A61" s="99">
        <v>59</v>
      </c>
      <c r="B61" s="100">
        <v>31.2</v>
      </c>
      <c r="C61" s="102">
        <f t="shared" si="0"/>
        <v>35.47</v>
      </c>
    </row>
    <row r="62" spans="1:3" x14ac:dyDescent="0.25">
      <c r="A62" s="99">
        <v>60</v>
      </c>
      <c r="B62" s="100"/>
      <c r="C62" s="102"/>
    </row>
    <row r="63" spans="1:3" x14ac:dyDescent="0.25">
      <c r="A63" s="99">
        <v>61</v>
      </c>
      <c r="B63" s="100"/>
      <c r="C63" s="102"/>
    </row>
    <row r="64" spans="1:3" x14ac:dyDescent="0.25">
      <c r="A64" s="99">
        <v>62</v>
      </c>
      <c r="B64" s="100">
        <v>31.2</v>
      </c>
      <c r="C64" s="102">
        <f t="shared" si="0"/>
        <v>35.47</v>
      </c>
    </row>
    <row r="65" spans="1:3" x14ac:dyDescent="0.25">
      <c r="A65" s="99">
        <v>63</v>
      </c>
      <c r="B65" s="100">
        <v>25</v>
      </c>
      <c r="C65" s="102">
        <f t="shared" si="0"/>
        <v>29.27</v>
      </c>
    </row>
    <row r="66" spans="1:3" x14ac:dyDescent="0.25">
      <c r="A66" s="99">
        <v>64</v>
      </c>
      <c r="B66" s="100">
        <v>18</v>
      </c>
      <c r="C66" s="102">
        <f t="shared" si="0"/>
        <v>22.27</v>
      </c>
    </row>
    <row r="67" spans="1:3" x14ac:dyDescent="0.25">
      <c r="A67" s="99">
        <v>65</v>
      </c>
      <c r="B67" s="100">
        <v>18</v>
      </c>
      <c r="C67" s="102">
        <f t="shared" si="0"/>
        <v>22.27</v>
      </c>
    </row>
    <row r="68" spans="1:3" x14ac:dyDescent="0.25">
      <c r="A68" s="99">
        <v>66</v>
      </c>
      <c r="B68" s="100">
        <v>27</v>
      </c>
      <c r="C68" s="102">
        <f t="shared" si="0"/>
        <v>31.27</v>
      </c>
    </row>
    <row r="69" spans="1:3" x14ac:dyDescent="0.25">
      <c r="A69" s="99">
        <v>67</v>
      </c>
      <c r="B69" s="100">
        <v>33.17</v>
      </c>
      <c r="C69" s="102">
        <f t="shared" ref="C69:C97" si="1">B69+$B$1</f>
        <v>37.44</v>
      </c>
    </row>
    <row r="70" spans="1:3" x14ac:dyDescent="0.25">
      <c r="A70" s="99">
        <v>68</v>
      </c>
      <c r="B70" s="100">
        <v>33.17</v>
      </c>
      <c r="C70" s="102">
        <f t="shared" si="1"/>
        <v>37.44</v>
      </c>
    </row>
    <row r="71" spans="1:3" x14ac:dyDescent="0.25">
      <c r="A71" s="99">
        <v>69</v>
      </c>
      <c r="B71" s="100">
        <v>32</v>
      </c>
      <c r="C71" s="102">
        <f t="shared" si="1"/>
        <v>36.269999999999996</v>
      </c>
    </row>
    <row r="72" spans="1:3" x14ac:dyDescent="0.25">
      <c r="A72" s="99">
        <v>70</v>
      </c>
      <c r="B72" s="100"/>
      <c r="C72" s="102"/>
    </row>
    <row r="73" spans="1:3" x14ac:dyDescent="0.25">
      <c r="A73" s="99">
        <v>71</v>
      </c>
      <c r="B73" s="100">
        <v>31.2</v>
      </c>
      <c r="C73" s="102">
        <f t="shared" si="1"/>
        <v>35.47</v>
      </c>
    </row>
    <row r="74" spans="1:3" x14ac:dyDescent="0.25">
      <c r="A74" s="99">
        <v>72</v>
      </c>
      <c r="B74" s="100">
        <v>23.48</v>
      </c>
      <c r="C74" s="102">
        <f t="shared" si="1"/>
        <v>27.75</v>
      </c>
    </row>
    <row r="75" spans="1:3" x14ac:dyDescent="0.25">
      <c r="A75" s="99">
        <v>73</v>
      </c>
      <c r="B75" s="100">
        <v>31.2</v>
      </c>
      <c r="C75" s="102">
        <f t="shared" si="1"/>
        <v>35.47</v>
      </c>
    </row>
    <row r="76" spans="1:3" x14ac:dyDescent="0.25">
      <c r="A76" s="99">
        <v>74</v>
      </c>
      <c r="B76" s="100">
        <v>35</v>
      </c>
      <c r="C76" s="102">
        <f t="shared" si="1"/>
        <v>39.269999999999996</v>
      </c>
    </row>
    <row r="77" spans="1:3" x14ac:dyDescent="0.25">
      <c r="A77" s="99">
        <v>75</v>
      </c>
      <c r="B77" s="100"/>
      <c r="C77" s="102"/>
    </row>
    <row r="78" spans="1:3" x14ac:dyDescent="0.25">
      <c r="A78" s="99">
        <v>76</v>
      </c>
      <c r="B78" s="100"/>
      <c r="C78" s="102"/>
    </row>
    <row r="79" spans="1:3" x14ac:dyDescent="0.25">
      <c r="A79" s="99">
        <v>77</v>
      </c>
      <c r="B79" s="100"/>
      <c r="C79" s="102"/>
    </row>
    <row r="80" spans="1:3" x14ac:dyDescent="0.25">
      <c r="A80" s="99">
        <v>78</v>
      </c>
      <c r="B80" s="100"/>
      <c r="C80" s="102"/>
    </row>
    <row r="81" spans="1:3" x14ac:dyDescent="0.25">
      <c r="A81" s="99">
        <v>79</v>
      </c>
      <c r="B81" s="100">
        <v>23</v>
      </c>
      <c r="C81" s="102">
        <f t="shared" si="1"/>
        <v>27.27</v>
      </c>
    </row>
    <row r="82" spans="1:3" x14ac:dyDescent="0.25">
      <c r="A82" s="99">
        <v>80</v>
      </c>
      <c r="B82" s="100">
        <v>25.14</v>
      </c>
      <c r="C82" s="102">
        <f t="shared" si="1"/>
        <v>29.41</v>
      </c>
    </row>
    <row r="83" spans="1:3" x14ac:dyDescent="0.25">
      <c r="A83" s="99">
        <v>81</v>
      </c>
      <c r="B83" s="100">
        <v>24</v>
      </c>
      <c r="C83" s="102">
        <f t="shared" si="1"/>
        <v>28.27</v>
      </c>
    </row>
    <row r="84" spans="1:3" x14ac:dyDescent="0.25">
      <c r="A84" s="99">
        <v>82</v>
      </c>
      <c r="B84" s="100">
        <v>24</v>
      </c>
      <c r="C84" s="102">
        <f t="shared" si="1"/>
        <v>28.27</v>
      </c>
    </row>
    <row r="85" spans="1:3" x14ac:dyDescent="0.25">
      <c r="A85" s="99">
        <v>83</v>
      </c>
      <c r="B85" s="100">
        <v>29</v>
      </c>
      <c r="C85" s="102">
        <f t="shared" si="1"/>
        <v>33.269999999999996</v>
      </c>
    </row>
    <row r="86" spans="1:3" x14ac:dyDescent="0.25">
      <c r="A86" s="99">
        <v>84</v>
      </c>
      <c r="B86" s="100">
        <v>28</v>
      </c>
      <c r="C86" s="102">
        <f t="shared" si="1"/>
        <v>32.269999999999996</v>
      </c>
    </row>
    <row r="87" spans="1:3" x14ac:dyDescent="0.25">
      <c r="A87" s="99">
        <v>85</v>
      </c>
      <c r="B87" s="100">
        <v>23</v>
      </c>
      <c r="C87" s="102">
        <f t="shared" si="1"/>
        <v>27.27</v>
      </c>
    </row>
    <row r="88" spans="1:3" x14ac:dyDescent="0.25">
      <c r="A88" s="99">
        <v>86</v>
      </c>
      <c r="B88" s="100">
        <v>25</v>
      </c>
      <c r="C88" s="102">
        <f t="shared" si="1"/>
        <v>29.27</v>
      </c>
    </row>
    <row r="89" spans="1:3" x14ac:dyDescent="0.25">
      <c r="A89" s="99">
        <v>87</v>
      </c>
      <c r="B89" s="100">
        <v>23</v>
      </c>
      <c r="C89" s="102">
        <f t="shared" si="1"/>
        <v>27.27</v>
      </c>
    </row>
    <row r="90" spans="1:3" x14ac:dyDescent="0.25">
      <c r="A90" s="99">
        <v>88</v>
      </c>
      <c r="B90" s="100">
        <v>34.729999999999997</v>
      </c>
      <c r="C90" s="102">
        <f t="shared" si="1"/>
        <v>39</v>
      </c>
    </row>
    <row r="91" spans="1:3" x14ac:dyDescent="0.25">
      <c r="A91" s="99">
        <v>89</v>
      </c>
      <c r="B91" s="100">
        <v>32</v>
      </c>
      <c r="C91" s="102">
        <f t="shared" si="1"/>
        <v>36.269999999999996</v>
      </c>
    </row>
    <row r="92" spans="1:3" x14ac:dyDescent="0.25">
      <c r="A92" s="99">
        <v>90</v>
      </c>
      <c r="B92" s="100"/>
      <c r="C92" s="102"/>
    </row>
    <row r="93" spans="1:3" x14ac:dyDescent="0.25">
      <c r="A93" s="99">
        <v>91</v>
      </c>
      <c r="B93" s="100">
        <v>35</v>
      </c>
      <c r="C93" s="102">
        <f t="shared" si="1"/>
        <v>39.269999999999996</v>
      </c>
    </row>
    <row r="94" spans="1:3" x14ac:dyDescent="0.25">
      <c r="A94" s="99">
        <v>92</v>
      </c>
      <c r="B94" s="100"/>
      <c r="C94" s="102"/>
    </row>
    <row r="95" spans="1:3" x14ac:dyDescent="0.25">
      <c r="A95" s="99">
        <v>93</v>
      </c>
      <c r="B95" s="100"/>
      <c r="C95" s="102"/>
    </row>
    <row r="96" spans="1:3" x14ac:dyDescent="0.25">
      <c r="A96" s="99">
        <v>94</v>
      </c>
      <c r="B96" s="100">
        <v>35</v>
      </c>
      <c r="C96" s="102">
        <f t="shared" si="1"/>
        <v>39.269999999999996</v>
      </c>
    </row>
    <row r="97" spans="1:3" x14ac:dyDescent="0.25">
      <c r="A97" s="99">
        <v>95</v>
      </c>
      <c r="B97" s="100">
        <v>35</v>
      </c>
      <c r="C97" s="102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telephonne</vt:lpstr>
      <vt:lpstr>'Bon de prepa'!Zone_d_impression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2014-02-20T09:26:20Z</cp:lastPrinted>
  <dcterms:created xsi:type="dcterms:W3CDTF">2014-01-09T14:12:48Z</dcterms:created>
  <dcterms:modified xsi:type="dcterms:W3CDTF">2014-02-20T09:41:13Z</dcterms:modified>
</cp:coreProperties>
</file>