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DEPARTEMENTS\Finance\RECONCILIATION BALANCE SHEET\2019\"/>
    </mc:Choice>
  </mc:AlternateContent>
  <bookViews>
    <workbookView xWindow="0" yWindow="0" windowWidth="24000" windowHeight="13500" activeTab="2"/>
  </bookViews>
  <sheets>
    <sheet name="Grand-livre des comptes" sheetId="1" r:id="rId1"/>
    <sheet name="Modèle" sheetId="5" r:id="rId2"/>
    <sheet name="Summary " sheetId="15" r:id="rId3"/>
    <sheet name="44320000" sheetId="12" r:id="rId4"/>
    <sheet name="44320500" sheetId="13" r:id="rId5"/>
    <sheet name="44340000" sheetId="14" r:id="rId6"/>
  </sheet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5" l="1"/>
  <c r="C13" i="15"/>
  <c r="B11" i="15"/>
  <c r="B13" i="15"/>
  <c r="D11" i="15"/>
  <c r="C11" i="15"/>
  <c r="B4" i="15"/>
  <c r="A11" i="15" s="1"/>
  <c r="A13" i="15" s="1"/>
  <c r="C14" i="14"/>
  <c r="D14" i="14"/>
  <c r="C13" i="13"/>
  <c r="D13" i="13"/>
  <c r="C13" i="12"/>
  <c r="D13" i="12"/>
  <c r="C12" i="5" l="1"/>
  <c r="D12" i="5"/>
  <c r="R29" i="1" l="1"/>
  <c r="R30" i="1" s="1"/>
  <c r="R31" i="1" s="1"/>
  <c r="R32" i="1" s="1"/>
  <c r="R33" i="1" s="1"/>
  <c r="R34" i="1" s="1"/>
  <c r="O27" i="1"/>
  <c r="O23" i="1"/>
  <c r="L23" i="1"/>
</calcChain>
</file>

<file path=xl/sharedStrings.xml><?xml version="1.0" encoding="utf-8"?>
<sst xmlns="http://schemas.openxmlformats.org/spreadsheetml/2006/main" count="176" uniqueCount="79">
  <si>
    <t>Période du</t>
  </si>
  <si>
    <t>au</t>
  </si>
  <si>
    <t>Grand-livre des comptes</t>
  </si>
  <si>
    <t>Solde
 progressif</t>
  </si>
  <si>
    <t>Mouvement 
crédit</t>
  </si>
  <si>
    <t>Mouvement 
débit</t>
  </si>
  <si>
    <t>Date</t>
  </si>
  <si>
    <t>C.j</t>
  </si>
  <si>
    <t>N° pièce</t>
  </si>
  <si>
    <t>Libellé écriture</t>
  </si>
  <si>
    <t>Complet</t>
  </si>
  <si>
    <t>Let</t>
  </si>
  <si>
    <t>Tenue de compte :</t>
  </si>
  <si>
    <t/>
  </si>
  <si>
    <t>Page :</t>
  </si>
  <si>
    <t>à</t>
  </si>
  <si>
    <t>Date de tirage</t>
  </si>
  <si>
    <t>© Sage - Sage 100 Comptabilité i7 SQL 8.01</t>
  </si>
  <si>
    <t>REMUNERAT DUE AU PERSONNEL</t>
  </si>
  <si>
    <t>44320000</t>
  </si>
  <si>
    <t>PAIE 11/2017</t>
  </si>
  <si>
    <t>RAN</t>
  </si>
  <si>
    <t>1</t>
  </si>
  <si>
    <t>G</t>
  </si>
  <si>
    <t>SAL 12-2017</t>
  </si>
  <si>
    <t>F</t>
  </si>
  <si>
    <t>NET A PAYER</t>
  </si>
  <si>
    <t>VIRT VIRT SAL</t>
  </si>
  <si>
    <t>BMCE84</t>
  </si>
  <si>
    <t>184</t>
  </si>
  <si>
    <t>VIRT VIRT SAL 1</t>
  </si>
  <si>
    <t>185</t>
  </si>
  <si>
    <t>opposiiton salaire Ismail bermi</t>
  </si>
  <si>
    <t>OD G</t>
  </si>
  <si>
    <t>12097</t>
  </si>
  <si>
    <t>152</t>
  </si>
  <si>
    <t>153</t>
  </si>
  <si>
    <t>VIREMENT EMIS SAL 01/18</t>
  </si>
  <si>
    <t>2652</t>
  </si>
  <si>
    <t>PAI</t>
  </si>
  <si>
    <t>2934</t>
  </si>
  <si>
    <t>opposition salaire/Ismail EL BERMI</t>
  </si>
  <si>
    <t>26406</t>
  </si>
  <si>
    <t>opposition /salaire BOUTCHICH</t>
  </si>
  <si>
    <t>26405</t>
  </si>
  <si>
    <t>Total compte</t>
  </si>
  <si>
    <t>du</t>
  </si>
  <si>
    <t>STC NON RECUPERER</t>
  </si>
  <si>
    <t>44320500</t>
  </si>
  <si>
    <t>45010</t>
  </si>
  <si>
    <t>45011</t>
  </si>
  <si>
    <t>OPPOSITION/ SALAIRES</t>
  </si>
  <si>
    <t>44340000</t>
  </si>
  <si>
    <t>ADDAHIR AYOUB PM</t>
  </si>
  <si>
    <t>26408</t>
  </si>
  <si>
    <t>PM 9009/ISMAIL ELBERMI</t>
  </si>
  <si>
    <t>26407</t>
  </si>
  <si>
    <t>OPPOSITION SALAIRE/BOUTCHCHI MED</t>
  </si>
  <si>
    <t>26409</t>
  </si>
  <si>
    <t>A</t>
  </si>
  <si>
    <t>443</t>
  </si>
  <si>
    <t>444</t>
  </si>
  <si>
    <t>Totaux</t>
  </si>
  <si>
    <t>Société Test XXXXXXXXX</t>
  </si>
  <si>
    <t>STC  MR xxxxxxxxxxxx</t>
  </si>
  <si>
    <t>STC  MR YYYYYYYYY</t>
  </si>
  <si>
    <t>STC MR ZZZZZZZZZZZ</t>
  </si>
  <si>
    <t>STC NON RECUPERER/Mr ddddddd</t>
  </si>
  <si>
    <t>STC NON RECUPERER/Mme AAAAAAAAAAAAAAAAA</t>
  </si>
  <si>
    <t>Balance Sheet Account Reconciliation</t>
  </si>
  <si>
    <t>A/C N°:</t>
  </si>
  <si>
    <t>A/C Name:</t>
  </si>
  <si>
    <t>Description</t>
  </si>
  <si>
    <t>Total</t>
  </si>
  <si>
    <t xml:space="preserve">Observation </t>
  </si>
  <si>
    <t>Débit</t>
  </si>
  <si>
    <t>Crédit</t>
  </si>
  <si>
    <t>manque posting 23,346 qui  corresponde a ,,,,</t>
  </si>
  <si>
    <t>manque facture de ce montant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</si>
</sst>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\/mm\/yy"/>
    <numFmt numFmtId="165" formatCode="hh\:mm\:ss"/>
    <numFmt numFmtId="166" formatCode="ddmmyy"/>
    <numFmt numFmtId="167" formatCode="yyyy\-mm\-dd;@"/>
    <numFmt numFmtId="168" formatCode="#,##0.00_ ;[Red]\-#,##0.00\ "/>
    <numFmt numFmtId="169" formatCode="yy/mm/dd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7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9" fontId="2" fillId="0" borderId="1" xfId="0" applyNumberFormat="1" applyFont="1" applyBorder="1"/>
    <xf numFmtId="49" fontId="2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164" fontId="1" fillId="0" borderId="0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0" fillId="0" borderId="18" xfId="0" applyBorder="1"/>
    <xf numFmtId="0" fontId="0" fillId="0" borderId="19" xfId="0" applyBorder="1"/>
    <xf numFmtId="49" fontId="2" fillId="0" borderId="18" xfId="0" applyNumberFormat="1" applyFont="1" applyBorder="1"/>
    <xf numFmtId="166" fontId="1" fillId="0" borderId="18" xfId="0" applyNumberFormat="1" applyFont="1" applyBorder="1"/>
    <xf numFmtId="0" fontId="0" fillId="0" borderId="19" xfId="0" applyBorder="1" applyAlignment="1">
      <alignment horizontal="right"/>
    </xf>
    <xf numFmtId="4" fontId="1" fillId="0" borderId="19" xfId="0" applyNumberFormat="1" applyFont="1" applyBorder="1" applyAlignment="1">
      <alignment horizontal="right"/>
    </xf>
    <xf numFmtId="4" fontId="2" fillId="0" borderId="19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166" fontId="2" fillId="0" borderId="0" xfId="0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4" fontId="0" fillId="0" borderId="19" xfId="0" applyNumberFormat="1" applyBorder="1" applyAlignment="1">
      <alignment horizontal="right"/>
    </xf>
    <xf numFmtId="14" fontId="0" fillId="0" borderId="0" xfId="0" applyNumberFormat="1"/>
    <xf numFmtId="167" fontId="2" fillId="0" borderId="18" xfId="0" applyNumberFormat="1" applyFont="1" applyBorder="1"/>
    <xf numFmtId="167" fontId="0" fillId="0" borderId="0" xfId="0" applyNumberFormat="1"/>
    <xf numFmtId="168" fontId="0" fillId="0" borderId="0" xfId="0" applyNumberFormat="1"/>
    <xf numFmtId="0" fontId="4" fillId="0" borderId="0" xfId="0" applyFont="1"/>
    <xf numFmtId="49" fontId="2" fillId="0" borderId="0" xfId="0" applyNumberFormat="1" applyFont="1" applyBorder="1" applyAlignment="1">
      <alignment horizontal="center" wrapText="1"/>
    </xf>
    <xf numFmtId="0" fontId="0" fillId="0" borderId="3" xfId="0" applyBorder="1" applyAlignment="1"/>
    <xf numFmtId="49" fontId="2" fillId="0" borderId="1" xfId="0" applyNumberFormat="1" applyFont="1" applyBorder="1" applyAlignment="1">
      <alignment horizontal="center" wrapText="1"/>
    </xf>
    <xf numFmtId="16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5"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0" formatCode="General"/>
    </dxf>
    <dxf>
      <numFmt numFmtId="0" formatCode="General"/>
    </dxf>
    <dxf>
      <numFmt numFmtId="168" formatCode="#,##0.00_ ;[Red]\-#,##0.00\ "/>
    </dxf>
    <dxf>
      <numFmt numFmtId="169" formatCode="yy/mm/dd;@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0:E12" insertRow="1" totalsRowCount="1">
  <autoFilter ref="A10:E11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24"/>
    <tableColumn id="2" name="Description"/>
    <tableColumn id="3" name="Débit" totalsRowFunction="sum" dataDxfId="23" totalsRowDxfId="22"/>
    <tableColumn id="4" name="Crédit" totalsRowFunction="sum" dataDxfId="21" totalsRowDxfId="20"/>
    <tableColumn id="5" name="Observation 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5" name="T_443200006" displayName="T_443200006" ref="A10:D14" totalsRowCount="1">
  <tableColumns count="4">
    <tableColumn id="1" name="Date" dataDxfId="8">
      <calculatedColumnFormula>+B4</calculatedColumnFormula>
    </tableColumn>
    <tableColumn id="2" name="A/C N°:" dataDxfId="5">
      <calculatedColumnFormula>+'44340000'!B5</calculatedColumnFormula>
    </tableColumn>
    <tableColumn id="3" name="A/C Name:" dataDxfId="7" totalsRowDxfId="4">
      <calculatedColumnFormula>+'44320000'!B7</calculatedColumnFormula>
    </tableColumn>
    <tableColumn id="5" name="Observation " dataDxfId="6">
      <calculatedColumnFormula>+T_44320000[[#This Row],[Observation ]]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2" name="T_44320000" displayName="T_44320000" ref="A10:E13" totalsRowCount="1">
  <autoFilter ref="A10:E12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19"/>
    <tableColumn id="2" name="Description"/>
    <tableColumn id="3" name="Débit" totalsRowFunction="sum" dataDxfId="18" totalsRowDxfId="3"/>
    <tableColumn id="4" name="Crédit" totalsRowFunction="sum" dataDxfId="17" totalsRowDxfId="2"/>
    <tableColumn id="5" name="Observation 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3" name="T_44320500" displayName="T_44320500" ref="A10:E13" totalsRowCount="1">
  <autoFilter ref="A10:E12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16"/>
    <tableColumn id="2" name="Description"/>
    <tableColumn id="3" name="Débit" totalsRowFunction="sum" dataDxfId="15" totalsRowDxfId="12"/>
    <tableColumn id="4" name="Crédit" totalsRowFunction="sum" dataDxfId="14" totalsRowDxfId="13"/>
    <tableColumn id="5" name="Observation 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id="4" name="T_44340000" displayName="T_44340000" ref="A10:E14" totalsRowCount="1">
  <autoFilter ref="A10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11"/>
    <tableColumn id="2" name="Description"/>
    <tableColumn id="3" name="Débit" totalsRowFunction="sum" dataDxfId="10" totalsRowDxfId="1"/>
    <tableColumn id="4" name="Crédit" totalsRowFunction="sum" dataDxfId="9" totalsRowDxfId="0"/>
    <tableColumn id="5" name="Observation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1"/>
  <sheetViews>
    <sheetView showGridLines="0" workbookViewId="0">
      <selection activeCell="G12" sqref="G12"/>
    </sheetView>
  </sheetViews>
  <sheetFormatPr baseColWidth="10" defaultRowHeight="14.4" x14ac:dyDescent="0.3"/>
  <cols>
    <col min="6" max="6" width="39.6640625" bestFit="1" customWidth="1"/>
    <col min="12" max="12" width="12.33203125" bestFit="1" customWidth="1"/>
    <col min="15" max="15" width="12.33203125" bestFit="1" customWidth="1"/>
    <col min="18" max="18" width="17.33203125" customWidth="1"/>
  </cols>
  <sheetData>
    <row r="1" spans="1:18" x14ac:dyDescent="0.3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</row>
    <row r="2" spans="1:18" ht="22.8" x14ac:dyDescent="0.4">
      <c r="A2" s="19" t="s">
        <v>63</v>
      </c>
      <c r="B2" s="2"/>
      <c r="C2" s="2"/>
      <c r="D2" s="2"/>
      <c r="E2" s="2"/>
      <c r="F2" s="2"/>
      <c r="G2" s="2"/>
      <c r="H2" s="2"/>
      <c r="I2" s="2"/>
      <c r="J2" s="21" t="s">
        <v>2</v>
      </c>
      <c r="K2" s="2"/>
      <c r="L2" s="2"/>
      <c r="M2" s="2"/>
      <c r="N2" s="2"/>
      <c r="O2" s="20" t="s">
        <v>0</v>
      </c>
      <c r="P2" s="26">
        <v>43101</v>
      </c>
      <c r="Q2" s="2"/>
      <c r="R2" s="3"/>
    </row>
    <row r="3" spans="1:18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0" t="s">
        <v>1</v>
      </c>
      <c r="P3" s="26">
        <v>43465</v>
      </c>
      <c r="Q3" s="2"/>
      <c r="R3" s="3"/>
    </row>
    <row r="4" spans="1:18" x14ac:dyDescent="0.3">
      <c r="A4" s="19" t="s">
        <v>13</v>
      </c>
      <c r="B4" s="2"/>
      <c r="C4" s="2"/>
      <c r="D4" s="2"/>
      <c r="E4" s="2"/>
      <c r="F4" s="2"/>
      <c r="G4" s="2"/>
      <c r="H4" s="2"/>
      <c r="I4" s="2"/>
      <c r="J4" s="22" t="s">
        <v>10</v>
      </c>
      <c r="K4" s="2"/>
      <c r="L4" s="2"/>
      <c r="M4" s="2"/>
      <c r="N4" s="28" t="s">
        <v>12</v>
      </c>
      <c r="O4" s="2"/>
      <c r="P4" s="2"/>
      <c r="Q4" s="2"/>
      <c r="R4" s="3"/>
    </row>
    <row r="5" spans="1:18" x14ac:dyDescent="0.3">
      <c r="A5" s="1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8"/>
    </row>
    <row r="6" spans="1:18" x14ac:dyDescent="0.3">
      <c r="A6" s="30" t="s">
        <v>17</v>
      </c>
      <c r="I6" s="30" t="s">
        <v>16</v>
      </c>
      <c r="K6" s="31">
        <v>43465</v>
      </c>
      <c r="M6" s="30" t="s">
        <v>15</v>
      </c>
      <c r="N6" s="32">
        <v>0.75899305555555552</v>
      </c>
      <c r="P6" s="29" t="s">
        <v>14</v>
      </c>
      <c r="R6" s="33">
        <v>1</v>
      </c>
    </row>
    <row r="7" spans="1:18" x14ac:dyDescent="0.3">
      <c r="A7" s="7"/>
      <c r="B7" s="13"/>
      <c r="C7" s="8"/>
      <c r="D7" s="8"/>
      <c r="E7" s="8"/>
      <c r="F7" s="7"/>
      <c r="G7" s="8"/>
      <c r="H7" s="8"/>
      <c r="I7" s="7"/>
      <c r="J7" s="9"/>
      <c r="K7" s="8"/>
      <c r="L7" s="8"/>
      <c r="M7" s="7"/>
      <c r="N7" s="8"/>
      <c r="O7" s="9"/>
      <c r="P7" s="8"/>
      <c r="Q7" s="8"/>
      <c r="R7" s="9"/>
    </row>
    <row r="8" spans="1:18" ht="47.1" customHeight="1" x14ac:dyDescent="0.3">
      <c r="A8" s="24" t="s">
        <v>6</v>
      </c>
      <c r="B8" s="25" t="s">
        <v>7</v>
      </c>
      <c r="C8" s="2"/>
      <c r="D8" s="22" t="s">
        <v>8</v>
      </c>
      <c r="E8" s="2"/>
      <c r="F8" s="1"/>
      <c r="G8" s="22" t="s">
        <v>9</v>
      </c>
      <c r="H8" s="2"/>
      <c r="I8" s="1"/>
      <c r="J8" s="27" t="s">
        <v>11</v>
      </c>
      <c r="K8" s="55" t="s">
        <v>5</v>
      </c>
      <c r="L8" s="54"/>
      <c r="M8" s="1"/>
      <c r="N8" s="53" t="s">
        <v>4</v>
      </c>
      <c r="O8" s="54"/>
      <c r="P8" s="2"/>
      <c r="Q8" s="23" t="s">
        <v>3</v>
      </c>
      <c r="R8" s="3"/>
    </row>
    <row r="9" spans="1:18" x14ac:dyDescent="0.3">
      <c r="A9" s="1"/>
      <c r="B9" s="14"/>
      <c r="C9" s="2"/>
      <c r="D9" s="2"/>
      <c r="E9" s="2"/>
      <c r="F9" s="1"/>
      <c r="G9" s="2"/>
      <c r="H9" s="2"/>
      <c r="I9" s="1"/>
      <c r="J9" s="3"/>
      <c r="K9" s="2"/>
      <c r="L9" s="2"/>
      <c r="M9" s="1"/>
      <c r="N9" s="2"/>
      <c r="O9" s="3"/>
      <c r="P9" s="2"/>
      <c r="Q9" s="2"/>
      <c r="R9" s="3"/>
    </row>
    <row r="10" spans="1:18" x14ac:dyDescent="0.3">
      <c r="A10" s="11"/>
      <c r="B10" s="15"/>
      <c r="C10" s="10"/>
      <c r="D10" s="10"/>
      <c r="E10" s="10"/>
      <c r="F10" s="11"/>
      <c r="G10" s="10"/>
      <c r="H10" s="10"/>
      <c r="I10" s="11"/>
      <c r="J10" s="12"/>
      <c r="K10" s="10"/>
      <c r="L10" s="10"/>
      <c r="M10" s="11"/>
      <c r="N10" s="10"/>
      <c r="O10" s="12"/>
      <c r="P10" s="10"/>
      <c r="Q10" s="10"/>
      <c r="R10" s="12"/>
    </row>
    <row r="11" spans="1:18" x14ac:dyDescent="0.3">
      <c r="A11" s="7"/>
      <c r="B11" s="8"/>
      <c r="C11" s="8"/>
      <c r="D11" s="8"/>
      <c r="E11" s="8"/>
      <c r="F11" s="8"/>
      <c r="G11" s="8"/>
      <c r="H11" s="8"/>
      <c r="I11" s="8"/>
      <c r="J11" s="9"/>
      <c r="K11" s="8"/>
      <c r="L11" s="9"/>
      <c r="M11" s="8"/>
      <c r="N11" s="8"/>
      <c r="O11" s="9"/>
      <c r="P11" s="8"/>
      <c r="Q11" s="8"/>
      <c r="R11" s="9"/>
    </row>
    <row r="12" spans="1:18" x14ac:dyDescent="0.3">
      <c r="A12" s="49" t="s">
        <v>19</v>
      </c>
      <c r="B12" s="2"/>
      <c r="C12" s="20" t="s">
        <v>18</v>
      </c>
      <c r="D12" s="2"/>
      <c r="E12" s="2"/>
      <c r="F12" s="2"/>
      <c r="G12" s="2"/>
      <c r="H12" s="2"/>
      <c r="I12" s="2"/>
      <c r="J12" s="35"/>
      <c r="K12" s="2"/>
      <c r="L12" s="35"/>
      <c r="M12" s="2"/>
      <c r="N12" s="2"/>
      <c r="O12" s="35"/>
      <c r="P12" s="2"/>
      <c r="Q12" s="2"/>
      <c r="R12" s="35"/>
    </row>
    <row r="13" spans="1:18" x14ac:dyDescent="0.3">
      <c r="A13" s="37">
        <v>43101</v>
      </c>
      <c r="B13" s="28" t="s">
        <v>21</v>
      </c>
      <c r="C13" s="28" t="s">
        <v>22</v>
      </c>
      <c r="D13" s="2"/>
      <c r="E13" s="2"/>
      <c r="F13" s="28" t="s">
        <v>20</v>
      </c>
      <c r="G13" s="2"/>
      <c r="H13" s="2"/>
      <c r="I13" s="28" t="s">
        <v>23</v>
      </c>
      <c r="J13" s="35"/>
      <c r="K13" s="2"/>
      <c r="L13" s="38"/>
      <c r="M13" s="2"/>
      <c r="N13" s="2"/>
      <c r="O13" s="39">
        <v>26794</v>
      </c>
      <c r="P13" s="2"/>
      <c r="Q13" s="2"/>
      <c r="R13" s="39">
        <v>-26794</v>
      </c>
    </row>
    <row r="14" spans="1:18" x14ac:dyDescent="0.3">
      <c r="A14" s="37">
        <v>43101</v>
      </c>
      <c r="B14" s="28" t="s">
        <v>21</v>
      </c>
      <c r="C14" s="28" t="s">
        <v>22</v>
      </c>
      <c r="D14" s="2"/>
      <c r="E14" s="2"/>
      <c r="F14" s="28" t="s">
        <v>24</v>
      </c>
      <c r="G14" s="2"/>
      <c r="H14" s="2"/>
      <c r="I14" s="28" t="s">
        <v>25</v>
      </c>
      <c r="J14" s="35"/>
      <c r="K14" s="2"/>
      <c r="L14" s="39">
        <v>1215644</v>
      </c>
      <c r="M14" s="2"/>
      <c r="N14" s="2"/>
      <c r="O14" s="38"/>
      <c r="P14" s="2"/>
      <c r="Q14" s="2"/>
      <c r="R14" s="39">
        <v>1188850</v>
      </c>
    </row>
    <row r="15" spans="1:18" x14ac:dyDescent="0.3">
      <c r="A15" s="37">
        <v>43101</v>
      </c>
      <c r="B15" s="28" t="s">
        <v>21</v>
      </c>
      <c r="C15" s="28" t="s">
        <v>22</v>
      </c>
      <c r="D15" s="2"/>
      <c r="E15" s="2"/>
      <c r="F15" s="28" t="s">
        <v>26</v>
      </c>
      <c r="G15" s="2"/>
      <c r="H15" s="2"/>
      <c r="I15" s="28" t="s">
        <v>25</v>
      </c>
      <c r="J15" s="35"/>
      <c r="K15" s="2"/>
      <c r="L15" s="38"/>
      <c r="M15" s="2"/>
      <c r="N15" s="2"/>
      <c r="O15" s="39">
        <v>1223429</v>
      </c>
      <c r="P15" s="2"/>
      <c r="Q15" s="2"/>
      <c r="R15" s="39">
        <v>-34579</v>
      </c>
    </row>
    <row r="16" spans="1:18" x14ac:dyDescent="0.3">
      <c r="A16" s="37">
        <v>43103</v>
      </c>
      <c r="B16" s="28" t="s">
        <v>28</v>
      </c>
      <c r="C16" s="28" t="s">
        <v>29</v>
      </c>
      <c r="D16" s="2"/>
      <c r="E16" s="2"/>
      <c r="F16" s="28" t="s">
        <v>27</v>
      </c>
      <c r="G16" s="2"/>
      <c r="H16" s="2"/>
      <c r="I16" s="28" t="s">
        <v>23</v>
      </c>
      <c r="J16" s="35"/>
      <c r="K16" s="2"/>
      <c r="L16" s="39">
        <v>16519</v>
      </c>
      <c r="M16" s="2"/>
      <c r="N16" s="2"/>
      <c r="O16" s="38"/>
      <c r="P16" s="2"/>
      <c r="Q16" s="2"/>
      <c r="R16" s="39">
        <v>-18060</v>
      </c>
    </row>
    <row r="17" spans="1:18" x14ac:dyDescent="0.3">
      <c r="A17" s="37">
        <v>43103</v>
      </c>
      <c r="B17" s="28" t="s">
        <v>28</v>
      </c>
      <c r="C17" s="28" t="s">
        <v>31</v>
      </c>
      <c r="D17" s="2"/>
      <c r="E17" s="2"/>
      <c r="F17" s="28" t="s">
        <v>30</v>
      </c>
      <c r="G17" s="2"/>
      <c r="H17" s="2"/>
      <c r="I17" s="28" t="s">
        <v>23</v>
      </c>
      <c r="J17" s="35"/>
      <c r="K17" s="2"/>
      <c r="L17" s="39">
        <v>10275</v>
      </c>
      <c r="M17" s="2"/>
      <c r="N17" s="2"/>
      <c r="O17" s="38"/>
      <c r="P17" s="2"/>
      <c r="Q17" s="2"/>
      <c r="R17" s="39">
        <v>-7785</v>
      </c>
    </row>
    <row r="18" spans="1:18" x14ac:dyDescent="0.3">
      <c r="A18" s="37">
        <v>43103</v>
      </c>
      <c r="B18" s="28" t="s">
        <v>33</v>
      </c>
      <c r="C18" s="28" t="s">
        <v>34</v>
      </c>
      <c r="D18" s="2"/>
      <c r="E18" s="2"/>
      <c r="F18" s="28" t="s">
        <v>65</v>
      </c>
      <c r="G18" s="2"/>
      <c r="H18" s="2"/>
      <c r="I18" s="28" t="s">
        <v>25</v>
      </c>
      <c r="J18" s="35"/>
      <c r="K18" s="2"/>
      <c r="L18" s="39">
        <v>3977</v>
      </c>
      <c r="M18" s="2"/>
      <c r="N18" s="2"/>
      <c r="O18" s="38"/>
      <c r="P18" s="2"/>
      <c r="Q18" s="2"/>
      <c r="R18" s="39">
        <v>-3808</v>
      </c>
    </row>
    <row r="19" spans="1:18" x14ac:dyDescent="0.3">
      <c r="A19" s="37">
        <v>43105</v>
      </c>
      <c r="B19" s="28" t="s">
        <v>28</v>
      </c>
      <c r="C19" s="28" t="s">
        <v>35</v>
      </c>
      <c r="D19" s="2"/>
      <c r="E19" s="2"/>
      <c r="F19" s="28" t="s">
        <v>64</v>
      </c>
      <c r="G19" s="2"/>
      <c r="H19" s="2"/>
      <c r="I19" s="28" t="s">
        <v>25</v>
      </c>
      <c r="J19" s="35"/>
      <c r="K19" s="2"/>
      <c r="L19" s="39">
        <v>1621</v>
      </c>
      <c r="M19" s="2"/>
      <c r="N19" s="2"/>
      <c r="O19" s="38"/>
      <c r="P19" s="2"/>
      <c r="Q19" s="2"/>
      <c r="R19" s="39">
        <v>-2187</v>
      </c>
    </row>
    <row r="20" spans="1:18" x14ac:dyDescent="0.3">
      <c r="A20" s="37">
        <v>43105</v>
      </c>
      <c r="B20" s="28" t="s">
        <v>28</v>
      </c>
      <c r="C20" s="28" t="s">
        <v>36</v>
      </c>
      <c r="D20" s="2"/>
      <c r="E20" s="2"/>
      <c r="F20" s="28" t="s">
        <v>66</v>
      </c>
      <c r="G20" s="2"/>
      <c r="H20" s="2"/>
      <c r="I20" s="28" t="s">
        <v>25</v>
      </c>
      <c r="J20" s="35"/>
      <c r="K20" s="2"/>
      <c r="L20" s="39">
        <v>2187</v>
      </c>
      <c r="M20" s="2"/>
      <c r="N20" s="2"/>
      <c r="O20" s="38"/>
      <c r="P20" s="2"/>
      <c r="Q20" s="2"/>
      <c r="R20" s="39">
        <v>0</v>
      </c>
    </row>
    <row r="21" spans="1:18" x14ac:dyDescent="0.3">
      <c r="A21" s="37">
        <v>43130</v>
      </c>
      <c r="B21" s="28" t="s">
        <v>28</v>
      </c>
      <c r="C21" s="28" t="s">
        <v>38</v>
      </c>
      <c r="D21" s="2"/>
      <c r="E21" s="2"/>
      <c r="F21" s="28" t="s">
        <v>37</v>
      </c>
      <c r="G21" s="2"/>
      <c r="H21" s="2"/>
      <c r="I21" s="28"/>
      <c r="J21" s="35"/>
      <c r="K21" s="2"/>
      <c r="L21" s="39">
        <v>1204890</v>
      </c>
      <c r="M21" s="2"/>
      <c r="N21" s="2"/>
      <c r="O21" s="38"/>
      <c r="P21" s="2"/>
      <c r="Q21" s="2"/>
      <c r="R21" s="39">
        <v>1204890</v>
      </c>
    </row>
    <row r="22" spans="1:18" x14ac:dyDescent="0.3">
      <c r="A22" s="37">
        <v>43131</v>
      </c>
      <c r="B22" s="28" t="s">
        <v>39</v>
      </c>
      <c r="C22" s="28" t="s">
        <v>40</v>
      </c>
      <c r="D22" s="2"/>
      <c r="E22" s="2"/>
      <c r="F22" s="28" t="s">
        <v>26</v>
      </c>
      <c r="G22" s="2"/>
      <c r="H22" s="2"/>
      <c r="I22" s="28"/>
      <c r="J22" s="35"/>
      <c r="K22" s="2"/>
      <c r="L22" s="38"/>
      <c r="M22" s="2"/>
      <c r="N22" s="2"/>
      <c r="O22" s="39">
        <v>1228236</v>
      </c>
      <c r="P22" s="2"/>
      <c r="Q22" s="2"/>
      <c r="R22" s="39">
        <v>-23346</v>
      </c>
    </row>
    <row r="23" spans="1:18" x14ac:dyDescent="0.3">
      <c r="A23" s="34"/>
      <c r="B23" s="41" t="s">
        <v>45</v>
      </c>
      <c r="C23" s="2"/>
      <c r="D23" s="20" t="s">
        <v>19</v>
      </c>
      <c r="E23" s="2"/>
      <c r="F23" s="41" t="s">
        <v>46</v>
      </c>
      <c r="G23" s="42">
        <v>43101</v>
      </c>
      <c r="H23" s="41" t="s">
        <v>1</v>
      </c>
      <c r="I23" s="42">
        <v>43465</v>
      </c>
      <c r="J23" s="35"/>
      <c r="K23" s="2"/>
      <c r="L23" s="40">
        <f>+SUM(L13:L22)</f>
        <v>2455113</v>
      </c>
      <c r="M23" s="2"/>
      <c r="N23" s="2"/>
      <c r="O23" s="40">
        <f>+SUM(O13:O22)</f>
        <v>2478459</v>
      </c>
      <c r="P23" s="2"/>
      <c r="Q23" s="2"/>
      <c r="R23" s="47">
        <v>-23346</v>
      </c>
    </row>
    <row r="24" spans="1:18" x14ac:dyDescent="0.3">
      <c r="A24" s="36" t="s">
        <v>48</v>
      </c>
      <c r="B24" s="2"/>
      <c r="C24" s="20" t="s">
        <v>47</v>
      </c>
      <c r="D24" s="2"/>
      <c r="E24" s="2"/>
      <c r="F24" s="2"/>
      <c r="G24" s="2"/>
      <c r="H24" s="2"/>
      <c r="I24" s="2"/>
      <c r="J24" s="35"/>
      <c r="K24" s="2"/>
      <c r="L24" s="35"/>
      <c r="M24" s="2"/>
      <c r="N24" s="2"/>
      <c r="O24" s="35"/>
      <c r="P24" s="2"/>
      <c r="Q24" s="2"/>
      <c r="R24" s="35"/>
    </row>
    <row r="25" spans="1:18" x14ac:dyDescent="0.3">
      <c r="A25" s="37">
        <v>43465</v>
      </c>
      <c r="B25" s="28" t="s">
        <v>28</v>
      </c>
      <c r="C25" s="28" t="s">
        <v>49</v>
      </c>
      <c r="D25" s="2"/>
      <c r="E25" s="2"/>
      <c r="F25" s="28" t="s">
        <v>67</v>
      </c>
      <c r="G25" s="2"/>
      <c r="H25" s="2"/>
      <c r="I25" s="28" t="s">
        <v>13</v>
      </c>
      <c r="J25" s="35"/>
      <c r="K25" s="2"/>
      <c r="L25" s="38"/>
      <c r="M25" s="2"/>
      <c r="N25" s="2"/>
      <c r="O25" s="39">
        <v>2733</v>
      </c>
      <c r="P25" s="2"/>
      <c r="Q25" s="2"/>
      <c r="R25" s="39">
        <v>-2733</v>
      </c>
    </row>
    <row r="26" spans="1:18" x14ac:dyDescent="0.3">
      <c r="A26" s="37">
        <v>43465</v>
      </c>
      <c r="B26" s="28" t="s">
        <v>28</v>
      </c>
      <c r="C26" s="28" t="s">
        <v>50</v>
      </c>
      <c r="D26" s="2"/>
      <c r="E26" s="2"/>
      <c r="F26" s="28" t="s">
        <v>68</v>
      </c>
      <c r="G26" s="2"/>
      <c r="H26" s="2"/>
      <c r="I26" s="28" t="s">
        <v>13</v>
      </c>
      <c r="J26" s="35"/>
      <c r="K26" s="2"/>
      <c r="L26" s="38"/>
      <c r="M26" s="2"/>
      <c r="N26" s="2"/>
      <c r="O26" s="39">
        <v>2738</v>
      </c>
      <c r="P26" s="2"/>
      <c r="Q26" s="2"/>
      <c r="R26" s="39">
        <v>-5471</v>
      </c>
    </row>
    <row r="27" spans="1:18" x14ac:dyDescent="0.3">
      <c r="A27" s="34"/>
      <c r="B27" s="41" t="s">
        <v>45</v>
      </c>
      <c r="C27" s="2"/>
      <c r="D27" s="20" t="s">
        <v>48</v>
      </c>
      <c r="E27" s="2"/>
      <c r="F27" s="41" t="s">
        <v>46</v>
      </c>
      <c r="G27" s="42">
        <v>43101</v>
      </c>
      <c r="H27" s="41" t="s">
        <v>1</v>
      </c>
      <c r="I27" s="42">
        <v>43465</v>
      </c>
      <c r="J27" s="35"/>
      <c r="K27" s="2"/>
      <c r="L27" s="38"/>
      <c r="M27" s="2"/>
      <c r="N27" s="2"/>
      <c r="O27" s="40">
        <f>+SUM(O25:O26)</f>
        <v>5471</v>
      </c>
      <c r="P27" s="2"/>
      <c r="Q27" s="2"/>
      <c r="R27" s="40">
        <v>-5471</v>
      </c>
    </row>
    <row r="28" spans="1:18" x14ac:dyDescent="0.3">
      <c r="A28" s="36" t="s">
        <v>52</v>
      </c>
      <c r="B28" s="2"/>
      <c r="C28" s="20" t="s">
        <v>51</v>
      </c>
      <c r="D28" s="2"/>
      <c r="E28" s="2"/>
      <c r="F28" s="2"/>
      <c r="G28" s="2"/>
      <c r="H28" s="2"/>
      <c r="I28" s="2"/>
      <c r="J28" s="35"/>
      <c r="K28" s="2"/>
      <c r="L28" s="35"/>
      <c r="M28" s="2"/>
      <c r="N28" s="2"/>
      <c r="O28" s="35"/>
      <c r="P28" s="2"/>
      <c r="Q28" s="2"/>
      <c r="R28" s="35"/>
    </row>
    <row r="29" spans="1:18" x14ac:dyDescent="0.3">
      <c r="A29" s="37">
        <v>43102</v>
      </c>
      <c r="B29" s="28" t="s">
        <v>33</v>
      </c>
      <c r="C29" s="28" t="s">
        <v>54</v>
      </c>
      <c r="D29" s="2"/>
      <c r="E29" s="2"/>
      <c r="F29" s="28" t="s">
        <v>53</v>
      </c>
      <c r="G29" s="2"/>
      <c r="H29" s="2"/>
      <c r="I29" s="28" t="s">
        <v>13</v>
      </c>
      <c r="J29" s="35"/>
      <c r="K29" s="2"/>
      <c r="L29" s="39">
        <v>120</v>
      </c>
      <c r="M29" s="2"/>
      <c r="N29" s="2"/>
      <c r="O29" s="38"/>
      <c r="P29" s="2"/>
      <c r="Q29" s="2"/>
      <c r="R29" s="39">
        <f>+L29-O29</f>
        <v>120</v>
      </c>
    </row>
    <row r="30" spans="1:18" x14ac:dyDescent="0.3">
      <c r="A30" s="37">
        <v>43103</v>
      </c>
      <c r="B30" s="28" t="s">
        <v>33</v>
      </c>
      <c r="C30" s="28" t="s">
        <v>34</v>
      </c>
      <c r="D30" s="2"/>
      <c r="E30" s="2"/>
      <c r="F30" s="28" t="s">
        <v>32</v>
      </c>
      <c r="G30" s="2"/>
      <c r="H30" s="2"/>
      <c r="I30" s="28" t="s">
        <v>13</v>
      </c>
      <c r="J30" s="35"/>
      <c r="K30" s="2"/>
      <c r="L30" s="38"/>
      <c r="M30" s="2"/>
      <c r="N30" s="2"/>
      <c r="O30" s="39">
        <v>3977</v>
      </c>
      <c r="P30" s="2"/>
      <c r="Q30" s="2"/>
      <c r="R30" s="39">
        <f>+R29+L30-O30</f>
        <v>-3857</v>
      </c>
    </row>
    <row r="31" spans="1:18" x14ac:dyDescent="0.3">
      <c r="A31" s="37">
        <v>43131</v>
      </c>
      <c r="B31" s="28" t="s">
        <v>33</v>
      </c>
      <c r="C31" s="28" t="s">
        <v>42</v>
      </c>
      <c r="D31" s="2"/>
      <c r="E31" s="2"/>
      <c r="F31" s="28" t="s">
        <v>41</v>
      </c>
      <c r="G31" s="2"/>
      <c r="H31" s="2"/>
      <c r="I31" s="28" t="s">
        <v>13</v>
      </c>
      <c r="J31" s="35"/>
      <c r="K31" s="2"/>
      <c r="L31" s="38"/>
      <c r="M31" s="2"/>
      <c r="N31" s="2"/>
      <c r="O31" s="39">
        <v>4004</v>
      </c>
      <c r="P31" s="2"/>
      <c r="Q31" s="2"/>
      <c r="R31" s="39">
        <f t="shared" ref="R31:R34" si="0">+R30+L31-O31</f>
        <v>-7861</v>
      </c>
    </row>
    <row r="32" spans="1:18" x14ac:dyDescent="0.3">
      <c r="A32" s="37">
        <v>43131</v>
      </c>
      <c r="B32" s="28" t="s">
        <v>33</v>
      </c>
      <c r="C32" s="28" t="s">
        <v>56</v>
      </c>
      <c r="D32" s="2"/>
      <c r="E32" s="2"/>
      <c r="F32" s="28" t="s">
        <v>55</v>
      </c>
      <c r="G32" s="2"/>
      <c r="H32" s="2"/>
      <c r="I32" s="28" t="s">
        <v>59</v>
      </c>
      <c r="J32" s="35"/>
      <c r="K32" s="2"/>
      <c r="L32" s="39">
        <v>8400</v>
      </c>
      <c r="M32" s="2"/>
      <c r="N32" s="2"/>
      <c r="O32" s="38"/>
      <c r="P32" s="2"/>
      <c r="Q32" s="2"/>
      <c r="R32" s="39">
        <f t="shared" si="0"/>
        <v>539</v>
      </c>
    </row>
    <row r="33" spans="1:18" x14ac:dyDescent="0.3">
      <c r="A33" s="37">
        <v>43281</v>
      </c>
      <c r="B33" s="28" t="s">
        <v>33</v>
      </c>
      <c r="C33" s="28" t="s">
        <v>58</v>
      </c>
      <c r="D33" s="2"/>
      <c r="E33" s="2"/>
      <c r="F33" s="28" t="s">
        <v>57</v>
      </c>
      <c r="G33" s="2"/>
      <c r="H33" s="2"/>
      <c r="I33" s="28" t="s">
        <v>59</v>
      </c>
      <c r="J33" s="35"/>
      <c r="K33" s="2"/>
      <c r="L33" s="38"/>
      <c r="M33" s="2"/>
      <c r="N33" s="2"/>
      <c r="O33" s="39">
        <v>4000</v>
      </c>
      <c r="P33" s="2"/>
      <c r="Q33" s="2"/>
      <c r="R33" s="39">
        <f t="shared" si="0"/>
        <v>-3461</v>
      </c>
    </row>
    <row r="34" spans="1:18" x14ac:dyDescent="0.3">
      <c r="A34" s="37">
        <v>43283</v>
      </c>
      <c r="B34" s="28" t="s">
        <v>33</v>
      </c>
      <c r="C34" s="28" t="s">
        <v>44</v>
      </c>
      <c r="D34" s="2"/>
      <c r="E34" s="2"/>
      <c r="F34" s="28" t="s">
        <v>43</v>
      </c>
      <c r="G34" s="2"/>
      <c r="H34" s="2"/>
      <c r="I34" s="28" t="s">
        <v>59</v>
      </c>
      <c r="J34" s="35"/>
      <c r="K34" s="2"/>
      <c r="L34" s="38"/>
      <c r="M34" s="2"/>
      <c r="N34" s="2"/>
      <c r="O34" s="39">
        <v>4000</v>
      </c>
      <c r="P34" s="2"/>
      <c r="Q34" s="2"/>
      <c r="R34" s="39">
        <f t="shared" si="0"/>
        <v>-7461</v>
      </c>
    </row>
    <row r="35" spans="1:18" x14ac:dyDescent="0.3">
      <c r="A35" s="34"/>
      <c r="B35" s="41" t="s">
        <v>45</v>
      </c>
      <c r="C35" s="2"/>
      <c r="D35" s="20" t="s">
        <v>52</v>
      </c>
      <c r="E35" s="2"/>
      <c r="F35" s="41" t="s">
        <v>46</v>
      </c>
      <c r="G35" s="42">
        <v>43101</v>
      </c>
      <c r="H35" s="41" t="s">
        <v>1</v>
      </c>
      <c r="I35" s="42">
        <v>43465</v>
      </c>
      <c r="J35" s="35"/>
      <c r="K35" s="2"/>
      <c r="L35" s="40">
        <v>8520</v>
      </c>
      <c r="M35" s="2"/>
      <c r="N35" s="2"/>
      <c r="O35" s="40">
        <v>12885.7</v>
      </c>
      <c r="P35" s="2"/>
      <c r="Q35" s="2"/>
      <c r="R35" s="40">
        <v>-4365.7</v>
      </c>
    </row>
    <row r="36" spans="1:18" x14ac:dyDescent="0.3">
      <c r="A36" s="34"/>
      <c r="B36" s="41" t="s">
        <v>45</v>
      </c>
      <c r="C36" s="2"/>
      <c r="D36" s="20" t="s">
        <v>60</v>
      </c>
      <c r="E36" s="2"/>
      <c r="F36" s="41" t="s">
        <v>46</v>
      </c>
      <c r="G36" s="42">
        <v>43101</v>
      </c>
      <c r="H36" s="41" t="s">
        <v>1</v>
      </c>
      <c r="I36" s="42">
        <v>43465</v>
      </c>
      <c r="J36" s="35"/>
      <c r="K36" s="2"/>
      <c r="L36" s="40">
        <v>19857290.809999999</v>
      </c>
      <c r="M36" s="2"/>
      <c r="N36" s="2"/>
      <c r="O36" s="40">
        <v>22734971.25</v>
      </c>
      <c r="P36" s="2"/>
      <c r="Q36" s="2"/>
      <c r="R36" s="40">
        <v>-2877680.4400000013</v>
      </c>
    </row>
    <row r="37" spans="1:18" x14ac:dyDescent="0.3">
      <c r="A37" s="34"/>
      <c r="B37" s="2"/>
      <c r="C37" s="2"/>
      <c r="D37" s="2"/>
      <c r="E37" s="2"/>
      <c r="F37" s="2"/>
      <c r="G37" s="2"/>
      <c r="H37" s="2"/>
      <c r="I37" s="2"/>
      <c r="J37" s="35"/>
      <c r="K37" s="2"/>
      <c r="L37" s="35"/>
      <c r="M37" s="2"/>
      <c r="N37" s="2"/>
      <c r="O37" s="35"/>
      <c r="P37" s="2"/>
      <c r="Q37" s="2"/>
      <c r="R37" s="35"/>
    </row>
    <row r="38" spans="1:18" x14ac:dyDescent="0.3">
      <c r="A38" s="34"/>
      <c r="B38" s="41" t="s">
        <v>45</v>
      </c>
      <c r="C38" s="2"/>
      <c r="D38" s="20" t="s">
        <v>61</v>
      </c>
      <c r="E38" s="2"/>
      <c r="F38" s="41" t="s">
        <v>46</v>
      </c>
      <c r="G38" s="42">
        <v>43101</v>
      </c>
      <c r="H38" s="41" t="s">
        <v>1</v>
      </c>
      <c r="I38" s="42">
        <v>43465</v>
      </c>
      <c r="J38" s="35"/>
      <c r="K38" s="2"/>
      <c r="L38" s="40">
        <v>7161793.6199999992</v>
      </c>
      <c r="M38" s="2"/>
      <c r="N38" s="2"/>
      <c r="O38" s="40">
        <v>8490692.6899999995</v>
      </c>
      <c r="P38" s="2"/>
      <c r="Q38" s="2"/>
      <c r="R38" s="40">
        <v>-1328899.0700000003</v>
      </c>
    </row>
    <row r="39" spans="1:18" x14ac:dyDescent="0.3">
      <c r="A39" s="43"/>
      <c r="B39" s="16"/>
      <c r="C39" s="16"/>
      <c r="D39" s="16"/>
      <c r="E39" s="16"/>
      <c r="F39" s="16"/>
      <c r="G39" s="16"/>
      <c r="H39" s="16"/>
      <c r="I39" s="16"/>
      <c r="J39" s="44"/>
      <c r="K39" s="16"/>
      <c r="L39" s="44"/>
      <c r="M39" s="16"/>
      <c r="N39" s="16"/>
      <c r="O39" s="44"/>
      <c r="P39" s="16"/>
      <c r="Q39" s="16"/>
      <c r="R39" s="44"/>
    </row>
    <row r="40" spans="1:18" x14ac:dyDescent="0.3">
      <c r="A40" s="34"/>
      <c r="B40" s="2"/>
      <c r="C40" s="2"/>
      <c r="D40" s="2"/>
      <c r="E40" s="2"/>
      <c r="F40" s="2"/>
      <c r="G40" s="2"/>
      <c r="H40" s="2"/>
      <c r="I40" s="41" t="s">
        <v>62</v>
      </c>
      <c r="J40" s="35"/>
      <c r="K40" s="2"/>
      <c r="L40" s="40">
        <v>27019084.429999966</v>
      </c>
      <c r="M40" s="2"/>
      <c r="N40" s="2"/>
      <c r="O40" s="40">
        <v>31225663.939999968</v>
      </c>
      <c r="P40" s="2"/>
      <c r="Q40" s="2"/>
      <c r="R40" s="40">
        <v>-4206579.5100000016</v>
      </c>
    </row>
    <row r="41" spans="1:18" x14ac:dyDescent="0.3">
      <c r="A41" s="45"/>
      <c r="B41" s="10"/>
      <c r="C41" s="10"/>
      <c r="D41" s="10"/>
      <c r="E41" s="10"/>
      <c r="F41" s="10"/>
      <c r="G41" s="10"/>
      <c r="H41" s="10"/>
      <c r="I41" s="10"/>
      <c r="J41" s="46"/>
      <c r="K41" s="10"/>
      <c r="L41" s="46"/>
      <c r="M41" s="10"/>
      <c r="N41" s="10"/>
      <c r="O41" s="46"/>
      <c r="P41" s="10"/>
      <c r="Q41" s="10"/>
      <c r="R41" s="46"/>
    </row>
  </sheetData>
  <mergeCells count="2">
    <mergeCell ref="N8:O8"/>
    <mergeCell ref="K8:L8"/>
  </mergeCells>
  <pageMargins left="0.7" right="0.7" top="0.75" bottom="0.75" header="0.3" footer="0.3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3"/>
  <sheetViews>
    <sheetView workbookViewId="0">
      <selection activeCell="D25" sqref="D25"/>
    </sheetView>
  </sheetViews>
  <sheetFormatPr baseColWidth="10" defaultRowHeight="14.4" x14ac:dyDescent="0.3"/>
  <cols>
    <col min="1" max="1" width="36.33203125" bestFit="1" customWidth="1"/>
    <col min="2" max="2" width="48" customWidth="1"/>
    <col min="3" max="4" width="20.6640625" customWidth="1"/>
    <col min="5" max="5" width="25.6640625" customWidth="1"/>
  </cols>
  <sheetData>
    <row r="2" spans="1:5" x14ac:dyDescent="0.3">
      <c r="A2" t="s">
        <v>69</v>
      </c>
    </row>
    <row r="4" spans="1:5" x14ac:dyDescent="0.3">
      <c r="B4" s="48"/>
    </row>
    <row r="6" spans="1:5" x14ac:dyDescent="0.3">
      <c r="A6" t="s">
        <v>70</v>
      </c>
      <c r="B6" s="52"/>
      <c r="D6" s="51"/>
    </row>
    <row r="7" spans="1:5" x14ac:dyDescent="0.3">
      <c r="A7" t="s">
        <v>71</v>
      </c>
      <c r="B7" s="52"/>
    </row>
    <row r="10" spans="1:5" x14ac:dyDescent="0.3">
      <c r="A10" t="s">
        <v>6</v>
      </c>
      <c r="B10" t="s">
        <v>72</v>
      </c>
      <c r="C10" t="s">
        <v>75</v>
      </c>
      <c r="D10" t="s">
        <v>76</v>
      </c>
      <c r="E10" t="s">
        <v>74</v>
      </c>
    </row>
    <row r="11" spans="1:5" x14ac:dyDescent="0.3">
      <c r="A11" s="50"/>
      <c r="C11" s="51"/>
      <c r="D11" s="51"/>
    </row>
    <row r="12" spans="1:5" x14ac:dyDescent="0.3">
      <c r="A12" t="s">
        <v>73</v>
      </c>
      <c r="C12" s="51">
        <f>SUBTOTAL(109,Tableau1[Débit])</f>
        <v>0</v>
      </c>
      <c r="D12" s="51">
        <f>SUBTOTAL(109,Tableau1[Crédit])</f>
        <v>0</v>
      </c>
    </row>
    <row r="13" spans="1:5" x14ac:dyDescent="0.3">
      <c r="D13" s="5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8" sqref="D18"/>
    </sheetView>
  </sheetViews>
  <sheetFormatPr baseColWidth="10" defaultRowHeight="14.4" x14ac:dyDescent="0.3"/>
  <cols>
    <col min="1" max="1" width="32.88671875" customWidth="1"/>
    <col min="2" max="2" width="30.21875" customWidth="1"/>
    <col min="3" max="3" width="28.88671875" customWidth="1"/>
    <col min="4" max="4" width="53.88671875" customWidth="1"/>
  </cols>
  <sheetData>
    <row r="1" spans="1:4" x14ac:dyDescent="0.3">
      <c r="A1" t="s">
        <v>63</v>
      </c>
    </row>
    <row r="2" spans="1:4" x14ac:dyDescent="0.3">
      <c r="A2" t="s">
        <v>69</v>
      </c>
    </row>
    <row r="4" spans="1:4" x14ac:dyDescent="0.3">
      <c r="B4" s="48">
        <f>+'Grand-livre des comptes'!P3</f>
        <v>43465</v>
      </c>
    </row>
    <row r="6" spans="1:4" x14ac:dyDescent="0.3">
      <c r="A6" t="s">
        <v>70</v>
      </c>
      <c r="B6" s="52">
        <v>44320000</v>
      </c>
    </row>
    <row r="7" spans="1:4" x14ac:dyDescent="0.3">
      <c r="A7" t="s">
        <v>71</v>
      </c>
      <c r="B7" s="52" t="s">
        <v>18</v>
      </c>
    </row>
    <row r="10" spans="1:4" x14ac:dyDescent="0.3">
      <c r="A10" t="s">
        <v>6</v>
      </c>
      <c r="B10" t="s">
        <v>70</v>
      </c>
      <c r="C10" t="s">
        <v>71</v>
      </c>
      <c r="D10" t="s">
        <v>74</v>
      </c>
    </row>
    <row r="11" spans="1:4" x14ac:dyDescent="0.3">
      <c r="A11" s="56">
        <f t="shared" ref="A11" si="0">+B4</f>
        <v>43465</v>
      </c>
      <c r="B11">
        <f>+'44320000'!B6</f>
        <v>44320000</v>
      </c>
      <c r="C11" s="51" t="str">
        <f>+'44320000'!B7</f>
        <v>REMUNERAT DUE AU PERSONNEL</v>
      </c>
      <c r="D11" t="str">
        <f>+T_44320000[[#This Row],[Observation ]]</f>
        <v>manque posting 23,346 qui  corresponde a ,,,,</v>
      </c>
    </row>
    <row r="12" spans="1:4" x14ac:dyDescent="0.3">
      <c r="A12" s="56"/>
      <c r="B12" s="57"/>
      <c r="C12" s="51"/>
      <c r="D12" s="57"/>
    </row>
    <row r="13" spans="1:4" x14ac:dyDescent="0.3">
      <c r="A13" s="56">
        <f>+A11</f>
        <v>43465</v>
      </c>
      <c r="B13">
        <f>+'44340000'!B6</f>
        <v>44340000</v>
      </c>
      <c r="C13" s="51" t="str">
        <f>+'44340000'!B7</f>
        <v>OPPOSITION/ SALAIRES</v>
      </c>
      <c r="D13" t="str">
        <f>+'44340000'!E11</f>
        <v>manque facture de ce montant 120</v>
      </c>
    </row>
    <row r="14" spans="1:4" x14ac:dyDescent="0.3">
      <c r="C14" s="5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4"/>
  <sheetViews>
    <sheetView workbookViewId="0">
      <selection activeCell="D20" sqref="D20"/>
    </sheetView>
  </sheetViews>
  <sheetFormatPr baseColWidth="10" defaultRowHeight="14.4" x14ac:dyDescent="0.3"/>
  <cols>
    <col min="1" max="1" width="36.33203125" bestFit="1" customWidth="1"/>
    <col min="2" max="2" width="48" customWidth="1"/>
    <col min="3" max="4" width="20.6640625" customWidth="1"/>
    <col min="5" max="5" width="50.77734375" customWidth="1"/>
  </cols>
  <sheetData>
    <row r="1" spans="1:5" x14ac:dyDescent="0.3">
      <c r="A1" t="s">
        <v>63</v>
      </c>
    </row>
    <row r="2" spans="1:5" x14ac:dyDescent="0.3">
      <c r="A2" t="s">
        <v>69</v>
      </c>
    </row>
    <row r="4" spans="1:5" x14ac:dyDescent="0.3">
      <c r="B4" s="48">
        <v>43465</v>
      </c>
    </row>
    <row r="6" spans="1:5" x14ac:dyDescent="0.3">
      <c r="A6" t="s">
        <v>70</v>
      </c>
      <c r="B6" s="52">
        <v>44320000</v>
      </c>
      <c r="D6" s="51"/>
    </row>
    <row r="7" spans="1:5" x14ac:dyDescent="0.3">
      <c r="A7" t="s">
        <v>71</v>
      </c>
      <c r="B7" s="52" t="s">
        <v>18</v>
      </c>
    </row>
    <row r="10" spans="1:5" x14ac:dyDescent="0.3">
      <c r="A10" t="s">
        <v>6</v>
      </c>
      <c r="B10" t="s">
        <v>72</v>
      </c>
      <c r="C10" t="s">
        <v>75</v>
      </c>
      <c r="D10" t="s">
        <v>76</v>
      </c>
      <c r="E10" t="s">
        <v>74</v>
      </c>
    </row>
    <row r="11" spans="1:5" x14ac:dyDescent="0.3">
      <c r="A11" s="50">
        <v>43130</v>
      </c>
      <c r="B11" t="s">
        <v>37</v>
      </c>
      <c r="C11" s="51">
        <v>1204890</v>
      </c>
      <c r="D11" s="51"/>
      <c r="E11" t="s">
        <v>77</v>
      </c>
    </row>
    <row r="12" spans="1:5" x14ac:dyDescent="0.3">
      <c r="A12" s="50">
        <v>43131</v>
      </c>
      <c r="B12" t="s">
        <v>26</v>
      </c>
      <c r="C12" s="51"/>
      <c r="D12" s="51">
        <v>1228236</v>
      </c>
    </row>
    <row r="13" spans="1:5" x14ac:dyDescent="0.3">
      <c r="A13" t="s">
        <v>73</v>
      </c>
      <c r="C13" s="51">
        <f>SUBTOTAL(109,T_44320000[Débit])</f>
        <v>1204890</v>
      </c>
      <c r="D13" s="51">
        <f>SUBTOTAL(109,T_44320000[Crédit])</f>
        <v>1228236</v>
      </c>
    </row>
    <row r="14" spans="1:5" x14ac:dyDescent="0.3">
      <c r="D14" s="51">
        <v>23346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4"/>
  <sheetViews>
    <sheetView workbookViewId="0">
      <selection activeCell="D25" sqref="D25"/>
    </sheetView>
  </sheetViews>
  <sheetFormatPr baseColWidth="10" defaultRowHeight="14.4" x14ac:dyDescent="0.3"/>
  <cols>
    <col min="1" max="1" width="36.33203125" bestFit="1" customWidth="1"/>
    <col min="2" max="2" width="48" customWidth="1"/>
    <col min="3" max="4" width="20.6640625" customWidth="1"/>
    <col min="5" max="5" width="25.6640625" customWidth="1"/>
  </cols>
  <sheetData>
    <row r="1" spans="1:5" x14ac:dyDescent="0.3">
      <c r="A1" t="s">
        <v>63</v>
      </c>
    </row>
    <row r="2" spans="1:5" x14ac:dyDescent="0.3">
      <c r="A2" t="s">
        <v>69</v>
      </c>
    </row>
    <row r="4" spans="1:5" x14ac:dyDescent="0.3">
      <c r="B4" s="48">
        <v>43465</v>
      </c>
    </row>
    <row r="6" spans="1:5" x14ac:dyDescent="0.3">
      <c r="A6" t="s">
        <v>70</v>
      </c>
      <c r="B6" s="52">
        <v>44320500</v>
      </c>
      <c r="D6" s="51"/>
    </row>
    <row r="7" spans="1:5" x14ac:dyDescent="0.3">
      <c r="A7" t="s">
        <v>71</v>
      </c>
      <c r="B7" s="52" t="s">
        <v>47</v>
      </c>
    </row>
    <row r="10" spans="1:5" x14ac:dyDescent="0.3">
      <c r="A10" t="s">
        <v>6</v>
      </c>
      <c r="B10" t="s">
        <v>72</v>
      </c>
      <c r="C10" t="s">
        <v>75</v>
      </c>
      <c r="D10" t="s">
        <v>76</v>
      </c>
      <c r="E10" t="s">
        <v>74</v>
      </c>
    </row>
    <row r="11" spans="1:5" x14ac:dyDescent="0.3">
      <c r="A11" s="50">
        <v>43465</v>
      </c>
      <c r="B11" t="s">
        <v>67</v>
      </c>
      <c r="C11" s="51"/>
      <c r="D11" s="51">
        <v>2733</v>
      </c>
    </row>
    <row r="12" spans="1:5" x14ac:dyDescent="0.3">
      <c r="A12" s="50">
        <v>43465</v>
      </c>
      <c r="B12" t="s">
        <v>68</v>
      </c>
      <c r="C12" s="51"/>
      <c r="D12" s="51">
        <v>2738</v>
      </c>
    </row>
    <row r="13" spans="1:5" x14ac:dyDescent="0.3">
      <c r="A13" t="s">
        <v>73</v>
      </c>
      <c r="C13" s="51">
        <f>SUBTOTAL(109,T_44320500[Débit])</f>
        <v>0</v>
      </c>
      <c r="D13" s="51">
        <f>SUBTOTAL(109,T_44320500[Crédit])</f>
        <v>5471</v>
      </c>
    </row>
    <row r="14" spans="1:5" x14ac:dyDescent="0.3">
      <c r="D14" s="51">
        <v>5471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5"/>
  <sheetViews>
    <sheetView workbookViewId="0">
      <selection activeCell="E12" sqref="E12"/>
    </sheetView>
  </sheetViews>
  <sheetFormatPr baseColWidth="10" defaultRowHeight="14.4" x14ac:dyDescent="0.3"/>
  <cols>
    <col min="1" max="1" width="36.33203125" bestFit="1" customWidth="1"/>
    <col min="2" max="2" width="48" customWidth="1"/>
    <col min="3" max="4" width="20.6640625" customWidth="1"/>
    <col min="5" max="5" width="25.6640625" customWidth="1"/>
  </cols>
  <sheetData>
    <row r="1" spans="1:5" x14ac:dyDescent="0.3">
      <c r="A1" t="s">
        <v>63</v>
      </c>
    </row>
    <row r="2" spans="1:5" x14ac:dyDescent="0.3">
      <c r="A2" t="s">
        <v>69</v>
      </c>
    </row>
    <row r="4" spans="1:5" x14ac:dyDescent="0.3">
      <c r="B4" s="48">
        <v>43465</v>
      </c>
    </row>
    <row r="6" spans="1:5" x14ac:dyDescent="0.3">
      <c r="A6" t="s">
        <v>70</v>
      </c>
      <c r="B6" s="52">
        <v>44340000</v>
      </c>
      <c r="D6" s="51"/>
    </row>
    <row r="7" spans="1:5" x14ac:dyDescent="0.3">
      <c r="A7" t="s">
        <v>71</v>
      </c>
      <c r="B7" s="52" t="s">
        <v>51</v>
      </c>
    </row>
    <row r="10" spans="1:5" x14ac:dyDescent="0.3">
      <c r="A10" t="s">
        <v>6</v>
      </c>
      <c r="B10" t="s">
        <v>72</v>
      </c>
      <c r="C10" t="s">
        <v>75</v>
      </c>
      <c r="D10" t="s">
        <v>76</v>
      </c>
      <c r="E10" t="s">
        <v>74</v>
      </c>
    </row>
    <row r="11" spans="1:5" x14ac:dyDescent="0.3">
      <c r="A11" s="50">
        <v>43102</v>
      </c>
      <c r="B11" t="s">
        <v>53</v>
      </c>
      <c r="C11" s="51">
        <v>120</v>
      </c>
      <c r="D11" s="51"/>
      <c r="E11" t="s">
        <v>78</v>
      </c>
    </row>
    <row r="12" spans="1:5" x14ac:dyDescent="0.3">
      <c r="A12" s="50">
        <v>43103</v>
      </c>
      <c r="B12" t="s">
        <v>32</v>
      </c>
      <c r="C12" s="51"/>
      <c r="D12" s="51">
        <v>3977</v>
      </c>
    </row>
    <row r="13" spans="1:5" x14ac:dyDescent="0.3">
      <c r="A13" s="50">
        <v>43131</v>
      </c>
      <c r="B13" t="s">
        <v>41</v>
      </c>
      <c r="C13" s="51"/>
      <c r="D13" s="51">
        <v>4004</v>
      </c>
    </row>
    <row r="14" spans="1:5" x14ac:dyDescent="0.3">
      <c r="A14" t="s">
        <v>73</v>
      </c>
      <c r="C14" s="51">
        <f>SUBTOTAL(109,T_44340000[Débit])</f>
        <v>120</v>
      </c>
      <c r="D14" s="51">
        <f>SUBTOTAL(109,T_44340000[Crédit])</f>
        <v>7981</v>
      </c>
    </row>
    <row r="15" spans="1:5" x14ac:dyDescent="0.3">
      <c r="D15" s="51">
        <v>7861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Grand-livre des comptes</vt:lpstr>
      <vt:lpstr>Modèle</vt:lpstr>
      <vt:lpstr>Summary </vt:lpstr>
      <vt:lpstr>44320000</vt:lpstr>
      <vt:lpstr>44320500</vt:lpstr>
      <vt:lpstr>44340000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Nouhaila Smires</dc:creator>
  <cp:lastModifiedBy>Abdeljalil Mhioui</cp:lastModifiedBy>
  <dcterms:created xsi:type="dcterms:W3CDTF">2019-05-06T17:12:55Z</dcterms:created>
  <dcterms:modified xsi:type="dcterms:W3CDTF">2020-07-01T12:18:59Z</dcterms:modified>
</cp:coreProperties>
</file>