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528"/>
  <workbookPr/>
  <mc:AlternateContent xmlns:mc="http://schemas.openxmlformats.org/markup-compatibility/2006">
    <mc:Choice Requires="x15">
      <x15ac:absPath xmlns:x15ac="http://schemas.microsoft.com/office/spreadsheetml/2010/11/ac" url="C:\Users\jpthe\Desktop\"/>
    </mc:Choice>
  </mc:AlternateContent>
  <bookViews>
    <workbookView xWindow="0" yWindow="0" windowWidth="20520" windowHeight="8460" tabRatio="660" firstSheet="1" activeTab="10" xr2:uid="{00000000-000D-0000-FFFF-FFFF00000000}"/>
  </bookViews>
  <sheets>
    <sheet name="Summary" sheetId="1" state="hidden" r:id="rId1"/>
    <sheet name="Template BV" sheetId="7" r:id="rId2"/>
    <sheet name="Template PL" sheetId="8" state="hidden" r:id="rId3"/>
    <sheet name="Template BL" sheetId="9" state="hidden" r:id="rId4"/>
    <sheet name="Template BA" sheetId="10" state="hidden" r:id="rId5"/>
    <sheet name="OCT_BV" sheetId="4" state="hidden" r:id="rId6"/>
    <sheet name="OCT_BV_ROOM" sheetId="5" state="hidden" r:id="rId7"/>
    <sheet name="OCT_BV_REV" sheetId="6" r:id="rId8"/>
    <sheet name="OCT_BV_CM" sheetId="11" state="hidden" r:id="rId9"/>
    <sheet name="OCT_BV_CM_ROOM" sheetId="12" state="hidden" r:id="rId10"/>
    <sheet name="OCT_BV_CM_REV" sheetId="13" r:id="rId11"/>
  </sheets>
  <calcPr calcId="171027"/>
  <pivotCaches>
    <pivotCache cacheId="0" r:id="rId12"/>
    <pivotCache cacheId="1" r:id="rId1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7" l="1"/>
  <c r="A17" i="7" s="1"/>
  <c r="EQ11" i="7" l="1"/>
  <c r="EK11" i="7"/>
  <c r="EE11" i="7"/>
  <c r="DY11" i="7"/>
  <c r="DS11" i="7"/>
  <c r="DM11" i="7"/>
  <c r="DG11" i="7"/>
  <c r="DA11" i="7"/>
  <c r="CU11" i="7"/>
  <c r="CO11" i="7"/>
  <c r="CI11" i="7"/>
  <c r="CC11" i="7"/>
  <c r="BW11" i="7"/>
  <c r="BQ11" i="7"/>
  <c r="BK11" i="7"/>
  <c r="BE11" i="7"/>
  <c r="AY11" i="7"/>
  <c r="AS11" i="7"/>
  <c r="AM11" i="7"/>
  <c r="AG11" i="7"/>
  <c r="AA11" i="7"/>
  <c r="U11" i="7"/>
  <c r="O11" i="7"/>
  <c r="I11" i="7"/>
  <c r="BT11" i="7" l="1"/>
  <c r="X11" i="7"/>
  <c r="AV11" i="7"/>
  <c r="CR11" i="7"/>
  <c r="AJ11" i="7"/>
  <c r="BH11" i="7"/>
  <c r="CF11" i="7"/>
  <c r="DD11" i="7"/>
  <c r="F11" i="7"/>
  <c r="R11" i="7"/>
  <c r="AD11" i="7"/>
  <c r="AP11" i="7"/>
  <c r="BB11" i="7"/>
  <c r="BN11" i="7"/>
  <c r="BZ11" i="7"/>
  <c r="CL11" i="7"/>
  <c r="CX11" i="7"/>
  <c r="DJ11" i="7"/>
  <c r="DV11" i="7"/>
  <c r="EH11" i="7"/>
  <c r="DP11" i="7"/>
  <c r="EB11" i="7"/>
  <c r="EN11" i="7"/>
  <c r="EP41" i="7"/>
  <c r="EO41" i="7"/>
  <c r="EJ41" i="7"/>
  <c r="EI41" i="7"/>
  <c r="ED41" i="7"/>
  <c r="EC41" i="7"/>
  <c r="DX41" i="7"/>
  <c r="DW41" i="7"/>
  <c r="DR41" i="7"/>
  <c r="DQ41" i="7"/>
  <c r="DL41" i="7"/>
  <c r="DK41" i="7"/>
  <c r="DF41" i="7"/>
  <c r="DE41" i="7"/>
  <c r="CZ41" i="7"/>
  <c r="CY41" i="7"/>
  <c r="CT41" i="7"/>
  <c r="CS41" i="7"/>
  <c r="CN41" i="7"/>
  <c r="CM41" i="7"/>
  <c r="CH41" i="7"/>
  <c r="CG41" i="7"/>
  <c r="CB41" i="7"/>
  <c r="CA41" i="7"/>
  <c r="BV41" i="7"/>
  <c r="BU41" i="7"/>
  <c r="BP41" i="7"/>
  <c r="BO41" i="7"/>
  <c r="BJ41" i="7"/>
  <c r="BI41" i="7"/>
  <c r="BD41" i="7"/>
  <c r="BC41" i="7"/>
  <c r="AX41" i="7"/>
  <c r="AW41" i="7"/>
  <c r="AR41" i="7"/>
  <c r="AQ41" i="7"/>
  <c r="AL41" i="7"/>
  <c r="AK41" i="7"/>
  <c r="AF41" i="7"/>
  <c r="AE41" i="7"/>
  <c r="Z41" i="7"/>
  <c r="Y41" i="7"/>
  <c r="T41" i="7"/>
  <c r="S41" i="7"/>
  <c r="N41" i="7"/>
  <c r="M41" i="7"/>
  <c r="H41" i="7"/>
  <c r="G41" i="7"/>
  <c r="EQ39" i="7"/>
  <c r="EK39" i="7"/>
  <c r="EE39" i="7"/>
  <c r="DY39" i="7"/>
  <c r="DS39" i="7"/>
  <c r="DM39" i="7"/>
  <c r="DG39" i="7"/>
  <c r="DA39" i="7"/>
  <c r="CU39" i="7"/>
  <c r="CO39" i="7"/>
  <c r="CI39" i="7"/>
  <c r="CC39" i="7"/>
  <c r="BW39" i="7"/>
  <c r="BQ39" i="7"/>
  <c r="BK39" i="7"/>
  <c r="BE39" i="7"/>
  <c r="AY39" i="7"/>
  <c r="AS39" i="7"/>
  <c r="AM39" i="7"/>
  <c r="AG39" i="7"/>
  <c r="AA39" i="7"/>
  <c r="U39" i="7"/>
  <c r="O39" i="7"/>
  <c r="I39" i="7"/>
  <c r="EQ38" i="7"/>
  <c r="EK38" i="7"/>
  <c r="EE38" i="7"/>
  <c r="DY38" i="7"/>
  <c r="DS38" i="7"/>
  <c r="DM38" i="7"/>
  <c r="DG38" i="7"/>
  <c r="DA38" i="7"/>
  <c r="CU38" i="7"/>
  <c r="CO38" i="7"/>
  <c r="CI38" i="7"/>
  <c r="CC38" i="7"/>
  <c r="BW38" i="7"/>
  <c r="BQ38" i="7"/>
  <c r="BK38" i="7"/>
  <c r="BE38" i="7"/>
  <c r="AY38" i="7"/>
  <c r="AS38" i="7"/>
  <c r="AM38" i="7"/>
  <c r="AG38" i="7"/>
  <c r="AA38" i="7"/>
  <c r="U38" i="7"/>
  <c r="O38" i="7"/>
  <c r="I38" i="7"/>
  <c r="EQ37" i="7"/>
  <c r="EK37" i="7"/>
  <c r="EE37" i="7"/>
  <c r="DY37" i="7"/>
  <c r="DS37" i="7"/>
  <c r="DM37" i="7"/>
  <c r="DG37" i="7"/>
  <c r="DA37" i="7"/>
  <c r="CU37" i="7"/>
  <c r="CO37" i="7"/>
  <c r="CI37" i="7"/>
  <c r="CC37" i="7"/>
  <c r="BW37" i="7"/>
  <c r="BQ37" i="7"/>
  <c r="BK37" i="7"/>
  <c r="BE37" i="7"/>
  <c r="AY37" i="7"/>
  <c r="AS37" i="7"/>
  <c r="AM37" i="7"/>
  <c r="AG37" i="7"/>
  <c r="AA37" i="7"/>
  <c r="U37" i="7"/>
  <c r="O37" i="7"/>
  <c r="I37" i="7"/>
  <c r="EQ36" i="7"/>
  <c r="EK36" i="7"/>
  <c r="EE36" i="7"/>
  <c r="DY36" i="7"/>
  <c r="DS36" i="7"/>
  <c r="DM36" i="7"/>
  <c r="DG36" i="7"/>
  <c r="DA36" i="7"/>
  <c r="CU36" i="7"/>
  <c r="CO36" i="7"/>
  <c r="CI36" i="7"/>
  <c r="CC36" i="7"/>
  <c r="BW36" i="7"/>
  <c r="BQ36" i="7"/>
  <c r="BK36" i="7"/>
  <c r="BE36" i="7"/>
  <c r="AY36" i="7"/>
  <c r="AS36" i="7"/>
  <c r="AM36" i="7"/>
  <c r="AG36" i="7"/>
  <c r="AA36" i="7"/>
  <c r="U36" i="7"/>
  <c r="O36" i="7"/>
  <c r="I36" i="7"/>
  <c r="EQ35" i="7"/>
  <c r="EK35" i="7"/>
  <c r="EE35" i="7"/>
  <c r="DY35" i="7"/>
  <c r="DS35" i="7"/>
  <c r="DM35" i="7"/>
  <c r="DG35" i="7"/>
  <c r="DA35" i="7"/>
  <c r="CU35" i="7"/>
  <c r="CO35" i="7"/>
  <c r="CI35" i="7"/>
  <c r="CC35" i="7"/>
  <c r="BW35" i="7"/>
  <c r="BQ35" i="7"/>
  <c r="BK35" i="7"/>
  <c r="BE35" i="7"/>
  <c r="AY35" i="7"/>
  <c r="AS35" i="7"/>
  <c r="AM35" i="7"/>
  <c r="AG35" i="7"/>
  <c r="AA35" i="7"/>
  <c r="U35" i="7"/>
  <c r="O35" i="7"/>
  <c r="I35" i="7"/>
  <c r="EQ34" i="7"/>
  <c r="EK34" i="7"/>
  <c r="EE34" i="7"/>
  <c r="DY34" i="7"/>
  <c r="DS34" i="7"/>
  <c r="DM34" i="7"/>
  <c r="DG34" i="7"/>
  <c r="DA34" i="7"/>
  <c r="CU34" i="7"/>
  <c r="CO34" i="7"/>
  <c r="CI34" i="7"/>
  <c r="CC34" i="7"/>
  <c r="BW34" i="7"/>
  <c r="BQ34" i="7"/>
  <c r="BK34" i="7"/>
  <c r="BE34" i="7"/>
  <c r="AY34" i="7"/>
  <c r="AS34" i="7"/>
  <c r="AM34" i="7"/>
  <c r="AG34" i="7"/>
  <c r="AA34" i="7"/>
  <c r="U34" i="7"/>
  <c r="O34" i="7"/>
  <c r="I34" i="7"/>
  <c r="EQ33" i="7"/>
  <c r="EK33" i="7"/>
  <c r="EE33" i="7"/>
  <c r="DY33" i="7"/>
  <c r="DS33" i="7"/>
  <c r="DM33" i="7"/>
  <c r="DG33" i="7"/>
  <c r="DA33" i="7"/>
  <c r="CU33" i="7"/>
  <c r="CO33" i="7"/>
  <c r="CI33" i="7"/>
  <c r="CC33" i="7"/>
  <c r="BW33" i="7"/>
  <c r="BQ33" i="7"/>
  <c r="BK33" i="7"/>
  <c r="BE33" i="7"/>
  <c r="AY33" i="7"/>
  <c r="AS33" i="7"/>
  <c r="AM33" i="7"/>
  <c r="AG33" i="7"/>
  <c r="AA33" i="7"/>
  <c r="U33" i="7"/>
  <c r="O33" i="7"/>
  <c r="I33" i="7"/>
  <c r="EQ32" i="7"/>
  <c r="EK32" i="7"/>
  <c r="EE32" i="7"/>
  <c r="DY32" i="7"/>
  <c r="DS32" i="7"/>
  <c r="DM32" i="7"/>
  <c r="DG32" i="7"/>
  <c r="DA32" i="7"/>
  <c r="CU32" i="7"/>
  <c r="CO32" i="7"/>
  <c r="CI32" i="7"/>
  <c r="CC32" i="7"/>
  <c r="BW32" i="7"/>
  <c r="BQ32" i="7"/>
  <c r="BK32" i="7"/>
  <c r="BE32" i="7"/>
  <c r="AY32" i="7"/>
  <c r="AS32" i="7"/>
  <c r="AM32" i="7"/>
  <c r="AG32" i="7"/>
  <c r="AA32" i="7"/>
  <c r="U32" i="7"/>
  <c r="O32" i="7"/>
  <c r="I32" i="7"/>
  <c r="EQ31" i="7"/>
  <c r="EK31" i="7"/>
  <c r="EE31" i="7"/>
  <c r="DY31" i="7"/>
  <c r="DS31" i="7"/>
  <c r="DM31" i="7"/>
  <c r="DG31" i="7"/>
  <c r="DA31" i="7"/>
  <c r="CU31" i="7"/>
  <c r="CO31" i="7"/>
  <c r="CI31" i="7"/>
  <c r="CC31" i="7"/>
  <c r="BW31" i="7"/>
  <c r="BQ31" i="7"/>
  <c r="BK31" i="7"/>
  <c r="BE31" i="7"/>
  <c r="AY31" i="7"/>
  <c r="AS31" i="7"/>
  <c r="AM31" i="7"/>
  <c r="AG31" i="7"/>
  <c r="AA31" i="7"/>
  <c r="U31" i="7"/>
  <c r="O31" i="7"/>
  <c r="I31" i="7"/>
  <c r="EQ30" i="7"/>
  <c r="EK30" i="7"/>
  <c r="EE30" i="7"/>
  <c r="DY30" i="7"/>
  <c r="DS30" i="7"/>
  <c r="DM30" i="7"/>
  <c r="DG30" i="7"/>
  <c r="DA30" i="7"/>
  <c r="CU30" i="7"/>
  <c r="CO30" i="7"/>
  <c r="CI30" i="7"/>
  <c r="CC30" i="7"/>
  <c r="BW30" i="7"/>
  <c r="BQ30" i="7"/>
  <c r="BK30" i="7"/>
  <c r="BE30" i="7"/>
  <c r="AY30" i="7"/>
  <c r="AS30" i="7"/>
  <c r="AM30" i="7"/>
  <c r="AG30" i="7"/>
  <c r="AA30" i="7"/>
  <c r="U30" i="7"/>
  <c r="O30" i="7"/>
  <c r="I30" i="7"/>
  <c r="EQ29" i="7"/>
  <c r="EK29" i="7"/>
  <c r="EE29" i="7"/>
  <c r="DY29" i="7"/>
  <c r="DS29" i="7"/>
  <c r="DM29" i="7"/>
  <c r="DG29" i="7"/>
  <c r="DA29" i="7"/>
  <c r="CU29" i="7"/>
  <c r="CO29" i="7"/>
  <c r="CI29" i="7"/>
  <c r="CC29" i="7"/>
  <c r="BW29" i="7"/>
  <c r="BQ29" i="7"/>
  <c r="BK29" i="7"/>
  <c r="BE29" i="7"/>
  <c r="AY29" i="7"/>
  <c r="AS29" i="7"/>
  <c r="AM29" i="7"/>
  <c r="AG29" i="7"/>
  <c r="AA29" i="7"/>
  <c r="U29" i="7"/>
  <c r="O29" i="7"/>
  <c r="I29" i="7"/>
  <c r="EQ28" i="7"/>
  <c r="EK28" i="7"/>
  <c r="EE28" i="7"/>
  <c r="DY28" i="7"/>
  <c r="DS28" i="7"/>
  <c r="DM28" i="7"/>
  <c r="DG28" i="7"/>
  <c r="DA28" i="7"/>
  <c r="CU28" i="7"/>
  <c r="CO28" i="7"/>
  <c r="CI28" i="7"/>
  <c r="CC28" i="7"/>
  <c r="BW28" i="7"/>
  <c r="BQ28" i="7"/>
  <c r="BK28" i="7"/>
  <c r="BE28" i="7"/>
  <c r="AY28" i="7"/>
  <c r="AS28" i="7"/>
  <c r="AM28" i="7"/>
  <c r="AG28" i="7"/>
  <c r="AA28" i="7"/>
  <c r="U28" i="7"/>
  <c r="O28" i="7"/>
  <c r="I28" i="7"/>
  <c r="EQ27" i="7"/>
  <c r="EK27" i="7"/>
  <c r="EE27" i="7"/>
  <c r="DY27" i="7"/>
  <c r="DS27" i="7"/>
  <c r="DM27" i="7"/>
  <c r="DG27" i="7"/>
  <c r="DA27" i="7"/>
  <c r="CU27" i="7"/>
  <c r="CO27" i="7"/>
  <c r="CI27" i="7"/>
  <c r="CC27" i="7"/>
  <c r="BW27" i="7"/>
  <c r="BQ27" i="7"/>
  <c r="BK27" i="7"/>
  <c r="BE27" i="7"/>
  <c r="AY27" i="7"/>
  <c r="AS27" i="7"/>
  <c r="AM27" i="7"/>
  <c r="AG27" i="7"/>
  <c r="AA27" i="7"/>
  <c r="U27" i="7"/>
  <c r="O27" i="7"/>
  <c r="I27" i="7"/>
  <c r="EQ26" i="7"/>
  <c r="EK26" i="7"/>
  <c r="EE26" i="7"/>
  <c r="DY26" i="7"/>
  <c r="DS26" i="7"/>
  <c r="DM26" i="7"/>
  <c r="DG26" i="7"/>
  <c r="DA26" i="7"/>
  <c r="CU26" i="7"/>
  <c r="CO26" i="7"/>
  <c r="CI26" i="7"/>
  <c r="CC26" i="7"/>
  <c r="BW26" i="7"/>
  <c r="BQ26" i="7"/>
  <c r="BK26" i="7"/>
  <c r="BE26" i="7"/>
  <c r="AY26" i="7"/>
  <c r="AS26" i="7"/>
  <c r="AM26" i="7"/>
  <c r="AG26" i="7"/>
  <c r="AA26" i="7"/>
  <c r="U26" i="7"/>
  <c r="O26" i="7"/>
  <c r="I26" i="7"/>
  <c r="EQ25" i="7"/>
  <c r="EK25" i="7"/>
  <c r="EE25" i="7"/>
  <c r="DY25" i="7"/>
  <c r="DS25" i="7"/>
  <c r="DM25" i="7"/>
  <c r="DG25" i="7"/>
  <c r="DA25" i="7"/>
  <c r="CU25" i="7"/>
  <c r="CO25" i="7"/>
  <c r="CI25" i="7"/>
  <c r="CC25" i="7"/>
  <c r="BW25" i="7"/>
  <c r="BQ25" i="7"/>
  <c r="BK25" i="7"/>
  <c r="BE25" i="7"/>
  <c r="AY25" i="7"/>
  <c r="AS25" i="7"/>
  <c r="AM25" i="7"/>
  <c r="AG25" i="7"/>
  <c r="AA25" i="7"/>
  <c r="U25" i="7"/>
  <c r="O25" i="7"/>
  <c r="I25" i="7"/>
  <c r="EQ24" i="7"/>
  <c r="EK24" i="7"/>
  <c r="EE24" i="7"/>
  <c r="DY24" i="7"/>
  <c r="DS24" i="7"/>
  <c r="DM24" i="7"/>
  <c r="DG24" i="7"/>
  <c r="DA24" i="7"/>
  <c r="CU24" i="7"/>
  <c r="CO24" i="7"/>
  <c r="CI24" i="7"/>
  <c r="CC24" i="7"/>
  <c r="BW24" i="7"/>
  <c r="BQ24" i="7"/>
  <c r="BK24" i="7"/>
  <c r="BE24" i="7"/>
  <c r="AY24" i="7"/>
  <c r="AS24" i="7"/>
  <c r="AM24" i="7"/>
  <c r="AG24" i="7"/>
  <c r="AA24" i="7"/>
  <c r="U24" i="7"/>
  <c r="O24" i="7"/>
  <c r="I24" i="7"/>
  <c r="EQ23" i="7"/>
  <c r="EK23" i="7"/>
  <c r="EE23" i="7"/>
  <c r="DY23" i="7"/>
  <c r="DS23" i="7"/>
  <c r="DM23" i="7"/>
  <c r="DG23" i="7"/>
  <c r="DA23" i="7"/>
  <c r="CU23" i="7"/>
  <c r="CO23" i="7"/>
  <c r="CI23" i="7"/>
  <c r="CC23" i="7"/>
  <c r="BW23" i="7"/>
  <c r="BQ23" i="7"/>
  <c r="BK23" i="7"/>
  <c r="BE23" i="7"/>
  <c r="AY23" i="7"/>
  <c r="AS23" i="7"/>
  <c r="AM23" i="7"/>
  <c r="AG23" i="7"/>
  <c r="AA23" i="7"/>
  <c r="U23" i="7"/>
  <c r="O23" i="7"/>
  <c r="I23" i="7"/>
  <c r="EQ22" i="7"/>
  <c r="EK22" i="7"/>
  <c r="EE22" i="7"/>
  <c r="DY22" i="7"/>
  <c r="DS22" i="7"/>
  <c r="DM22" i="7"/>
  <c r="DG22" i="7"/>
  <c r="DA22" i="7"/>
  <c r="CU22" i="7"/>
  <c r="CO22" i="7"/>
  <c r="CI22" i="7"/>
  <c r="CC22" i="7"/>
  <c r="BW22" i="7"/>
  <c r="BQ22" i="7"/>
  <c r="BK22" i="7"/>
  <c r="BE22" i="7"/>
  <c r="AY22" i="7"/>
  <c r="AS22" i="7"/>
  <c r="AM22" i="7"/>
  <c r="AG22" i="7"/>
  <c r="AA22" i="7"/>
  <c r="U22" i="7"/>
  <c r="O22" i="7"/>
  <c r="I22" i="7"/>
  <c r="EQ21" i="7"/>
  <c r="EK21" i="7"/>
  <c r="EE21" i="7"/>
  <c r="DY21" i="7"/>
  <c r="DS21" i="7"/>
  <c r="DM21" i="7"/>
  <c r="DG21" i="7"/>
  <c r="DA21" i="7"/>
  <c r="CU21" i="7"/>
  <c r="CO21" i="7"/>
  <c r="CI21" i="7"/>
  <c r="CC21" i="7"/>
  <c r="BW21" i="7"/>
  <c r="BQ21" i="7"/>
  <c r="BK21" i="7"/>
  <c r="BE21" i="7"/>
  <c r="AY21" i="7"/>
  <c r="AS21" i="7"/>
  <c r="AM21" i="7"/>
  <c r="AG21" i="7"/>
  <c r="AA21" i="7"/>
  <c r="U21" i="7"/>
  <c r="O21" i="7"/>
  <c r="I21" i="7"/>
  <c r="EQ20" i="7"/>
  <c r="EK20" i="7"/>
  <c r="EE20" i="7"/>
  <c r="DY20" i="7"/>
  <c r="DS20" i="7"/>
  <c r="DM20" i="7"/>
  <c r="DG20" i="7"/>
  <c r="DA20" i="7"/>
  <c r="CU20" i="7"/>
  <c r="CO20" i="7"/>
  <c r="CI20" i="7"/>
  <c r="CC20" i="7"/>
  <c r="BW20" i="7"/>
  <c r="BQ20" i="7"/>
  <c r="BK20" i="7"/>
  <c r="BE20" i="7"/>
  <c r="AY20" i="7"/>
  <c r="AS20" i="7"/>
  <c r="AM20" i="7"/>
  <c r="AG20" i="7"/>
  <c r="AA20" i="7"/>
  <c r="U20" i="7"/>
  <c r="O20" i="7"/>
  <c r="I20" i="7"/>
  <c r="EQ19" i="7"/>
  <c r="EK19" i="7"/>
  <c r="EE19" i="7"/>
  <c r="DY19" i="7"/>
  <c r="DS19" i="7"/>
  <c r="DM19" i="7"/>
  <c r="DG19" i="7"/>
  <c r="DA19" i="7"/>
  <c r="CU19" i="7"/>
  <c r="CO19" i="7"/>
  <c r="CI19" i="7"/>
  <c r="CC19" i="7"/>
  <c r="BW19" i="7"/>
  <c r="BQ19" i="7"/>
  <c r="BK19" i="7"/>
  <c r="BE19" i="7"/>
  <c r="AY19" i="7"/>
  <c r="AS19" i="7"/>
  <c r="AM19" i="7"/>
  <c r="AG19" i="7"/>
  <c r="AA19" i="7"/>
  <c r="U19" i="7"/>
  <c r="O19" i="7"/>
  <c r="I19" i="7"/>
  <c r="EQ18" i="7"/>
  <c r="EK18" i="7"/>
  <c r="EE18" i="7"/>
  <c r="DY18" i="7"/>
  <c r="DS18" i="7"/>
  <c r="DM18" i="7"/>
  <c r="DG18" i="7"/>
  <c r="DA18" i="7"/>
  <c r="CU18" i="7"/>
  <c r="CO18" i="7"/>
  <c r="CI18" i="7"/>
  <c r="CC18" i="7"/>
  <c r="BW18" i="7"/>
  <c r="BQ18" i="7"/>
  <c r="BK18" i="7"/>
  <c r="BE18" i="7"/>
  <c r="AY18" i="7"/>
  <c r="AS18" i="7"/>
  <c r="AM18" i="7"/>
  <c r="AG18" i="7"/>
  <c r="AA18" i="7"/>
  <c r="U18" i="7"/>
  <c r="O18" i="7"/>
  <c r="I18" i="7"/>
  <c r="EQ17" i="7"/>
  <c r="EK17" i="7"/>
  <c r="EE17" i="7"/>
  <c r="DY17" i="7"/>
  <c r="DS17" i="7"/>
  <c r="DM17" i="7"/>
  <c r="DG17" i="7"/>
  <c r="DA17" i="7"/>
  <c r="CU17" i="7"/>
  <c r="CO17" i="7"/>
  <c r="CI17" i="7"/>
  <c r="CC17" i="7"/>
  <c r="BW17" i="7"/>
  <c r="BQ17" i="7"/>
  <c r="BK17" i="7"/>
  <c r="BE17" i="7"/>
  <c r="AY17" i="7"/>
  <c r="AS17" i="7"/>
  <c r="AM17" i="7"/>
  <c r="AG17" i="7"/>
  <c r="AA17" i="7"/>
  <c r="U17" i="7"/>
  <c r="O17" i="7"/>
  <c r="I17" i="7"/>
  <c r="EQ16" i="7"/>
  <c r="EK16" i="7"/>
  <c r="EE16" i="7"/>
  <c r="DY16" i="7"/>
  <c r="DS16" i="7"/>
  <c r="DM16" i="7"/>
  <c r="DG16" i="7"/>
  <c r="DA16" i="7"/>
  <c r="CU16" i="7"/>
  <c r="CO16" i="7"/>
  <c r="CI16" i="7"/>
  <c r="CC16" i="7"/>
  <c r="BW16" i="7"/>
  <c r="BQ16" i="7"/>
  <c r="BK16" i="7"/>
  <c r="BE16" i="7"/>
  <c r="AY16" i="7"/>
  <c r="AS16" i="7"/>
  <c r="AM16" i="7"/>
  <c r="AG16" i="7"/>
  <c r="AA16" i="7"/>
  <c r="U16" i="7"/>
  <c r="O16" i="7"/>
  <c r="I16" i="7"/>
  <c r="EQ15" i="7"/>
  <c r="EK15" i="7"/>
  <c r="EE15" i="7"/>
  <c r="DY15" i="7"/>
  <c r="DS15" i="7"/>
  <c r="DM15" i="7"/>
  <c r="DG15" i="7"/>
  <c r="DA15" i="7"/>
  <c r="CU15" i="7"/>
  <c r="CO15" i="7"/>
  <c r="CI15" i="7"/>
  <c r="CC15" i="7"/>
  <c r="BW15" i="7"/>
  <c r="BQ15" i="7"/>
  <c r="BK15" i="7"/>
  <c r="BE15" i="7"/>
  <c r="AY15" i="7"/>
  <c r="AS15" i="7"/>
  <c r="AM15" i="7"/>
  <c r="AG15" i="7"/>
  <c r="AA15" i="7"/>
  <c r="U15" i="7"/>
  <c r="O15" i="7"/>
  <c r="I15" i="7"/>
  <c r="EQ14" i="7"/>
  <c r="EK14" i="7"/>
  <c r="EE14" i="7"/>
  <c r="DY14" i="7"/>
  <c r="DS14" i="7"/>
  <c r="DM14" i="7"/>
  <c r="DG14" i="7"/>
  <c r="DA14" i="7"/>
  <c r="CU14" i="7"/>
  <c r="CO14" i="7"/>
  <c r="CI14" i="7"/>
  <c r="CC14" i="7"/>
  <c r="BW14" i="7"/>
  <c r="BQ14" i="7"/>
  <c r="BK14" i="7"/>
  <c r="BE14" i="7"/>
  <c r="AY14" i="7"/>
  <c r="AS14" i="7"/>
  <c r="AM14" i="7"/>
  <c r="AG14" i="7"/>
  <c r="AA14" i="7"/>
  <c r="U14" i="7"/>
  <c r="O14" i="7"/>
  <c r="I14" i="7"/>
  <c r="EQ13" i="7"/>
  <c r="EK13" i="7"/>
  <c r="EE13" i="7"/>
  <c r="DY13" i="7"/>
  <c r="DS13" i="7"/>
  <c r="DM13" i="7"/>
  <c r="DG13" i="7"/>
  <c r="DA13" i="7"/>
  <c r="CU13" i="7"/>
  <c r="CO13" i="7"/>
  <c r="CI13" i="7"/>
  <c r="CC13" i="7"/>
  <c r="BW13" i="7"/>
  <c r="BQ13" i="7"/>
  <c r="BK13" i="7"/>
  <c r="BE13" i="7"/>
  <c r="AY13" i="7"/>
  <c r="AS13" i="7"/>
  <c r="AM13" i="7"/>
  <c r="AG13" i="7"/>
  <c r="AA13" i="7"/>
  <c r="U13" i="7"/>
  <c r="O13" i="7"/>
  <c r="I13" i="7"/>
  <c r="EQ12" i="7"/>
  <c r="EK12" i="7"/>
  <c r="EE12" i="7"/>
  <c r="DY12" i="7"/>
  <c r="DS12" i="7"/>
  <c r="DM12" i="7"/>
  <c r="DG12" i="7"/>
  <c r="DA12" i="7"/>
  <c r="CU12" i="7"/>
  <c r="CO12" i="7"/>
  <c r="CI12" i="7"/>
  <c r="CC12" i="7"/>
  <c r="BW12" i="7"/>
  <c r="BQ12" i="7"/>
  <c r="BK12" i="7"/>
  <c r="BE12" i="7"/>
  <c r="AY12" i="7"/>
  <c r="AS12" i="7"/>
  <c r="AM12" i="7"/>
  <c r="AG12" i="7"/>
  <c r="AA12" i="7"/>
  <c r="U12" i="7"/>
  <c r="O12" i="7"/>
  <c r="I12" i="7"/>
  <c r="EQ10" i="7"/>
  <c r="EK10" i="7"/>
  <c r="EE10" i="7"/>
  <c r="DY10" i="7"/>
  <c r="DS10" i="7"/>
  <c r="DM10" i="7"/>
  <c r="DG10" i="7"/>
  <c r="DA10" i="7"/>
  <c r="CU10" i="7"/>
  <c r="CO10" i="7"/>
  <c r="CI10" i="7"/>
  <c r="CC10" i="7"/>
  <c r="BW10" i="7"/>
  <c r="BQ10" i="7"/>
  <c r="BK10" i="7"/>
  <c r="BE10" i="7"/>
  <c r="AY10" i="7"/>
  <c r="AS10" i="7"/>
  <c r="AM10" i="7"/>
  <c r="AG10" i="7"/>
  <c r="AA10" i="7"/>
  <c r="U10" i="7"/>
  <c r="O10" i="7"/>
  <c r="I10" i="7"/>
  <c r="EQ9" i="7"/>
  <c r="EK9" i="7"/>
  <c r="EE9" i="7"/>
  <c r="DY9" i="7"/>
  <c r="DS9" i="7"/>
  <c r="DM9" i="7"/>
  <c r="DG9" i="7"/>
  <c r="DA9" i="7"/>
  <c r="CU9" i="7"/>
  <c r="CO9" i="7"/>
  <c r="CI9" i="7"/>
  <c r="CC9" i="7"/>
  <c r="BW9" i="7"/>
  <c r="BQ9" i="7"/>
  <c r="BK9" i="7"/>
  <c r="BE9" i="7"/>
  <c r="AY9" i="7"/>
  <c r="AS9" i="7"/>
  <c r="AM9" i="7"/>
  <c r="AG9" i="7"/>
  <c r="AA9" i="7"/>
  <c r="U9" i="7"/>
  <c r="O9" i="7"/>
  <c r="I9" i="7"/>
  <c r="A12" i="7" l="1"/>
  <c r="A9" i="7"/>
  <c r="X10" i="7"/>
  <c r="P41" i="7"/>
  <c r="R9" i="7"/>
  <c r="V41" i="7"/>
  <c r="X9" i="7"/>
  <c r="AB41" i="7"/>
  <c r="AD9" i="7"/>
  <c r="AH41" i="7"/>
  <c r="AJ9" i="7"/>
  <c r="AN41" i="7"/>
  <c r="AP9" i="7"/>
  <c r="AT41" i="7"/>
  <c r="AV9" i="7"/>
  <c r="AZ41" i="7"/>
  <c r="BB9" i="7"/>
  <c r="BF41" i="7"/>
  <c r="BH9" i="7"/>
  <c r="BL41" i="7"/>
  <c r="BN9" i="7"/>
  <c r="BR41" i="7"/>
  <c r="BT9" i="7"/>
  <c r="BX41" i="7"/>
  <c r="BZ9" i="7"/>
  <c r="CD41" i="7"/>
  <c r="CF9" i="7"/>
  <c r="CJ41" i="7"/>
  <c r="CL9" i="7"/>
  <c r="CP41" i="7"/>
  <c r="CR9" i="7"/>
  <c r="CV41" i="7"/>
  <c r="CX9" i="7"/>
  <c r="DB41" i="7"/>
  <c r="DD9" i="7"/>
  <c r="DH41" i="7"/>
  <c r="DJ9" i="7"/>
  <c r="DN41" i="7"/>
  <c r="DP9" i="7"/>
  <c r="DT41" i="7"/>
  <c r="DV9" i="7"/>
  <c r="DZ41" i="7"/>
  <c r="EB9" i="7"/>
  <c r="EF41" i="7"/>
  <c r="EH9" i="7"/>
  <c r="EL41" i="7"/>
  <c r="EN9" i="7"/>
  <c r="EN12" i="7"/>
  <c r="R16" i="7"/>
  <c r="AP16" i="7"/>
  <c r="BN16" i="7"/>
  <c r="CL16" i="7"/>
  <c r="DJ16" i="7"/>
  <c r="EH16" i="7"/>
  <c r="E41" i="7"/>
  <c r="K41" i="7"/>
  <c r="Q41" i="7"/>
  <c r="W41" i="7"/>
  <c r="AC41" i="7"/>
  <c r="AI41" i="7"/>
  <c r="AO41" i="7"/>
  <c r="AU41" i="7"/>
  <c r="BA41" i="7"/>
  <c r="BG41" i="7"/>
  <c r="BM41" i="7"/>
  <c r="BS41" i="7"/>
  <c r="BY41" i="7"/>
  <c r="CE41" i="7"/>
  <c r="CK41" i="7"/>
  <c r="CQ41" i="7"/>
  <c r="CW41" i="7"/>
  <c r="DC41" i="7"/>
  <c r="DI41" i="7"/>
  <c r="DO41" i="7"/>
  <c r="DU41" i="7"/>
  <c r="EA41" i="7"/>
  <c r="EG41" i="7"/>
  <c r="EM41" i="7"/>
  <c r="F12" i="7"/>
  <c r="R12" i="7"/>
  <c r="X12" i="7"/>
  <c r="AD12" i="7"/>
  <c r="AJ12" i="7"/>
  <c r="AP12" i="7"/>
  <c r="AV12" i="7"/>
  <c r="BB12" i="7"/>
  <c r="BH12" i="7"/>
  <c r="BN12" i="7"/>
  <c r="BT12" i="7"/>
  <c r="BZ12" i="7"/>
  <c r="CF12" i="7"/>
  <c r="CL12" i="7"/>
  <c r="CR12" i="7"/>
  <c r="CX12" i="7"/>
  <c r="DD12" i="7"/>
  <c r="DJ12" i="7"/>
  <c r="DP12" i="7"/>
  <c r="DV12" i="7"/>
  <c r="EB12" i="7"/>
  <c r="EH12" i="7"/>
  <c r="F13" i="7"/>
  <c r="F15" i="7"/>
  <c r="R15" i="7"/>
  <c r="AD15" i="7"/>
  <c r="AP15" i="7"/>
  <c r="BB15" i="7"/>
  <c r="BN15" i="7"/>
  <c r="BZ15" i="7"/>
  <c r="CL15" i="7"/>
  <c r="CX15" i="7"/>
  <c r="DJ15" i="7"/>
  <c r="DV15" i="7"/>
  <c r="EH15" i="7"/>
  <c r="AJ16" i="7"/>
  <c r="BH16" i="7"/>
  <c r="CF16" i="7"/>
  <c r="DD16" i="7"/>
  <c r="EB16" i="7"/>
  <c r="X19" i="7"/>
  <c r="AJ19" i="7"/>
  <c r="AV19" i="7"/>
  <c r="BH19" i="7"/>
  <c r="BT19" i="7"/>
  <c r="CF19" i="7"/>
  <c r="CR19" i="7"/>
  <c r="DD19" i="7"/>
  <c r="DP19" i="7"/>
  <c r="EB19" i="7"/>
  <c r="EN19" i="7"/>
  <c r="X20" i="7"/>
  <c r="AJ20" i="7"/>
  <c r="AV20" i="7"/>
  <c r="BH20" i="7"/>
  <c r="BT20" i="7"/>
  <c r="CF20" i="7"/>
  <c r="CR20" i="7"/>
  <c r="DD20" i="7"/>
  <c r="DP20" i="7"/>
  <c r="F16" i="7"/>
  <c r="AD16" i="7"/>
  <c r="BB16" i="7"/>
  <c r="BZ16" i="7"/>
  <c r="CX16" i="7"/>
  <c r="DV16" i="7"/>
  <c r="F10" i="7"/>
  <c r="R10" i="7"/>
  <c r="AD10" i="7"/>
  <c r="AJ10" i="7"/>
  <c r="AP10" i="7"/>
  <c r="AV10" i="7"/>
  <c r="BB10" i="7"/>
  <c r="BH10" i="7"/>
  <c r="BN10" i="7"/>
  <c r="BT10" i="7"/>
  <c r="BZ10" i="7"/>
  <c r="CF10" i="7"/>
  <c r="CL10" i="7"/>
  <c r="CR10" i="7"/>
  <c r="CX10" i="7"/>
  <c r="DD10" i="7"/>
  <c r="DJ10" i="7"/>
  <c r="DP10" i="7"/>
  <c r="DV10" i="7"/>
  <c r="EB10" i="7"/>
  <c r="EH10" i="7"/>
  <c r="EN10" i="7"/>
  <c r="X15" i="7"/>
  <c r="AJ15" i="7"/>
  <c r="AV15" i="7"/>
  <c r="BH15" i="7"/>
  <c r="BT15" i="7"/>
  <c r="CF15" i="7"/>
  <c r="CR15" i="7"/>
  <c r="DD15" i="7"/>
  <c r="DP15" i="7"/>
  <c r="EB15" i="7"/>
  <c r="EN15" i="7"/>
  <c r="X16" i="7"/>
  <c r="AV16" i="7"/>
  <c r="BT16" i="7"/>
  <c r="CR16" i="7"/>
  <c r="DP16" i="7"/>
  <c r="EN16" i="7"/>
  <c r="F19" i="7"/>
  <c r="R19" i="7"/>
  <c r="AD19" i="7"/>
  <c r="AP19" i="7"/>
  <c r="BB19" i="7"/>
  <c r="BN19" i="7"/>
  <c r="BZ19" i="7"/>
  <c r="CL19" i="7"/>
  <c r="CX19" i="7"/>
  <c r="DJ19" i="7"/>
  <c r="DV19" i="7"/>
  <c r="EH19" i="7"/>
  <c r="F20" i="7"/>
  <c r="R20" i="7"/>
  <c r="AD20" i="7"/>
  <c r="AP20" i="7"/>
  <c r="BB20" i="7"/>
  <c r="BN20" i="7"/>
  <c r="BZ20" i="7"/>
  <c r="CL20" i="7"/>
  <c r="CX20" i="7"/>
  <c r="DJ20" i="7"/>
  <c r="DV20" i="7"/>
  <c r="R13" i="7"/>
  <c r="X13" i="7"/>
  <c r="AD13" i="7"/>
  <c r="AJ13" i="7"/>
  <c r="AP13" i="7"/>
  <c r="AV13" i="7"/>
  <c r="BB13" i="7"/>
  <c r="BH13" i="7"/>
  <c r="BN13" i="7"/>
  <c r="BT13" i="7"/>
  <c r="BZ13" i="7"/>
  <c r="CF13" i="7"/>
  <c r="CL13" i="7"/>
  <c r="CR13" i="7"/>
  <c r="CX13" i="7"/>
  <c r="DD13" i="7"/>
  <c r="DJ13" i="7"/>
  <c r="DP13" i="7"/>
  <c r="DV13" i="7"/>
  <c r="EB13" i="7"/>
  <c r="EH13" i="7"/>
  <c r="EN13" i="7"/>
  <c r="F17" i="7"/>
  <c r="R17" i="7"/>
  <c r="X17" i="7"/>
  <c r="AD17" i="7"/>
  <c r="AJ17" i="7"/>
  <c r="AP17" i="7"/>
  <c r="AV17" i="7"/>
  <c r="BB17" i="7"/>
  <c r="BH17" i="7"/>
  <c r="BN17" i="7"/>
  <c r="BT17" i="7"/>
  <c r="BZ17" i="7"/>
  <c r="CF17" i="7"/>
  <c r="CL17" i="7"/>
  <c r="CR17" i="7"/>
  <c r="CX17" i="7"/>
  <c r="DD17" i="7"/>
  <c r="DJ17" i="7"/>
  <c r="DP17" i="7"/>
  <c r="DV17" i="7"/>
  <c r="EB17" i="7"/>
  <c r="EH17" i="7"/>
  <c r="EN17" i="7"/>
  <c r="F21" i="7"/>
  <c r="R21" i="7"/>
  <c r="X21" i="7"/>
  <c r="AD21" i="7"/>
  <c r="AJ21" i="7"/>
  <c r="AP21" i="7"/>
  <c r="AV21" i="7"/>
  <c r="BB21" i="7"/>
  <c r="BH21" i="7"/>
  <c r="BN21" i="7"/>
  <c r="BT21" i="7"/>
  <c r="BZ21" i="7"/>
  <c r="CF21" i="7"/>
  <c r="CL21" i="7"/>
  <c r="CR21" i="7"/>
  <c r="CX21" i="7"/>
  <c r="DD21" i="7"/>
  <c r="DJ21" i="7"/>
  <c r="DP21" i="7"/>
  <c r="DV21" i="7"/>
  <c r="EB21" i="7"/>
  <c r="EH21" i="7"/>
  <c r="EN21" i="7"/>
  <c r="AJ22" i="7"/>
  <c r="BH22" i="7"/>
  <c r="R23" i="7"/>
  <c r="AP23" i="7"/>
  <c r="BN23" i="7"/>
  <c r="CL23" i="7"/>
  <c r="DJ23" i="7"/>
  <c r="EH23" i="7"/>
  <c r="EB20" i="7"/>
  <c r="EH20" i="7"/>
  <c r="EN20" i="7"/>
  <c r="AD22" i="7"/>
  <c r="BB22" i="7"/>
  <c r="BZ22" i="7"/>
  <c r="CL22" i="7"/>
  <c r="CX22" i="7"/>
  <c r="DJ22" i="7"/>
  <c r="DV22" i="7"/>
  <c r="EH22" i="7"/>
  <c r="AJ23" i="7"/>
  <c r="BH23" i="7"/>
  <c r="CF23" i="7"/>
  <c r="DD23" i="7"/>
  <c r="EB23" i="7"/>
  <c r="X26" i="7"/>
  <c r="X22" i="7"/>
  <c r="AV22" i="7"/>
  <c r="BT22" i="7"/>
  <c r="F23" i="7"/>
  <c r="AD23" i="7"/>
  <c r="BB23" i="7"/>
  <c r="BZ23" i="7"/>
  <c r="CX23" i="7"/>
  <c r="DV23" i="7"/>
  <c r="F14" i="7"/>
  <c r="R14" i="7"/>
  <c r="X14" i="7"/>
  <c r="AD14" i="7"/>
  <c r="AJ14" i="7"/>
  <c r="AP14" i="7"/>
  <c r="AV14" i="7"/>
  <c r="BB14" i="7"/>
  <c r="BH14" i="7"/>
  <c r="BN14" i="7"/>
  <c r="BT14" i="7"/>
  <c r="BZ14" i="7"/>
  <c r="CF14" i="7"/>
  <c r="CL14" i="7"/>
  <c r="CR14" i="7"/>
  <c r="CX14" i="7"/>
  <c r="DD14" i="7"/>
  <c r="DJ14" i="7"/>
  <c r="DP14" i="7"/>
  <c r="DV14" i="7"/>
  <c r="EB14" i="7"/>
  <c r="EH14" i="7"/>
  <c r="EN14" i="7"/>
  <c r="F18" i="7"/>
  <c r="R18" i="7"/>
  <c r="X18" i="7"/>
  <c r="AD18" i="7"/>
  <c r="AJ18" i="7"/>
  <c r="AP18" i="7"/>
  <c r="AV18" i="7"/>
  <c r="BB18" i="7"/>
  <c r="BH18" i="7"/>
  <c r="BN18" i="7"/>
  <c r="BT18" i="7"/>
  <c r="BZ18" i="7"/>
  <c r="CF18" i="7"/>
  <c r="CL18" i="7"/>
  <c r="CR18" i="7"/>
  <c r="CX18" i="7"/>
  <c r="DD18" i="7"/>
  <c r="DJ18" i="7"/>
  <c r="DP18" i="7"/>
  <c r="DV18" i="7"/>
  <c r="EB18" i="7"/>
  <c r="EH18" i="7"/>
  <c r="EN18" i="7"/>
  <c r="F22" i="7"/>
  <c r="R22" i="7"/>
  <c r="AP22" i="7"/>
  <c r="BN22" i="7"/>
  <c r="CF22" i="7"/>
  <c r="CR22" i="7"/>
  <c r="DD22" i="7"/>
  <c r="DP22" i="7"/>
  <c r="EB22" i="7"/>
  <c r="EN22" i="7"/>
  <c r="X23" i="7"/>
  <c r="AV23" i="7"/>
  <c r="BT23" i="7"/>
  <c r="CR23" i="7"/>
  <c r="DP23" i="7"/>
  <c r="EN23" i="7"/>
  <c r="F26" i="7"/>
  <c r="R26" i="7"/>
  <c r="AD26" i="7"/>
  <c r="F25" i="7"/>
  <c r="R25" i="7"/>
  <c r="X25" i="7"/>
  <c r="AD25" i="7"/>
  <c r="AJ25" i="7"/>
  <c r="AP25" i="7"/>
  <c r="AV25" i="7"/>
  <c r="BB25" i="7"/>
  <c r="BH25" i="7"/>
  <c r="BN25" i="7"/>
  <c r="BT25" i="7"/>
  <c r="BZ25" i="7"/>
  <c r="CF25" i="7"/>
  <c r="CL25" i="7"/>
  <c r="CR25" i="7"/>
  <c r="CX25" i="7"/>
  <c r="DD25" i="7"/>
  <c r="DJ25" i="7"/>
  <c r="DP25" i="7"/>
  <c r="DV25" i="7"/>
  <c r="EB25" i="7"/>
  <c r="EH25" i="7"/>
  <c r="EN25" i="7"/>
  <c r="F29" i="7"/>
  <c r="R29" i="7"/>
  <c r="X29" i="7"/>
  <c r="AD29" i="7"/>
  <c r="AJ29" i="7"/>
  <c r="AP29" i="7"/>
  <c r="AV29" i="7"/>
  <c r="BB29" i="7"/>
  <c r="BH29" i="7"/>
  <c r="BN29" i="7"/>
  <c r="BT29" i="7"/>
  <c r="BZ29" i="7"/>
  <c r="CF29" i="7"/>
  <c r="CL29" i="7"/>
  <c r="CR29" i="7"/>
  <c r="CX29" i="7"/>
  <c r="DD29" i="7"/>
  <c r="DJ29" i="7"/>
  <c r="DP29" i="7"/>
  <c r="DV29" i="7"/>
  <c r="EB29" i="7"/>
  <c r="EH29" i="7"/>
  <c r="EN29" i="7"/>
  <c r="DV30" i="7"/>
  <c r="R31" i="7"/>
  <c r="AP31" i="7"/>
  <c r="BN31" i="7"/>
  <c r="AD32" i="7"/>
  <c r="BB32" i="7"/>
  <c r="BT32" i="7"/>
  <c r="CF32" i="7"/>
  <c r="CR32" i="7"/>
  <c r="DD32" i="7"/>
  <c r="DP32" i="7"/>
  <c r="EB32" i="7"/>
  <c r="EN32" i="7"/>
  <c r="F24" i="7"/>
  <c r="R24" i="7"/>
  <c r="X24" i="7"/>
  <c r="AD24" i="7"/>
  <c r="AJ24" i="7"/>
  <c r="AP24" i="7"/>
  <c r="AV24" i="7"/>
  <c r="BB24" i="7"/>
  <c r="BH24" i="7"/>
  <c r="BN24" i="7"/>
  <c r="BT24" i="7"/>
  <c r="BZ24" i="7"/>
  <c r="CF24" i="7"/>
  <c r="CL24" i="7"/>
  <c r="CR24" i="7"/>
  <c r="CX24" i="7"/>
  <c r="DD24" i="7"/>
  <c r="DJ24" i="7"/>
  <c r="DP24" i="7"/>
  <c r="DV24" i="7"/>
  <c r="EB24" i="7"/>
  <c r="EH24" i="7"/>
  <c r="EN24" i="7"/>
  <c r="F28" i="7"/>
  <c r="R28" i="7"/>
  <c r="X28" i="7"/>
  <c r="AD28" i="7"/>
  <c r="AJ28" i="7"/>
  <c r="AP28" i="7"/>
  <c r="AV28" i="7"/>
  <c r="BB28" i="7"/>
  <c r="BH28" i="7"/>
  <c r="BN28" i="7"/>
  <c r="BT28" i="7"/>
  <c r="BZ28" i="7"/>
  <c r="CF28" i="7"/>
  <c r="CL28" i="7"/>
  <c r="CR28" i="7"/>
  <c r="CX28" i="7"/>
  <c r="DD28" i="7"/>
  <c r="DJ28" i="7"/>
  <c r="DP28" i="7"/>
  <c r="DV28" i="7"/>
  <c r="EB28" i="7"/>
  <c r="EH28" i="7"/>
  <c r="EN28" i="7"/>
  <c r="DP30" i="7"/>
  <c r="EN30" i="7"/>
  <c r="AJ31" i="7"/>
  <c r="BH31" i="7"/>
  <c r="CF31" i="7"/>
  <c r="CR31" i="7"/>
  <c r="DD31" i="7"/>
  <c r="DP31" i="7"/>
  <c r="EB31" i="7"/>
  <c r="EN31" i="7"/>
  <c r="X32" i="7"/>
  <c r="AV32" i="7"/>
  <c r="F27" i="7"/>
  <c r="R27" i="7"/>
  <c r="X27" i="7"/>
  <c r="AD27" i="7"/>
  <c r="AJ27" i="7"/>
  <c r="AP27" i="7"/>
  <c r="AV27" i="7"/>
  <c r="BB27" i="7"/>
  <c r="BH27" i="7"/>
  <c r="BN27" i="7"/>
  <c r="BT27" i="7"/>
  <c r="BZ27" i="7"/>
  <c r="CF27" i="7"/>
  <c r="CL27" i="7"/>
  <c r="CR27" i="7"/>
  <c r="CX27" i="7"/>
  <c r="DD27" i="7"/>
  <c r="DJ27" i="7"/>
  <c r="DP27" i="7"/>
  <c r="DV27" i="7"/>
  <c r="EB27" i="7"/>
  <c r="EH27" i="7"/>
  <c r="EN27" i="7"/>
  <c r="DJ30" i="7"/>
  <c r="EH30" i="7"/>
  <c r="F31" i="7"/>
  <c r="AD31" i="7"/>
  <c r="BB31" i="7"/>
  <c r="BZ31" i="7"/>
  <c r="R32" i="7"/>
  <c r="AP32" i="7"/>
  <c r="BN32" i="7"/>
  <c r="BZ32" i="7"/>
  <c r="CL32" i="7"/>
  <c r="CX32" i="7"/>
  <c r="DJ32" i="7"/>
  <c r="DV32" i="7"/>
  <c r="EH32" i="7"/>
  <c r="AJ26" i="7"/>
  <c r="AP26" i="7"/>
  <c r="AV26" i="7"/>
  <c r="BB26" i="7"/>
  <c r="BH26" i="7"/>
  <c r="BN26" i="7"/>
  <c r="BT26" i="7"/>
  <c r="BZ26" i="7"/>
  <c r="CF26" i="7"/>
  <c r="CL26" i="7"/>
  <c r="CR26" i="7"/>
  <c r="CX26" i="7"/>
  <c r="DD26" i="7"/>
  <c r="DJ26" i="7"/>
  <c r="DP26" i="7"/>
  <c r="DV26" i="7"/>
  <c r="EB26" i="7"/>
  <c r="EH26" i="7"/>
  <c r="EN26" i="7"/>
  <c r="F30" i="7"/>
  <c r="R30" i="7"/>
  <c r="X30" i="7"/>
  <c r="AD30" i="7"/>
  <c r="AJ30" i="7"/>
  <c r="AP30" i="7"/>
  <c r="AV30" i="7"/>
  <c r="BB30" i="7"/>
  <c r="BH30" i="7"/>
  <c r="BN30" i="7"/>
  <c r="BT30" i="7"/>
  <c r="BZ30" i="7"/>
  <c r="CF30" i="7"/>
  <c r="CL30" i="7"/>
  <c r="CR30" i="7"/>
  <c r="CX30" i="7"/>
  <c r="DD30" i="7"/>
  <c r="EB30" i="7"/>
  <c r="X31" i="7"/>
  <c r="AV31" i="7"/>
  <c r="BT31" i="7"/>
  <c r="CL31" i="7"/>
  <c r="CX31" i="7"/>
  <c r="DJ31" i="7"/>
  <c r="DV31" i="7"/>
  <c r="EH31" i="7"/>
  <c r="AJ32" i="7"/>
  <c r="BH32" i="7"/>
  <c r="F34" i="7"/>
  <c r="R34" i="7"/>
  <c r="X34" i="7"/>
  <c r="AD34" i="7"/>
  <c r="AJ34" i="7"/>
  <c r="AP34" i="7"/>
  <c r="AV34" i="7"/>
  <c r="BB34" i="7"/>
  <c r="BH34" i="7"/>
  <c r="BN34" i="7"/>
  <c r="BT34" i="7"/>
  <c r="BZ34" i="7"/>
  <c r="CF34" i="7"/>
  <c r="CL34" i="7"/>
  <c r="CR34" i="7"/>
  <c r="CX34" i="7"/>
  <c r="DD34" i="7"/>
  <c r="DJ34" i="7"/>
  <c r="DP34" i="7"/>
  <c r="DV34" i="7"/>
  <c r="EB34" i="7"/>
  <c r="EH34" i="7"/>
  <c r="EN34" i="7"/>
  <c r="AJ36" i="7"/>
  <c r="BH36" i="7"/>
  <c r="CF36" i="7"/>
  <c r="DD36" i="7"/>
  <c r="EB36" i="7"/>
  <c r="F38" i="7"/>
  <c r="AD38" i="7"/>
  <c r="BB38" i="7"/>
  <c r="BZ38" i="7"/>
  <c r="CX38" i="7"/>
  <c r="F33" i="7"/>
  <c r="R33" i="7"/>
  <c r="X33" i="7"/>
  <c r="AD33" i="7"/>
  <c r="AJ33" i="7"/>
  <c r="AP33" i="7"/>
  <c r="AV33" i="7"/>
  <c r="BB33" i="7"/>
  <c r="BH33" i="7"/>
  <c r="BN33" i="7"/>
  <c r="BT33" i="7"/>
  <c r="BZ33" i="7"/>
  <c r="CF33" i="7"/>
  <c r="CL33" i="7"/>
  <c r="CR33" i="7"/>
  <c r="CX33" i="7"/>
  <c r="DD33" i="7"/>
  <c r="DJ33" i="7"/>
  <c r="DP33" i="7"/>
  <c r="DV33" i="7"/>
  <c r="EB33" i="7"/>
  <c r="EH33" i="7"/>
  <c r="EN33" i="7"/>
  <c r="F36" i="7"/>
  <c r="AD36" i="7"/>
  <c r="BB36" i="7"/>
  <c r="BZ36" i="7"/>
  <c r="CX36" i="7"/>
  <c r="DV36" i="7"/>
  <c r="X38" i="7"/>
  <c r="AV38" i="7"/>
  <c r="BT38" i="7"/>
  <c r="CR38" i="7"/>
  <c r="X36" i="7"/>
  <c r="AV36" i="7"/>
  <c r="BT36" i="7"/>
  <c r="CR36" i="7"/>
  <c r="DP36" i="7"/>
  <c r="EN36" i="7"/>
  <c r="R38" i="7"/>
  <c r="AP38" i="7"/>
  <c r="BN38" i="7"/>
  <c r="CL38" i="7"/>
  <c r="DJ38" i="7"/>
  <c r="F35" i="7"/>
  <c r="R35" i="7"/>
  <c r="X35" i="7"/>
  <c r="AD35" i="7"/>
  <c r="AJ35" i="7"/>
  <c r="AP35" i="7"/>
  <c r="AV35" i="7"/>
  <c r="BB35" i="7"/>
  <c r="BH35" i="7"/>
  <c r="BN35" i="7"/>
  <c r="BT35" i="7"/>
  <c r="BZ35" i="7"/>
  <c r="CF35" i="7"/>
  <c r="CL35" i="7"/>
  <c r="CR35" i="7"/>
  <c r="CX35" i="7"/>
  <c r="DD35" i="7"/>
  <c r="DJ35" i="7"/>
  <c r="DP35" i="7"/>
  <c r="DV35" i="7"/>
  <c r="EB35" i="7"/>
  <c r="EH35" i="7"/>
  <c r="R36" i="7"/>
  <c r="AP36" i="7"/>
  <c r="BN36" i="7"/>
  <c r="CL36" i="7"/>
  <c r="DJ36" i="7"/>
  <c r="EH36" i="7"/>
  <c r="AJ38" i="7"/>
  <c r="BH38" i="7"/>
  <c r="CF38" i="7"/>
  <c r="DD38" i="7"/>
  <c r="DP38" i="7"/>
  <c r="DV38" i="7"/>
  <c r="EB38" i="7"/>
  <c r="EH38" i="7"/>
  <c r="EN38" i="7"/>
  <c r="F37" i="7"/>
  <c r="R37" i="7"/>
  <c r="X37" i="7"/>
  <c r="AD37" i="7"/>
  <c r="AJ37" i="7"/>
  <c r="AP37" i="7"/>
  <c r="AV37" i="7"/>
  <c r="BB37" i="7"/>
  <c r="BH37" i="7"/>
  <c r="BN37" i="7"/>
  <c r="BT37" i="7"/>
  <c r="BZ37" i="7"/>
  <c r="CF37" i="7"/>
  <c r="CL37" i="7"/>
  <c r="CR37" i="7"/>
  <c r="CX37" i="7"/>
  <c r="DD37" i="7"/>
  <c r="DJ37" i="7"/>
  <c r="DP37" i="7"/>
  <c r="DV37" i="7"/>
  <c r="EB37" i="7"/>
  <c r="EH37" i="7"/>
  <c r="EN37" i="7"/>
  <c r="EN35" i="7"/>
  <c r="F39" i="7"/>
  <c r="R39" i="7"/>
  <c r="X39" i="7"/>
  <c r="AD39" i="7"/>
  <c r="AJ39" i="7"/>
  <c r="AP39" i="7"/>
  <c r="AV39" i="7"/>
  <c r="BB39" i="7"/>
  <c r="BH39" i="7"/>
  <c r="BN39" i="7"/>
  <c r="BZ39" i="7"/>
  <c r="CF39" i="7"/>
  <c r="CL39" i="7"/>
  <c r="CR39" i="7"/>
  <c r="BT39" i="7" s="1"/>
  <c r="CX39" i="7"/>
  <c r="DD39" i="7"/>
  <c r="DJ39" i="7"/>
  <c r="DP39" i="7"/>
  <c r="DV39" i="7"/>
  <c r="EB39" i="7"/>
  <c r="EH39" i="7"/>
  <c r="EN39" i="7"/>
  <c r="O41" i="7"/>
  <c r="AA41" i="7"/>
  <c r="AM41" i="7"/>
  <c r="AS41" i="7"/>
  <c r="BE41" i="7"/>
  <c r="BQ41" i="7"/>
  <c r="BW41" i="7"/>
  <c r="CI41" i="7"/>
  <c r="CU41" i="7"/>
  <c r="DM41" i="7"/>
  <c r="DY41" i="7"/>
  <c r="EQ41" i="7"/>
  <c r="A36" i="7"/>
  <c r="A38" i="7"/>
  <c r="A39" i="7"/>
  <c r="A37" i="7"/>
  <c r="A34" i="7"/>
  <c r="A35" i="7"/>
  <c r="A32" i="7"/>
  <c r="A27" i="7"/>
  <c r="A33" i="7"/>
  <c r="A28" i="7"/>
  <c r="A29" i="7"/>
  <c r="A25" i="7"/>
  <c r="A31" i="7"/>
  <c r="A30" i="7"/>
  <c r="A26" i="7"/>
  <c r="A19" i="7"/>
  <c r="A15" i="7"/>
  <c r="A24" i="7"/>
  <c r="A20" i="7"/>
  <c r="A23" i="7"/>
  <c r="A21" i="7"/>
  <c r="A22" i="7"/>
  <c r="A18" i="7"/>
  <c r="A14" i="7"/>
  <c r="A10" i="7"/>
  <c r="A16" i="7"/>
  <c r="I41" i="7"/>
  <c r="U41" i="7"/>
  <c r="AG41" i="7"/>
  <c r="AY41" i="7"/>
  <c r="BK41" i="7"/>
  <c r="CC41" i="7"/>
  <c r="CO41" i="7"/>
  <c r="DA41" i="7"/>
  <c r="DG41" i="7"/>
  <c r="DS41" i="7"/>
  <c r="EE41" i="7"/>
  <c r="EK41" i="7"/>
  <c r="A11" i="7"/>
  <c r="A13" i="7"/>
  <c r="X172" i="1"/>
  <c r="W172" i="1" s="1"/>
  <c r="V172" i="1"/>
  <c r="T172" i="1"/>
  <c r="S172" i="1" s="1"/>
  <c r="R172" i="1"/>
  <c r="P172" i="1"/>
  <c r="N172" i="1"/>
  <c r="L172" i="1"/>
  <c r="K172" i="1"/>
  <c r="J172" i="1"/>
  <c r="H172" i="1"/>
  <c r="G172" i="1" s="1"/>
  <c r="F172" i="1"/>
  <c r="X171" i="1"/>
  <c r="W171" i="1" s="1"/>
  <c r="V171" i="1"/>
  <c r="T171" i="1"/>
  <c r="R171" i="1"/>
  <c r="P171" i="1"/>
  <c r="O171" i="1"/>
  <c r="N171" i="1"/>
  <c r="L171" i="1"/>
  <c r="K171" i="1" s="1"/>
  <c r="J171" i="1"/>
  <c r="H171" i="1"/>
  <c r="G171" i="1" s="1"/>
  <c r="F171" i="1"/>
  <c r="X170" i="1"/>
  <c r="V170" i="1"/>
  <c r="T170" i="1"/>
  <c r="S170" i="1"/>
  <c r="R170" i="1"/>
  <c r="P170" i="1"/>
  <c r="O170" i="1" s="1"/>
  <c r="N170" i="1"/>
  <c r="L170" i="1"/>
  <c r="K170" i="1" s="1"/>
  <c r="J170" i="1"/>
  <c r="H170" i="1"/>
  <c r="F170" i="1"/>
  <c r="X169" i="1"/>
  <c r="W169" i="1"/>
  <c r="V169" i="1"/>
  <c r="T169" i="1"/>
  <c r="S169" i="1" s="1"/>
  <c r="R169" i="1"/>
  <c r="P169" i="1"/>
  <c r="O169" i="1" s="1"/>
  <c r="N169" i="1"/>
  <c r="L169" i="1"/>
  <c r="J169" i="1"/>
  <c r="H169" i="1"/>
  <c r="G169" i="1"/>
  <c r="F169" i="1"/>
  <c r="X168" i="1"/>
  <c r="W168" i="1" s="1"/>
  <c r="V168" i="1"/>
  <c r="T168" i="1"/>
  <c r="S168" i="1" s="1"/>
  <c r="R168" i="1"/>
  <c r="P168" i="1"/>
  <c r="N168" i="1"/>
  <c r="L168" i="1"/>
  <c r="K168" i="1"/>
  <c r="J168" i="1"/>
  <c r="H168" i="1"/>
  <c r="G168" i="1" s="1"/>
  <c r="F168" i="1"/>
  <c r="X167" i="1"/>
  <c r="W167" i="1" s="1"/>
  <c r="V167" i="1"/>
  <c r="T167" i="1"/>
  <c r="R167" i="1"/>
  <c r="P167" i="1"/>
  <c r="O167" i="1"/>
  <c r="N167" i="1"/>
  <c r="L167" i="1"/>
  <c r="K167" i="1" s="1"/>
  <c r="J167" i="1"/>
  <c r="H167" i="1"/>
  <c r="G167" i="1" s="1"/>
  <c r="F167" i="1"/>
  <c r="X166" i="1"/>
  <c r="V166" i="1"/>
  <c r="T166" i="1"/>
  <c r="S166" i="1"/>
  <c r="R166" i="1"/>
  <c r="P166" i="1"/>
  <c r="O166" i="1" s="1"/>
  <c r="N166" i="1"/>
  <c r="L166" i="1"/>
  <c r="K166" i="1" s="1"/>
  <c r="J166" i="1"/>
  <c r="H166" i="1"/>
  <c r="F166" i="1"/>
  <c r="X165" i="1"/>
  <c r="W165" i="1"/>
  <c r="V165" i="1"/>
  <c r="T165" i="1"/>
  <c r="S165" i="1" s="1"/>
  <c r="R165" i="1"/>
  <c r="P165" i="1"/>
  <c r="O165" i="1" s="1"/>
  <c r="N165" i="1"/>
  <c r="L165" i="1"/>
  <c r="J165" i="1"/>
  <c r="H165" i="1"/>
  <c r="G165" i="1"/>
  <c r="F165" i="1"/>
  <c r="X164" i="1"/>
  <c r="W164" i="1" s="1"/>
  <c r="V164" i="1"/>
  <c r="T164" i="1"/>
  <c r="R164" i="1"/>
  <c r="P164" i="1"/>
  <c r="O164" i="1" s="1"/>
  <c r="N164" i="1"/>
  <c r="L164" i="1"/>
  <c r="K164" i="1" s="1"/>
  <c r="J164" i="1"/>
  <c r="H164" i="1"/>
  <c r="F164" i="1"/>
  <c r="G164" i="1" s="1"/>
  <c r="X163" i="1"/>
  <c r="V163" i="1"/>
  <c r="W163" i="1" s="1"/>
  <c r="T163" i="1"/>
  <c r="R163" i="1"/>
  <c r="P163" i="1"/>
  <c r="O163" i="1"/>
  <c r="N163" i="1"/>
  <c r="L163" i="1"/>
  <c r="J163" i="1"/>
  <c r="H163" i="1"/>
  <c r="F163" i="1"/>
  <c r="X162" i="1"/>
  <c r="W162" i="1" s="1"/>
  <c r="V162" i="1"/>
  <c r="T162" i="1"/>
  <c r="S162" i="1" s="1"/>
  <c r="R162" i="1"/>
  <c r="P162" i="1"/>
  <c r="N162" i="1"/>
  <c r="O162" i="1" s="1"/>
  <c r="L162" i="1"/>
  <c r="J162" i="1"/>
  <c r="K162" i="1" s="1"/>
  <c r="H162" i="1"/>
  <c r="F162" i="1"/>
  <c r="X161" i="1"/>
  <c r="W161" i="1"/>
  <c r="V161" i="1"/>
  <c r="T161" i="1"/>
  <c r="R161" i="1"/>
  <c r="P161" i="1"/>
  <c r="N161" i="1"/>
  <c r="L161" i="1"/>
  <c r="K161" i="1" s="1"/>
  <c r="J161" i="1"/>
  <c r="H161" i="1"/>
  <c r="G161" i="1" s="1"/>
  <c r="F161" i="1"/>
  <c r="X160" i="1"/>
  <c r="X184" i="1" s="1"/>
  <c r="V160" i="1"/>
  <c r="V184" i="1" s="1"/>
  <c r="T160" i="1"/>
  <c r="T184" i="1" s="1"/>
  <c r="R160" i="1"/>
  <c r="R184" i="1" s="1"/>
  <c r="P160" i="1"/>
  <c r="N160" i="1"/>
  <c r="N184" i="1" s="1"/>
  <c r="L160" i="1"/>
  <c r="L184" i="1" s="1"/>
  <c r="K160" i="1"/>
  <c r="J160" i="1"/>
  <c r="J184" i="1" s="1"/>
  <c r="H160" i="1"/>
  <c r="H184" i="1" s="1"/>
  <c r="F160" i="1"/>
  <c r="F184" i="1" s="1"/>
  <c r="X159" i="1"/>
  <c r="X181" i="1" s="1"/>
  <c r="V159" i="1"/>
  <c r="T159" i="1"/>
  <c r="T181" i="1" s="1"/>
  <c r="R159" i="1"/>
  <c r="R181" i="1" s="1"/>
  <c r="P159" i="1"/>
  <c r="P181" i="1" s="1"/>
  <c r="N159" i="1"/>
  <c r="N181" i="1" s="1"/>
  <c r="L159" i="1"/>
  <c r="L181" i="1" s="1"/>
  <c r="J159" i="1"/>
  <c r="J181" i="1" s="1"/>
  <c r="H159" i="1"/>
  <c r="H181" i="1" s="1"/>
  <c r="F159" i="1"/>
  <c r="G159" i="1" s="1"/>
  <c r="X158" i="1"/>
  <c r="V158" i="1"/>
  <c r="V182" i="1" s="1"/>
  <c r="T158" i="1"/>
  <c r="S158" i="1"/>
  <c r="R158" i="1"/>
  <c r="R179" i="1" s="1"/>
  <c r="P158" i="1"/>
  <c r="P182" i="1" s="1"/>
  <c r="N158" i="1"/>
  <c r="L158" i="1"/>
  <c r="L179" i="1" s="1"/>
  <c r="J158" i="1"/>
  <c r="J182" i="1" s="1"/>
  <c r="H158" i="1"/>
  <c r="F158" i="1"/>
  <c r="F182" i="1" s="1"/>
  <c r="X157" i="1"/>
  <c r="X180" i="1" s="1"/>
  <c r="W157" i="1"/>
  <c r="V157" i="1"/>
  <c r="V180" i="1" s="1"/>
  <c r="T157" i="1"/>
  <c r="S157" i="1" s="1"/>
  <c r="R157" i="1"/>
  <c r="R180" i="1" s="1"/>
  <c r="P157" i="1"/>
  <c r="P180" i="1" s="1"/>
  <c r="N157" i="1"/>
  <c r="N180" i="1" s="1"/>
  <c r="L157" i="1"/>
  <c r="J157" i="1"/>
  <c r="J180" i="1" s="1"/>
  <c r="H157" i="1"/>
  <c r="H180" i="1" s="1"/>
  <c r="G157" i="1"/>
  <c r="F157" i="1"/>
  <c r="F180" i="1" s="1"/>
  <c r="X156" i="1"/>
  <c r="X175" i="1" s="1"/>
  <c r="V156" i="1"/>
  <c r="T156" i="1"/>
  <c r="T175" i="1" s="1"/>
  <c r="R156" i="1"/>
  <c r="R183" i="1" s="1"/>
  <c r="P156" i="1"/>
  <c r="N156" i="1"/>
  <c r="N173" i="1" s="1"/>
  <c r="N175" i="1" s="1"/>
  <c r="L156" i="1"/>
  <c r="L183" i="1" s="1"/>
  <c r="K156" i="1"/>
  <c r="J156" i="1"/>
  <c r="H156" i="1"/>
  <c r="H173" i="1" s="1"/>
  <c r="F156" i="1"/>
  <c r="F173" i="1" s="1"/>
  <c r="F175" i="1" s="1"/>
  <c r="H150" i="1"/>
  <c r="X135" i="1"/>
  <c r="V135" i="1"/>
  <c r="V98" i="1" s="1"/>
  <c r="V61" i="1" s="1"/>
  <c r="V24" i="1" s="1"/>
  <c r="T135" i="1"/>
  <c r="R135" i="1"/>
  <c r="P135" i="1"/>
  <c r="N135" i="1"/>
  <c r="L135" i="1"/>
  <c r="J135" i="1"/>
  <c r="K135" i="1" s="1"/>
  <c r="H135" i="1"/>
  <c r="F135" i="1"/>
  <c r="F98" i="1" s="1"/>
  <c r="F61" i="1" s="1"/>
  <c r="F24" i="1" s="1"/>
  <c r="X134" i="1"/>
  <c r="W134" i="1"/>
  <c r="V134" i="1"/>
  <c r="T134" i="1"/>
  <c r="R134" i="1"/>
  <c r="P134" i="1"/>
  <c r="O134" i="1" s="1"/>
  <c r="N134" i="1"/>
  <c r="L134" i="1"/>
  <c r="J134" i="1"/>
  <c r="J97" i="1" s="1"/>
  <c r="J60" i="1" s="1"/>
  <c r="J23" i="1" s="1"/>
  <c r="H134" i="1"/>
  <c r="G134" i="1" s="1"/>
  <c r="F134" i="1"/>
  <c r="X133" i="1"/>
  <c r="V133" i="1"/>
  <c r="T133" i="1"/>
  <c r="R133" i="1"/>
  <c r="P133" i="1"/>
  <c r="N133" i="1"/>
  <c r="N96" i="1" s="1"/>
  <c r="N59" i="1" s="1"/>
  <c r="L133" i="1"/>
  <c r="K133" i="1"/>
  <c r="J133" i="1"/>
  <c r="H133" i="1"/>
  <c r="F133" i="1"/>
  <c r="X132" i="1"/>
  <c r="W132" i="1" s="1"/>
  <c r="V132" i="1"/>
  <c r="T132" i="1"/>
  <c r="R132" i="1"/>
  <c r="R95" i="1" s="1"/>
  <c r="R58" i="1" s="1"/>
  <c r="R21" i="1" s="1"/>
  <c r="P132" i="1"/>
  <c r="O132" i="1" s="1"/>
  <c r="N132" i="1"/>
  <c r="L132" i="1"/>
  <c r="J132" i="1"/>
  <c r="H132" i="1"/>
  <c r="F132" i="1"/>
  <c r="X131" i="1"/>
  <c r="V131" i="1"/>
  <c r="V94" i="1" s="1"/>
  <c r="V57" i="1" s="1"/>
  <c r="V20" i="1" s="1"/>
  <c r="T131" i="1"/>
  <c r="S131" i="1"/>
  <c r="R131" i="1"/>
  <c r="P131" i="1"/>
  <c r="N131" i="1"/>
  <c r="L131" i="1"/>
  <c r="K131" i="1" s="1"/>
  <c r="J131" i="1"/>
  <c r="H131" i="1"/>
  <c r="F131" i="1"/>
  <c r="F94" i="1" s="1"/>
  <c r="X130" i="1"/>
  <c r="W130" i="1" s="1"/>
  <c r="V130" i="1"/>
  <c r="T130" i="1"/>
  <c r="R130" i="1"/>
  <c r="P130" i="1"/>
  <c r="N130" i="1"/>
  <c r="L130" i="1"/>
  <c r="J130" i="1"/>
  <c r="J93" i="1" s="1"/>
  <c r="J56" i="1" s="1"/>
  <c r="J19" i="1" s="1"/>
  <c r="H130" i="1"/>
  <c r="G130" i="1"/>
  <c r="F130" i="1"/>
  <c r="X129" i="1"/>
  <c r="V129" i="1"/>
  <c r="T129" i="1"/>
  <c r="S129" i="1" s="1"/>
  <c r="R129" i="1"/>
  <c r="P129" i="1"/>
  <c r="N129" i="1"/>
  <c r="N92" i="1" s="1"/>
  <c r="N55" i="1" s="1"/>
  <c r="L129" i="1"/>
  <c r="K129" i="1" s="1"/>
  <c r="J129" i="1"/>
  <c r="H129" i="1"/>
  <c r="F129" i="1"/>
  <c r="X128" i="1"/>
  <c r="V128" i="1"/>
  <c r="T128" i="1"/>
  <c r="R128" i="1"/>
  <c r="R91" i="1" s="1"/>
  <c r="R54" i="1" s="1"/>
  <c r="P128" i="1"/>
  <c r="O128" i="1"/>
  <c r="N128" i="1"/>
  <c r="L128" i="1"/>
  <c r="J128" i="1"/>
  <c r="H128" i="1"/>
  <c r="G128" i="1" s="1"/>
  <c r="F128" i="1"/>
  <c r="X127" i="1"/>
  <c r="V127" i="1"/>
  <c r="V90" i="1" s="1"/>
  <c r="V53" i="1" s="1"/>
  <c r="T127" i="1"/>
  <c r="S127" i="1" s="1"/>
  <c r="R127" i="1"/>
  <c r="P127" i="1"/>
  <c r="N127" i="1"/>
  <c r="L127" i="1"/>
  <c r="J127" i="1"/>
  <c r="H127" i="1"/>
  <c r="F127" i="1"/>
  <c r="F90" i="1" s="1"/>
  <c r="F53" i="1" s="1"/>
  <c r="F16" i="1" s="1"/>
  <c r="X126" i="1"/>
  <c r="W126" i="1"/>
  <c r="V126" i="1"/>
  <c r="T126" i="1"/>
  <c r="R126" i="1"/>
  <c r="P126" i="1"/>
  <c r="O126" i="1" s="1"/>
  <c r="N126" i="1"/>
  <c r="L126" i="1"/>
  <c r="J126" i="1"/>
  <c r="J89" i="1" s="1"/>
  <c r="J52" i="1" s="1"/>
  <c r="H126" i="1"/>
  <c r="G126" i="1" s="1"/>
  <c r="F126" i="1"/>
  <c r="X125" i="1"/>
  <c r="V125" i="1"/>
  <c r="T125" i="1"/>
  <c r="R125" i="1"/>
  <c r="P125" i="1"/>
  <c r="N125" i="1"/>
  <c r="N88" i="1" s="1"/>
  <c r="L125" i="1"/>
  <c r="K125" i="1"/>
  <c r="J125" i="1"/>
  <c r="H125" i="1"/>
  <c r="F125" i="1"/>
  <c r="X124" i="1"/>
  <c r="W124" i="1" s="1"/>
  <c r="V124" i="1"/>
  <c r="T124" i="1"/>
  <c r="R124" i="1"/>
  <c r="R87" i="1" s="1"/>
  <c r="P124" i="1"/>
  <c r="O124" i="1" s="1"/>
  <c r="N124" i="1"/>
  <c r="L124" i="1"/>
  <c r="J124" i="1"/>
  <c r="H124" i="1"/>
  <c r="F124" i="1"/>
  <c r="X123" i="1"/>
  <c r="X147" i="1" s="1"/>
  <c r="V123" i="1"/>
  <c r="T123" i="1"/>
  <c r="T147" i="1" s="1"/>
  <c r="S123" i="1"/>
  <c r="R123" i="1"/>
  <c r="R147" i="1" s="1"/>
  <c r="P123" i="1"/>
  <c r="N123" i="1"/>
  <c r="N147" i="1" s="1"/>
  <c r="L123" i="1"/>
  <c r="L147" i="1" s="1"/>
  <c r="J123" i="1"/>
  <c r="J147" i="1" s="1"/>
  <c r="H123" i="1"/>
  <c r="H147" i="1" s="1"/>
  <c r="F123" i="1"/>
  <c r="X122" i="1"/>
  <c r="X144" i="1" s="1"/>
  <c r="V122" i="1"/>
  <c r="V144" i="1" s="1"/>
  <c r="T122" i="1"/>
  <c r="R122" i="1"/>
  <c r="R144" i="1" s="1"/>
  <c r="P122" i="1"/>
  <c r="N122" i="1"/>
  <c r="N144" i="1" s="1"/>
  <c r="L122" i="1"/>
  <c r="L144" i="1" s="1"/>
  <c r="J122" i="1"/>
  <c r="H122" i="1"/>
  <c r="H144" i="1" s="1"/>
  <c r="G122" i="1"/>
  <c r="F122" i="1"/>
  <c r="F144" i="1" s="1"/>
  <c r="X121" i="1"/>
  <c r="X142" i="1" s="1"/>
  <c r="V121" i="1"/>
  <c r="T121" i="1"/>
  <c r="T145" i="1" s="1"/>
  <c r="R121" i="1"/>
  <c r="P121" i="1"/>
  <c r="N121" i="1"/>
  <c r="L121" i="1"/>
  <c r="L142" i="1" s="1"/>
  <c r="J121" i="1"/>
  <c r="H121" i="1"/>
  <c r="H142" i="1" s="1"/>
  <c r="F121" i="1"/>
  <c r="F145" i="1" s="1"/>
  <c r="X120" i="1"/>
  <c r="X143" i="1" s="1"/>
  <c r="V120" i="1"/>
  <c r="T120" i="1"/>
  <c r="R120" i="1"/>
  <c r="R143" i="1" s="1"/>
  <c r="P120" i="1"/>
  <c r="P143" i="1" s="1"/>
  <c r="O120" i="1"/>
  <c r="N120" i="1"/>
  <c r="N143" i="1" s="1"/>
  <c r="L120" i="1"/>
  <c r="L83" i="1" s="1"/>
  <c r="J120" i="1"/>
  <c r="H120" i="1"/>
  <c r="G120" i="1" s="1"/>
  <c r="F120" i="1"/>
  <c r="F143" i="1" s="1"/>
  <c r="X119" i="1"/>
  <c r="X146" i="1" s="1"/>
  <c r="V119" i="1"/>
  <c r="T119" i="1"/>
  <c r="S119" i="1" s="1"/>
  <c r="R119" i="1"/>
  <c r="P119" i="1"/>
  <c r="N119" i="1"/>
  <c r="L119" i="1"/>
  <c r="J119" i="1"/>
  <c r="H119" i="1"/>
  <c r="F119" i="1"/>
  <c r="F82" i="1" s="1"/>
  <c r="F45" i="1" s="1"/>
  <c r="H113" i="1"/>
  <c r="X98" i="1"/>
  <c r="T98" i="1"/>
  <c r="R98" i="1"/>
  <c r="N98" i="1"/>
  <c r="L98" i="1"/>
  <c r="J98" i="1"/>
  <c r="H98" i="1"/>
  <c r="G98" i="1" s="1"/>
  <c r="X97" i="1"/>
  <c r="V97" i="1"/>
  <c r="R97" i="1"/>
  <c r="R60" i="1" s="1"/>
  <c r="R23" i="1" s="1"/>
  <c r="P97" i="1"/>
  <c r="O97" i="1" s="1"/>
  <c r="N97" i="1"/>
  <c r="L97" i="1"/>
  <c r="H97" i="1"/>
  <c r="F97" i="1"/>
  <c r="V96" i="1"/>
  <c r="T96" i="1"/>
  <c r="S96" i="1" s="1"/>
  <c r="R96" i="1"/>
  <c r="P96" i="1"/>
  <c r="L96" i="1"/>
  <c r="J96" i="1"/>
  <c r="F96" i="1"/>
  <c r="X95" i="1"/>
  <c r="W95" i="1" s="1"/>
  <c r="V95" i="1"/>
  <c r="T95" i="1"/>
  <c r="P95" i="1"/>
  <c r="N95" i="1"/>
  <c r="N58" i="1" s="1"/>
  <c r="N21" i="1" s="1"/>
  <c r="J95" i="1"/>
  <c r="H95" i="1"/>
  <c r="F95" i="1"/>
  <c r="G95" i="1" s="1"/>
  <c r="X94" i="1"/>
  <c r="W94" i="1" s="1"/>
  <c r="T94" i="1"/>
  <c r="R94" i="1"/>
  <c r="N94" i="1"/>
  <c r="N57" i="1" s="1"/>
  <c r="N20" i="1" s="1"/>
  <c r="L94" i="1"/>
  <c r="J94" i="1"/>
  <c r="H94" i="1"/>
  <c r="X93" i="1"/>
  <c r="W93" i="1" s="1"/>
  <c r="V93" i="1"/>
  <c r="R93" i="1"/>
  <c r="P93" i="1"/>
  <c r="N93" i="1"/>
  <c r="L93" i="1"/>
  <c r="H93" i="1"/>
  <c r="G93" i="1" s="1"/>
  <c r="F93" i="1"/>
  <c r="V92" i="1"/>
  <c r="T92" i="1"/>
  <c r="S92" i="1"/>
  <c r="R92" i="1"/>
  <c r="P92" i="1"/>
  <c r="L92" i="1"/>
  <c r="J92" i="1"/>
  <c r="F92" i="1"/>
  <c r="X91" i="1"/>
  <c r="V91" i="1"/>
  <c r="T91" i="1"/>
  <c r="S91" i="1" s="1"/>
  <c r="P91" i="1"/>
  <c r="N91" i="1"/>
  <c r="J91" i="1"/>
  <c r="J54" i="1" s="1"/>
  <c r="J17" i="1" s="1"/>
  <c r="H91" i="1"/>
  <c r="G91" i="1" s="1"/>
  <c r="F91" i="1"/>
  <c r="X90" i="1"/>
  <c r="X53" i="1" s="1"/>
  <c r="X16" i="1" s="1"/>
  <c r="T90" i="1"/>
  <c r="R90" i="1"/>
  <c r="N90" i="1"/>
  <c r="L90" i="1"/>
  <c r="K90" i="1" s="1"/>
  <c r="J90" i="1"/>
  <c r="H90" i="1"/>
  <c r="X89" i="1"/>
  <c r="V89" i="1"/>
  <c r="V52" i="1" s="1"/>
  <c r="V15" i="1" s="1"/>
  <c r="R89" i="1"/>
  <c r="P89" i="1"/>
  <c r="O89" i="1" s="1"/>
  <c r="N89" i="1"/>
  <c r="L89" i="1"/>
  <c r="H89" i="1"/>
  <c r="F89" i="1"/>
  <c r="F52" i="1" s="1"/>
  <c r="F15" i="1" s="1"/>
  <c r="V88" i="1"/>
  <c r="T88" i="1"/>
  <c r="R88" i="1"/>
  <c r="S88" i="1" s="1"/>
  <c r="P88" i="1"/>
  <c r="O88" i="1" s="1"/>
  <c r="L88" i="1"/>
  <c r="J88" i="1"/>
  <c r="F88" i="1"/>
  <c r="F51" i="1" s="1"/>
  <c r="F14" i="1" s="1"/>
  <c r="X87" i="1"/>
  <c r="V87" i="1"/>
  <c r="T87" i="1"/>
  <c r="S87" i="1" s="1"/>
  <c r="P87" i="1"/>
  <c r="N87" i="1"/>
  <c r="N50" i="1" s="1"/>
  <c r="J87" i="1"/>
  <c r="H87" i="1"/>
  <c r="F87" i="1"/>
  <c r="X86" i="1"/>
  <c r="X110" i="1" s="1"/>
  <c r="T86" i="1"/>
  <c r="S86" i="1" s="1"/>
  <c r="R86" i="1"/>
  <c r="R110" i="1" s="1"/>
  <c r="N86" i="1"/>
  <c r="N110" i="1" s="1"/>
  <c r="L86" i="1"/>
  <c r="L110" i="1" s="1"/>
  <c r="K86" i="1"/>
  <c r="J86" i="1"/>
  <c r="J110" i="1" s="1"/>
  <c r="H86" i="1"/>
  <c r="H110" i="1" s="1"/>
  <c r="X85" i="1"/>
  <c r="V85" i="1"/>
  <c r="V107" i="1" s="1"/>
  <c r="R85" i="1"/>
  <c r="R107" i="1" s="1"/>
  <c r="P85" i="1"/>
  <c r="P107" i="1" s="1"/>
  <c r="N85" i="1"/>
  <c r="L85" i="1"/>
  <c r="H85" i="1"/>
  <c r="H107" i="1" s="1"/>
  <c r="F85" i="1"/>
  <c r="F107" i="1" s="1"/>
  <c r="V84" i="1"/>
  <c r="T84" i="1"/>
  <c r="S84" i="1" s="1"/>
  <c r="R84" i="1"/>
  <c r="P84" i="1"/>
  <c r="P47" i="1" s="1"/>
  <c r="P10" i="1" s="1"/>
  <c r="N84" i="1"/>
  <c r="N105" i="1" s="1"/>
  <c r="L84" i="1"/>
  <c r="J84" i="1"/>
  <c r="H84" i="1"/>
  <c r="H105" i="1" s="1"/>
  <c r="F84" i="1"/>
  <c r="X83" i="1"/>
  <c r="W83" i="1" s="1"/>
  <c r="V83" i="1"/>
  <c r="T83" i="1"/>
  <c r="T46" i="1" s="1"/>
  <c r="P83" i="1"/>
  <c r="N83" i="1"/>
  <c r="J83" i="1"/>
  <c r="J46" i="1" s="1"/>
  <c r="J9" i="1" s="1"/>
  <c r="H83" i="1"/>
  <c r="G83" i="1" s="1"/>
  <c r="F83" i="1"/>
  <c r="X82" i="1"/>
  <c r="V82" i="1"/>
  <c r="T82" i="1"/>
  <c r="S82" i="1" s="1"/>
  <c r="R82" i="1"/>
  <c r="P82" i="1"/>
  <c r="N82" i="1"/>
  <c r="N99" i="1" s="1"/>
  <c r="N101" i="1" s="1"/>
  <c r="L82" i="1"/>
  <c r="K82" i="1" s="1"/>
  <c r="J82" i="1"/>
  <c r="H82" i="1"/>
  <c r="H45" i="1" s="1"/>
  <c r="H76" i="1"/>
  <c r="X61" i="1"/>
  <c r="T61" i="1"/>
  <c r="R61" i="1"/>
  <c r="N61" i="1"/>
  <c r="N24" i="1" s="1"/>
  <c r="L61" i="1"/>
  <c r="X60" i="1"/>
  <c r="X23" i="1" s="1"/>
  <c r="V60" i="1"/>
  <c r="V23" i="1" s="1"/>
  <c r="P60" i="1"/>
  <c r="N60" i="1"/>
  <c r="L60" i="1"/>
  <c r="H60" i="1"/>
  <c r="F60" i="1"/>
  <c r="F23" i="1" s="1"/>
  <c r="V59" i="1"/>
  <c r="V22" i="1" s="1"/>
  <c r="T59" i="1"/>
  <c r="R59" i="1"/>
  <c r="P59" i="1"/>
  <c r="P22" i="1" s="1"/>
  <c r="L59" i="1"/>
  <c r="J59" i="1"/>
  <c r="J22" i="1" s="1"/>
  <c r="F59" i="1"/>
  <c r="X58" i="1"/>
  <c r="X21" i="1" s="1"/>
  <c r="V58" i="1"/>
  <c r="T58" i="1"/>
  <c r="T21" i="1" s="1"/>
  <c r="P58" i="1"/>
  <c r="J58" i="1"/>
  <c r="J21" i="1" s="1"/>
  <c r="H58" i="1"/>
  <c r="H21" i="1" s="1"/>
  <c r="X57" i="1"/>
  <c r="X20" i="1" s="1"/>
  <c r="T57" i="1"/>
  <c r="T20" i="1" s="1"/>
  <c r="R57" i="1"/>
  <c r="R20" i="1" s="1"/>
  <c r="L57" i="1"/>
  <c r="L20" i="1" s="1"/>
  <c r="J57" i="1"/>
  <c r="H57" i="1"/>
  <c r="H20" i="1" s="1"/>
  <c r="F57" i="1"/>
  <c r="F20" i="1" s="1"/>
  <c r="X56" i="1"/>
  <c r="V56" i="1"/>
  <c r="R56" i="1"/>
  <c r="R19" i="1" s="1"/>
  <c r="N56" i="1"/>
  <c r="N19" i="1" s="1"/>
  <c r="L56" i="1"/>
  <c r="L19" i="1" s="1"/>
  <c r="H56" i="1"/>
  <c r="F56" i="1"/>
  <c r="F19" i="1" s="1"/>
  <c r="V55" i="1"/>
  <c r="T55" i="1"/>
  <c r="T18" i="1" s="1"/>
  <c r="R55" i="1"/>
  <c r="P55" i="1"/>
  <c r="O55" i="1" s="1"/>
  <c r="L55" i="1"/>
  <c r="J55" i="1"/>
  <c r="J18" i="1" s="1"/>
  <c r="F55" i="1"/>
  <c r="F18" i="1" s="1"/>
  <c r="X54" i="1"/>
  <c r="T54" i="1"/>
  <c r="T17" i="1" s="1"/>
  <c r="P54" i="1"/>
  <c r="P17" i="1" s="1"/>
  <c r="N54" i="1"/>
  <c r="N17" i="1" s="1"/>
  <c r="H54" i="1"/>
  <c r="H17" i="1" s="1"/>
  <c r="F54" i="1"/>
  <c r="R53" i="1"/>
  <c r="N53" i="1"/>
  <c r="N16" i="1" s="1"/>
  <c r="L53" i="1"/>
  <c r="J53" i="1"/>
  <c r="H53" i="1"/>
  <c r="X52" i="1"/>
  <c r="R52" i="1"/>
  <c r="R15" i="1" s="1"/>
  <c r="P52" i="1"/>
  <c r="P15" i="1" s="1"/>
  <c r="N52" i="1"/>
  <c r="L52" i="1"/>
  <c r="L15" i="1" s="1"/>
  <c r="H52" i="1"/>
  <c r="V51" i="1"/>
  <c r="T51" i="1"/>
  <c r="R51" i="1"/>
  <c r="R14" i="1" s="1"/>
  <c r="P51" i="1"/>
  <c r="N51" i="1"/>
  <c r="N14" i="1" s="1"/>
  <c r="L51" i="1"/>
  <c r="L14" i="1" s="1"/>
  <c r="J51" i="1"/>
  <c r="J14" i="1" s="1"/>
  <c r="X50" i="1"/>
  <c r="X13" i="1" s="1"/>
  <c r="V50" i="1"/>
  <c r="T50" i="1"/>
  <c r="T13" i="1" s="1"/>
  <c r="R50" i="1"/>
  <c r="R13" i="1" s="1"/>
  <c r="P50" i="1"/>
  <c r="J50" i="1"/>
  <c r="J13" i="1" s="1"/>
  <c r="H50" i="1"/>
  <c r="H13" i="1" s="1"/>
  <c r="F50" i="1"/>
  <c r="F13" i="1" s="1"/>
  <c r="X49" i="1"/>
  <c r="X73" i="1" s="1"/>
  <c r="R49" i="1"/>
  <c r="R73" i="1" s="1"/>
  <c r="N49" i="1"/>
  <c r="N73" i="1" s="1"/>
  <c r="L49" i="1"/>
  <c r="L73" i="1" s="1"/>
  <c r="J49" i="1"/>
  <c r="X48" i="1"/>
  <c r="X11" i="1" s="1"/>
  <c r="R48" i="1"/>
  <c r="P48" i="1"/>
  <c r="P11" i="1" s="1"/>
  <c r="L48" i="1"/>
  <c r="L11" i="1" s="1"/>
  <c r="H48" i="1"/>
  <c r="H11" i="1" s="1"/>
  <c r="V47" i="1"/>
  <c r="V10" i="1" s="1"/>
  <c r="R47" i="1"/>
  <c r="L47" i="1"/>
  <c r="L68" i="1" s="1"/>
  <c r="J47" i="1"/>
  <c r="J10" i="1" s="1"/>
  <c r="X46" i="1"/>
  <c r="V46" i="1"/>
  <c r="N46" i="1"/>
  <c r="N9" i="1" s="1"/>
  <c r="H46" i="1"/>
  <c r="H9" i="1" s="1"/>
  <c r="F46" i="1"/>
  <c r="F9" i="1" s="1"/>
  <c r="X45" i="1"/>
  <c r="X8" i="1" s="1"/>
  <c r="R45" i="1"/>
  <c r="R8" i="1" s="1"/>
  <c r="L45" i="1"/>
  <c r="L8" i="1" s="1"/>
  <c r="J45" i="1"/>
  <c r="J8" i="1" s="1"/>
  <c r="H39" i="1"/>
  <c r="R24" i="1"/>
  <c r="L24" i="1"/>
  <c r="P23" i="1"/>
  <c r="L23" i="1"/>
  <c r="H23" i="1"/>
  <c r="R22" i="1"/>
  <c r="N22" i="1"/>
  <c r="F22" i="1"/>
  <c r="V19" i="1"/>
  <c r="V18" i="1"/>
  <c r="P18" i="1"/>
  <c r="N18" i="1"/>
  <c r="L18" i="1"/>
  <c r="X17" i="1"/>
  <c r="R17" i="1"/>
  <c r="V16" i="1"/>
  <c r="R16" i="1"/>
  <c r="J16" i="1"/>
  <c r="H16" i="1"/>
  <c r="N15" i="1"/>
  <c r="J15" i="1"/>
  <c r="V14" i="1"/>
  <c r="P14" i="1"/>
  <c r="V13" i="1"/>
  <c r="P13" i="1"/>
  <c r="J12" i="1"/>
  <c r="J36" i="1" s="1"/>
  <c r="R10" i="1"/>
  <c r="V9" i="1"/>
  <c r="H2" i="1"/>
  <c r="H1" i="1" s="1"/>
  <c r="G87" i="1" l="1"/>
  <c r="S90" i="1"/>
  <c r="W91" i="1"/>
  <c r="K94" i="1"/>
  <c r="K96" i="1"/>
  <c r="L146" i="1"/>
  <c r="N142" i="1"/>
  <c r="V145" i="1"/>
  <c r="O122" i="1"/>
  <c r="W122" i="1"/>
  <c r="S125" i="1"/>
  <c r="W128" i="1"/>
  <c r="G132" i="1"/>
  <c r="S135" i="1"/>
  <c r="S156" i="1"/>
  <c r="K157" i="1"/>
  <c r="K158" i="1"/>
  <c r="W158" i="1"/>
  <c r="K181" i="1"/>
  <c r="S184" i="1"/>
  <c r="O161" i="1"/>
  <c r="G162" i="1"/>
  <c r="K163" i="1"/>
  <c r="S164" i="1"/>
  <c r="K165" i="1"/>
  <c r="W166" i="1"/>
  <c r="O168" i="1"/>
  <c r="G170" i="1"/>
  <c r="S171" i="1"/>
  <c r="S20" i="1"/>
  <c r="G56" i="1"/>
  <c r="S59" i="1"/>
  <c r="F108" i="1"/>
  <c r="O85" i="1"/>
  <c r="W87" i="1"/>
  <c r="W89" i="1"/>
  <c r="O93" i="1"/>
  <c r="G97" i="1"/>
  <c r="K98" i="1"/>
  <c r="O143" i="1"/>
  <c r="K121" i="1"/>
  <c r="R142" i="1"/>
  <c r="G124" i="1"/>
  <c r="K127" i="1"/>
  <c r="O130" i="1"/>
  <c r="S133" i="1"/>
  <c r="G135" i="1"/>
  <c r="W135" i="1"/>
  <c r="J173" i="1"/>
  <c r="P175" i="1"/>
  <c r="V173" i="1"/>
  <c r="V175" i="1" s="1"/>
  <c r="G180" i="1"/>
  <c r="O157" i="1"/>
  <c r="G158" i="1"/>
  <c r="N182" i="1"/>
  <c r="T182" i="1"/>
  <c r="O159" i="1"/>
  <c r="W159" i="1"/>
  <c r="O160" i="1"/>
  <c r="W184" i="1"/>
  <c r="S161" i="1"/>
  <c r="G163" i="1"/>
  <c r="S163" i="1"/>
  <c r="G166" i="1"/>
  <c r="S167" i="1"/>
  <c r="K169" i="1"/>
  <c r="W170" i="1"/>
  <c r="O172" i="1"/>
  <c r="F32" i="7"/>
  <c r="F9" i="7"/>
  <c r="L39" i="7"/>
  <c r="C39" i="7"/>
  <c r="B30" i="7"/>
  <c r="B35" i="7"/>
  <c r="B31" i="7"/>
  <c r="B33" i="7"/>
  <c r="B34" i="7"/>
  <c r="B36" i="7"/>
  <c r="B28" i="7"/>
  <c r="B38" i="7"/>
  <c r="B27" i="7"/>
  <c r="B37" i="7"/>
  <c r="B26" i="7"/>
  <c r="B29" i="7"/>
  <c r="B32" i="7"/>
  <c r="B23" i="7"/>
  <c r="B17" i="7"/>
  <c r="B18" i="7"/>
  <c r="B20" i="7"/>
  <c r="B9" i="7"/>
  <c r="B14" i="7"/>
  <c r="B16" i="7"/>
  <c r="B22" i="7"/>
  <c r="B11" i="7"/>
  <c r="B19" i="7"/>
  <c r="B13" i="7"/>
  <c r="B10" i="7"/>
  <c r="B21" i="7"/>
  <c r="B15" i="7"/>
  <c r="B12" i="7"/>
  <c r="B25" i="7"/>
  <c r="B24" i="7"/>
  <c r="B39" i="7"/>
  <c r="H112" i="1"/>
  <c r="O113" i="1" s="1"/>
  <c r="H149" i="1"/>
  <c r="O150" i="1" s="1"/>
  <c r="H38" i="1"/>
  <c r="O39" i="1" s="1"/>
  <c r="H75" i="1"/>
  <c r="O76" i="1" s="1"/>
  <c r="EH41" i="7"/>
  <c r="DV41" i="7"/>
  <c r="DJ41" i="7"/>
  <c r="CX41" i="7"/>
  <c r="CL41" i="7"/>
  <c r="BZ41" i="7"/>
  <c r="BN41" i="7"/>
  <c r="BB41" i="7"/>
  <c r="AP41" i="7"/>
  <c r="AD41" i="7"/>
  <c r="R41" i="7"/>
  <c r="EN41" i="7"/>
  <c r="EB41" i="7"/>
  <c r="DP41" i="7"/>
  <c r="DD41" i="7"/>
  <c r="CR41" i="7"/>
  <c r="CF41" i="7"/>
  <c r="BT41" i="7"/>
  <c r="BH41" i="7"/>
  <c r="AV41" i="7"/>
  <c r="AJ41" i="7"/>
  <c r="X41" i="7"/>
  <c r="W180" i="1"/>
  <c r="K184" i="1"/>
  <c r="G175" i="1"/>
  <c r="G173" i="1"/>
  <c r="S181" i="1"/>
  <c r="G184" i="1"/>
  <c r="O180" i="1"/>
  <c r="O182" i="1"/>
  <c r="O181" i="1"/>
  <c r="N48" i="1"/>
  <c r="N11" i="1" s="1"/>
  <c r="P56" i="1"/>
  <c r="P19" i="1" s="1"/>
  <c r="F58" i="1"/>
  <c r="F21" i="1" s="1"/>
  <c r="G21" i="1" s="1"/>
  <c r="G60" i="1"/>
  <c r="N106" i="1"/>
  <c r="G107" i="1"/>
  <c r="K88" i="1"/>
  <c r="O91" i="1"/>
  <c r="S94" i="1"/>
  <c r="W97" i="1"/>
  <c r="H136" i="1"/>
  <c r="G138" i="1" s="1"/>
  <c r="N136" i="1"/>
  <c r="N138" i="1" s="1"/>
  <c r="T138" i="1"/>
  <c r="S120" i="1"/>
  <c r="S121" i="1"/>
  <c r="W144" i="1"/>
  <c r="K123" i="1"/>
  <c r="O125" i="1"/>
  <c r="G127" i="1"/>
  <c r="S128" i="1"/>
  <c r="K130" i="1"/>
  <c r="W131" i="1"/>
  <c r="O133" i="1"/>
  <c r="P144" i="1"/>
  <c r="O144" i="1" s="1"/>
  <c r="L173" i="1"/>
  <c r="K173" i="1" s="1"/>
  <c r="R173" i="1"/>
  <c r="R175" i="1" s="1"/>
  <c r="H175" i="1"/>
  <c r="H179" i="1"/>
  <c r="N179" i="1"/>
  <c r="X179" i="1"/>
  <c r="T180" i="1"/>
  <c r="S180" i="1" s="1"/>
  <c r="F181" i="1"/>
  <c r="G181" i="1" s="1"/>
  <c r="V181" i="1"/>
  <c r="W181" i="1" s="1"/>
  <c r="L182" i="1"/>
  <c r="K182" i="1" s="1"/>
  <c r="R182" i="1"/>
  <c r="S182" i="1" s="1"/>
  <c r="H183" i="1"/>
  <c r="N183" i="1"/>
  <c r="X183" i="1"/>
  <c r="K147" i="1"/>
  <c r="G156" i="1"/>
  <c r="W156" i="1"/>
  <c r="O158" i="1"/>
  <c r="K159" i="1"/>
  <c r="G160" i="1"/>
  <c r="W160" i="1"/>
  <c r="X173" i="1"/>
  <c r="J179" i="1"/>
  <c r="K179" i="1" s="1"/>
  <c r="T179" i="1"/>
  <c r="S179" i="1" s="1"/>
  <c r="H182" i="1"/>
  <c r="G182" i="1" s="1"/>
  <c r="X182" i="1"/>
  <c r="W182" i="1" s="1"/>
  <c r="J183" i="1"/>
  <c r="K183" i="1" s="1"/>
  <c r="T183" i="1"/>
  <c r="S183" i="1" s="1"/>
  <c r="P184" i="1"/>
  <c r="O184" i="1" s="1"/>
  <c r="L12" i="1"/>
  <c r="L36" i="1" s="1"/>
  <c r="K119" i="1"/>
  <c r="W120" i="1"/>
  <c r="P145" i="1"/>
  <c r="G144" i="1"/>
  <c r="S124" i="1"/>
  <c r="K126" i="1"/>
  <c r="W127" i="1"/>
  <c r="O129" i="1"/>
  <c r="G131" i="1"/>
  <c r="S132" i="1"/>
  <c r="K134" i="1"/>
  <c r="T143" i="1"/>
  <c r="S143" i="1" s="1"/>
  <c r="S160" i="1"/>
  <c r="T173" i="1"/>
  <c r="F179" i="1"/>
  <c r="P179" i="1"/>
  <c r="O179" i="1" s="1"/>
  <c r="V179" i="1"/>
  <c r="L180" i="1"/>
  <c r="K180" i="1" s="1"/>
  <c r="F183" i="1"/>
  <c r="P183" i="1"/>
  <c r="O183" i="1" s="1"/>
  <c r="V183" i="1"/>
  <c r="N12" i="1"/>
  <c r="N36" i="1" s="1"/>
  <c r="V54" i="1"/>
  <c r="V17" i="1" s="1"/>
  <c r="W56" i="1"/>
  <c r="J61" i="1"/>
  <c r="J24" i="1" s="1"/>
  <c r="K24" i="1" s="1"/>
  <c r="S61" i="1"/>
  <c r="G89" i="1"/>
  <c r="K92" i="1"/>
  <c r="O95" i="1"/>
  <c r="S98" i="1"/>
  <c r="L145" i="1"/>
  <c r="H146" i="1"/>
  <c r="L136" i="1"/>
  <c r="O156" i="1"/>
  <c r="S159" i="1"/>
  <c r="P173" i="1"/>
  <c r="O50" i="1"/>
  <c r="N13" i="1"/>
  <c r="R12" i="1"/>
  <c r="R36" i="1" s="1"/>
  <c r="N45" i="1"/>
  <c r="N8" i="1" s="1"/>
  <c r="P46" i="1"/>
  <c r="O46" i="1" s="1"/>
  <c r="F47" i="1"/>
  <c r="F10" i="1" s="1"/>
  <c r="F48" i="1"/>
  <c r="F11" i="1" s="1"/>
  <c r="H49" i="1"/>
  <c r="H73" i="1" s="1"/>
  <c r="W50" i="1"/>
  <c r="T53" i="1"/>
  <c r="K55" i="1"/>
  <c r="H61" i="1"/>
  <c r="H24" i="1" s="1"/>
  <c r="G24" i="1" s="1"/>
  <c r="F106" i="1"/>
  <c r="R83" i="1"/>
  <c r="R99" i="1" s="1"/>
  <c r="R101" i="1" s="1"/>
  <c r="L105" i="1"/>
  <c r="K84" i="1"/>
  <c r="G85" i="1"/>
  <c r="X107" i="1"/>
  <c r="W107" i="1" s="1"/>
  <c r="W85" i="1"/>
  <c r="G90" i="1"/>
  <c r="K93" i="1"/>
  <c r="O96" i="1"/>
  <c r="T110" i="1"/>
  <c r="S110" i="1" s="1"/>
  <c r="J136" i="1"/>
  <c r="K136" i="1" s="1"/>
  <c r="P138" i="1"/>
  <c r="P136" i="1"/>
  <c r="O119" i="1"/>
  <c r="P146" i="1"/>
  <c r="V136" i="1"/>
  <c r="V138" i="1" s="1"/>
  <c r="V146" i="1"/>
  <c r="W146" i="1" s="1"/>
  <c r="H143" i="1"/>
  <c r="G143" i="1" s="1"/>
  <c r="V143" i="1"/>
  <c r="W143" i="1" s="1"/>
  <c r="G121" i="1"/>
  <c r="H145" i="1"/>
  <c r="G145" i="1" s="1"/>
  <c r="N145" i="1"/>
  <c r="O145" i="1" s="1"/>
  <c r="T144" i="1"/>
  <c r="S144" i="1" s="1"/>
  <c r="S122" i="1"/>
  <c r="T85" i="1"/>
  <c r="F147" i="1"/>
  <c r="G147" i="1" s="1"/>
  <c r="F86" i="1"/>
  <c r="F110" i="1" s="1"/>
  <c r="G110" i="1" s="1"/>
  <c r="K124" i="1"/>
  <c r="L87" i="1"/>
  <c r="W125" i="1"/>
  <c r="X88" i="1"/>
  <c r="W88" i="1" s="1"/>
  <c r="O127" i="1"/>
  <c r="P90" i="1"/>
  <c r="O90" i="1" s="1"/>
  <c r="G129" i="1"/>
  <c r="H92" i="1"/>
  <c r="S130" i="1"/>
  <c r="T93" i="1"/>
  <c r="T106" i="1" s="1"/>
  <c r="K132" i="1"/>
  <c r="L95" i="1"/>
  <c r="L58" i="1" s="1"/>
  <c r="W133" i="1"/>
  <c r="X96" i="1"/>
  <c r="X59" i="1" s="1"/>
  <c r="O135" i="1"/>
  <c r="P98" i="1"/>
  <c r="P61" i="1" s="1"/>
  <c r="R136" i="1"/>
  <c r="R138" i="1" s="1"/>
  <c r="L10" i="1"/>
  <c r="L31" i="1" s="1"/>
  <c r="W13" i="1"/>
  <c r="R146" i="1"/>
  <c r="X138" i="1"/>
  <c r="J145" i="1"/>
  <c r="K145" i="1" s="1"/>
  <c r="J143" i="1"/>
  <c r="N146" i="1"/>
  <c r="H19" i="1"/>
  <c r="H70" i="1"/>
  <c r="S83" i="1"/>
  <c r="X12" i="1"/>
  <c r="X36" i="1" s="1"/>
  <c r="X19" i="1"/>
  <c r="T24" i="1"/>
  <c r="S24" i="1" s="1"/>
  <c r="T45" i="1"/>
  <c r="S45" i="1" s="1"/>
  <c r="K47" i="1"/>
  <c r="T47" i="1"/>
  <c r="T10" i="1" s="1"/>
  <c r="S10" i="1" s="1"/>
  <c r="V48" i="1"/>
  <c r="V11" i="1" s="1"/>
  <c r="V31" i="1" s="1"/>
  <c r="T49" i="1"/>
  <c r="G54" i="1"/>
  <c r="O56" i="1"/>
  <c r="W23" i="1"/>
  <c r="O83" i="1"/>
  <c r="V108" i="1"/>
  <c r="O87" i="1"/>
  <c r="F136" i="1"/>
  <c r="F138" i="1" s="1"/>
  <c r="F146" i="1"/>
  <c r="G146" i="1" s="1"/>
  <c r="K120" i="1"/>
  <c r="L143" i="1"/>
  <c r="W121" i="1"/>
  <c r="X84" i="1"/>
  <c r="X105" i="1" s="1"/>
  <c r="X145" i="1"/>
  <c r="W145" i="1" s="1"/>
  <c r="J144" i="1"/>
  <c r="K144" i="1" s="1"/>
  <c r="J85" i="1"/>
  <c r="J99" i="1" s="1"/>
  <c r="O123" i="1"/>
  <c r="P86" i="1"/>
  <c r="P49" i="1" s="1"/>
  <c r="O49" i="1" s="1"/>
  <c r="P147" i="1"/>
  <c r="O147" i="1" s="1"/>
  <c r="V86" i="1"/>
  <c r="W86" i="1" s="1"/>
  <c r="V147" i="1"/>
  <c r="W147" i="1" s="1"/>
  <c r="G125" i="1"/>
  <c r="H88" i="1"/>
  <c r="G88" i="1" s="1"/>
  <c r="S126" i="1"/>
  <c r="T89" i="1"/>
  <c r="T52" i="1" s="1"/>
  <c r="K128" i="1"/>
  <c r="L91" i="1"/>
  <c r="L107" i="1" s="1"/>
  <c r="W129" i="1"/>
  <c r="X92" i="1"/>
  <c r="O131" i="1"/>
  <c r="P94" i="1"/>
  <c r="P106" i="1" s="1"/>
  <c r="O106" i="1" s="1"/>
  <c r="G133" i="1"/>
  <c r="H96" i="1"/>
  <c r="H109" i="1" s="1"/>
  <c r="S134" i="1"/>
  <c r="T97" i="1"/>
  <c r="S97" i="1" s="1"/>
  <c r="G136" i="1"/>
  <c r="H138" i="1"/>
  <c r="R145" i="1"/>
  <c r="S145" i="1" s="1"/>
  <c r="S147" i="1"/>
  <c r="N107" i="1"/>
  <c r="O107" i="1" s="1"/>
  <c r="K110" i="1"/>
  <c r="G119" i="1"/>
  <c r="W119" i="1"/>
  <c r="O121" i="1"/>
  <c r="K122" i="1"/>
  <c r="G123" i="1"/>
  <c r="W123" i="1"/>
  <c r="X136" i="1"/>
  <c r="J142" i="1"/>
  <c r="K142" i="1" s="1"/>
  <c r="T142" i="1"/>
  <c r="S142" i="1" s="1"/>
  <c r="J146" i="1"/>
  <c r="K146" i="1" s="1"/>
  <c r="T146" i="1"/>
  <c r="S146" i="1" s="1"/>
  <c r="K89" i="1"/>
  <c r="W90" i="1"/>
  <c r="O92" i="1"/>
  <c r="G94" i="1"/>
  <c r="S95" i="1"/>
  <c r="K97" i="1"/>
  <c r="W98" i="1"/>
  <c r="T136" i="1"/>
  <c r="F142" i="1"/>
  <c r="G142" i="1" s="1"/>
  <c r="P142" i="1"/>
  <c r="O142" i="1" s="1"/>
  <c r="V142" i="1"/>
  <c r="W142" i="1" s="1"/>
  <c r="X106" i="1"/>
  <c r="W106" i="1" s="1"/>
  <c r="R105" i="1"/>
  <c r="N33" i="1"/>
  <c r="K15" i="1"/>
  <c r="H15" i="1"/>
  <c r="G52" i="1"/>
  <c r="K59" i="1"/>
  <c r="L22" i="1"/>
  <c r="K22" i="1" s="1"/>
  <c r="W61" i="1"/>
  <c r="X24" i="1"/>
  <c r="W24" i="1" s="1"/>
  <c r="P99" i="1"/>
  <c r="O82" i="1"/>
  <c r="P45" i="1"/>
  <c r="P8" i="1" s="1"/>
  <c r="V109" i="1"/>
  <c r="V45" i="1"/>
  <c r="V8" i="1" s="1"/>
  <c r="W8" i="1" s="1"/>
  <c r="V106" i="1"/>
  <c r="G84" i="1"/>
  <c r="H47" i="1"/>
  <c r="H10" i="1" s="1"/>
  <c r="G10" i="1" s="1"/>
  <c r="N47" i="1"/>
  <c r="N10" i="1" s="1"/>
  <c r="N34" i="1" s="1"/>
  <c r="N108" i="1"/>
  <c r="S85" i="1"/>
  <c r="F49" i="1"/>
  <c r="G49" i="1" s="1"/>
  <c r="G92" i="1"/>
  <c r="H55" i="1"/>
  <c r="H18" i="1" s="1"/>
  <c r="G18" i="1" s="1"/>
  <c r="W96" i="1"/>
  <c r="O98" i="1"/>
  <c r="R109" i="1"/>
  <c r="J106" i="1"/>
  <c r="N109" i="1"/>
  <c r="F62" i="1"/>
  <c r="F64" i="1" s="1"/>
  <c r="W52" i="1"/>
  <c r="X15" i="1"/>
  <c r="W15" i="1" s="1"/>
  <c r="O58" i="1"/>
  <c r="P21" i="1"/>
  <c r="O21" i="1" s="1"/>
  <c r="F109" i="1"/>
  <c r="K83" i="1"/>
  <c r="L46" i="1"/>
  <c r="K46" i="1" s="1"/>
  <c r="R106" i="1"/>
  <c r="R46" i="1"/>
  <c r="R62" i="1" s="1"/>
  <c r="R64" i="1" s="1"/>
  <c r="X47" i="1"/>
  <c r="X68" i="1" s="1"/>
  <c r="O86" i="1"/>
  <c r="P110" i="1"/>
  <c r="O110" i="1" s="1"/>
  <c r="S89" i="1"/>
  <c r="K91" i="1"/>
  <c r="P57" i="1"/>
  <c r="O57" i="1" s="1"/>
  <c r="G96" i="1"/>
  <c r="H59" i="1"/>
  <c r="T60" i="1"/>
  <c r="T23" i="1" s="1"/>
  <c r="S23" i="1" s="1"/>
  <c r="H101" i="1"/>
  <c r="R108" i="1"/>
  <c r="G13" i="1"/>
  <c r="G23" i="1"/>
  <c r="S50" i="1"/>
  <c r="O54" i="1"/>
  <c r="W54" i="1"/>
  <c r="G57" i="1"/>
  <c r="W60" i="1"/>
  <c r="G82" i="1"/>
  <c r="W82" i="1"/>
  <c r="O84" i="1"/>
  <c r="T105" i="1"/>
  <c r="S105" i="1" s="1"/>
  <c r="J109" i="1"/>
  <c r="O17" i="1"/>
  <c r="G20" i="1"/>
  <c r="G50" i="1"/>
  <c r="K52" i="1"/>
  <c r="S58" i="1"/>
  <c r="T99" i="1"/>
  <c r="F105" i="1"/>
  <c r="G105" i="1" s="1"/>
  <c r="P105" i="1"/>
  <c r="O105" i="1" s="1"/>
  <c r="V105" i="1"/>
  <c r="K51" i="1"/>
  <c r="O52" i="1"/>
  <c r="W53" i="1"/>
  <c r="S57" i="1"/>
  <c r="K60" i="1"/>
  <c r="T22" i="1"/>
  <c r="W46" i="1"/>
  <c r="R68" i="1"/>
  <c r="K53" i="1"/>
  <c r="L16" i="1"/>
  <c r="K16" i="1" s="1"/>
  <c r="F8" i="1"/>
  <c r="X9" i="1"/>
  <c r="O14" i="1"/>
  <c r="O18" i="1"/>
  <c r="P70" i="1"/>
  <c r="O48" i="1"/>
  <c r="J73" i="1"/>
  <c r="K73" i="1" s="1"/>
  <c r="K49" i="1"/>
  <c r="R18" i="1"/>
  <c r="S55" i="1"/>
  <c r="G19" i="1"/>
  <c r="K8" i="1"/>
  <c r="P12" i="1"/>
  <c r="P36" i="1" s="1"/>
  <c r="O13" i="1"/>
  <c r="F17" i="1"/>
  <c r="F32" i="1" s="1"/>
  <c r="P20" i="1"/>
  <c r="O20" i="1" s="1"/>
  <c r="J20" i="1"/>
  <c r="K57" i="1"/>
  <c r="G59" i="1"/>
  <c r="H22" i="1"/>
  <c r="H32" i="1" s="1"/>
  <c r="J32" i="1"/>
  <c r="K45" i="1"/>
  <c r="F69" i="1"/>
  <c r="G46" i="1"/>
  <c r="S51" i="1"/>
  <c r="T14" i="1"/>
  <c r="V21" i="1"/>
  <c r="W21" i="1" s="1"/>
  <c r="W58" i="1"/>
  <c r="N23" i="1"/>
  <c r="O23" i="1" s="1"/>
  <c r="O60" i="1"/>
  <c r="N62" i="1"/>
  <c r="N64" i="1" s="1"/>
  <c r="N69" i="1"/>
  <c r="S46" i="1"/>
  <c r="F71" i="1"/>
  <c r="F70" i="1"/>
  <c r="R70" i="1"/>
  <c r="X70" i="1"/>
  <c r="O51" i="1"/>
  <c r="G53" i="1"/>
  <c r="S54" i="1"/>
  <c r="K56" i="1"/>
  <c r="W57" i="1"/>
  <c r="O59" i="1"/>
  <c r="H8" i="1"/>
  <c r="T9" i="1"/>
  <c r="R11" i="1"/>
  <c r="R33" i="1" s="1"/>
  <c r="O15" i="1"/>
  <c r="W17" i="1"/>
  <c r="O19" i="1"/>
  <c r="V69" i="1"/>
  <c r="G48" i="1"/>
  <c r="N70" i="1"/>
  <c r="S49" i="1"/>
  <c r="R72" i="1"/>
  <c r="J69" i="1"/>
  <c r="O11" i="1"/>
  <c r="K18" i="1"/>
  <c r="S21" i="1"/>
  <c r="G9" i="1"/>
  <c r="N32" i="1"/>
  <c r="V32" i="1"/>
  <c r="P33" i="1"/>
  <c r="X33" i="1"/>
  <c r="K12" i="1"/>
  <c r="S13" i="1"/>
  <c r="G15" i="1"/>
  <c r="W16" i="1"/>
  <c r="W19" i="1"/>
  <c r="K23" i="1"/>
  <c r="H33" i="1"/>
  <c r="K14" i="1"/>
  <c r="G16" i="1"/>
  <c r="W9" i="1"/>
  <c r="S22" i="1"/>
  <c r="H68" i="1"/>
  <c r="R71" i="1"/>
  <c r="H72" i="1"/>
  <c r="N72" i="1"/>
  <c r="G11" i="1"/>
  <c r="K19" i="1"/>
  <c r="O22" i="1"/>
  <c r="G45" i="1"/>
  <c r="W45" i="1"/>
  <c r="H71" i="1"/>
  <c r="J72" i="1"/>
  <c r="P73" i="1"/>
  <c r="O73" i="1" s="1"/>
  <c r="F68" i="1"/>
  <c r="P68" i="1"/>
  <c r="V68" i="1"/>
  <c r="K10" i="1"/>
  <c r="R31" i="1"/>
  <c r="S17" i="1"/>
  <c r="K20" i="1"/>
  <c r="W20" i="1"/>
  <c r="O45" i="1"/>
  <c r="K36" i="1"/>
  <c r="N35" i="1"/>
  <c r="G8" i="1"/>
  <c r="J35" i="1"/>
  <c r="F31" i="1"/>
  <c r="P31" i="1"/>
  <c r="O8" i="1"/>
  <c r="O2" i="1"/>
  <c r="K143" i="1" l="1"/>
  <c r="G183" i="1"/>
  <c r="G179" i="1"/>
  <c r="S106" i="1"/>
  <c r="H106" i="1"/>
  <c r="G106" i="1" s="1"/>
  <c r="D41" i="7"/>
  <c r="F41" i="7" s="1"/>
  <c r="L26" i="7"/>
  <c r="C26" i="7"/>
  <c r="C30" i="7"/>
  <c r="L30" i="7"/>
  <c r="C32" i="7"/>
  <c r="L32" i="7"/>
  <c r="C28" i="7"/>
  <c r="L28" i="7"/>
  <c r="C31" i="7"/>
  <c r="L31" i="7"/>
  <c r="C29" i="7"/>
  <c r="L29" i="7"/>
  <c r="C37" i="7"/>
  <c r="L37" i="7"/>
  <c r="C38" i="7"/>
  <c r="L38" i="7"/>
  <c r="L36" i="7"/>
  <c r="C36" i="7"/>
  <c r="C33" i="7"/>
  <c r="L33" i="7"/>
  <c r="C35" i="7"/>
  <c r="L35" i="7"/>
  <c r="C27" i="7"/>
  <c r="L27" i="7"/>
  <c r="C34" i="7"/>
  <c r="L34" i="7"/>
  <c r="C15" i="7"/>
  <c r="L15" i="7"/>
  <c r="L11" i="7"/>
  <c r="L10" i="7"/>
  <c r="C10" i="7"/>
  <c r="C19" i="7"/>
  <c r="L19" i="7"/>
  <c r="L22" i="7"/>
  <c r="C22" i="7"/>
  <c r="C14" i="7"/>
  <c r="L14" i="7"/>
  <c r="L20" i="7"/>
  <c r="C20" i="7"/>
  <c r="C17" i="7"/>
  <c r="L17" i="7"/>
  <c r="L12" i="7"/>
  <c r="C12" i="7"/>
  <c r="C21" i="7"/>
  <c r="L21" i="7"/>
  <c r="C13" i="7"/>
  <c r="L13" i="7"/>
  <c r="C11" i="7"/>
  <c r="L16" i="7"/>
  <c r="C16" i="7"/>
  <c r="J41" i="7"/>
  <c r="L41" i="7" s="1"/>
  <c r="L9" i="7"/>
  <c r="C9" i="7"/>
  <c r="C18" i="7"/>
  <c r="L18" i="7"/>
  <c r="C23" i="7"/>
  <c r="L23" i="7"/>
  <c r="C25" i="7"/>
  <c r="L25" i="7"/>
  <c r="C24" i="7"/>
  <c r="L24" i="7"/>
  <c r="P108" i="1"/>
  <c r="O108" i="1" s="1"/>
  <c r="H31" i="1"/>
  <c r="F72" i="1"/>
  <c r="F34" i="1"/>
  <c r="G61" i="1"/>
  <c r="S47" i="1"/>
  <c r="O94" i="1"/>
  <c r="H51" i="1"/>
  <c r="L106" i="1"/>
  <c r="K106" i="1" s="1"/>
  <c r="F99" i="1"/>
  <c r="F101" i="1" s="1"/>
  <c r="X51" i="1"/>
  <c r="X14" i="1" s="1"/>
  <c r="W14" i="1" s="1"/>
  <c r="P9" i="1"/>
  <c r="O9" i="1" s="1"/>
  <c r="T108" i="1"/>
  <c r="S108" i="1" s="1"/>
  <c r="O175" i="1"/>
  <c r="O173" i="1"/>
  <c r="W175" i="1"/>
  <c r="W173" i="1"/>
  <c r="W183" i="1"/>
  <c r="W179" i="1"/>
  <c r="G47" i="1"/>
  <c r="P71" i="1"/>
  <c r="O71" i="1" s="1"/>
  <c r="S60" i="1"/>
  <c r="O36" i="1"/>
  <c r="G58" i="1"/>
  <c r="G86" i="1"/>
  <c r="K61" i="1"/>
  <c r="L54" i="1"/>
  <c r="L70" i="1" s="1"/>
  <c r="H12" i="1"/>
  <c r="H36" i="1" s="1"/>
  <c r="K95" i="1"/>
  <c r="P109" i="1"/>
  <c r="G70" i="1"/>
  <c r="L109" i="1"/>
  <c r="K109" i="1" s="1"/>
  <c r="S175" i="1"/>
  <c r="S173" i="1"/>
  <c r="V99" i="1"/>
  <c r="V101" i="1" s="1"/>
  <c r="P24" i="1"/>
  <c r="O24" i="1" s="1"/>
  <c r="O61" i="1"/>
  <c r="L21" i="1"/>
  <c r="K21" i="1" s="1"/>
  <c r="K58" i="1"/>
  <c r="X22" i="1"/>
  <c r="X72" i="1"/>
  <c r="W136" i="1"/>
  <c r="W138" i="1"/>
  <c r="S93" i="1"/>
  <c r="T56" i="1"/>
  <c r="T64" i="1" s="1"/>
  <c r="K87" i="1"/>
  <c r="L50" i="1"/>
  <c r="O10" i="1"/>
  <c r="V72" i="1"/>
  <c r="N25" i="1"/>
  <c r="N27" i="1" s="1"/>
  <c r="V33" i="1"/>
  <c r="W33" i="1" s="1"/>
  <c r="W51" i="1"/>
  <c r="H62" i="1"/>
  <c r="P34" i="1"/>
  <c r="O34" i="1" s="1"/>
  <c r="W105" i="1"/>
  <c r="J105" i="1"/>
  <c r="K105" i="1" s="1"/>
  <c r="K85" i="1"/>
  <c r="V110" i="1"/>
  <c r="W110" i="1" s="1"/>
  <c r="J48" i="1"/>
  <c r="J68" i="1" s="1"/>
  <c r="K68" i="1" s="1"/>
  <c r="W84" i="1"/>
  <c r="G109" i="1"/>
  <c r="T8" i="1"/>
  <c r="S8" i="1" s="1"/>
  <c r="P53" i="1"/>
  <c r="T107" i="1"/>
  <c r="S107" i="1" s="1"/>
  <c r="H108" i="1"/>
  <c r="G108" i="1" s="1"/>
  <c r="P101" i="1"/>
  <c r="W48" i="1"/>
  <c r="L108" i="1"/>
  <c r="O138" i="1"/>
  <c r="O136" i="1"/>
  <c r="X109" i="1"/>
  <c r="W109" i="1" s="1"/>
  <c r="S138" i="1"/>
  <c r="S136" i="1"/>
  <c r="N31" i="1"/>
  <c r="O31" i="1" s="1"/>
  <c r="W11" i="1"/>
  <c r="P72" i="1"/>
  <c r="O72" i="1" s="1"/>
  <c r="O47" i="1"/>
  <c r="N71" i="1"/>
  <c r="O70" i="1"/>
  <c r="T109" i="1"/>
  <c r="S109" i="1" s="1"/>
  <c r="X99" i="1"/>
  <c r="W99" i="1" s="1"/>
  <c r="V49" i="1"/>
  <c r="V62" i="1" s="1"/>
  <c r="J107" i="1"/>
  <c r="K107" i="1" s="1"/>
  <c r="J108" i="1"/>
  <c r="K108" i="1" s="1"/>
  <c r="O109" i="1"/>
  <c r="V70" i="1"/>
  <c r="W70" i="1" s="1"/>
  <c r="T101" i="1"/>
  <c r="N68" i="1"/>
  <c r="V71" i="1"/>
  <c r="X108" i="1"/>
  <c r="W108" i="1" s="1"/>
  <c r="X101" i="1"/>
  <c r="T48" i="1"/>
  <c r="W92" i="1"/>
  <c r="X55" i="1"/>
  <c r="X64" i="1" s="1"/>
  <c r="T73" i="1"/>
  <c r="S73" i="1" s="1"/>
  <c r="T12" i="1"/>
  <c r="H99" i="1"/>
  <c r="O146" i="1"/>
  <c r="L99" i="1"/>
  <c r="K99" i="1" s="1"/>
  <c r="T16" i="1"/>
  <c r="S16" i="1" s="1"/>
  <c r="S53" i="1"/>
  <c r="P35" i="1"/>
  <c r="H64" i="1"/>
  <c r="P69" i="1"/>
  <c r="O69" i="1" s="1"/>
  <c r="G55" i="1"/>
  <c r="H69" i="1"/>
  <c r="G69" i="1" s="1"/>
  <c r="L72" i="1"/>
  <c r="K72" i="1" s="1"/>
  <c r="L9" i="1"/>
  <c r="O101" i="1"/>
  <c r="O99" i="1"/>
  <c r="R34" i="1"/>
  <c r="L69" i="1"/>
  <c r="K69" i="1" s="1"/>
  <c r="X62" i="1"/>
  <c r="W64" i="1" s="1"/>
  <c r="O33" i="1"/>
  <c r="W59" i="1"/>
  <c r="T70" i="1"/>
  <c r="S70" i="1" s="1"/>
  <c r="H35" i="1"/>
  <c r="S101" i="1"/>
  <c r="S99" i="1"/>
  <c r="K54" i="1"/>
  <c r="L17" i="1"/>
  <c r="G51" i="1"/>
  <c r="H14" i="1"/>
  <c r="G14" i="1" s="1"/>
  <c r="R69" i="1"/>
  <c r="R9" i="1"/>
  <c r="R25" i="1" s="1"/>
  <c r="R27" i="1" s="1"/>
  <c r="W47" i="1"/>
  <c r="X10" i="1"/>
  <c r="F73" i="1"/>
  <c r="G73" i="1" s="1"/>
  <c r="F12" i="1"/>
  <c r="S52" i="1"/>
  <c r="T15" i="1"/>
  <c r="S15" i="1" s="1"/>
  <c r="G32" i="1"/>
  <c r="F35" i="1"/>
  <c r="G22" i="1"/>
  <c r="F33" i="1"/>
  <c r="G33" i="1" s="1"/>
  <c r="H27" i="1"/>
  <c r="G17" i="1"/>
  <c r="G71" i="1"/>
  <c r="S18" i="1"/>
  <c r="P32" i="1"/>
  <c r="O32" i="1" s="1"/>
  <c r="V34" i="1"/>
  <c r="S14" i="1"/>
  <c r="O12" i="1"/>
  <c r="G72" i="1"/>
  <c r="H25" i="1"/>
  <c r="V35" i="1"/>
  <c r="H34" i="1"/>
  <c r="G34" i="1"/>
  <c r="O68" i="1"/>
  <c r="G68" i="1"/>
  <c r="W68" i="1"/>
  <c r="O35" i="1"/>
  <c r="G31" i="1"/>
  <c r="T71" i="1" l="1"/>
  <c r="S71" i="1" s="1"/>
  <c r="W72" i="1"/>
  <c r="W101" i="1"/>
  <c r="C41" i="7"/>
  <c r="X71" i="1"/>
  <c r="W71" i="1" s="1"/>
  <c r="L71" i="1"/>
  <c r="G35" i="1"/>
  <c r="V64" i="1"/>
  <c r="W62" i="1"/>
  <c r="T62" i="1"/>
  <c r="T36" i="1"/>
  <c r="S36" i="1" s="1"/>
  <c r="S12" i="1"/>
  <c r="L13" i="1"/>
  <c r="K13" i="1" s="1"/>
  <c r="K50" i="1"/>
  <c r="L62" i="1"/>
  <c r="W22" i="1"/>
  <c r="X35" i="1"/>
  <c r="W35" i="1" s="1"/>
  <c r="R32" i="1"/>
  <c r="T11" i="1"/>
  <c r="T68" i="1"/>
  <c r="S68" i="1" s="1"/>
  <c r="S48" i="1"/>
  <c r="V73" i="1"/>
  <c r="W73" i="1" s="1"/>
  <c r="V12" i="1"/>
  <c r="W49" i="1"/>
  <c r="G62" i="1"/>
  <c r="G64" i="1"/>
  <c r="G101" i="1"/>
  <c r="G99" i="1"/>
  <c r="P16" i="1"/>
  <c r="O53" i="1"/>
  <c r="K48" i="1"/>
  <c r="J11" i="1"/>
  <c r="J62" i="1"/>
  <c r="J70" i="1"/>
  <c r="K70" i="1" s="1"/>
  <c r="J71" i="1"/>
  <c r="P62" i="1"/>
  <c r="W55" i="1"/>
  <c r="X18" i="1"/>
  <c r="X25" i="1" s="1"/>
  <c r="X69" i="1"/>
  <c r="W69" i="1" s="1"/>
  <c r="P64" i="1"/>
  <c r="T19" i="1"/>
  <c r="S56" i="1"/>
  <c r="T72" i="1"/>
  <c r="S72" i="1" s="1"/>
  <c r="T69" i="1"/>
  <c r="S69" i="1" s="1"/>
  <c r="W10" i="1"/>
  <c r="X34" i="1"/>
  <c r="W34" i="1" s="1"/>
  <c r="X31" i="1"/>
  <c r="W31" i="1" s="1"/>
  <c r="R35" i="1"/>
  <c r="S9" i="1"/>
  <c r="L34" i="1"/>
  <c r="K17" i="1"/>
  <c r="L33" i="1"/>
  <c r="T27" i="1"/>
  <c r="F36" i="1"/>
  <c r="G36" i="1" s="1"/>
  <c r="G12" i="1"/>
  <c r="F25" i="1"/>
  <c r="F27" i="1" s="1"/>
  <c r="X27" i="1"/>
  <c r="L35" i="1"/>
  <c r="K35" i="1" s="1"/>
  <c r="L32" i="1"/>
  <c r="K32" i="1" s="1"/>
  <c r="K9" i="1"/>
  <c r="G27" i="1"/>
  <c r="K71" i="1" l="1"/>
  <c r="L25" i="1"/>
  <c r="W18" i="1"/>
  <c r="X32" i="1"/>
  <c r="W32" i="1" s="1"/>
  <c r="V36" i="1"/>
  <c r="W36" i="1" s="1"/>
  <c r="W12" i="1"/>
  <c r="V25" i="1"/>
  <c r="V27" i="1" s="1"/>
  <c r="T34" i="1"/>
  <c r="S34" i="1" s="1"/>
  <c r="T31" i="1"/>
  <c r="S31" i="1" s="1"/>
  <c r="T33" i="1"/>
  <c r="S33" i="1" s="1"/>
  <c r="S11" i="1"/>
  <c r="T25" i="1"/>
  <c r="K62" i="1"/>
  <c r="J33" i="1"/>
  <c r="K33" i="1" s="1"/>
  <c r="K11" i="1"/>
  <c r="J31" i="1"/>
  <c r="K31" i="1" s="1"/>
  <c r="J34" i="1"/>
  <c r="K34" i="1" s="1"/>
  <c r="J25" i="1"/>
  <c r="K25" i="1" s="1"/>
  <c r="S19" i="1"/>
  <c r="T32" i="1"/>
  <c r="S32" i="1" s="1"/>
  <c r="T35" i="1"/>
  <c r="S35" i="1" s="1"/>
  <c r="S64" i="1"/>
  <c r="S62" i="1"/>
  <c r="O64" i="1"/>
  <c r="O62" i="1"/>
  <c r="O16" i="1"/>
  <c r="P25" i="1"/>
  <c r="P27" i="1"/>
  <c r="W27" i="1"/>
  <c r="W25" i="1"/>
  <c r="G25" i="1"/>
  <c r="O27" i="1" l="1"/>
  <c r="O25" i="1"/>
  <c r="S27" i="1"/>
  <c r="S2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OCT_BV" type="4" refreshedVersion="0" background="1">
    <webPr xml="1" sourceData="1" parsePre="1" consecutive="1" url="\\vs-tasks-01\Forecast_Segmentation_Reports\Forecast\OCT_BV.xml" htmlTables="1"/>
  </connection>
  <connection id="2" xr16:uid="{00000000-0015-0000-FFFF-FFFF01000000}" name="OCT_BV_CM" type="4" refreshedVersion="0" background="1">
    <webPr xml="1" sourceData="1" parsePre="1" consecutive="1" url="\\vs-tasks-01\Forecast_Segmentation_Reports\Forecast\OCT_BV_CM.xml" htmlTables="1"/>
  </connection>
</connections>
</file>

<file path=xl/sharedStrings.xml><?xml version="1.0" encoding="utf-8"?>
<sst xmlns="http://schemas.openxmlformats.org/spreadsheetml/2006/main" count="5787" uniqueCount="299">
  <si>
    <t>Month &amp; Year</t>
  </si>
  <si>
    <t>Pick Up since Last Forecast</t>
  </si>
  <si>
    <t>Fully Booked Days</t>
  </si>
  <si>
    <t>Date of Forecast</t>
  </si>
  <si>
    <t>Constrained Days</t>
  </si>
  <si>
    <t>Number of Rooms</t>
  </si>
  <si>
    <t>OTB Current Year</t>
  </si>
  <si>
    <t>OTB Same Time Last Year</t>
  </si>
  <si>
    <t>Forecast</t>
  </si>
  <si>
    <t>Budget Current Year</t>
  </si>
  <si>
    <t>Realised Last Year</t>
  </si>
  <si>
    <t>Rooms</t>
  </si>
  <si>
    <t>ARR</t>
  </si>
  <si>
    <t>Revenue</t>
  </si>
  <si>
    <t>Roms</t>
  </si>
  <si>
    <t>BAR Transient</t>
  </si>
  <si>
    <t>Transient Business</t>
  </si>
  <si>
    <t>Transient Leisure</t>
  </si>
  <si>
    <t>Corporate</t>
  </si>
  <si>
    <t>Corporate Negaciated Individual</t>
  </si>
  <si>
    <t>Government Individual</t>
  </si>
  <si>
    <t>Banqueting</t>
  </si>
  <si>
    <t>Banquet / Seminar</t>
  </si>
  <si>
    <t>Discount</t>
  </si>
  <si>
    <t>Promotion Business Traveller</t>
  </si>
  <si>
    <t>Promotion Leisure Traveller</t>
  </si>
  <si>
    <t>Packages</t>
  </si>
  <si>
    <t>Staff Rate</t>
  </si>
  <si>
    <t>FIT</t>
  </si>
  <si>
    <t>FIT Business Traveller</t>
  </si>
  <si>
    <t>FIT Leisure Traveller</t>
  </si>
  <si>
    <t>Group Tour</t>
  </si>
  <si>
    <t>Corporate Negociated Group</t>
  </si>
  <si>
    <t>Business Group Non-Corporate</t>
  </si>
  <si>
    <t>Government Group</t>
  </si>
  <si>
    <t>Leisure Group</t>
  </si>
  <si>
    <t>Complimentary</t>
  </si>
  <si>
    <t>Complimentary Sales</t>
  </si>
  <si>
    <t>Complimentary Staff</t>
  </si>
  <si>
    <t>Totals</t>
  </si>
  <si>
    <t>Occupancy &amp; RevPar</t>
  </si>
  <si>
    <t>Business</t>
  </si>
  <si>
    <t>Leisure</t>
  </si>
  <si>
    <t>OLTA</t>
  </si>
  <si>
    <t>Individuals</t>
  </si>
  <si>
    <t>Groups</t>
  </si>
  <si>
    <t>Consolidated</t>
  </si>
  <si>
    <t>Hôtel Parc Belle-Vue</t>
  </si>
  <si>
    <t>Hôtel Parc Plaza</t>
  </si>
  <si>
    <t>Hôtel Parc Belair</t>
  </si>
  <si>
    <t>Hôtel Parc Beaux-Arts</t>
  </si>
  <si>
    <t>BFR</t>
  </si>
  <si>
    <t>BGR</t>
  </si>
  <si>
    <t>BRR</t>
  </si>
  <si>
    <t>C01</t>
  </si>
  <si>
    <t>C02</t>
  </si>
  <si>
    <t>CGR</t>
  </si>
  <si>
    <t>CON</t>
  </si>
  <si>
    <t>COR</t>
  </si>
  <si>
    <t>CUL</t>
  </si>
  <si>
    <t>FITB</t>
  </si>
  <si>
    <t>GGR</t>
  </si>
  <si>
    <t>GOV</t>
  </si>
  <si>
    <t>INT</t>
  </si>
  <si>
    <t>LGR</t>
  </si>
  <si>
    <t>PAC</t>
  </si>
  <si>
    <t>PRO</t>
  </si>
  <si>
    <t>PROB</t>
  </si>
  <si>
    <t>SFR</t>
  </si>
  <si>
    <t>SPO</t>
  </si>
  <si>
    <t>SRR</t>
  </si>
  <si>
    <t>STA</t>
  </si>
  <si>
    <t>TBU</t>
  </si>
  <si>
    <t>TLE</t>
  </si>
  <si>
    <t>Revenue Net OTB</t>
  </si>
  <si>
    <t>Room OTB</t>
  </si>
  <si>
    <t>ARR Net OTB</t>
  </si>
  <si>
    <t>Room Foercast</t>
  </si>
  <si>
    <t>ARR Net Forecast</t>
  </si>
  <si>
    <t>Room Revenue Net Forecast</t>
  </si>
  <si>
    <t>Total</t>
  </si>
  <si>
    <t>REPORT_ID</t>
  </si>
  <si>
    <t>RESERVATION_DATE</t>
  </si>
  <si>
    <t>CHAR_RESERVATION_DATE</t>
  </si>
  <si>
    <t>MARKET_CODE</t>
  </si>
  <si>
    <t>CF_MARKET_CODE_SEQ</t>
  </si>
  <si>
    <t>MARKET_CODE_DESC</t>
  </si>
  <si>
    <t>NO_DEFINITE_ROOMS</t>
  </si>
  <si>
    <t>ARRIVAL_RMS</t>
  </si>
  <si>
    <t>NO_OF_GUESTS</t>
  </si>
  <si>
    <t>SINGLE_OCCUPANCY</t>
  </si>
  <si>
    <t>MULTI_OCCUPANCY</t>
  </si>
  <si>
    <t>TOTAL_REVENUE</t>
  </si>
  <si>
    <t>OO_ROOMS</t>
  </si>
  <si>
    <t>PRINT_NO_OF_ROOMS</t>
  </si>
  <si>
    <t>GET_ARR</t>
  </si>
  <si>
    <t>PER_OCC</t>
  </si>
  <si>
    <t>MULTI_OCC_PER</t>
  </si>
  <si>
    <t>S_DEF_ROOM_REPORT</t>
  </si>
  <si>
    <t>S_REV_REPORT</t>
  </si>
  <si>
    <t>TOT_ARR_REPORT</t>
  </si>
  <si>
    <t>LOGO</t>
  </si>
  <si>
    <t>ARR_RMS_REP</t>
  </si>
  <si>
    <t>GUEST_REP</t>
  </si>
  <si>
    <t>SINGLE_OCC_REP</t>
  </si>
  <si>
    <t>DOUBLE_OCC_REP</t>
  </si>
  <si>
    <t>PER_OCC_REP</t>
  </si>
  <si>
    <t>REP_ROOMS</t>
  </si>
  <si>
    <t>REP_DOUBLE_OCC_PER</t>
  </si>
  <si>
    <t>CS_SUM_OO_REP</t>
  </si>
  <si>
    <t>24-OCT-17</t>
  </si>
  <si>
    <t>25-OCT-17</t>
  </si>
  <si>
    <t>26-OCT-17</t>
  </si>
  <si>
    <t>27-OCT-17</t>
  </si>
  <si>
    <t>28-OCT-17</t>
  </si>
  <si>
    <t>29-OCT-17</t>
  </si>
  <si>
    <t>30-OCT-17</t>
  </si>
  <si>
    <t>31-OCT-17</t>
  </si>
  <si>
    <t>24-10-17</t>
  </si>
  <si>
    <t>25-10-17</t>
  </si>
  <si>
    <t>26-10-17</t>
  </si>
  <si>
    <t>27-10-17</t>
  </si>
  <si>
    <t>28-10-17</t>
  </si>
  <si>
    <t>29-10-17</t>
  </si>
  <si>
    <t>30-10-17</t>
  </si>
  <si>
    <t>31-10-17</t>
  </si>
  <si>
    <t>89.28571428571457142857142857142857143</t>
  </si>
  <si>
    <t>90.93851132686088888888888888888888889</t>
  </si>
  <si>
    <t>206.1423948220064666666666666666666667</t>
  </si>
  <si>
    <t>199.9999999999996666666666666666666667</t>
  </si>
  <si>
    <t>90.19417475728183333333333333333333333</t>
  </si>
  <si>
    <t>92.25997842502705555555555555555555556</t>
  </si>
  <si>
    <t>207.2653721682848333333333333333333333</t>
  </si>
  <si>
    <t>187.0550161812296666666666666666666667</t>
  </si>
  <si>
    <t>91.00074682598996153846153846153846154</t>
  </si>
  <si>
    <t>90.11789181692107142857142857142857143</t>
  </si>
  <si>
    <t>181.1650485436893076923076923076923077</t>
  </si>
  <si>
    <t>95.22653721682883333333333333333333333</t>
  </si>
  <si>
    <t>75.71736785329055555555555555555555556</t>
  </si>
  <si>
    <t>63.18230852211455555555555555555555556</t>
  </si>
  <si>
    <t>96.51872399445214285714285714285714286</t>
  </si>
  <si>
    <t>108.2779764946345789473684210526315789</t>
  </si>
  <si>
    <t>97.30312837108944444444444444444444444</t>
  </si>
  <si>
    <t>92.39482200647258333333333333333333333</t>
  </si>
  <si>
    <t>53.61380798274022222222222222222222222</t>
  </si>
  <si>
    <t>153.8511326860841666666666666666666667</t>
  </si>
  <si>
    <t>93.75866851595014285714285714285714286</t>
  </si>
  <si>
    <t>51.67206040992466666666666666666666667</t>
  </si>
  <si>
    <t>70.85760517799383333333333333333333333</t>
  </si>
  <si>
    <t>94.92988133764822222222222222222222222</t>
  </si>
  <si>
    <t>0</t>
  </si>
  <si>
    <t>18.1818182</t>
  </si>
  <si>
    <t>11.6883117</t>
  </si>
  <si>
    <t>.649350649</t>
  </si>
  <si>
    <t>9.74025974</t>
  </si>
  <si>
    <t>1.94805195</t>
  </si>
  <si>
    <t>19.4805195</t>
  </si>
  <si>
    <t>7.79220779</t>
  </si>
  <si>
    <t>16.8831169</t>
  </si>
  <si>
    <t>9.09090909</t>
  </si>
  <si>
    <t>8.44155844</t>
  </si>
  <si>
    <t>2.59740260</t>
  </si>
  <si>
    <t>3.89610390</t>
  </si>
  <si>
    <t>5.84415584</t>
  </si>
  <si>
    <t>4.54545455</t>
  </si>
  <si>
    <t>1.29870130</t>
  </si>
  <si>
    <t>15.5844156</t>
  </si>
  <si>
    <t>3.24675325</t>
  </si>
  <si>
    <t>12.3376623</t>
  </si>
  <si>
    <t>6.49350649</t>
  </si>
  <si>
    <t>Étiquettes de lignes</t>
  </si>
  <si>
    <t>(vide)</t>
  </si>
  <si>
    <t>Total général</t>
  </si>
  <si>
    <t>Étiquettes de colonnes</t>
  </si>
  <si>
    <t>Somme de NO_DEFINITE_ROOMS</t>
  </si>
  <si>
    <t>Somme de TOTAL_REVENUE</t>
  </si>
  <si>
    <t>RESORT</t>
  </si>
  <si>
    <t>BUSINESS_DATE</t>
  </si>
  <si>
    <t>CHAR_BUSINESS_DATE</t>
  </si>
  <si>
    <t>CF_MASTER_SEQ</t>
  </si>
  <si>
    <t>GROUP_NAME</t>
  </si>
  <si>
    <t>ARR_TODAY</t>
  </si>
  <si>
    <t>IN_GUEST</t>
  </si>
  <si>
    <t>OCC_SINGLE</t>
  </si>
  <si>
    <t>DOUBLE_OCC</t>
  </si>
  <si>
    <t>REVENUE</t>
  </si>
  <si>
    <t>FB_REV</t>
  </si>
  <si>
    <t>OTHER_REV</t>
  </si>
  <si>
    <t>RESORT_ROOM</t>
  </si>
  <si>
    <t>FB_REV_REPORT</t>
  </si>
  <si>
    <t>MISC_REV_REPORT</t>
  </si>
  <si>
    <t>TOTAL_ARR_REPORT</t>
  </si>
  <si>
    <t>PER_OCC_TOTAL</t>
  </si>
  <si>
    <t>PER_DOUBLE</t>
  </si>
  <si>
    <t>REP_RESORT_ROOM</t>
  </si>
  <si>
    <t>ARRIVAL_REPORT</t>
  </si>
  <si>
    <t>PBVPP</t>
  </si>
  <si>
    <t>01-OCT-17</t>
  </si>
  <si>
    <t>02-OCT-17</t>
  </si>
  <si>
    <t>03-OCT-17</t>
  </si>
  <si>
    <t>04-OCT-17</t>
  </si>
  <si>
    <t>05-OCT-17</t>
  </si>
  <si>
    <t>06-OCT-17</t>
  </si>
  <si>
    <t>07-OCT-17</t>
  </si>
  <si>
    <t>08-OCT-17</t>
  </si>
  <si>
    <t>09-OCT-17</t>
  </si>
  <si>
    <t>10-OCT-17</t>
  </si>
  <si>
    <t>11-OCT-17</t>
  </si>
  <si>
    <t>12-OCT-17</t>
  </si>
  <si>
    <t>13-OCT-17</t>
  </si>
  <si>
    <t>14-OCT-17</t>
  </si>
  <si>
    <t>15-OCT-17</t>
  </si>
  <si>
    <t>16-OCT-17</t>
  </si>
  <si>
    <t>17-OCT-17</t>
  </si>
  <si>
    <t>18-OCT-17</t>
  </si>
  <si>
    <t>19-OCT-17</t>
  </si>
  <si>
    <t>20-OCT-17</t>
  </si>
  <si>
    <t>21-OCT-17</t>
  </si>
  <si>
    <t>22-OCT-17</t>
  </si>
  <si>
    <t>23-OCT-17</t>
  </si>
  <si>
    <t>01-10-17</t>
  </si>
  <si>
    <t>02-10-17</t>
  </si>
  <si>
    <t>03-10-17</t>
  </si>
  <si>
    <t>04-10-17</t>
  </si>
  <si>
    <t>05-10-17</t>
  </si>
  <si>
    <t>06-10-17</t>
  </si>
  <si>
    <t>07-10-17</t>
  </si>
  <si>
    <t>08-10-17</t>
  </si>
  <si>
    <t>09-10-17</t>
  </si>
  <si>
    <t>10-10-17</t>
  </si>
  <si>
    <t>11-10-17</t>
  </si>
  <si>
    <t>12-10-17</t>
  </si>
  <si>
    <t>13-10-17</t>
  </si>
  <si>
    <t>14-10-17</t>
  </si>
  <si>
    <t>15-10-17</t>
  </si>
  <si>
    <t>16-10-17</t>
  </si>
  <si>
    <t>17-10-17</t>
  </si>
  <si>
    <t>18-10-17</t>
  </si>
  <si>
    <t>19-10-17</t>
  </si>
  <si>
    <t>20-10-17</t>
  </si>
  <si>
    <t>21-10-17</t>
  </si>
  <si>
    <t>22-10-17</t>
  </si>
  <si>
    <t>23-10-17</t>
  </si>
  <si>
    <t>95.70041608876571428571428571428571429</t>
  </si>
  <si>
    <t>53.39805825242733333333333333333333333</t>
  </si>
  <si>
    <t>91.50397175639909090909090909090909091</t>
  </si>
  <si>
    <t>167.5901890648951578947368421052631579</t>
  </si>
  <si>
    <t>165.9115426105716666666666666666666667</t>
  </si>
  <si>
    <t>93.75491996851237837837837837837837838</t>
  </si>
  <si>
    <t>162.7831715210353333333333333333333333</t>
  </si>
  <si>
    <t>129.4498381877026666666666666666666667</t>
  </si>
  <si>
    <t>179.7681324957167058823529411764705882</t>
  </si>
  <si>
    <t>99.77005620848263157894736842105263158</t>
  </si>
  <si>
    <t>150.2744336569578666666666666666666667</t>
  </si>
  <si>
    <t>97.24919093851116666666666666666666667</t>
  </si>
  <si>
    <t>88.51132686084158333333333333333333333</t>
  </si>
  <si>
    <t>128.3948220064726666666666666666666667</t>
  </si>
  <si>
    <t>89.81276005547864285714285714285714286</t>
  </si>
  <si>
    <t>69.75728155339833333333333333333333333</t>
  </si>
  <si>
    <t>114.1386962552012857142857142857142857</t>
  </si>
  <si>
    <t>108.0151024811221111111111111111111111</t>
  </si>
  <si>
    <t>193.4056094929882222222222222222222222</t>
  </si>
  <si>
    <t>178.2092772384034444444444444444444444</t>
  </si>
  <si>
    <t>135.0656767561395294117647058823529412</t>
  </si>
  <si>
    <t>190.1971620612397692307692307692307692</t>
  </si>
  <si>
    <t>133.0608073582014736842105263157894737</t>
  </si>
  <si>
    <t>96.22611963670529032258064516129032258</t>
  </si>
  <si>
    <t>95.33441208198483333333333333333333333</t>
  </si>
  <si>
    <t>195.3168578993820909090909090909090909</t>
  </si>
  <si>
    <t>51.60567587752084615384615384615384615</t>
  </si>
  <si>
    <t>48.43581445523233333333333333333333333</t>
  </si>
  <si>
    <t>80.67961165048566666666666666666666667</t>
  </si>
  <si>
    <t>108.0690399137001111111111111111111111</t>
  </si>
  <si>
    <t>93.36569579288033333333333333333333333</t>
  </si>
  <si>
    <t>54.53074433656983333333333333333333333</t>
  </si>
  <si>
    <t>53.98058252427146666666666666666666667</t>
  </si>
  <si>
    <t>132.0604099244876666666666666666666667</t>
  </si>
  <si>
    <t>61.53952843273271428571428571428571429</t>
  </si>
  <si>
    <t>113.7864077669902222222222222222222222</t>
  </si>
  <si>
    <t>77.55041075429446153846153846153846154</t>
  </si>
  <si>
    <t>176.8678767412407826086956521739130435</t>
  </si>
  <si>
    <t>90.44062733383130769230769230769230769</t>
  </si>
  <si>
    <t>204.8543689320386666666666666666666667</t>
  </si>
  <si>
    <t>90.71601941747591666666666666666666667</t>
  </si>
  <si>
    <t>176.3754045307443333333333333333333333</t>
  </si>
  <si>
    <t>99.68793342579757142857142857142857143</t>
  </si>
  <si>
    <t>192.3439667128987142857142857142857143</t>
  </si>
  <si>
    <t>97.59148618371926923076923076923076923</t>
  </si>
  <si>
    <t>132.7449249779348181818181818181818182</t>
  </si>
  <si>
    <t>90.12944983818766666666666666666666667</t>
  </si>
  <si>
    <t>83.17152103559866666666666666666666667</t>
  </si>
  <si>
    <t>93.02736098852618181818181818181818182</t>
  </si>
  <si>
    <t>93.20388349514566666666666666666666667</t>
  </si>
  <si>
    <t>78.35834068843772727272727272727272727</t>
  </si>
  <si>
    <t>86.73139158576066666666666666666666667</t>
  </si>
  <si>
    <t>92.00456881781852941176470588235294118</t>
  </si>
  <si>
    <t>164.8867313915856666666666666666666667</t>
  </si>
  <si>
    <t>111.5364351618489066967644845748683220</t>
  </si>
  <si>
    <t>Somme de REVENUE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</si>
</sst>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.0\ &quot;€&quot;"/>
    <numFmt numFmtId="166" formatCode="dd\-mm\-yy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Segoe UI"/>
      <family val="2"/>
    </font>
    <font>
      <sz val="8"/>
      <color theme="1"/>
      <name val="Segoe UI"/>
      <family val="2"/>
    </font>
    <font>
      <sz val="7"/>
      <color rgb="FFC00000"/>
      <name val="Segoe UI"/>
      <family val="2"/>
    </font>
    <font>
      <sz val="9"/>
      <color theme="1"/>
      <name val="Segoe UI"/>
      <family val="2"/>
    </font>
    <font>
      <sz val="9"/>
      <color rgb="FFC00000"/>
      <name val="Segoe UI"/>
      <family val="2"/>
    </font>
    <font>
      <b/>
      <sz val="9"/>
      <color theme="1"/>
      <name val="Segoe UI"/>
      <family val="2"/>
    </font>
    <font>
      <b/>
      <sz val="7"/>
      <color theme="1"/>
      <name val="Segoe UI"/>
      <family val="2"/>
    </font>
    <font>
      <sz val="7"/>
      <color theme="1"/>
      <name val="Segoe UI"/>
      <family val="2"/>
    </font>
    <font>
      <i/>
      <sz val="7"/>
      <color theme="1"/>
      <name val="Segoe UI"/>
      <family val="2"/>
    </font>
    <font>
      <i/>
      <sz val="9"/>
      <color theme="1"/>
      <name val="Segoe UI"/>
      <family val="2"/>
    </font>
    <font>
      <sz val="8"/>
      <name val="Segoe UI"/>
      <family val="2"/>
    </font>
    <font>
      <b/>
      <sz val="7"/>
      <name val="Segoe UI"/>
      <family val="2"/>
    </font>
    <font>
      <sz val="11"/>
      <name val="Segoe UI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5C3CE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rgb="FFF5C3DD"/>
        <bgColor indexed="64"/>
      </patternFill>
    </fill>
    <fill>
      <patternFill patternType="solid">
        <fgColor rgb="FFCCC5F3"/>
        <bgColor indexed="64"/>
      </patternFill>
    </fill>
    <fill>
      <patternFill patternType="solid">
        <fgColor theme="5" tint="0.59999389629810485"/>
        <bgColor indexed="64"/>
      </patternFill>
    </fill>
  </fills>
  <borders count="48">
    <border>
      <left/>
      <right/>
      <top/>
      <bottom/>
      <diagonal/>
    </border>
    <border>
      <left style="thin">
        <color theme="9" tint="0.59999389629810485"/>
      </left>
      <right/>
      <top style="thin">
        <color theme="9" tint="0.59999389629810485"/>
      </top>
      <bottom/>
      <diagonal/>
    </border>
    <border>
      <left/>
      <right/>
      <top style="thin">
        <color theme="9" tint="0.59999389629810485"/>
      </top>
      <bottom/>
      <diagonal/>
    </border>
    <border>
      <left/>
      <right style="thin">
        <color theme="9" tint="0.59999389629810485"/>
      </right>
      <top style="thin">
        <color theme="9" tint="0.59999389629810485"/>
      </top>
      <bottom/>
      <diagonal/>
    </border>
    <border>
      <left style="thin">
        <color theme="9" tint="0.59999389629810485"/>
      </left>
      <right/>
      <top/>
      <bottom style="thin">
        <color theme="9" tint="0.59999389629810485"/>
      </bottom>
      <diagonal/>
    </border>
    <border>
      <left/>
      <right/>
      <top/>
      <bottom style="thin">
        <color theme="9" tint="0.59999389629810485"/>
      </bottom>
      <diagonal/>
    </border>
    <border>
      <left/>
      <right style="thin">
        <color theme="9" tint="0.59999389629810485"/>
      </right>
      <top/>
      <bottom style="thin">
        <color theme="9" tint="0.59999389629810485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theme="1" tint="0.499984740745262"/>
      </left>
      <right/>
      <top style="medium">
        <color theme="1" tint="0.499984740745262"/>
      </top>
      <bottom style="thin">
        <color theme="0" tint="-0.249977111117893"/>
      </bottom>
      <diagonal/>
    </border>
    <border>
      <left/>
      <right/>
      <top style="medium">
        <color theme="1" tint="0.499984740745262"/>
      </top>
      <bottom style="thin">
        <color theme="0" tint="-0.249977111117893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thin">
        <color theme="0" tint="-0.249977111117893"/>
      </bottom>
      <diagonal/>
    </border>
    <border>
      <left style="medium">
        <color theme="1" tint="0.499984740745262"/>
      </left>
      <right/>
      <top style="medium">
        <color theme="1" tint="0.499984740745262"/>
      </top>
      <bottom/>
      <diagonal/>
    </border>
    <border>
      <left/>
      <right/>
      <top style="medium">
        <color theme="1" tint="0.499984740745262"/>
      </top>
      <bottom/>
      <diagonal/>
    </border>
    <border>
      <left/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medium">
        <color theme="1" tint="0.499984740745262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theme="1" tint="0.499984740745262"/>
      </left>
      <right/>
      <top/>
      <bottom/>
      <diagonal/>
    </border>
    <border>
      <left/>
      <right style="medium">
        <color theme="1" tint="0.499984740745262"/>
      </right>
      <top/>
      <bottom/>
      <diagonal/>
    </border>
    <border>
      <left style="medium">
        <color theme="1" tint="0.499984740745262"/>
      </left>
      <right/>
      <top style="thin">
        <color theme="0" tint="-0.249977111117893"/>
      </top>
      <bottom/>
      <diagonal/>
    </border>
    <border>
      <left/>
      <right style="medium">
        <color theme="1" tint="0.499984740745262"/>
      </right>
      <top style="thin">
        <color theme="0" tint="-0.249977111117893"/>
      </top>
      <bottom/>
      <diagonal/>
    </border>
    <border>
      <left style="medium">
        <color theme="1" tint="0.499984740745262"/>
      </left>
      <right/>
      <top/>
      <bottom style="medium">
        <color theme="1" tint="0.499984740745262"/>
      </bottom>
      <diagonal/>
    </border>
    <border>
      <left/>
      <right/>
      <top/>
      <bottom style="medium">
        <color theme="1" tint="0.499984740745262"/>
      </bottom>
      <diagonal/>
    </border>
    <border>
      <left/>
      <right style="medium">
        <color theme="1" tint="0.499984740745262"/>
      </right>
      <top/>
      <bottom style="medium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/>
      <right/>
      <top style="medium">
        <color theme="1" tint="0.499984740745262"/>
      </top>
      <bottom style="medium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thin">
        <color theme="0" tint="-0.249977111117893"/>
      </left>
      <right/>
      <top style="medium">
        <color theme="1" tint="0.499984740745262"/>
      </top>
      <bottom style="medium">
        <color theme="1" tint="0.499984740745262"/>
      </bottom>
      <diagonal/>
    </border>
    <border>
      <left/>
      <right style="thin">
        <color theme="0" tint="-0.249977111117893"/>
      </right>
      <top style="medium">
        <color theme="1" tint="0.499984740745262"/>
      </top>
      <bottom style="medium">
        <color theme="1" tint="0.499984740745262"/>
      </bottom>
      <diagonal/>
    </border>
  </borders>
  <cellStyleXfs count="1">
    <xf numFmtId="0" fontId="0" fillId="0" borderId="0"/>
  </cellStyleXfs>
  <cellXfs count="192">
    <xf numFmtId="0" fontId="0" fillId="0" borderId="0" xfId="0"/>
    <xf numFmtId="0" fontId="1" fillId="0" borderId="0" xfId="0" applyFont="1"/>
    <xf numFmtId="17" fontId="3" fillId="2" borderId="2" xfId="0" applyNumberFormat="1" applyFont="1" applyFill="1" applyBorder="1" applyAlignment="1" applyProtection="1">
      <alignment horizontal="right" vertical="center"/>
      <protection locked="0"/>
    </xf>
    <xf numFmtId="0" fontId="4" fillId="2" borderId="2" xfId="0" applyFont="1" applyFill="1" applyBorder="1" applyProtection="1">
      <protection hidden="1"/>
    </xf>
    <xf numFmtId="0" fontId="2" fillId="2" borderId="2" xfId="0" applyFont="1" applyFill="1" applyBorder="1" applyAlignment="1" applyProtection="1">
      <alignment vertical="center"/>
      <protection hidden="1"/>
    </xf>
    <xf numFmtId="0" fontId="5" fillId="2" borderId="2" xfId="0" applyFont="1" applyFill="1" applyBorder="1" applyAlignment="1" applyProtection="1">
      <alignment horizontal="right" vertical="center"/>
      <protection hidden="1"/>
    </xf>
    <xf numFmtId="0" fontId="5" fillId="2" borderId="2" xfId="0" applyFont="1" applyFill="1" applyBorder="1" applyAlignment="1" applyProtection="1">
      <alignment vertical="center"/>
      <protection hidden="1"/>
    </xf>
    <xf numFmtId="0" fontId="4" fillId="2" borderId="3" xfId="0" applyFont="1" applyFill="1" applyBorder="1" applyProtection="1">
      <protection hidden="1"/>
    </xf>
    <xf numFmtId="14" fontId="3" fillId="2" borderId="5" xfId="0" applyNumberFormat="1" applyFont="1" applyFill="1" applyBorder="1" applyAlignment="1" applyProtection="1">
      <alignment horizontal="right" vertical="center"/>
      <protection hidden="1"/>
    </xf>
    <xf numFmtId="0" fontId="4" fillId="2" borderId="5" xfId="0" applyFont="1" applyFill="1" applyBorder="1" applyAlignment="1" applyProtection="1">
      <alignment horizontal="center"/>
      <protection hidden="1"/>
    </xf>
    <xf numFmtId="0" fontId="2" fillId="2" borderId="5" xfId="0" applyFont="1" applyFill="1" applyBorder="1" applyAlignment="1" applyProtection="1">
      <alignment vertical="center"/>
      <protection hidden="1"/>
    </xf>
    <xf numFmtId="0" fontId="3" fillId="2" borderId="5" xfId="0" applyNumberFormat="1" applyFont="1" applyFill="1" applyBorder="1" applyAlignment="1" applyProtection="1">
      <alignment horizontal="right" vertical="center"/>
      <protection hidden="1"/>
    </xf>
    <xf numFmtId="0" fontId="4" fillId="2" borderId="5" xfId="0" applyFont="1" applyFill="1" applyBorder="1" applyAlignment="1" applyProtection="1">
      <protection hidden="1"/>
    </xf>
    <xf numFmtId="0" fontId="4" fillId="2" borderId="5" xfId="0" applyFont="1" applyFill="1" applyBorder="1" applyProtection="1">
      <protection hidden="1"/>
    </xf>
    <xf numFmtId="0" fontId="3" fillId="2" borderId="5" xfId="0" applyFont="1" applyFill="1" applyBorder="1" applyAlignment="1" applyProtection="1">
      <alignment vertical="center"/>
      <protection hidden="1"/>
    </xf>
    <xf numFmtId="0" fontId="4" fillId="2" borderId="6" xfId="0" applyFont="1" applyFill="1" applyBorder="1" applyProtection="1">
      <protection hidden="1"/>
    </xf>
    <xf numFmtId="0" fontId="4" fillId="0" borderId="0" xfId="0" applyFont="1" applyAlignment="1" applyProtection="1">
      <alignment horizont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4" fillId="0" borderId="0" xfId="0" applyFont="1" applyBorder="1" applyProtection="1">
      <protection hidden="1"/>
    </xf>
    <xf numFmtId="0" fontId="4" fillId="0" borderId="0" xfId="0" applyFont="1" applyProtection="1">
      <protection hidden="1"/>
    </xf>
    <xf numFmtId="0" fontId="4" fillId="3" borderId="10" xfId="0" applyFont="1" applyFill="1" applyBorder="1" applyAlignment="1" applyProtection="1">
      <alignment horizontal="center" vertical="center"/>
      <protection hidden="1"/>
    </xf>
    <xf numFmtId="0" fontId="4" fillId="3" borderId="0" xfId="0" applyFont="1" applyFill="1" applyBorder="1" applyAlignment="1" applyProtection="1">
      <alignment horizontal="center" vertical="center"/>
      <protection hidden="1"/>
    </xf>
    <xf numFmtId="0" fontId="4" fillId="3" borderId="11" xfId="0" applyFont="1" applyFill="1" applyBorder="1" applyAlignment="1" applyProtection="1">
      <alignment horizontal="center" vertical="center"/>
      <protection hidden="1"/>
    </xf>
    <xf numFmtId="0" fontId="9" fillId="0" borderId="7" xfId="0" applyFont="1" applyBorder="1" applyAlignment="1" applyProtection="1">
      <alignment horizontal="right" vertical="center"/>
      <protection hidden="1"/>
    </xf>
    <xf numFmtId="164" fontId="9" fillId="0" borderId="8" xfId="0" applyNumberFormat="1" applyFont="1" applyBorder="1" applyAlignment="1" applyProtection="1">
      <alignment horizontal="right" vertical="center"/>
      <protection hidden="1"/>
    </xf>
    <xf numFmtId="164" fontId="9" fillId="0" borderId="9" xfId="0" applyNumberFormat="1" applyFont="1" applyBorder="1" applyAlignment="1" applyProtection="1">
      <alignment horizontal="right" vertical="center"/>
      <protection hidden="1"/>
    </xf>
    <xf numFmtId="0" fontId="9" fillId="0" borderId="12" xfId="0" applyFont="1" applyBorder="1" applyAlignment="1" applyProtection="1">
      <alignment horizontal="right" vertical="center"/>
      <protection hidden="1"/>
    </xf>
    <xf numFmtId="164" fontId="9" fillId="0" borderId="14" xfId="0" applyNumberFormat="1" applyFont="1" applyBorder="1" applyAlignment="1" applyProtection="1">
      <alignment horizontal="right" vertical="center"/>
      <protection hidden="1"/>
    </xf>
    <xf numFmtId="164" fontId="9" fillId="0" borderId="13" xfId="0" applyNumberFormat="1" applyFont="1" applyBorder="1" applyAlignment="1" applyProtection="1">
      <alignment horizontal="right" vertical="center"/>
      <protection hidden="1"/>
    </xf>
    <xf numFmtId="0" fontId="9" fillId="0" borderId="15" xfId="0" applyFont="1" applyBorder="1" applyAlignment="1" applyProtection="1">
      <alignment horizontal="right" vertical="center"/>
      <protection hidden="1"/>
    </xf>
    <xf numFmtId="164" fontId="9" fillId="0" borderId="17" xfId="0" applyNumberFormat="1" applyFont="1" applyBorder="1" applyAlignment="1" applyProtection="1">
      <alignment horizontal="right" vertical="center"/>
      <protection hidden="1"/>
    </xf>
    <xf numFmtId="164" fontId="9" fillId="0" borderId="16" xfId="0" applyNumberFormat="1" applyFont="1" applyBorder="1" applyAlignment="1" applyProtection="1">
      <alignment horizontal="right" vertical="center"/>
      <protection hidden="1"/>
    </xf>
    <xf numFmtId="0" fontId="9" fillId="0" borderId="10" xfId="0" applyFont="1" applyBorder="1" applyAlignment="1" applyProtection="1">
      <alignment horizontal="right" vertical="center"/>
      <protection hidden="1"/>
    </xf>
    <xf numFmtId="164" fontId="9" fillId="0" borderId="0" xfId="0" applyNumberFormat="1" applyFont="1" applyBorder="1" applyAlignment="1" applyProtection="1">
      <alignment horizontal="right" vertical="center"/>
      <protection hidden="1"/>
    </xf>
    <xf numFmtId="164" fontId="9" fillId="0" borderId="11" xfId="0" applyNumberFormat="1" applyFont="1" applyBorder="1" applyAlignment="1" applyProtection="1">
      <alignment horizontal="right" vertical="center"/>
      <protection hidden="1"/>
    </xf>
    <xf numFmtId="0" fontId="7" fillId="0" borderId="0" xfId="0" applyFont="1" applyBorder="1" applyAlignment="1" applyProtection="1">
      <alignment horizontal="center" vertical="center"/>
      <protection hidden="1"/>
    </xf>
    <xf numFmtId="0" fontId="9" fillId="4" borderId="15" xfId="0" applyFont="1" applyFill="1" applyBorder="1" applyAlignment="1" applyProtection="1">
      <alignment horizontal="right" vertical="center"/>
      <protection hidden="1"/>
    </xf>
    <xf numFmtId="164" fontId="9" fillId="4" borderId="17" xfId="0" applyNumberFormat="1" applyFont="1" applyFill="1" applyBorder="1" applyAlignment="1" applyProtection="1">
      <alignment horizontal="right" vertical="center"/>
      <protection hidden="1"/>
    </xf>
    <xf numFmtId="164" fontId="9" fillId="4" borderId="16" xfId="0" applyNumberFormat="1" applyFont="1" applyFill="1" applyBorder="1" applyAlignment="1" applyProtection="1">
      <alignment horizontal="right" vertical="center"/>
      <protection hidden="1"/>
    </xf>
    <xf numFmtId="0" fontId="7" fillId="0" borderId="0" xfId="0" applyFont="1" applyFill="1" applyBorder="1" applyAlignment="1" applyProtection="1">
      <alignment horizontal="center" vertical="center"/>
      <protection hidden="1"/>
    </xf>
    <xf numFmtId="0" fontId="8" fillId="0" borderId="15" xfId="0" applyFont="1" applyFill="1" applyBorder="1" applyAlignment="1" applyProtection="1">
      <alignment horizontal="right" vertical="center"/>
      <protection hidden="1"/>
    </xf>
    <xf numFmtId="0" fontId="8" fillId="0" borderId="16" xfId="0" applyFont="1" applyFill="1" applyBorder="1" applyAlignment="1" applyProtection="1">
      <alignment horizontal="right" vertical="center"/>
      <protection hidden="1"/>
    </xf>
    <xf numFmtId="0" fontId="4" fillId="0" borderId="0" xfId="0" applyFont="1" applyFill="1" applyProtection="1">
      <protection hidden="1"/>
    </xf>
    <xf numFmtId="0" fontId="9" fillId="0" borderId="15" xfId="0" applyFont="1" applyFill="1" applyBorder="1" applyAlignment="1" applyProtection="1">
      <alignment horizontal="right" vertical="center"/>
      <protection hidden="1"/>
    </xf>
    <xf numFmtId="164" fontId="9" fillId="0" borderId="17" xfId="0" applyNumberFormat="1" applyFont="1" applyFill="1" applyBorder="1" applyAlignment="1" applyProtection="1">
      <alignment horizontal="right" vertical="center"/>
      <protection hidden="1"/>
    </xf>
    <xf numFmtId="164" fontId="9" fillId="0" borderId="16" xfId="0" applyNumberFormat="1" applyFont="1" applyFill="1" applyBorder="1" applyAlignment="1" applyProtection="1">
      <alignment horizontal="right" vertical="center"/>
      <protection hidden="1"/>
    </xf>
    <xf numFmtId="10" fontId="9" fillId="5" borderId="18" xfId="0" applyNumberFormat="1" applyFont="1" applyFill="1" applyBorder="1" applyProtection="1">
      <protection hidden="1"/>
    </xf>
    <xf numFmtId="164" fontId="9" fillId="5" borderId="18" xfId="0" applyNumberFormat="1" applyFont="1" applyFill="1" applyBorder="1" applyProtection="1">
      <protection hidden="1"/>
    </xf>
    <xf numFmtId="0" fontId="10" fillId="5" borderId="18" xfId="0" applyFont="1" applyFill="1" applyBorder="1" applyProtection="1">
      <protection hidden="1"/>
    </xf>
    <xf numFmtId="0" fontId="4" fillId="0" borderId="0" xfId="0" applyFont="1" applyAlignment="1" applyProtection="1">
      <protection hidden="1"/>
    </xf>
    <xf numFmtId="0" fontId="9" fillId="0" borderId="7" xfId="0" applyFont="1" applyBorder="1" applyProtection="1">
      <protection hidden="1"/>
    </xf>
    <xf numFmtId="164" fontId="9" fillId="0" borderId="8" xfId="0" applyNumberFormat="1" applyFont="1" applyBorder="1" applyProtection="1">
      <protection hidden="1"/>
    </xf>
    <xf numFmtId="164" fontId="9" fillId="0" borderId="9" xfId="0" applyNumberFormat="1" applyFont="1" applyBorder="1" applyProtection="1">
      <protection hidden="1"/>
    </xf>
    <xf numFmtId="0" fontId="9" fillId="0" borderId="10" xfId="0" applyFont="1" applyBorder="1" applyProtection="1">
      <protection hidden="1"/>
    </xf>
    <xf numFmtId="164" fontId="9" fillId="0" borderId="0" xfId="0" applyNumberFormat="1" applyFont="1" applyBorder="1" applyProtection="1">
      <protection hidden="1"/>
    </xf>
    <xf numFmtId="164" fontId="9" fillId="0" borderId="11" xfId="0" applyNumberFormat="1" applyFont="1" applyBorder="1" applyProtection="1">
      <protection hidden="1"/>
    </xf>
    <xf numFmtId="0" fontId="9" fillId="0" borderId="12" xfId="0" applyFont="1" applyBorder="1" applyProtection="1">
      <protection hidden="1"/>
    </xf>
    <xf numFmtId="164" fontId="9" fillId="0" borderId="14" xfId="0" applyNumberFormat="1" applyFont="1" applyBorder="1" applyProtection="1">
      <protection hidden="1"/>
    </xf>
    <xf numFmtId="164" fontId="9" fillId="0" borderId="13" xfId="0" applyNumberFormat="1" applyFont="1" applyBorder="1" applyProtection="1">
      <protection hidden="1"/>
    </xf>
    <xf numFmtId="49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14" fontId="2" fillId="0" borderId="0" xfId="0" applyNumberFormat="1" applyFont="1" applyAlignment="1">
      <alignment horizontal="left"/>
    </xf>
    <xf numFmtId="0" fontId="7" fillId="6" borderId="22" xfId="0" applyFont="1" applyFill="1" applyBorder="1" applyAlignment="1">
      <alignment horizontal="center" vertical="center"/>
    </xf>
    <xf numFmtId="0" fontId="7" fillId="6" borderId="23" xfId="0" applyFont="1" applyFill="1" applyBorder="1" applyAlignment="1">
      <alignment horizontal="center" vertical="center"/>
    </xf>
    <xf numFmtId="0" fontId="7" fillId="6" borderId="24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7" fillId="8" borderId="27" xfId="0" applyFont="1" applyFill="1" applyBorder="1" applyAlignment="1">
      <alignment horizontal="center" vertical="center"/>
    </xf>
    <xf numFmtId="0" fontId="7" fillId="10" borderId="27" xfId="0" applyFont="1" applyFill="1" applyBorder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7" fillId="10" borderId="28" xfId="0" applyFont="1" applyFill="1" applyBorder="1" applyAlignment="1">
      <alignment horizontal="center" vertical="center"/>
    </xf>
    <xf numFmtId="0" fontId="12" fillId="11" borderId="27" xfId="0" applyFont="1" applyFill="1" applyBorder="1" applyAlignment="1">
      <alignment horizontal="center" vertical="center"/>
    </xf>
    <xf numFmtId="0" fontId="12" fillId="11" borderId="0" xfId="0" applyFont="1" applyFill="1" applyBorder="1" applyAlignment="1">
      <alignment horizontal="center" vertical="center"/>
    </xf>
    <xf numFmtId="0" fontId="12" fillId="11" borderId="28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/>
    <xf numFmtId="0" fontId="7" fillId="12" borderId="27" xfId="0" applyFont="1" applyFill="1" applyBorder="1" applyAlignment="1">
      <alignment horizontal="center" vertical="center"/>
    </xf>
    <xf numFmtId="0" fontId="7" fillId="12" borderId="0" xfId="0" applyFont="1" applyFill="1" applyBorder="1" applyAlignment="1">
      <alignment horizontal="center" vertical="center"/>
    </xf>
    <xf numFmtId="0" fontId="7" fillId="12" borderId="28" xfId="0" applyFont="1" applyFill="1" applyBorder="1" applyAlignment="1">
      <alignment horizontal="center" vertical="center"/>
    </xf>
    <xf numFmtId="0" fontId="1" fillId="0" borderId="0" xfId="0" applyFont="1" applyFill="1"/>
    <xf numFmtId="0" fontId="7" fillId="13" borderId="31" xfId="0" applyFont="1" applyFill="1" applyBorder="1" applyAlignment="1">
      <alignment horizontal="center" vertical="center"/>
    </xf>
    <xf numFmtId="0" fontId="7" fillId="13" borderId="32" xfId="0" applyFont="1" applyFill="1" applyBorder="1" applyAlignment="1">
      <alignment horizontal="center" vertical="center"/>
    </xf>
    <xf numFmtId="0" fontId="7" fillId="13" borderId="33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27" xfId="0" applyFont="1" applyFill="1" applyBorder="1"/>
    <xf numFmtId="0" fontId="2" fillId="0" borderId="0" xfId="0" applyFont="1" applyFill="1" applyBorder="1"/>
    <xf numFmtId="0" fontId="1" fillId="0" borderId="0" xfId="0" applyFont="1" applyFill="1" applyBorder="1"/>
    <xf numFmtId="165" fontId="2" fillId="7" borderId="23" xfId="0" applyNumberFormat="1" applyFont="1" applyFill="1" applyBorder="1" applyProtection="1">
      <protection hidden="1"/>
    </xf>
    <xf numFmtId="0" fontId="2" fillId="3" borderId="23" xfId="0" applyFont="1" applyFill="1" applyBorder="1" applyProtection="1">
      <protection hidden="1"/>
    </xf>
    <xf numFmtId="165" fontId="2" fillId="9" borderId="23" xfId="0" applyNumberFormat="1" applyFont="1" applyFill="1" applyBorder="1" applyProtection="1">
      <protection hidden="1"/>
    </xf>
    <xf numFmtId="1" fontId="2" fillId="11" borderId="23" xfId="0" applyNumberFormat="1" applyFont="1" applyFill="1" applyBorder="1" applyProtection="1">
      <protection locked="0"/>
    </xf>
    <xf numFmtId="165" fontId="2" fillId="12" borderId="23" xfId="0" applyNumberFormat="1" applyFont="1" applyFill="1" applyBorder="1" applyProtection="1">
      <protection locked="0"/>
    </xf>
    <xf numFmtId="165" fontId="2" fillId="13" borderId="24" xfId="0" applyNumberFormat="1" applyFont="1" applyFill="1" applyBorder="1" applyProtection="1">
      <protection hidden="1"/>
    </xf>
    <xf numFmtId="165" fontId="2" fillId="0" borderId="0" xfId="0" applyNumberFormat="1" applyFont="1" applyFill="1" applyBorder="1" applyProtection="1">
      <protection hidden="1"/>
    </xf>
    <xf numFmtId="0" fontId="2" fillId="0" borderId="0" xfId="0" applyFont="1" applyFill="1" applyBorder="1" applyProtection="1">
      <protection hidden="1"/>
    </xf>
    <xf numFmtId="1" fontId="2" fillId="0" borderId="0" xfId="0" applyNumberFormat="1" applyFont="1" applyFill="1" applyBorder="1" applyProtection="1">
      <protection locked="0"/>
    </xf>
    <xf numFmtId="165" fontId="2" fillId="0" borderId="0" xfId="0" applyNumberFormat="1" applyFont="1" applyFill="1" applyBorder="1" applyProtection="1">
      <protection locked="0"/>
    </xf>
    <xf numFmtId="165" fontId="2" fillId="7" borderId="0" xfId="0" applyNumberFormat="1" applyFont="1" applyFill="1" applyBorder="1" applyProtection="1">
      <protection hidden="1"/>
    </xf>
    <xf numFmtId="0" fontId="2" fillId="3" borderId="0" xfId="0" applyFont="1" applyFill="1" applyBorder="1" applyProtection="1">
      <protection hidden="1"/>
    </xf>
    <xf numFmtId="165" fontId="2" fillId="9" borderId="0" xfId="0" applyNumberFormat="1" applyFont="1" applyFill="1" applyBorder="1" applyProtection="1">
      <protection hidden="1"/>
    </xf>
    <xf numFmtId="1" fontId="2" fillId="11" borderId="0" xfId="0" applyNumberFormat="1" applyFont="1" applyFill="1" applyBorder="1" applyProtection="1">
      <protection locked="0"/>
    </xf>
    <xf numFmtId="165" fontId="2" fillId="12" borderId="0" xfId="0" applyNumberFormat="1" applyFont="1" applyFill="1" applyBorder="1" applyProtection="1">
      <protection locked="0"/>
    </xf>
    <xf numFmtId="165" fontId="2" fillId="13" borderId="28" xfId="0" applyNumberFormat="1" applyFont="1" applyFill="1" applyBorder="1" applyProtection="1">
      <protection hidden="1"/>
    </xf>
    <xf numFmtId="165" fontId="2" fillId="7" borderId="32" xfId="0" applyNumberFormat="1" applyFont="1" applyFill="1" applyBorder="1" applyProtection="1">
      <protection hidden="1"/>
    </xf>
    <xf numFmtId="0" fontId="2" fillId="3" borderId="32" xfId="0" applyFont="1" applyFill="1" applyBorder="1" applyProtection="1">
      <protection hidden="1"/>
    </xf>
    <xf numFmtId="165" fontId="2" fillId="9" borderId="32" xfId="0" applyNumberFormat="1" applyFont="1" applyFill="1" applyBorder="1" applyProtection="1">
      <protection hidden="1"/>
    </xf>
    <xf numFmtId="1" fontId="2" fillId="11" borderId="32" xfId="0" applyNumberFormat="1" applyFont="1" applyFill="1" applyBorder="1" applyProtection="1">
      <protection locked="0"/>
    </xf>
    <xf numFmtId="165" fontId="2" fillId="12" borderId="32" xfId="0" applyNumberFormat="1" applyFont="1" applyFill="1" applyBorder="1" applyProtection="1">
      <protection locked="0"/>
    </xf>
    <xf numFmtId="165" fontId="2" fillId="13" borderId="33" xfId="0" applyNumberFormat="1" applyFont="1" applyFill="1" applyBorder="1" applyProtection="1">
      <protection hidden="1"/>
    </xf>
    <xf numFmtId="0" fontId="1" fillId="0" borderId="27" xfId="0" applyFont="1" applyBorder="1"/>
    <xf numFmtId="0" fontId="1" fillId="0" borderId="0" xfId="0" applyFont="1" applyBorder="1"/>
    <xf numFmtId="0" fontId="2" fillId="4" borderId="43" xfId="0" applyFont="1" applyFill="1" applyBorder="1" applyAlignment="1" applyProtection="1">
      <alignment horizontal="left" vertical="center"/>
      <protection hidden="1"/>
    </xf>
    <xf numFmtId="0" fontId="2" fillId="4" borderId="44" xfId="0" applyFont="1" applyFill="1" applyBorder="1" applyAlignment="1" applyProtection="1">
      <alignment horizontal="left" vertical="center"/>
      <protection hidden="1"/>
    </xf>
    <xf numFmtId="165" fontId="2" fillId="4" borderId="45" xfId="0" applyNumberFormat="1" applyFont="1" applyFill="1" applyBorder="1" applyAlignment="1" applyProtection="1">
      <alignment horizontal="right" vertical="center"/>
      <protection hidden="1"/>
    </xf>
    <xf numFmtId="165" fontId="2" fillId="4" borderId="43" xfId="0" applyNumberFormat="1" applyFont="1" applyFill="1" applyBorder="1" applyProtection="1">
      <protection hidden="1"/>
    </xf>
    <xf numFmtId="3" fontId="2" fillId="4" borderId="44" xfId="0" applyNumberFormat="1" applyFont="1" applyFill="1" applyBorder="1" applyProtection="1">
      <protection hidden="1"/>
    </xf>
    <xf numFmtId="165" fontId="2" fillId="4" borderId="44" xfId="0" applyNumberFormat="1" applyFont="1" applyFill="1" applyBorder="1" applyProtection="1">
      <protection hidden="1"/>
    </xf>
    <xf numFmtId="165" fontId="2" fillId="4" borderId="45" xfId="0" applyNumberFormat="1" applyFont="1" applyFill="1" applyBorder="1" applyProtection="1">
      <protection hidden="1"/>
    </xf>
    <xf numFmtId="3" fontId="2" fillId="4" borderId="46" xfId="0" applyNumberFormat="1" applyFont="1" applyFill="1" applyBorder="1" applyProtection="1">
      <protection hidden="1"/>
    </xf>
    <xf numFmtId="165" fontId="2" fillId="4" borderId="47" xfId="0" applyNumberFormat="1" applyFont="1" applyFill="1" applyBorder="1" applyProtection="1">
      <protection hidden="1"/>
    </xf>
    <xf numFmtId="3" fontId="2" fillId="0" borderId="0" xfId="0" applyNumberFormat="1" applyFont="1" applyFill="1" applyBorder="1" applyProtection="1">
      <protection hidden="1"/>
    </xf>
    <xf numFmtId="1" fontId="2" fillId="0" borderId="0" xfId="0" applyNumberFormat="1" applyFont="1" applyFill="1" applyBorder="1" applyProtection="1">
      <protection hidden="1"/>
    </xf>
    <xf numFmtId="14" fontId="2" fillId="0" borderId="0" xfId="0" applyNumberFormat="1" applyFont="1" applyAlignment="1">
      <alignment horizontal="center" vertical="center"/>
    </xf>
    <xf numFmtId="0" fontId="2" fillId="2" borderId="35" xfId="0" applyFont="1" applyFill="1" applyBorder="1" applyAlignment="1">
      <alignment horizontal="center" vertical="center"/>
    </xf>
    <xf numFmtId="165" fontId="2" fillId="2" borderId="36" xfId="0" applyNumberFormat="1" applyFont="1" applyFill="1" applyBorder="1" applyAlignment="1">
      <alignment horizontal="center" vertical="center"/>
    </xf>
    <xf numFmtId="0" fontId="2" fillId="2" borderId="38" xfId="0" applyFont="1" applyFill="1" applyBorder="1" applyAlignment="1">
      <alignment horizontal="center" vertical="center"/>
    </xf>
    <xf numFmtId="165" fontId="2" fillId="2" borderId="39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165" fontId="2" fillId="2" borderId="42" xfId="0" applyNumberFormat="1" applyFont="1" applyFill="1" applyBorder="1" applyAlignment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166" fontId="0" fillId="0" borderId="0" xfId="0" applyNumberFormat="1" applyAlignment="1">
      <alignment horizontal="left"/>
    </xf>
    <xf numFmtId="0" fontId="2" fillId="2" borderId="37" xfId="0" applyNumberFormat="1" applyFont="1" applyFill="1" applyBorder="1" applyAlignment="1">
      <alignment horizontal="center" vertical="center"/>
    </xf>
    <xf numFmtId="0" fontId="2" fillId="2" borderId="34" xfId="0" applyNumberFormat="1" applyFont="1" applyFill="1" applyBorder="1" applyAlignment="1">
      <alignment horizontal="center" vertical="center"/>
    </xf>
    <xf numFmtId="0" fontId="2" fillId="2" borderId="40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left" vertical="center"/>
      <protection hidden="1"/>
    </xf>
    <xf numFmtId="0" fontId="2" fillId="2" borderId="2" xfId="0" applyFont="1" applyFill="1" applyBorder="1" applyAlignment="1" applyProtection="1">
      <alignment horizontal="left" vertical="center"/>
      <protection hidden="1"/>
    </xf>
    <xf numFmtId="0" fontId="2" fillId="2" borderId="4" xfId="0" applyFont="1" applyFill="1" applyBorder="1" applyAlignment="1" applyProtection="1">
      <alignment horizontal="left" vertical="center"/>
      <protection hidden="1"/>
    </xf>
    <xf numFmtId="0" fontId="2" fillId="2" borderId="5" xfId="0" applyFont="1" applyFill="1" applyBorder="1" applyAlignment="1" applyProtection="1">
      <alignment horizontal="left" vertical="center"/>
      <protection hidden="1"/>
    </xf>
    <xf numFmtId="0" fontId="8" fillId="0" borderId="14" xfId="0" applyFont="1" applyBorder="1" applyAlignment="1" applyProtection="1">
      <alignment horizontal="right" vertical="center"/>
      <protection hidden="1"/>
    </xf>
    <xf numFmtId="0" fontId="8" fillId="0" borderId="13" xfId="0" applyFont="1" applyBorder="1" applyAlignment="1" applyProtection="1">
      <alignment horizontal="right" vertical="center"/>
      <protection hidden="1"/>
    </xf>
    <xf numFmtId="0" fontId="4" fillId="3" borderId="7" xfId="0" applyFont="1" applyFill="1" applyBorder="1" applyAlignment="1" applyProtection="1">
      <alignment horizontal="center" vertical="center"/>
      <protection hidden="1"/>
    </xf>
    <xf numFmtId="0" fontId="4" fillId="3" borderId="8" xfId="0" applyFont="1" applyFill="1" applyBorder="1" applyAlignment="1" applyProtection="1">
      <alignment horizontal="center" vertical="center"/>
      <protection hidden="1"/>
    </xf>
    <xf numFmtId="0" fontId="4" fillId="3" borderId="9" xfId="0" applyFont="1" applyFill="1" applyBorder="1" applyAlignment="1" applyProtection="1">
      <alignment horizontal="center" vertical="center"/>
      <protection hidden="1"/>
    </xf>
    <xf numFmtId="0" fontId="4" fillId="3" borderId="7" xfId="0" applyFont="1" applyFill="1" applyBorder="1" applyAlignment="1" applyProtection="1">
      <alignment horizontal="center"/>
      <protection hidden="1"/>
    </xf>
    <xf numFmtId="0" fontId="4" fillId="3" borderId="8" xfId="0" applyFont="1" applyFill="1" applyBorder="1" applyAlignment="1" applyProtection="1">
      <alignment horizontal="center"/>
      <protection hidden="1"/>
    </xf>
    <xf numFmtId="0" fontId="4" fillId="3" borderId="9" xfId="0" applyFont="1" applyFill="1" applyBorder="1" applyAlignment="1" applyProtection="1">
      <alignment horizontal="center"/>
      <protection hidden="1"/>
    </xf>
    <xf numFmtId="0" fontId="7" fillId="0" borderId="7" xfId="0" applyFont="1" applyBorder="1" applyAlignment="1" applyProtection="1">
      <alignment horizontal="center" vertical="center"/>
      <protection hidden="1"/>
    </xf>
    <xf numFmtId="0" fontId="7" fillId="0" borderId="9" xfId="0" applyFont="1" applyBorder="1" applyAlignment="1" applyProtection="1">
      <alignment horizontal="center" vertical="center"/>
      <protection hidden="1"/>
    </xf>
    <xf numFmtId="0" fontId="7" fillId="0" borderId="12" xfId="0" applyFont="1" applyBorder="1" applyAlignment="1" applyProtection="1">
      <alignment horizontal="center" vertical="center"/>
      <protection hidden="1"/>
    </xf>
    <xf numFmtId="0" fontId="7" fillId="0" borderId="13" xfId="0" applyFont="1" applyBorder="1" applyAlignment="1" applyProtection="1">
      <alignment horizontal="center" vertical="center"/>
      <protection hidden="1"/>
    </xf>
    <xf numFmtId="0" fontId="8" fillId="0" borderId="8" xfId="0" applyFont="1" applyBorder="1" applyAlignment="1" applyProtection="1">
      <alignment horizontal="right" vertical="center"/>
      <protection hidden="1"/>
    </xf>
    <xf numFmtId="0" fontId="8" fillId="0" borderId="9" xfId="0" applyFont="1" applyBorder="1" applyAlignment="1" applyProtection="1">
      <alignment horizontal="right" vertical="center"/>
      <protection hidden="1"/>
    </xf>
    <xf numFmtId="0" fontId="6" fillId="3" borderId="15" xfId="0" applyFont="1" applyFill="1" applyBorder="1" applyAlignment="1" applyProtection="1">
      <alignment horizontal="center" vertical="center"/>
      <protection hidden="1"/>
    </xf>
    <xf numFmtId="0" fontId="6" fillId="3" borderId="17" xfId="0" applyFont="1" applyFill="1" applyBorder="1" applyAlignment="1" applyProtection="1">
      <alignment horizontal="center" vertical="center"/>
      <protection hidden="1"/>
    </xf>
    <xf numFmtId="0" fontId="6" fillId="3" borderId="16" xfId="0" applyFont="1" applyFill="1" applyBorder="1" applyAlignment="1" applyProtection="1">
      <alignment horizontal="center" vertical="center"/>
      <protection hidden="1"/>
    </xf>
    <xf numFmtId="0" fontId="8" fillId="0" borderId="0" xfId="0" applyFont="1" applyBorder="1" applyAlignment="1" applyProtection="1">
      <alignment horizontal="right" vertical="center"/>
      <protection hidden="1"/>
    </xf>
    <xf numFmtId="0" fontId="8" fillId="0" borderId="11" xfId="0" applyFont="1" applyBorder="1" applyAlignment="1" applyProtection="1">
      <alignment horizontal="right" vertical="center"/>
      <protection hidden="1"/>
    </xf>
    <xf numFmtId="0" fontId="8" fillId="4" borderId="15" xfId="0" applyFont="1" applyFill="1" applyBorder="1" applyAlignment="1" applyProtection="1">
      <alignment horizontal="right" vertical="center"/>
      <protection hidden="1"/>
    </xf>
    <xf numFmtId="0" fontId="8" fillId="4" borderId="16" xfId="0" applyFont="1" applyFill="1" applyBorder="1" applyAlignment="1" applyProtection="1">
      <alignment horizontal="right" vertical="center"/>
      <protection hidden="1"/>
    </xf>
    <xf numFmtId="0" fontId="7" fillId="0" borderId="15" xfId="0" applyFont="1" applyBorder="1" applyAlignment="1" applyProtection="1">
      <alignment horizontal="center" vertical="center"/>
      <protection hidden="1"/>
    </xf>
    <xf numFmtId="0" fontId="7" fillId="0" borderId="16" xfId="0" applyFont="1" applyBorder="1" applyAlignment="1" applyProtection="1">
      <alignment horizontal="center" vertical="center"/>
      <protection hidden="1"/>
    </xf>
    <xf numFmtId="0" fontId="8" fillId="0" borderId="17" xfId="0" applyFont="1" applyBorder="1" applyAlignment="1" applyProtection="1">
      <alignment horizontal="right" vertical="center"/>
      <protection hidden="1"/>
    </xf>
    <xf numFmtId="0" fontId="8" fillId="0" borderId="16" xfId="0" applyFont="1" applyBorder="1" applyAlignment="1" applyProtection="1">
      <alignment horizontal="right" vertical="center"/>
      <protection hidden="1"/>
    </xf>
    <xf numFmtId="0" fontId="7" fillId="0" borderId="10" xfId="0" applyFont="1" applyBorder="1" applyAlignment="1" applyProtection="1">
      <alignment horizontal="center" vertical="center"/>
      <protection hidden="1"/>
    </xf>
    <xf numFmtId="0" fontId="7" fillId="0" borderId="11" xfId="0" applyFont="1" applyBorder="1" applyAlignment="1" applyProtection="1">
      <alignment horizontal="center" vertical="center"/>
      <protection hidden="1"/>
    </xf>
    <xf numFmtId="0" fontId="8" fillId="5" borderId="15" xfId="0" applyFont="1" applyFill="1" applyBorder="1" applyAlignment="1" applyProtection="1">
      <alignment horizontal="right" vertical="center"/>
      <protection hidden="1"/>
    </xf>
    <xf numFmtId="0" fontId="8" fillId="5" borderId="16" xfId="0" applyFont="1" applyFill="1" applyBorder="1" applyAlignment="1" applyProtection="1">
      <alignment horizontal="right" vertical="center"/>
      <protection hidden="1"/>
    </xf>
    <xf numFmtId="0" fontId="8" fillId="0" borderId="0" xfId="0" applyFont="1" applyAlignment="1" applyProtection="1">
      <alignment horizontal="right" vertical="center"/>
      <protection hidden="1"/>
    </xf>
    <xf numFmtId="0" fontId="2" fillId="13" borderId="31" xfId="0" applyFont="1" applyFill="1" applyBorder="1" applyAlignment="1">
      <alignment horizontal="left" vertical="center"/>
    </xf>
    <xf numFmtId="0" fontId="2" fillId="13" borderId="32" xfId="0" applyFont="1" applyFill="1" applyBorder="1" applyAlignment="1">
      <alignment horizontal="left" vertical="center"/>
    </xf>
    <xf numFmtId="0" fontId="2" fillId="13" borderId="33" xfId="0" applyFont="1" applyFill="1" applyBorder="1" applyAlignment="1">
      <alignment horizontal="left" vertical="center"/>
    </xf>
    <xf numFmtId="0" fontId="2" fillId="7" borderId="19" xfId="0" applyFont="1" applyFill="1" applyBorder="1" applyAlignment="1">
      <alignment horizontal="left" vertical="center"/>
    </xf>
    <xf numFmtId="0" fontId="2" fillId="7" borderId="20" xfId="0" applyFont="1" applyFill="1" applyBorder="1" applyAlignment="1">
      <alignment horizontal="left" vertical="center"/>
    </xf>
    <xf numFmtId="0" fontId="2" fillId="7" borderId="21" xfId="0" applyFont="1" applyFill="1" applyBorder="1" applyAlignment="1">
      <alignment horizontal="left" vertical="center"/>
    </xf>
    <xf numFmtId="0" fontId="2" fillId="3" borderId="25" xfId="0" applyFont="1" applyFill="1" applyBorder="1" applyAlignment="1">
      <alignment horizontal="left" vertical="center"/>
    </xf>
    <xf numFmtId="0" fontId="2" fillId="3" borderId="17" xfId="0" applyFont="1" applyFill="1" applyBorder="1" applyAlignment="1">
      <alignment horizontal="left" vertical="center"/>
    </xf>
    <xf numFmtId="0" fontId="2" fillId="3" borderId="26" xfId="0" applyFont="1" applyFill="1" applyBorder="1" applyAlignment="1">
      <alignment horizontal="left" vertical="center"/>
    </xf>
    <xf numFmtId="0" fontId="2" fillId="9" borderId="25" xfId="0" applyFont="1" applyFill="1" applyBorder="1" applyAlignment="1">
      <alignment horizontal="left" vertical="center"/>
    </xf>
    <xf numFmtId="0" fontId="2" fillId="9" borderId="17" xfId="0" applyFont="1" applyFill="1" applyBorder="1" applyAlignment="1">
      <alignment horizontal="left" vertical="center"/>
    </xf>
    <xf numFmtId="0" fontId="2" fillId="9" borderId="26" xfId="0" applyFont="1" applyFill="1" applyBorder="1" applyAlignment="1">
      <alignment horizontal="left" vertical="center"/>
    </xf>
    <xf numFmtId="0" fontId="11" fillId="11" borderId="29" xfId="0" applyFont="1" applyFill="1" applyBorder="1" applyAlignment="1">
      <alignment horizontal="left" vertical="center"/>
    </xf>
    <xf numFmtId="0" fontId="11" fillId="11" borderId="8" xfId="0" applyFont="1" applyFill="1" applyBorder="1" applyAlignment="1">
      <alignment horizontal="left" vertical="center"/>
    </xf>
    <xf numFmtId="0" fontId="11" fillId="11" borderId="30" xfId="0" applyFont="1" applyFill="1" applyBorder="1" applyAlignment="1">
      <alignment horizontal="left" vertical="center"/>
    </xf>
    <xf numFmtId="0" fontId="2" fillId="12" borderId="27" xfId="0" applyFont="1" applyFill="1" applyBorder="1" applyAlignment="1">
      <alignment horizontal="left" vertical="center"/>
    </xf>
    <xf numFmtId="0" fontId="2" fillId="12" borderId="0" xfId="0" applyFont="1" applyFill="1" applyBorder="1" applyAlignment="1">
      <alignment horizontal="left" vertical="center"/>
    </xf>
    <xf numFmtId="0" fontId="2" fillId="12" borderId="28" xfId="0" applyFont="1" applyFill="1" applyBorder="1" applyAlignment="1">
      <alignment horizontal="left" vertical="center"/>
    </xf>
  </cellXfs>
  <cellStyles count="1">
    <cellStyle name="Normal" xfId="0" builtinId="0"/>
  </cellStyles>
  <dxfs count="112">
    <dxf>
      <numFmt numFmtId="19" formatCode="dd/mm/yyyy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  <dxf>
      <numFmt numFmtId="167" formatCode="0;0;&quot;-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">
  <Schema ID="Schema2">
    <xsd:schema xmlns:xsd="http://www.w3.org/2001/XMLSchema" xmlns="">
      <xsd:element nillable="true" name="RES_FORECAST1">
        <xsd:complexType>
          <xsd:sequence minOccurs="0">
            <xsd:element minOccurs="0" nillable="true" name="LIST_G_5" form="unqualified">
              <xsd:complexType>
                <xsd:sequence minOccurs="0">
                  <xsd:element minOccurs="0" nillable="true" name="G_5" form="unqualified">
                    <xsd:complexType>
                      <xsd:sequence minOccurs="0">
                        <xsd:element minOccurs="0" nillable="true" name="LIST_DAY" form="unqualified">
                          <xsd:complexType>
                            <xsd:sequence minOccurs="0">
                              <xsd:element minOccurs="0" maxOccurs="unbounded" nillable="true" name="DAY" form="unqualified">
                                <xsd:complexType>
                                  <xsd:sequence minOccurs="0">
                                    <xsd:element minOccurs="0" nillable="true" type="xsd:integer" name="REPORT_ID" form="unqualified"/>
                                    <xsd:element minOccurs="0" nillable="true" type="xsd:string" name="RESERVATION_DATE" form="unqualified"/>
                                    <xsd:element minOccurs="0" nillable="true" type="xsd:string" name="CHAR_RESERVATION_DATE" form="unqualified"/>
                                    <xsd:element minOccurs="0" nillable="true" name="LIST_MARKET" form="unqualified">
                                      <xsd:complexType>
                                        <xsd:sequence minOccurs="0">
                                          <xsd:element minOccurs="0" maxOccurs="unbounded" nillable="true" name="MARKET" form="unqualified">
                                            <xsd:complexType>
                                              <xsd:sequence minOccurs="0">
                                                <xsd:element minOccurs="0" nillable="true" type="xsd:string" name="MARKET_CODE" form="unqualified"/>
                                                <xsd:element minOccurs="0" nillable="true" type="xsd:string" name="CF_MARKET_CODE_SEQ" form="unqualified"/>
                                                <xsd:element minOccurs="0" nillable="true" type="xsd:string" name="MARKET_CODE_DESC" form="unqualified"/>
                                                <xsd:element minOccurs="0" nillable="true" name="LIST_DETAIL" form="unqualified">
                                                  <xsd:complexType>
                                                    <xsd:sequence minOccurs="0">
                                                      <xsd:element minOccurs="0" nillable="true" name="DETAIL" form="unqualified">
                                                        <xsd:complexType>
                                                          <xsd:sequence minOccurs="0">
                                                            <xsd:element minOccurs="0" nillable="true" type="xsd:integer" name="NO_DEFINITE_ROOMS" form="unqualified"/>
                                                            <xsd:element minOccurs="0" nillable="true" type="xsd:integer" name="ARRIVAL_RMS" form="unqualified"/>
                                                            <xsd:element minOccurs="0" nillable="true" type="xsd:integer" name="NO_OF_GUESTS" form="unqualified"/>
                                                            <xsd:element minOccurs="0" nillable="true" type="xsd:integer" name="SINGLE_OCCUPANCY" form="unqualified"/>
                                                            <xsd:element minOccurs="0" nillable="true" type="xsd:integer" name="MULTI_OCCUPANCY" form="unqualified"/>
                                                            <xsd:element minOccurs="0" nillable="true" type="xsd:double" name="TOTAL_REVENUE" form="unqualified"/>
                                                            <xsd:element minOccurs="0" nillable="true" type="xsd:integer" name="OO_ROOMS" form="unqualified"/>
                                                            <xsd:element minOccurs="0" nillable="true" type="xsd:integer" name="PRINT_NO_OF_ROOMS" form="unqualified"/>
                                                            <xsd:element minOccurs="0" nillable="true" type="xsd:double" name="GET_ARR" form="unqualified"/>
                                                            <xsd:element minOccurs="0" nillable="true" type="xsd:string" name="PER_OCC" form="unqualified"/>
                                                            <xsd:element minOccurs="0" nillable="true" type="xsd:double" name="MULTI_OCC_PER" form="unqualified"/>
                                                          </xsd:sequence>
                                                        </xsd:complexType>
                                                      </xsd:element>
                                                    </xsd:sequence>
                                                  </xsd:complexType>
                                                </xsd:element>
                                              </xsd:sequence>
                                            </xsd:complexType>
                                          </xsd:element>
                                        </xsd:sequence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  <xsd:element minOccurs="0" nillable="true" type="xsd:integer" name="S_DEF_ROOM_REPORT" form="unqualified"/>
            <xsd:element minOccurs="0" nillable="true" type="xsd:double" name="S_REV_REPORT" form="unqualified"/>
            <xsd:element minOccurs="0" nillable="true" type="xsd:double" name="TOT_ARR_REPORT" form="unqualified"/>
            <xsd:element minOccurs="0" nillable="true" type="xsd:string" name="LOGO" form="unqualified"/>
            <xsd:element minOccurs="0" nillable="true" type="xsd:integer" name="ARR_RMS_REP" form="unqualified"/>
            <xsd:element minOccurs="0" nillable="true" type="xsd:integer" name="GUEST_REP" form="unqualified"/>
            <xsd:element minOccurs="0" nillable="true" type="xsd:integer" name="SINGLE_OCC_REP" form="unqualified"/>
            <xsd:element minOccurs="0" nillable="true" type="xsd:integer" name="DOUBLE_OCC_REP" form="unqualified"/>
            <xsd:element minOccurs="0" nillable="true" type="xsd:double" name="PER_OCC_REP" form="unqualified"/>
            <xsd:element minOccurs="0" nillable="true" type="xsd:integer" name="REP_ROOMS" form="unqualified"/>
            <xsd:element minOccurs="0" nillable="true" type="xsd:double" name="REP_DOUBLE_OCC_PER" form="unqualified"/>
            <xsd:element minOccurs="0" nillable="true" type="xsd:integer" name="CS_SUM_OO_REP" form="unqualified"/>
          </xsd:sequence>
        </xsd:complexType>
      </xsd:element>
    </xsd:schema>
  </Schema>
  <Schema ID="Schema3">
    <xsd:schema xmlns:xsd="http://www.w3.org/2001/XMLSchema" xmlns="">
      <xsd:element nillable="true" name="RES_STATISTICS1">
        <xsd:complexType>
          <xsd:sequence minOccurs="0">
            <xsd:element minOccurs="0" nillable="true" name="LIST_G_5" form="unqualified">
              <xsd:complexType>
                <xsd:sequence minOccurs="0">
                  <xsd:element minOccurs="0" nillable="true" name="G_5" form="unqualified">
                    <xsd:complexType>
                      <xsd:sequence minOccurs="0">
                        <xsd:element minOccurs="0" nillable="true" name="LIST_DAY" form="unqualified">
                          <xsd:complexType>
                            <xsd:sequence minOccurs="0">
                              <xsd:element minOccurs="0" maxOccurs="unbounded" nillable="true" name="DAY" form="unqualified">
                                <xsd:complexType>
                                  <xsd:sequence minOccurs="0">
                                    <xsd:element minOccurs="0" nillable="true" type="xsd:string" name="RESORT" form="unqualified"/>
                                    <xsd:element minOccurs="0" nillable="true" type="xsd:string" name="BUSINESS_DATE" form="unqualified"/>
                                    <xsd:element minOccurs="0" nillable="true" type="xsd:string" name="CHAR_BUSINESS_DATE" form="unqualified"/>
                                    <xsd:element minOccurs="0" nillable="true" name="LIST_MARKET" form="unqualified">
                                      <xsd:complexType>
                                        <xsd:sequence minOccurs="0">
                                          <xsd:element minOccurs="0" maxOccurs="unbounded" nillable="true" name="MARKET" form="unqualified">
                                            <xsd:complexType>
                                              <xsd:sequence minOccurs="0">
                                                <xsd:element minOccurs="0" nillable="true" type="xsd:string" name="MARKET_CODE" form="unqualified"/>
                                                <xsd:element minOccurs="0" nillable="true" type="xsd:string" name="CF_MASTER_SEQ" form="unqualified"/>
                                                <xsd:element minOccurs="0" nillable="true" type="xsd:string" name="GROUP_NAME" form="unqualified"/>
                                                <xsd:element minOccurs="0" nillable="true" name="LIST_DETAIL" form="unqualified">
                                                  <xsd:complexType>
                                                    <xsd:sequence minOccurs="0">
                                                      <xsd:element minOccurs="0" nillable="true" name="DETAIL" form="unqualified">
                                                        <xsd:complexType>
                                                          <xsd:sequence minOccurs="0">
                                                            <xsd:element minOccurs="0" nillable="true" type="xsd:integer" name="ARR_TODAY" form="unqualified"/>
                                                            <xsd:element minOccurs="0" nillable="true" type="xsd:integer" name="NO_DEFINITE_ROOMS" form="unqualified"/>
                                                            <xsd:element minOccurs="0" nillable="true" type="xsd:integer" name="IN_GUEST" form="unqualified"/>
                                                            <xsd:element minOccurs="0" nillable="true" type="xsd:integer" name="OCC_SINGLE" form="unqualified"/>
                                                            <xsd:element minOccurs="0" nillable="true" type="xsd:integer" name="DOUBLE_OCC" form="unqualified"/>
                                                            <xsd:element minOccurs="0" nillable="true" type="xsd:double" name="REVENUE" form="unqualified"/>
                                                            <xsd:element minOccurs="0" nillable="true" type="xsd:double" name="FB_REV" form="unqualified"/>
                                                            <xsd:element minOccurs="0" nillable="true" type="xsd:double" name="OTHER_REV" form="unqualified"/>
                                                            <xsd:element minOccurs="0" nillable="true" type="xsd:double" name="TOTAL_REVENUE" form="unqualified"/>
                                                            <xsd:element minOccurs="0" nillable="true" type="xsd:integer" name="RESORT_ROOM" form="unqualified"/>
                                                            <xsd:element minOccurs="0" nillable="true" type="xsd:double" name="PER_OCC" form="unqualified"/>
                                                            <xsd:element minOccurs="0" nillable="true" type="xsd:double" name="GET_ARR" form="unqualified"/>
                                                            <xsd:element minOccurs="0" nillable="true" type="xsd:double" name="MULTI_OCC_PER" form="unqualified"/>
                                                          </xsd:sequence>
                                                        </xsd:complexType>
                                                      </xsd:element>
                                                    </xsd:sequence>
                                                  </xsd:complexType>
                                                </xsd:element>
                                              </xsd:sequence>
                                            </xsd:complexType>
                                          </xsd:element>
                                        </xsd:sequence>
                                      </xsd:complexType>
                                    </xsd:element>
                                  </xsd:sequence>
                                </xsd:complexType>
                              </xsd:element>
                            </xsd:sequence>
                          </xsd:complexType>
                        </xsd:element>
                      </xsd:sequence>
                    </xsd:complexType>
                  </xsd:element>
                </xsd:sequence>
              </xsd:complexType>
            </xsd:element>
            <xsd:element minOccurs="0" nillable="true" type="xsd:integer" name="S_DEF_ROOM_REPORT" form="unqualified"/>
            <xsd:element minOccurs="0" nillable="true" type="xsd:double" name="S_REV_REPORT" form="unqualified"/>
            <xsd:element minOccurs="0" nillable="true" type="xsd:string" name="LOGO" form="unqualified"/>
            <xsd:element minOccurs="0" nillable="true" type="xsd:integer" name="GUEST_REP" form="unqualified"/>
            <xsd:element minOccurs="0" nillable="true" type="xsd:integer" name="SINGLE_OCC_REP" form="unqualified"/>
            <xsd:element minOccurs="0" nillable="true" type="xsd:integer" name="DOUBLE_OCC_REP" form="unqualified"/>
            <xsd:element minOccurs="0" nillable="true" type="xsd:double" name="FB_REV_REPORT" form="unqualified"/>
            <xsd:element minOccurs="0" nillable="true" type="xsd:double" name="MISC_REV_REPORT" form="unqualified"/>
            <xsd:element minOccurs="0" nillable="true" type="xsd:double" name="TOTAL_ARR_REPORT" form="unqualified"/>
            <xsd:element minOccurs="0" nillable="true" type="xsd:double" name="PER_OCC_TOTAL" form="unqualified"/>
            <xsd:element minOccurs="0" nillable="true" type="xsd:double" name="PER_DOUBLE" form="unqualified"/>
            <xsd:element minOccurs="0" nillable="true" type="xsd:integer" name="REP_RESORT_ROOM" form="unqualified"/>
            <xsd:element minOccurs="0" nillable="true" type="xsd:integer" name="ARRIVAL_REPORT" form="unqualified"/>
          </xsd:sequence>
        </xsd:complexType>
      </xsd:element>
    </xsd:schema>
  </Schema>
  <Map ID="3" Name="RES_FORECAST1_Mappage" RootElement="RES_FORECAST1" SchemaID="Schema2" ShowImportExportValidationErrors="false" AutoFit="true" Append="false" PreserveSortAFLayout="true" PreserveFormat="true">
    <DataBinding FileBinding="true" ConnectionID="1" DataBindingLoadMode="1"/>
  </Map>
  <Map ID="4" Name="RES_STATISTICS1_Mappage" RootElement="RES_STATISTICS1" SchemaID="Schema3" ShowImportExportValidationErrors="false" AutoFit="true" Append="false" PreserveSortAFLayout="true" PreserveFormat="true">
    <DataBinding FileBinding="true" ConnectionID="2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xmlMaps" Target="xmlMap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17703</xdr:colOff>
      <xdr:row>0</xdr:row>
      <xdr:rowOff>20019</xdr:rowOff>
    </xdr:from>
    <xdr:to>
      <xdr:col>3</xdr:col>
      <xdr:colOff>380078</xdr:colOff>
      <xdr:row>6</xdr:row>
      <xdr:rowOff>160956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703" y="20019"/>
          <a:ext cx="1953050" cy="1169637"/>
        </a:xfrm>
        <a:prstGeom prst="rect">
          <a:avLst/>
        </a:prstGeom>
      </xdr:spPr>
    </xdr:pic>
    <xdr:clientData/>
  </xdr:twoCellAnchor>
  <xdr:oneCellAnchor>
    <xdr:from>
      <xdr:col>0</xdr:col>
      <xdr:colOff>17703</xdr:colOff>
      <xdr:row>37</xdr:row>
      <xdr:rowOff>20019</xdr:rowOff>
    </xdr:from>
    <xdr:ext cx="1953050" cy="1169637"/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703" y="20019"/>
          <a:ext cx="1953050" cy="1169637"/>
        </a:xfrm>
        <a:prstGeom prst="rect">
          <a:avLst/>
        </a:prstGeom>
      </xdr:spPr>
    </xdr:pic>
    <xdr:clientData/>
  </xdr:oneCellAnchor>
  <xdr:oneCellAnchor>
    <xdr:from>
      <xdr:col>0</xdr:col>
      <xdr:colOff>17703</xdr:colOff>
      <xdr:row>74</xdr:row>
      <xdr:rowOff>20019</xdr:rowOff>
    </xdr:from>
    <xdr:ext cx="1953050" cy="1169637"/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703" y="6230319"/>
          <a:ext cx="1953050" cy="1169637"/>
        </a:xfrm>
        <a:prstGeom prst="rect">
          <a:avLst/>
        </a:prstGeom>
      </xdr:spPr>
    </xdr:pic>
    <xdr:clientData/>
  </xdr:oneCellAnchor>
  <xdr:oneCellAnchor>
    <xdr:from>
      <xdr:col>0</xdr:col>
      <xdr:colOff>17703</xdr:colOff>
      <xdr:row>111</xdr:row>
      <xdr:rowOff>20019</xdr:rowOff>
    </xdr:from>
    <xdr:ext cx="1953050" cy="1169637"/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703" y="12440619"/>
          <a:ext cx="1953050" cy="1169637"/>
        </a:xfrm>
        <a:prstGeom prst="rect">
          <a:avLst/>
        </a:prstGeom>
      </xdr:spPr>
    </xdr:pic>
    <xdr:clientData/>
  </xdr:oneCellAnchor>
  <xdr:oneCellAnchor>
    <xdr:from>
      <xdr:col>0</xdr:col>
      <xdr:colOff>17703</xdr:colOff>
      <xdr:row>148</xdr:row>
      <xdr:rowOff>20019</xdr:rowOff>
    </xdr:from>
    <xdr:ext cx="1953050" cy="1169637"/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703" y="18650919"/>
          <a:ext cx="1953050" cy="1169637"/>
        </a:xfrm>
        <a:prstGeom prst="rect">
          <a:avLst/>
        </a:prstGeom>
      </xdr:spPr>
    </xdr:pic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hn-Philippe Theissen" refreshedDate="43032.649044791666" createdVersion="6" refreshedVersion="6" minRefreshableVersion="3" recordCount="721" xr:uid="{00000000-000A-0000-FFFF-FFFF00000000}">
  <cacheSource type="worksheet">
    <worksheetSource ref="A1:AC1048576" sheet="OCT_BV"/>
  </cacheSource>
  <cacheFields count="29">
    <cacheField name="REPORT_ID" numFmtId="0">
      <sharedItems containsString="0" containsBlank="1" containsNumber="1" containsInteger="1" minValue="2433775" maxValue="2433775"/>
    </cacheField>
    <cacheField name="RESERVATION_DATE" numFmtId="0">
      <sharedItems containsBlank="1"/>
    </cacheField>
    <cacheField name="CHAR_RESERVATION_DATE" numFmtId="0">
      <sharedItems containsBlank="1" count="9">
        <s v="24-10-17"/>
        <s v="25-10-17"/>
        <s v="26-10-17"/>
        <s v="27-10-17"/>
        <s v="28-10-17"/>
        <s v="29-10-17"/>
        <s v="30-10-17"/>
        <s v="31-10-17"/>
        <m/>
      </sharedItems>
    </cacheField>
    <cacheField name="MARKET_CODE" numFmtId="0">
      <sharedItems containsBlank="1" count="25">
        <s v="BFR"/>
        <s v="BGR"/>
        <s v="BRR"/>
        <s v="C01"/>
        <s v="C02"/>
        <s v="CGR"/>
        <s v="CON"/>
        <s v="COR"/>
        <s v="CUL"/>
        <s v="FIT"/>
        <s v="FITB"/>
        <s v="GGR"/>
        <s v="GOV"/>
        <s v="INT"/>
        <s v="LGR"/>
        <s v="PAC"/>
        <s v="PRO"/>
        <s v="PROB"/>
        <s v="SFR"/>
        <s v="SPO"/>
        <s v="SRR"/>
        <s v="STA"/>
        <s v="TBU"/>
        <s v="TLE"/>
        <m/>
      </sharedItems>
    </cacheField>
    <cacheField name="CF_MARKET_CODE_SEQ" numFmtId="0">
      <sharedItems containsBlank="1"/>
    </cacheField>
    <cacheField name="MARKET_CODE_DESC" numFmtId="0">
      <sharedItems containsBlank="1"/>
    </cacheField>
    <cacheField name="NO_DEFINITE_ROOMS" numFmtId="0">
      <sharedItems containsString="0" containsBlank="1" containsNumber="1" containsInteger="1" minValue="0" maxValue="30"/>
    </cacheField>
    <cacheField name="ARRIVAL_RMS" numFmtId="0">
      <sharedItems containsString="0" containsBlank="1" containsNumber="1" containsInteger="1" minValue="0" maxValue="20"/>
    </cacheField>
    <cacheField name="NO_OF_GUESTS" numFmtId="0">
      <sharedItems containsString="0" containsBlank="1" containsNumber="1" containsInteger="1" minValue="0" maxValue="40"/>
    </cacheField>
    <cacheField name="SINGLE_OCCUPANCY" numFmtId="0">
      <sharedItems containsString="0" containsBlank="1" containsNumber="1" containsInteger="1" minValue="0" maxValue="27"/>
    </cacheField>
    <cacheField name="MULTI_OCCUPANCY" numFmtId="0">
      <sharedItems containsString="0" containsBlank="1" containsNumber="1" containsInteger="1" minValue="0" maxValue="16"/>
    </cacheField>
    <cacheField name="TOTAL_REVENUE" numFmtId="0">
      <sharedItems containsString="0" containsBlank="1" containsNumber="1" minValue="0" maxValue="3092.1359223300969"/>
    </cacheField>
    <cacheField name="OO_ROOMS" numFmtId="0">
      <sharedItems containsString="0" containsBlank="1" containsNumber="1" containsInteger="1" minValue="0" maxValue="0"/>
    </cacheField>
    <cacheField name="PRINT_NO_OF_ROOMS" numFmtId="0">
      <sharedItems containsString="0" containsBlank="1" containsNumber="1" containsInteger="1" minValue="0" maxValue="30"/>
    </cacheField>
    <cacheField name="GET_ARR" numFmtId="0">
      <sharedItems containsBlank="1" containsMixedTypes="1" containsNumber="1" minValue="0" maxValue="157.76699029126226"/>
    </cacheField>
    <cacheField name="PER_OCC" numFmtId="0">
      <sharedItems containsBlank="1"/>
    </cacheField>
    <cacheField name="MULTI_OCC_PER" numFmtId="0">
      <sharedItems containsString="0" containsBlank="1" containsNumber="1" minValue="0" maxValue="100"/>
    </cacheField>
    <cacheField name="S_DEF_ROOM_REPORT" numFmtId="0">
      <sharedItems containsString="0" containsBlank="1" containsNumber="1" containsInteger="1" minValue="456" maxValue="456"/>
    </cacheField>
    <cacheField name="S_REV_REPORT" numFmtId="0">
      <sharedItems containsString="0" containsBlank="1" containsNumber="1" minValue="43438.446601941781" maxValue="43438.446601941781"/>
    </cacheField>
    <cacheField name="TOT_ARR_REPORT" numFmtId="0">
      <sharedItems containsString="0" containsBlank="1" containsNumber="1" minValue="95.259751300000005" maxValue="95.259751300000005"/>
    </cacheField>
    <cacheField name="LOGO" numFmtId="0">
      <sharedItems containsNonDate="0" containsString="0" containsBlank="1"/>
    </cacheField>
    <cacheField name="ARR_RMS_REP" numFmtId="0">
      <sharedItems containsString="0" containsBlank="1" containsNumber="1" containsInteger="1" minValue="172" maxValue="172"/>
    </cacheField>
    <cacheField name="GUEST_REP" numFmtId="0">
      <sharedItems containsString="0" containsBlank="1" containsNumber="1" containsInteger="1" minValue="651" maxValue="651"/>
    </cacheField>
    <cacheField name="SINGLE_OCC_REP" numFmtId="0">
      <sharedItems containsString="0" containsBlank="1" containsNumber="1" containsInteger="1" minValue="280" maxValue="280"/>
    </cacheField>
    <cacheField name="DOUBLE_OCC_REP" numFmtId="0">
      <sharedItems containsString="0" containsBlank="1" containsNumber="1" containsInteger="1" minValue="176" maxValue="176"/>
    </cacheField>
    <cacheField name="PER_OCC_REP" numFmtId="0">
      <sharedItems containsString="0" containsBlank="1" containsNumber="1" minValue="37.012987000000003" maxValue="37.012987000000003"/>
    </cacheField>
    <cacheField name="REP_ROOMS" numFmtId="0">
      <sharedItems containsString="0" containsBlank="1" containsNumber="1" containsInteger="1" minValue="0" maxValue="0"/>
    </cacheField>
    <cacheField name="REP_DOUBLE_OCC_PER" numFmtId="0">
      <sharedItems containsString="0" containsBlank="1" containsNumber="1" minValue="38.596491200000003" maxValue="38.596491200000003"/>
    </cacheField>
    <cacheField name="CS_SUM_OO_REP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hn-Philippe Theissen" refreshedDate="43032.655549421295" createdVersion="6" refreshedVersion="6" minRefreshableVersion="3" recordCount="553" xr:uid="{00000000-000A-0000-FFFF-FFFF01000000}">
  <cacheSource type="worksheet">
    <worksheetSource ref="A1:AF1048576" sheet="OCT_BV_CM"/>
  </cacheSource>
  <cacheFields count="32">
    <cacheField name="RESORT" numFmtId="0">
      <sharedItems containsBlank="1"/>
    </cacheField>
    <cacheField name="BUSINESS_DATE" numFmtId="0">
      <sharedItems containsBlank="1"/>
    </cacheField>
    <cacheField name="CHAR_BUSINESS_DATE" numFmtId="0">
      <sharedItems containsBlank="1" count="24">
        <s v="01-10-17"/>
        <s v="02-10-17"/>
        <s v="03-10-17"/>
        <s v="04-10-17"/>
        <s v="05-10-17"/>
        <s v="06-10-17"/>
        <s v="07-10-17"/>
        <s v="08-10-17"/>
        <s v="09-10-17"/>
        <s v="10-10-17"/>
        <s v="11-10-17"/>
        <s v="12-10-17"/>
        <s v="13-10-17"/>
        <s v="14-10-17"/>
        <s v="15-10-17"/>
        <s v="16-10-17"/>
        <s v="17-10-17"/>
        <s v="18-10-17"/>
        <s v="19-10-17"/>
        <s v="20-10-17"/>
        <s v="21-10-17"/>
        <s v="22-10-17"/>
        <s v="23-10-17"/>
        <m/>
      </sharedItems>
    </cacheField>
    <cacheField name="MARKET_CODE" numFmtId="0">
      <sharedItems containsBlank="1" count="25">
        <s v="BFR"/>
        <s v="BGR"/>
        <s v="BRR"/>
        <s v="C01"/>
        <s v="C02"/>
        <s v="CGR"/>
        <s v="CON"/>
        <s v="COR"/>
        <s v="CUL"/>
        <s v="FIT"/>
        <s v="FITB"/>
        <s v="GGR"/>
        <s v="GOV"/>
        <s v="INT"/>
        <s v="LGR"/>
        <s v="PAC"/>
        <s v="PRO"/>
        <s v="PROB"/>
        <s v="SFR"/>
        <s v="SPO"/>
        <s v="SRR"/>
        <s v="STA"/>
        <s v="TBU"/>
        <s v="TLE"/>
        <m/>
      </sharedItems>
    </cacheField>
    <cacheField name="CF_MASTER_SEQ" numFmtId="0">
      <sharedItems containsBlank="1"/>
    </cacheField>
    <cacheField name="GROUP_NAME" numFmtId="0">
      <sharedItems containsBlank="1"/>
    </cacheField>
    <cacheField name="ARR_TODAY" numFmtId="0">
      <sharedItems containsString="0" containsBlank="1" containsNumber="1" containsInteger="1" minValue="0" maxValue="0"/>
    </cacheField>
    <cacheField name="NO_DEFINITE_ROOMS" numFmtId="0">
      <sharedItems containsString="0" containsBlank="1" containsNumber="1" containsInteger="1" minValue="0" maxValue="42"/>
    </cacheField>
    <cacheField name="IN_GUEST" numFmtId="0">
      <sharedItems containsString="0" containsBlank="1" containsNumber="1" containsInteger="1" minValue="0" maxValue="44"/>
    </cacheField>
    <cacheField name="OCC_SINGLE" numFmtId="0">
      <sharedItems containsString="0" containsBlank="1" containsNumber="1" containsInteger="1" minValue="0" maxValue="40"/>
    </cacheField>
    <cacheField name="DOUBLE_OCC" numFmtId="0">
      <sharedItems containsString="0" containsBlank="1" containsNumber="1" containsInteger="1" minValue="0" maxValue="18"/>
    </cacheField>
    <cacheField name="REVENUE" numFmtId="0">
      <sharedItems containsString="0" containsBlank="1" containsNumber="1" minValue="0" maxValue="4791.0679611650494"/>
    </cacheField>
    <cacheField name="FB_REV" numFmtId="0">
      <sharedItems containsString="0" containsBlank="1" containsNumber="1" minValue="-194.174757281555" maxValue="841.77827566176904"/>
    </cacheField>
    <cacheField name="OTHER_REV" numFmtId="0">
      <sharedItems containsString="0" containsBlank="1" containsNumber="1" minValue="-46.367521367522002" maxValue="299.145299145298"/>
    </cacheField>
    <cacheField name="TOTAL_REVENUE" numFmtId="0">
      <sharedItems containsString="0" containsBlank="1" containsNumber="1" minValue="0" maxValue="5223.2565762177483"/>
    </cacheField>
    <cacheField name="RESORT_ROOM" numFmtId="0">
      <sharedItems containsString="0" containsBlank="1" containsNumber="1" containsInteger="1" minValue="65" maxValue="65"/>
    </cacheField>
    <cacheField name="PER_OCC" numFmtId="0">
      <sharedItems containsString="0" containsBlank="1" containsNumber="1" minValue="0" maxValue="64.615384599999999"/>
    </cacheField>
    <cacheField name="GET_ARR" numFmtId="0">
      <sharedItems containsBlank="1" containsMixedTypes="1" containsNumber="1" minValue="0" maxValue="220.42071197410999"/>
    </cacheField>
    <cacheField name="MULTI_OCC_PER" numFmtId="0">
      <sharedItems containsString="0" containsBlank="1" containsNumber="1" minValue="0" maxValue="27.692307700000001"/>
    </cacheField>
    <cacheField name="S_DEF_ROOM_REPORT" numFmtId="0">
      <sharedItems containsString="0" containsBlank="1" containsNumber="1" containsInteger="1" minValue="1329" maxValue="1329"/>
    </cacheField>
    <cacheField name="S_REV_REPORT" numFmtId="0">
      <sharedItems containsString="0" containsBlank="1" containsNumber="1" minValue="148231.92233009721" maxValue="148231.92233009721"/>
    </cacheField>
    <cacheField name="LOGO" numFmtId="0">
      <sharedItems containsNonDate="0" containsString="0" containsBlank="1"/>
    </cacheField>
    <cacheField name="GUEST_REP" numFmtId="0">
      <sharedItems containsString="0" containsBlank="1" containsNumber="1" containsInteger="1" minValue="1706" maxValue="1706"/>
    </cacheField>
    <cacheField name="SINGLE_OCC_REP" numFmtId="0">
      <sharedItems containsString="0" containsBlank="1" containsNumber="1" containsInteger="1" minValue="987" maxValue="987"/>
    </cacheField>
    <cacheField name="DOUBLE_OCC_REP" numFmtId="0">
      <sharedItems containsString="0" containsBlank="1" containsNumber="1" containsInteger="1" minValue="342" maxValue="342"/>
    </cacheField>
    <cacheField name="FB_REV_REPORT" numFmtId="0">
      <sharedItems containsString="0" containsBlank="1" containsNumber="1" minValue="18607.479047382167" maxValue="18607.479047382167"/>
    </cacheField>
    <cacheField name="MISC_REV_REPORT" numFmtId="0">
      <sharedItems containsString="0" containsBlank="1" containsNumber="1" minValue="4423.7225126544954" maxValue="4423.7225126544954"/>
    </cacheField>
    <cacheField name="TOTAL_ARR_REPORT" numFmtId="0">
      <sharedItems containsBlank="1"/>
    </cacheField>
    <cacheField name="PER_OCC_TOTAL" numFmtId="0">
      <sharedItems containsString="0" containsBlank="1" containsNumber="1" minValue="88.896321099999994" maxValue="88.896321099999994"/>
    </cacheField>
    <cacheField name="PER_DOUBLE" numFmtId="0">
      <sharedItems containsString="0" containsBlank="1" containsNumber="1" minValue="22.876254200000002" maxValue="22.876254200000002"/>
    </cacheField>
    <cacheField name="REP_RESORT_ROOM" numFmtId="0">
      <sharedItems containsString="0" containsBlank="1" containsNumber="1" containsInteger="1" minValue="1495" maxValue="1495"/>
    </cacheField>
    <cacheField name="ARRIVAL_REPORT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1">
  <r>
    <n v="2433775"/>
    <s v="24-OCT-17"/>
    <x v="0"/>
    <x v="0"/>
    <s v="BFR"/>
    <s v="B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1"/>
    <s v="BGR"/>
    <s v="B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2"/>
    <s v="BRR"/>
    <s v="B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3"/>
    <s v="C01"/>
    <s v="C01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4"/>
    <s v="C02"/>
    <s v="C02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5"/>
    <s v="CGR"/>
    <s v="CGR"/>
    <n v="28"/>
    <n v="20"/>
    <n v="30"/>
    <n v="26"/>
    <n v="2"/>
    <n v="2500.0000000000082"/>
    <n v="0"/>
    <n v="28"/>
    <s v="89.28571428571457142857142857142857143"/>
    <s v="18.1818182"/>
    <n v="7.142857140000000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6"/>
    <s v="CON"/>
    <s v="CON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7"/>
    <s v="COR"/>
    <s v="COR"/>
    <n v="18"/>
    <n v="6"/>
    <n v="19"/>
    <n v="17"/>
    <n v="1"/>
    <n v="1636.893203883496"/>
    <n v="0"/>
    <n v="18"/>
    <s v="90.93851132686088888888888888888888889"/>
    <s v="11.6883117"/>
    <n v="5.5555555600000002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8"/>
    <s v="CUL"/>
    <s v="CUL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9"/>
    <s v="FIT"/>
    <s v="FIT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10"/>
    <s v="FITB"/>
    <s v="FITB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11"/>
    <s v="GGR"/>
    <s v="G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12"/>
    <s v="GOV"/>
    <s v="GOV"/>
    <n v="1"/>
    <n v="0"/>
    <n v="1"/>
    <n v="1"/>
    <n v="0"/>
    <n v="118.932038834951"/>
    <n v="0"/>
    <n v="1"/>
    <n v="118.932038834951"/>
    <s v=".649350649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13"/>
    <s v="INT"/>
    <s v="INT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14"/>
    <s v="LGR"/>
    <s v="L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15"/>
    <s v="PAC"/>
    <s v="PAC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16"/>
    <s v="PRO"/>
    <s v="PRO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17"/>
    <s v="PROB"/>
    <s v="PROB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18"/>
    <s v="SFR"/>
    <s v="S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19"/>
    <s v="SPO"/>
    <s v="SPO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20"/>
    <s v="SRR"/>
    <s v="S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21"/>
    <s v="STA"/>
    <s v="STA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22"/>
    <s v="TBU"/>
    <s v="TBU"/>
    <n v="15"/>
    <n v="8"/>
    <n v="16"/>
    <n v="14"/>
    <n v="1"/>
    <n v="3092.1359223300969"/>
    <n v="0"/>
    <n v="15"/>
    <s v="206.1423948220064666666666666666666667"/>
    <s v="9.74025974"/>
    <n v="6.6666666699999997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4-OCT-17"/>
    <x v="0"/>
    <x v="23"/>
    <s v="TLE"/>
    <s v="TLE"/>
    <n v="3"/>
    <n v="1"/>
    <n v="5"/>
    <n v="1"/>
    <n v="2"/>
    <n v="599.99999999999898"/>
    <n v="0"/>
    <n v="3"/>
    <s v="199.9999999999996666666666666666666667"/>
    <s v="1.94805195"/>
    <n v="66.66666669999999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0"/>
    <s v="BFR"/>
    <s v="B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1"/>
    <s v="BGR"/>
    <s v="B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2"/>
    <s v="BRR"/>
    <s v="B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3"/>
    <s v="C01"/>
    <s v="C01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4"/>
    <s v="C02"/>
    <s v="C02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5"/>
    <s v="CGR"/>
    <s v="CGR"/>
    <n v="30"/>
    <n v="5"/>
    <n v="34"/>
    <n v="27"/>
    <n v="3"/>
    <n v="2705.8252427184548"/>
    <n v="0"/>
    <n v="30"/>
    <s v="90.19417475728183333333333333333333333"/>
    <s v="19.4805195"/>
    <n v="1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6"/>
    <s v="CON"/>
    <s v="CON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7"/>
    <s v="COR"/>
    <s v="COR"/>
    <n v="18"/>
    <n v="9"/>
    <n v="19"/>
    <n v="17"/>
    <n v="1"/>
    <n v="1660.679611650487"/>
    <n v="0"/>
    <n v="18"/>
    <s v="92.25997842502705555555555555555555556"/>
    <s v="11.6883117"/>
    <n v="5.5555555600000002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8"/>
    <s v="CUL"/>
    <s v="CUL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9"/>
    <s v="FIT"/>
    <s v="FIT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10"/>
    <s v="FITB"/>
    <s v="FITB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11"/>
    <s v="GGR"/>
    <s v="G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12"/>
    <s v="GOV"/>
    <s v="GOV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13"/>
    <s v="INT"/>
    <s v="INT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14"/>
    <s v="LGR"/>
    <s v="L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15"/>
    <s v="PAC"/>
    <s v="PAC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16"/>
    <s v="PRO"/>
    <s v="PRO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17"/>
    <s v="PROB"/>
    <s v="PROB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18"/>
    <s v="SFR"/>
    <s v="S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19"/>
    <s v="SPO"/>
    <s v="SPO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20"/>
    <s v="SRR"/>
    <s v="S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21"/>
    <s v="STA"/>
    <s v="STA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22"/>
    <s v="TBU"/>
    <s v="TBU"/>
    <n v="12"/>
    <n v="3"/>
    <n v="13"/>
    <n v="11"/>
    <n v="1"/>
    <n v="2487.1844660194179"/>
    <n v="0"/>
    <n v="12"/>
    <s v="207.2653721682848333333333333333333333"/>
    <s v="7.79220779"/>
    <n v="8.333333330000000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5-OCT-17"/>
    <x v="1"/>
    <x v="23"/>
    <s v="TLE"/>
    <s v="TLE"/>
    <n v="3"/>
    <n v="1"/>
    <n v="5"/>
    <n v="1"/>
    <n v="2"/>
    <n v="561.16504854368895"/>
    <n v="0"/>
    <n v="3"/>
    <s v="187.0550161812296666666666666666666667"/>
    <s v="1.94805195"/>
    <n v="66.66666669999999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0"/>
    <s v="BFR"/>
    <s v="B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1"/>
    <s v="BGR"/>
    <s v="B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2"/>
    <s v="BRR"/>
    <s v="B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3"/>
    <s v="C01"/>
    <s v="C01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4"/>
    <s v="C02"/>
    <s v="C02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5"/>
    <s v="CGR"/>
    <s v="CGR"/>
    <n v="26"/>
    <n v="2"/>
    <n v="30"/>
    <n v="23"/>
    <n v="3"/>
    <n v="2366.0194174757389"/>
    <n v="0"/>
    <n v="26"/>
    <s v="91.00074682598996153846153846153846154"/>
    <s v="16.8831169"/>
    <n v="11.5384615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6"/>
    <s v="CON"/>
    <s v="CON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7"/>
    <s v="COR"/>
    <s v="COR"/>
    <n v="14"/>
    <n v="5"/>
    <n v="15"/>
    <n v="13"/>
    <n v="1"/>
    <n v="1261.650485436895"/>
    <n v="0"/>
    <n v="14"/>
    <s v="90.11789181692107142857142857142857143"/>
    <s v="9.09090909"/>
    <n v="7.142857140000000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8"/>
    <s v="CUL"/>
    <s v="CUL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9"/>
    <s v="FIT"/>
    <s v="FIT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10"/>
    <s v="FITB"/>
    <s v="FITB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11"/>
    <s v="GGR"/>
    <s v="G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12"/>
    <s v="GOV"/>
    <s v="GOV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13"/>
    <s v="INT"/>
    <s v="INT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14"/>
    <s v="LGR"/>
    <s v="L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15"/>
    <s v="PAC"/>
    <s v="PAC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16"/>
    <s v="PRO"/>
    <s v="PRO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17"/>
    <s v="PROB"/>
    <s v="PROB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18"/>
    <s v="SFR"/>
    <s v="S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19"/>
    <s v="SPO"/>
    <s v="SPO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20"/>
    <s v="SRR"/>
    <s v="S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21"/>
    <s v="STA"/>
    <s v="STA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22"/>
    <s v="TBU"/>
    <s v="TBU"/>
    <n v="13"/>
    <n v="7"/>
    <n v="14"/>
    <n v="12"/>
    <n v="1"/>
    <n v="2355.1456310679609"/>
    <n v="0"/>
    <n v="13"/>
    <s v="181.1650485436893076923076923076923077"/>
    <s v="8.44155844"/>
    <n v="7.6923076899999998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6-OCT-17"/>
    <x v="2"/>
    <x v="23"/>
    <s v="TLE"/>
    <s v="TLE"/>
    <n v="4"/>
    <n v="2"/>
    <n v="7"/>
    <n v="1"/>
    <n v="3"/>
    <n v="631.06796116504904"/>
    <n v="0"/>
    <n v="4"/>
    <n v="157.76699029126226"/>
    <s v="2.59740260"/>
    <n v="75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0"/>
    <s v="BFR"/>
    <s v="B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1"/>
    <s v="BGR"/>
    <s v="B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2"/>
    <s v="BRR"/>
    <s v="B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3"/>
    <s v="C01"/>
    <s v="C01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4"/>
    <s v="C02"/>
    <s v="C02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5"/>
    <s v="CGR"/>
    <s v="CGR"/>
    <n v="6"/>
    <n v="0"/>
    <n v="9"/>
    <n v="4"/>
    <n v="2"/>
    <n v="571.35922330097299"/>
    <n v="0"/>
    <n v="6"/>
    <s v="95.22653721682883333333333333333333333"/>
    <s v="3.89610390"/>
    <n v="33.333333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6"/>
    <s v="CON"/>
    <s v="CON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7"/>
    <s v="COR"/>
    <s v="COR"/>
    <n v="4"/>
    <n v="1"/>
    <n v="4"/>
    <n v="4"/>
    <n v="0"/>
    <n v="357.28155339806"/>
    <n v="0"/>
    <n v="4"/>
    <n v="89.320388349515"/>
    <s v="2.5974026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8"/>
    <s v="CUL"/>
    <s v="CUL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9"/>
    <s v="FIT"/>
    <s v="FIT"/>
    <n v="1"/>
    <n v="1"/>
    <n v="3"/>
    <n v="0"/>
    <n v="1"/>
    <n v="78.640776699029004"/>
    <n v="0"/>
    <n v="1"/>
    <n v="78.640776699029004"/>
    <s v=".649350649"/>
    <n v="10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10"/>
    <s v="FITB"/>
    <s v="FITB"/>
    <n v="1"/>
    <n v="1"/>
    <n v="2"/>
    <n v="0"/>
    <n v="1"/>
    <n v="60.194174757281999"/>
    <n v="0"/>
    <n v="1"/>
    <n v="60.194174757281999"/>
    <s v=".649350649"/>
    <n v="10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11"/>
    <s v="GGR"/>
    <s v="G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12"/>
    <s v="GOV"/>
    <s v="GOV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13"/>
    <s v="INT"/>
    <s v="INT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14"/>
    <s v="LGR"/>
    <s v="L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15"/>
    <s v="PAC"/>
    <s v="PAC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16"/>
    <s v="PRO"/>
    <s v="PRO"/>
    <n v="9"/>
    <n v="9"/>
    <n v="19"/>
    <n v="1"/>
    <n v="8"/>
    <n v="681.45631067961494"/>
    <n v="0"/>
    <n v="9"/>
    <s v="75.71736785329055555555555555555555556"/>
    <s v="5.84415584"/>
    <n v="88.888888899999998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17"/>
    <s v="PROB"/>
    <s v="PROB"/>
    <n v="3"/>
    <n v="3"/>
    <n v="3"/>
    <n v="3"/>
    <n v="0"/>
    <n v="247.864077669903"/>
    <n v="0"/>
    <n v="3"/>
    <n v="82.621359223300999"/>
    <s v="1.94805195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18"/>
    <s v="SFR"/>
    <s v="S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19"/>
    <s v="SPO"/>
    <s v="SPO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20"/>
    <s v="SRR"/>
    <s v="S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21"/>
    <s v="STA"/>
    <s v="STA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22"/>
    <s v="TBU"/>
    <s v="TBU"/>
    <n v="7"/>
    <n v="2"/>
    <n v="8"/>
    <n v="6"/>
    <n v="1"/>
    <n v="613.39805825242695"/>
    <n v="0"/>
    <n v="7"/>
    <n v="87.628294036061007"/>
    <s v="4.54545455"/>
    <n v="14.285714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7-OCT-17"/>
    <x v="3"/>
    <x v="23"/>
    <s v="TLE"/>
    <s v="TLE"/>
    <n v="13"/>
    <n v="11"/>
    <n v="25"/>
    <n v="1"/>
    <n v="12"/>
    <n v="1216.504854368934"/>
    <n v="0"/>
    <n v="13"/>
    <n v="93.577296489917998"/>
    <s v="8.44155844"/>
    <n v="92.307692299999999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0"/>
    <s v="BFR"/>
    <s v="B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1"/>
    <s v="BGR"/>
    <s v="B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2"/>
    <s v="BRR"/>
    <s v="B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3"/>
    <s v="C01"/>
    <s v="C01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4"/>
    <s v="C02"/>
    <s v="C02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5"/>
    <s v="CGR"/>
    <s v="CGR"/>
    <n v="2"/>
    <n v="0"/>
    <n v="4"/>
    <n v="1"/>
    <n v="1"/>
    <n v="205.82524271844699"/>
    <n v="0"/>
    <n v="2"/>
    <n v="102.91262135922349"/>
    <s v="1.29870130"/>
    <n v="5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6"/>
    <s v="CON"/>
    <s v="CON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7"/>
    <s v="COR"/>
    <s v="CO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8"/>
    <s v="CUL"/>
    <s v="CUL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9"/>
    <s v="FIT"/>
    <s v="FIT"/>
    <n v="9"/>
    <n v="9"/>
    <n v="18"/>
    <n v="2"/>
    <n v="7"/>
    <n v="568.64077669903099"/>
    <n v="0"/>
    <n v="9"/>
    <s v="63.18230852211455555555555555555555556"/>
    <s v="5.84415584"/>
    <n v="77.777777799999996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10"/>
    <s v="FITB"/>
    <s v="FITB"/>
    <n v="2"/>
    <n v="1"/>
    <n v="5"/>
    <n v="0"/>
    <n v="2"/>
    <n v="138.83495145631099"/>
    <n v="0"/>
    <n v="2"/>
    <n v="69.417475728155495"/>
    <s v="1.29870130"/>
    <n v="10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11"/>
    <s v="GGR"/>
    <s v="G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12"/>
    <s v="GOV"/>
    <s v="GOV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13"/>
    <s v="INT"/>
    <s v="INT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14"/>
    <s v="LGR"/>
    <s v="LGR"/>
    <n v="24"/>
    <n v="0"/>
    <n v="40"/>
    <n v="8"/>
    <n v="16"/>
    <n v="1281.5533980582479"/>
    <n v="0"/>
    <n v="24"/>
    <n v="53.398058252426999"/>
    <s v="15.5844156"/>
    <n v="66.66666669999999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15"/>
    <s v="PAC"/>
    <s v="PAC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16"/>
    <s v="PRO"/>
    <s v="PRO"/>
    <n v="7"/>
    <n v="1"/>
    <n v="16"/>
    <n v="0"/>
    <n v="7"/>
    <n v="675.63106796116494"/>
    <n v="0"/>
    <n v="7"/>
    <s v="96.51872399445214285714285714285714286"/>
    <s v="4.54545455"/>
    <n v="10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17"/>
    <s v="PROB"/>
    <s v="PROB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18"/>
    <s v="SFR"/>
    <s v="S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19"/>
    <s v="SPO"/>
    <s v="SPO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20"/>
    <s v="SRR"/>
    <s v="S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21"/>
    <s v="STA"/>
    <s v="STA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22"/>
    <s v="TBU"/>
    <s v="TBU"/>
    <n v="5"/>
    <n v="1"/>
    <n v="6"/>
    <n v="4"/>
    <n v="1"/>
    <n v="572.62135922330003"/>
    <n v="0"/>
    <n v="5"/>
    <n v="114.52427184466001"/>
    <s v="3.24675325"/>
    <n v="2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8-OCT-17"/>
    <x v="4"/>
    <x v="23"/>
    <s v="TLE"/>
    <s v="TLE"/>
    <n v="19"/>
    <n v="8"/>
    <n v="33"/>
    <n v="5"/>
    <n v="14"/>
    <n v="2057.281553398057"/>
    <n v="0"/>
    <n v="19"/>
    <s v="108.2779764946345789473684210526315789"/>
    <s v="12.3376623"/>
    <n v="73.684210500000006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0"/>
    <s v="BFR"/>
    <s v="B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1"/>
    <s v="BGR"/>
    <s v="B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2"/>
    <s v="BRR"/>
    <s v="B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3"/>
    <s v="C01"/>
    <s v="C01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4"/>
    <s v="C02"/>
    <s v="C02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5"/>
    <s v="CGR"/>
    <s v="CGR"/>
    <n v="1"/>
    <n v="0"/>
    <n v="3"/>
    <n v="0"/>
    <n v="1"/>
    <n v="116.504854368932"/>
    <n v="0"/>
    <n v="1"/>
    <n v="116.504854368932"/>
    <s v=".649350649"/>
    <n v="10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6"/>
    <s v="CON"/>
    <s v="CON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7"/>
    <s v="COR"/>
    <s v="COR"/>
    <n v="1"/>
    <n v="1"/>
    <n v="2"/>
    <n v="0"/>
    <n v="1"/>
    <n v="92.718446601942006"/>
    <n v="0"/>
    <n v="1"/>
    <n v="92.718446601942006"/>
    <s v=".649350649"/>
    <n v="10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8"/>
    <s v="CUL"/>
    <s v="CUL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9"/>
    <s v="FIT"/>
    <s v="FIT"/>
    <n v="5"/>
    <n v="1"/>
    <n v="9"/>
    <n v="2"/>
    <n v="3"/>
    <n v="364.07766990291401"/>
    <n v="0"/>
    <n v="5"/>
    <n v="72.815533980582799"/>
    <s v="3.24675325"/>
    <n v="6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10"/>
    <s v="FITB"/>
    <s v="FITB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11"/>
    <s v="GGR"/>
    <s v="G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12"/>
    <s v="GOV"/>
    <s v="GOV"/>
    <n v="1"/>
    <n v="1"/>
    <n v="1"/>
    <n v="1"/>
    <n v="0"/>
    <n v="66.990291262135997"/>
    <n v="0"/>
    <n v="1"/>
    <n v="66.990291262135997"/>
    <s v=".649350649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13"/>
    <s v="INT"/>
    <s v="INT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14"/>
    <s v="LGR"/>
    <s v="LGR"/>
    <n v="24"/>
    <n v="0"/>
    <n v="40"/>
    <n v="8"/>
    <n v="16"/>
    <n v="1281.5533980582479"/>
    <n v="0"/>
    <n v="24"/>
    <n v="53.398058252426999"/>
    <s v="15.5844156"/>
    <n v="66.66666669999999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15"/>
    <s v="PAC"/>
    <s v="PAC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16"/>
    <s v="PRO"/>
    <s v="PRO"/>
    <n v="4"/>
    <n v="1"/>
    <n v="6"/>
    <n v="2"/>
    <n v="2"/>
    <n v="297.378640776699"/>
    <n v="0"/>
    <n v="4"/>
    <n v="74.34466019417475"/>
    <s v="2.59740260"/>
    <n v="5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17"/>
    <s v="PROB"/>
    <s v="PROB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18"/>
    <s v="SFR"/>
    <s v="S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19"/>
    <s v="SPO"/>
    <s v="SPO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20"/>
    <s v="SRR"/>
    <s v="S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21"/>
    <s v="STA"/>
    <s v="STA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22"/>
    <s v="TBU"/>
    <s v="TBU"/>
    <n v="3"/>
    <n v="0"/>
    <n v="4"/>
    <n v="2"/>
    <n v="1"/>
    <n v="360"/>
    <n v="0"/>
    <n v="3"/>
    <n v="120"/>
    <s v="1.94805195"/>
    <n v="33.333333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29-OCT-17"/>
    <x v="5"/>
    <x v="23"/>
    <s v="TLE"/>
    <s v="TLE"/>
    <n v="9"/>
    <n v="0"/>
    <n v="15"/>
    <n v="3"/>
    <n v="6"/>
    <n v="875.72815533980497"/>
    <n v="0"/>
    <n v="9"/>
    <s v="97.30312837108944444444444444444444444"/>
    <s v="5.84415584"/>
    <n v="66.66666669999999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0"/>
    <s v="BFR"/>
    <s v="B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1"/>
    <s v="BGR"/>
    <s v="B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2"/>
    <s v="BRR"/>
    <s v="B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3"/>
    <s v="C01"/>
    <s v="C01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4"/>
    <s v="C02"/>
    <s v="C02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5"/>
    <s v="CGR"/>
    <s v="CGR"/>
    <n v="1"/>
    <n v="0"/>
    <n v="3"/>
    <n v="0"/>
    <n v="1"/>
    <n v="116.504854368932"/>
    <n v="0"/>
    <n v="1"/>
    <n v="116.504854368932"/>
    <s v=".649350649"/>
    <n v="10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6"/>
    <s v="CON"/>
    <s v="CON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7"/>
    <s v="COR"/>
    <s v="COR"/>
    <n v="12"/>
    <n v="11"/>
    <n v="13"/>
    <n v="11"/>
    <n v="1"/>
    <n v="1108.737864077671"/>
    <n v="0"/>
    <n v="12"/>
    <s v="92.39482200647258333333333333333333333"/>
    <s v="7.79220779"/>
    <n v="8.333333330000000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8"/>
    <s v="CUL"/>
    <s v="CUL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9"/>
    <s v="FIT"/>
    <s v="FIT"/>
    <n v="9"/>
    <n v="6"/>
    <n v="16"/>
    <n v="3"/>
    <n v="6"/>
    <n v="482.524271844662"/>
    <n v="0"/>
    <n v="9"/>
    <s v="53.61380798274022222222222222222222222"/>
    <s v="5.84415584"/>
    <n v="66.66666669999999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10"/>
    <s v="FITB"/>
    <s v="FITB"/>
    <n v="5"/>
    <n v="5"/>
    <n v="5"/>
    <n v="5"/>
    <n v="0"/>
    <n v="237.86407766990499"/>
    <n v="0"/>
    <n v="5"/>
    <n v="47.572815533981"/>
    <s v="3.24675325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11"/>
    <s v="GGR"/>
    <s v="G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12"/>
    <s v="GOV"/>
    <s v="GOV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13"/>
    <s v="INT"/>
    <s v="INT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14"/>
    <s v="LGR"/>
    <s v="LGR"/>
    <n v="24"/>
    <n v="0"/>
    <n v="40"/>
    <n v="8"/>
    <n v="16"/>
    <n v="1281.5533980582479"/>
    <n v="0"/>
    <n v="24"/>
    <n v="53.398058252426999"/>
    <s v="15.5844156"/>
    <n v="66.66666669999999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15"/>
    <s v="PAC"/>
    <s v="PAC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16"/>
    <s v="PRO"/>
    <s v="PRO"/>
    <n v="1"/>
    <n v="0"/>
    <n v="2"/>
    <n v="0"/>
    <n v="1"/>
    <n v="76.699029126214"/>
    <n v="0"/>
    <n v="1"/>
    <n v="76.699029126214"/>
    <s v=".649350649"/>
    <n v="10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17"/>
    <s v="PROB"/>
    <s v="PROB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18"/>
    <s v="SFR"/>
    <s v="S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19"/>
    <s v="SPO"/>
    <s v="SPO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20"/>
    <s v="SRR"/>
    <s v="SRR"/>
    <n v="5"/>
    <n v="5"/>
    <n v="5"/>
    <n v="5"/>
    <n v="0"/>
    <n v="432.03883495145499"/>
    <n v="0"/>
    <n v="5"/>
    <n v="86.407766990290995"/>
    <s v="3.24675325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21"/>
    <s v="STA"/>
    <s v="STA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22"/>
    <s v="TBU"/>
    <s v="TBU"/>
    <n v="6"/>
    <n v="3"/>
    <n v="7"/>
    <n v="5"/>
    <n v="1"/>
    <n v="923.10679611650505"/>
    <n v="0"/>
    <n v="6"/>
    <s v="153.8511326860841666666666666666666667"/>
    <s v="3.89610390"/>
    <n v="16.6666667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0-OCT-17"/>
    <x v="6"/>
    <x v="23"/>
    <s v="TLE"/>
    <s v="TLE"/>
    <n v="4"/>
    <n v="1"/>
    <n v="7"/>
    <n v="1"/>
    <n v="3"/>
    <n v="523.30097087378601"/>
    <n v="0"/>
    <n v="4"/>
    <n v="130.8252427184465"/>
    <s v="2.59740260"/>
    <n v="75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0"/>
    <s v="BFR"/>
    <s v="B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1"/>
    <s v="BGR"/>
    <s v="B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2"/>
    <s v="BRR"/>
    <s v="B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3"/>
    <s v="C01"/>
    <s v="C01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4"/>
    <s v="C02"/>
    <s v="C02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5"/>
    <s v="CGR"/>
    <s v="CGR"/>
    <n v="1"/>
    <n v="0"/>
    <n v="3"/>
    <n v="0"/>
    <n v="1"/>
    <n v="116.504854368932"/>
    <n v="0"/>
    <n v="1"/>
    <n v="116.504854368932"/>
    <s v=".649350649"/>
    <n v="10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6"/>
    <s v="CON"/>
    <s v="CON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7"/>
    <s v="COR"/>
    <s v="COR"/>
    <n v="7"/>
    <n v="1"/>
    <n v="8"/>
    <n v="6"/>
    <n v="1"/>
    <n v="656.31067961165104"/>
    <n v="0"/>
    <n v="7"/>
    <s v="93.75866851595014285714285714285714286"/>
    <s v="4.54545455"/>
    <n v="14.2857143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8"/>
    <s v="CUL"/>
    <s v="CUL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9"/>
    <s v="FIT"/>
    <s v="FIT"/>
    <n v="9"/>
    <n v="2"/>
    <n v="16"/>
    <n v="4"/>
    <n v="5"/>
    <n v="465.048543689322"/>
    <n v="0"/>
    <n v="9"/>
    <s v="51.67206040992466666666666666666666667"/>
    <s v="5.84415584"/>
    <n v="55.555555599999998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10"/>
    <s v="FITB"/>
    <s v="FITB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11"/>
    <s v="GGR"/>
    <s v="G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12"/>
    <s v="GOV"/>
    <s v="GOV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13"/>
    <s v="INT"/>
    <s v="INT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14"/>
    <s v="LGR"/>
    <s v="LG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15"/>
    <s v="PAC"/>
    <s v="PAC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16"/>
    <s v="PRO"/>
    <s v="PRO"/>
    <n v="6"/>
    <n v="5"/>
    <n v="12"/>
    <n v="0"/>
    <n v="6"/>
    <n v="425.145631067963"/>
    <n v="0"/>
    <n v="6"/>
    <s v="70.85760517799383333333333333333333333"/>
    <s v="3.89610390"/>
    <n v="10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17"/>
    <s v="PROB"/>
    <s v="PROB"/>
    <n v="2"/>
    <n v="2"/>
    <n v="3"/>
    <n v="1"/>
    <n v="1"/>
    <n v="131.650485436894"/>
    <n v="0"/>
    <n v="2"/>
    <n v="65.825242718447001"/>
    <s v="1.29870130"/>
    <n v="5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18"/>
    <s v="SFR"/>
    <s v="SF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19"/>
    <s v="SPO"/>
    <s v="SPO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20"/>
    <s v="SRR"/>
    <s v="SRR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21"/>
    <s v="STA"/>
    <s v="STA"/>
    <n v="0"/>
    <n v="0"/>
    <n v="0"/>
    <n v="0"/>
    <n v="0"/>
    <n v="0"/>
    <n v="0"/>
    <n v="0"/>
    <n v="0"/>
    <s v="0"/>
    <n v="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22"/>
    <s v="TBU"/>
    <s v="TBU"/>
    <n v="10"/>
    <n v="5"/>
    <n v="11"/>
    <n v="9"/>
    <n v="1"/>
    <n v="848.34951456310705"/>
    <n v="0"/>
    <n v="10"/>
    <n v="84.834951456310705"/>
    <s v="6.49350649"/>
    <n v="10"/>
    <n v="456"/>
    <n v="43438.446601941781"/>
    <n v="95.259751300000005"/>
    <m/>
    <n v="172"/>
    <n v="651"/>
    <n v="280"/>
    <n v="176"/>
    <n v="37.012987000000003"/>
    <n v="0"/>
    <n v="38.596491200000003"/>
    <n v="0"/>
  </r>
  <r>
    <n v="2433775"/>
    <s v="31-OCT-17"/>
    <x v="7"/>
    <x v="23"/>
    <s v="TLE"/>
    <s v="TLE"/>
    <n v="9"/>
    <n v="5"/>
    <n v="17"/>
    <n v="1"/>
    <n v="8"/>
    <n v="854.36893203883403"/>
    <n v="0"/>
    <n v="9"/>
    <s v="94.92988133764822222222222222222222222"/>
    <s v="5.84415584"/>
    <n v="88.888888899999998"/>
    <n v="456"/>
    <n v="43438.446601941781"/>
    <n v="95.259751300000005"/>
    <m/>
    <n v="172"/>
    <n v="651"/>
    <n v="280"/>
    <n v="176"/>
    <n v="37.012987000000003"/>
    <n v="0"/>
    <n v="38.596491200000003"/>
    <n v="0"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  <r>
    <m/>
    <m/>
    <x v="8"/>
    <x v="24"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53">
  <r>
    <s v="PBVPP"/>
    <s v="01-OCT-17"/>
    <x v="0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7"/>
    <s v="COR"/>
    <s v="COR"/>
    <n v="0"/>
    <n v="14"/>
    <n v="14"/>
    <n v="14"/>
    <n v="0"/>
    <n v="1339.8058252427199"/>
    <n v="174.27184466019901"/>
    <n v="0"/>
    <n v="1514.0776699029191"/>
    <n v="65"/>
    <n v="21.5384615"/>
    <s v="95.70041608876571428571428571428571429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9"/>
    <s v="FIT"/>
    <s v="FIT"/>
    <n v="0"/>
    <n v="2"/>
    <n v="3"/>
    <n v="1"/>
    <n v="1"/>
    <n v="102.912621359224"/>
    <n v="91.351755041076004"/>
    <n v="21.367521367521"/>
    <n v="215.63189776782099"/>
    <n v="65"/>
    <n v="3.0769230799999998"/>
    <n v="51.456310679612002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10"/>
    <s v="FITB"/>
    <s v="FITB"/>
    <n v="0"/>
    <n v="3"/>
    <n v="3"/>
    <n v="3"/>
    <n v="0"/>
    <n v="160.19417475728201"/>
    <n v="29.126213592233999"/>
    <n v="21.367521367521"/>
    <n v="210.687909717037"/>
    <n v="65"/>
    <n v="4.6153846200000004"/>
    <s v="53.39805825242733333333333333333333333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12"/>
    <s v="GOV"/>
    <s v="GOV"/>
    <n v="0"/>
    <n v="1"/>
    <n v="1"/>
    <n v="1"/>
    <n v="0"/>
    <n v="66.990291262135997"/>
    <n v="9.7087378640779995"/>
    <n v="21.367521367521"/>
    <n v="98.066550493734994"/>
    <n v="65"/>
    <n v="1.5384615399999999"/>
    <n v="66.990291262135997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16"/>
    <s v="PRO"/>
    <s v="PRO"/>
    <n v="0"/>
    <n v="8"/>
    <n v="13"/>
    <n v="3"/>
    <n v="5"/>
    <n v="654.95145631068203"/>
    <n v="126.213592233009"/>
    <n v="-46.367521367522002"/>
    <n v="734.79752717616896"/>
    <n v="65"/>
    <n v="12.307692299999999"/>
    <n v="81.868932038835254"/>
    <n v="7.69230768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17"/>
    <s v="PROB"/>
    <s v="PROB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20"/>
    <s v="SRR"/>
    <s v="SRR"/>
    <n v="0"/>
    <n v="1"/>
    <n v="1"/>
    <n v="1"/>
    <n v="0"/>
    <n v="140.77669902912601"/>
    <n v="9.7087378640779995"/>
    <n v="0"/>
    <n v="150.485436893204"/>
    <n v="65"/>
    <n v="1.5384615399999999"/>
    <n v="140.776699029126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22"/>
    <s v="TBU"/>
    <s v="TBU"/>
    <n v="0"/>
    <n v="11"/>
    <n v="16"/>
    <n v="8"/>
    <n v="3"/>
    <n v="1006.5436893203899"/>
    <n v="135.922330097089"/>
    <n v="47.008547008546003"/>
    <n v="1189.4745664260249"/>
    <n v="65"/>
    <n v="16.923076900000002"/>
    <s v="91.50397175639909090909090909090909091"/>
    <n v="4.6153846200000004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1-OCT-17"/>
    <x v="0"/>
    <x v="23"/>
    <s v="TLE"/>
    <s v="TLE"/>
    <n v="0"/>
    <n v="15"/>
    <n v="24"/>
    <n v="6"/>
    <n v="9"/>
    <n v="1321.3592233009711"/>
    <n v="233.00970873786301"/>
    <n v="106.83760683760499"/>
    <n v="1661.206538876439"/>
    <n v="65"/>
    <n v="23.076923099999998"/>
    <n v="88.090614886731402"/>
    <n v="13.846153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7"/>
    <s v="COR"/>
    <s v="COR"/>
    <n v="0"/>
    <n v="24"/>
    <n v="24"/>
    <n v="24"/>
    <n v="0"/>
    <n v="2320.3883495145692"/>
    <n v="390.31615633558198"/>
    <n v="0"/>
    <n v="2710.7045058501508"/>
    <n v="65"/>
    <n v="36.923076899999998"/>
    <n v="96.682847896440379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9"/>
    <s v="FIT"/>
    <s v="FIT"/>
    <n v="0"/>
    <n v="1"/>
    <n v="1"/>
    <n v="1"/>
    <n v="0"/>
    <n v="126.699029126214"/>
    <n v="9.7087378640779995"/>
    <n v="0"/>
    <n v="136.407766990292"/>
    <n v="65"/>
    <n v="1.5384615399999999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10"/>
    <s v="FITB"/>
    <s v="FITB"/>
    <n v="0"/>
    <n v="3"/>
    <n v="3"/>
    <n v="3"/>
    <n v="0"/>
    <n v="398.05825242718498"/>
    <n v="29.126213592233999"/>
    <n v="0"/>
    <n v="427.18446601941901"/>
    <n v="65"/>
    <n v="4.6153846200000004"/>
    <n v="132.686084142395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12"/>
    <s v="GOV"/>
    <s v="GOV"/>
    <n v="0"/>
    <n v="1"/>
    <n v="1"/>
    <n v="1"/>
    <n v="0"/>
    <n v="183.495145631068"/>
    <n v="9.7087378640779995"/>
    <n v="21.367521367521"/>
    <n v="214.57140486266701"/>
    <n v="65"/>
    <n v="1.5384615399999999"/>
    <n v="183.495145631068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16"/>
    <s v="PRO"/>
    <s v="PRO"/>
    <n v="0"/>
    <n v="1"/>
    <n v="2"/>
    <n v="0"/>
    <n v="1"/>
    <n v="169.90291262135901"/>
    <n v="19.417475728155001"/>
    <n v="42.735042735042001"/>
    <n v="232.05543108455601"/>
    <n v="65"/>
    <n v="1.5384615399999999"/>
    <n v="169.90291262135901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17"/>
    <s v="PROB"/>
    <s v="PROB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20"/>
    <s v="SRR"/>
    <s v="SRR"/>
    <n v="0"/>
    <n v="1"/>
    <n v="1"/>
    <n v="1"/>
    <n v="0"/>
    <n v="140.77669902912601"/>
    <n v="9.7087378640779995"/>
    <n v="0"/>
    <n v="150.485436893204"/>
    <n v="65"/>
    <n v="1.5384615399999999"/>
    <n v="140.776699029126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22"/>
    <s v="TBU"/>
    <s v="TBU"/>
    <n v="0"/>
    <n v="19"/>
    <n v="25"/>
    <n v="15"/>
    <n v="4"/>
    <n v="3184.2135922330081"/>
    <n v="249.77097336321"/>
    <n v="299.145299145298"/>
    <n v="3733.129864741516"/>
    <n v="65"/>
    <n v="29.230769200000001"/>
    <s v="167.5901890648951578947368421052631579"/>
    <n v="6.1538461499999997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2-OCT-17"/>
    <x v="1"/>
    <x v="23"/>
    <s v="TLE"/>
    <s v="TLE"/>
    <n v="0"/>
    <n v="9"/>
    <n v="11"/>
    <n v="7"/>
    <n v="2"/>
    <n v="1493.203883495145"/>
    <n v="106.796116504856"/>
    <n v="72.649572649573003"/>
    <n v="1672.6495726495741"/>
    <n v="65"/>
    <n v="13.8461538"/>
    <s v="165.9115426105716666666666666666666667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7"/>
    <s v="COR"/>
    <s v="COR"/>
    <n v="0"/>
    <n v="37"/>
    <n v="37"/>
    <n v="37"/>
    <n v="0"/>
    <n v="3468.9320388349579"/>
    <n v="427.78690565099498"/>
    <n v="12.820512820513001"/>
    <n v="3909.5394573064659"/>
    <n v="65"/>
    <n v="56.923076899999998"/>
    <s v="93.75491996851237837837837837837837838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9"/>
    <s v="FIT"/>
    <s v="FIT"/>
    <n v="0"/>
    <n v="1"/>
    <n v="1"/>
    <n v="1"/>
    <n v="0"/>
    <n v="126.699029126214"/>
    <n v="9.7087378640779995"/>
    <n v="0"/>
    <n v="136.407766990292"/>
    <n v="65"/>
    <n v="1.5384615399999999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10"/>
    <s v="FITB"/>
    <s v="FITB"/>
    <n v="0"/>
    <n v="3"/>
    <n v="3"/>
    <n v="3"/>
    <n v="0"/>
    <n v="380.09708737864202"/>
    <n v="29.126213592233999"/>
    <n v="0"/>
    <n v="409.22330097087598"/>
    <n v="65"/>
    <n v="4.6153846200000004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12"/>
    <s v="GOV"/>
    <s v="GOV"/>
    <n v="0"/>
    <n v="1"/>
    <n v="1"/>
    <n v="1"/>
    <n v="0"/>
    <n v="183.495145631068"/>
    <n v="9.7087378640779995"/>
    <n v="21.367521367521"/>
    <n v="214.57140486266701"/>
    <n v="65"/>
    <n v="1.5384615399999999"/>
    <n v="183.495145631068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16"/>
    <s v="PRO"/>
    <s v="PR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17"/>
    <s v="PROB"/>
    <s v="PROB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20"/>
    <s v="SRR"/>
    <s v="SRR"/>
    <n v="0"/>
    <n v="1"/>
    <n v="1"/>
    <n v="1"/>
    <n v="0"/>
    <n v="140.77669902912601"/>
    <n v="9.7087378640779995"/>
    <n v="0"/>
    <n v="150.485436893204"/>
    <n v="65"/>
    <n v="1.5384615399999999"/>
    <n v="140.776699029126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22"/>
    <s v="TBU"/>
    <s v="TBU"/>
    <n v="0"/>
    <n v="12"/>
    <n v="16"/>
    <n v="10"/>
    <n v="2"/>
    <n v="2138.5825242718438"/>
    <n v="211.71604016264499"/>
    <n v="64.102564102562994"/>
    <n v="2414.401128537052"/>
    <n v="65"/>
    <n v="18.4615385"/>
    <n v="178.21521035598701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3-OCT-17"/>
    <x v="2"/>
    <x v="23"/>
    <s v="TLE"/>
    <s v="TLE"/>
    <n v="0"/>
    <n v="3"/>
    <n v="3"/>
    <n v="3"/>
    <n v="0"/>
    <n v="488.34951456310603"/>
    <n v="29.126213592233999"/>
    <n v="42.735042735042001"/>
    <n v="560.21077089038204"/>
    <n v="65"/>
    <n v="4.6153846200000004"/>
    <s v="162.7831715210353333333333333333333333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7"/>
    <s v="COR"/>
    <s v="COR"/>
    <n v="0"/>
    <n v="32"/>
    <n v="32"/>
    <n v="32"/>
    <n v="0"/>
    <n v="3176.2135922330158"/>
    <n v="454.56559621609301"/>
    <n v="47.008547008546998"/>
    <n v="3677.7877354576558"/>
    <n v="65"/>
    <n v="49.230769199999997"/>
    <n v="99.256674757281743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9"/>
    <s v="FIT"/>
    <s v="FIT"/>
    <n v="0"/>
    <n v="3"/>
    <n v="4"/>
    <n v="2"/>
    <n v="1"/>
    <n v="388.34951456310802"/>
    <n v="38.834951456311003"/>
    <n v="0"/>
    <n v="427.18446601941901"/>
    <n v="65"/>
    <n v="4.6153846200000004"/>
    <s v="129.4498381877026666666666666666666667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10"/>
    <s v="FITB"/>
    <s v="FITB"/>
    <n v="0"/>
    <n v="3"/>
    <n v="3"/>
    <n v="3"/>
    <n v="0"/>
    <n v="380.09708737864202"/>
    <n v="29.126213592233999"/>
    <n v="0"/>
    <n v="409.22330097087598"/>
    <n v="65"/>
    <n v="4.6153846200000004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12"/>
    <s v="GOV"/>
    <s v="GOV"/>
    <n v="0"/>
    <n v="1"/>
    <n v="1"/>
    <n v="1"/>
    <n v="0"/>
    <n v="183.495145631068"/>
    <n v="9.7087378640779995"/>
    <n v="21.367521367521"/>
    <n v="214.57140486266701"/>
    <n v="65"/>
    <n v="1.5384615399999999"/>
    <n v="183.495145631068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16"/>
    <s v="PRO"/>
    <s v="PR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17"/>
    <s v="PROB"/>
    <s v="PROB"/>
    <n v="0"/>
    <n v="2"/>
    <n v="2"/>
    <n v="2"/>
    <n v="0"/>
    <n v="357.28155339805801"/>
    <n v="19.417475728155999"/>
    <n v="21.367521367521"/>
    <n v="398.06655049373501"/>
    <n v="65"/>
    <n v="3.0769230799999998"/>
    <n v="178.640776699029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20"/>
    <s v="SRR"/>
    <s v="SRR"/>
    <n v="0"/>
    <n v="1"/>
    <n v="1"/>
    <n v="1"/>
    <n v="0"/>
    <n v="140.77669902912601"/>
    <n v="9.7087378640779995"/>
    <n v="0"/>
    <n v="150.485436893204"/>
    <n v="65"/>
    <n v="1.5384615399999999"/>
    <n v="140.776699029126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22"/>
    <s v="TBU"/>
    <s v="TBU"/>
    <n v="0"/>
    <n v="17"/>
    <n v="21"/>
    <n v="15"/>
    <n v="2"/>
    <n v="3056.058252427184"/>
    <n v="166.583686001166"/>
    <n v="67.986059248193996"/>
    <n v="3290.6279976765441"/>
    <n v="65"/>
    <n v="26.1538462"/>
    <s v="179.7681324957167058823529411764705882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4-OCT-17"/>
    <x v="3"/>
    <x v="23"/>
    <s v="TLE"/>
    <s v="TLE"/>
    <n v="0"/>
    <n v="6"/>
    <n v="10"/>
    <n v="4"/>
    <n v="2"/>
    <n v="1322.52427184466"/>
    <n v="97.087378640777004"/>
    <n v="42.735042735042001"/>
    <n v="1462.346693220479"/>
    <n v="65"/>
    <n v="9.2307692299999999"/>
    <n v="220.42071197410999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7"/>
    <s v="COR"/>
    <s v="COR"/>
    <n v="0"/>
    <n v="19"/>
    <n v="20"/>
    <n v="18"/>
    <n v="1"/>
    <n v="1895.6310679611699"/>
    <n v="230.85636046801599"/>
    <n v="25.641025641026001"/>
    <n v="2152.1284540702118"/>
    <n v="65"/>
    <n v="29.230769200000001"/>
    <s v="99.77005620848263157894736842105263158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9"/>
    <s v="FIT"/>
    <s v="FIT"/>
    <n v="0"/>
    <n v="1"/>
    <n v="1"/>
    <n v="1"/>
    <n v="0"/>
    <n v="126.699029126214"/>
    <n v="9.7087378640779995"/>
    <n v="0"/>
    <n v="136.407766990292"/>
    <n v="65"/>
    <n v="1.5384615399999999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10"/>
    <s v="FITB"/>
    <s v="FITB"/>
    <n v="0"/>
    <n v="1"/>
    <n v="1"/>
    <n v="1"/>
    <n v="0"/>
    <n v="126.699029126214"/>
    <n v="9.7087378640779995"/>
    <n v="0"/>
    <n v="136.407766990292"/>
    <n v="65"/>
    <n v="1.5384615399999999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16"/>
    <s v="PRO"/>
    <s v="PR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17"/>
    <s v="PROB"/>
    <s v="PROB"/>
    <n v="0"/>
    <n v="3"/>
    <n v="3"/>
    <n v="3"/>
    <n v="0"/>
    <n v="478.640776699029"/>
    <n v="29.126213592233999"/>
    <n v="21.367521367521"/>
    <n v="529.13451165878405"/>
    <n v="65"/>
    <n v="4.6153846200000004"/>
    <n v="159.54692556634299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20"/>
    <s v="SRR"/>
    <s v="SRR"/>
    <n v="0"/>
    <n v="1"/>
    <n v="1"/>
    <n v="1"/>
    <n v="0"/>
    <n v="140.77669902912601"/>
    <n v="9.7087378640779995"/>
    <n v="0"/>
    <n v="150.485436893204"/>
    <n v="65"/>
    <n v="1.5384615399999999"/>
    <n v="140.776699029126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22"/>
    <s v="TBU"/>
    <s v="TBU"/>
    <n v="0"/>
    <n v="15"/>
    <n v="20"/>
    <n v="12"/>
    <n v="3"/>
    <n v="2254.116504854368"/>
    <n v="201.80897850801099"/>
    <n v="85.470085470084001"/>
    <n v="2541.3955688324631"/>
    <n v="65"/>
    <n v="23.076923099999998"/>
    <s v="150.2744336569578666666666666666666667"/>
    <n v="4.6153846200000004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5-OCT-17"/>
    <x v="4"/>
    <x v="23"/>
    <s v="TLE"/>
    <s v="TLE"/>
    <n v="0"/>
    <n v="8"/>
    <n v="12"/>
    <n v="4"/>
    <n v="4"/>
    <n v="1187.3786407767"/>
    <n v="116.504854368932"/>
    <n v="81.196581196579999"/>
    <n v="1385.0800763422119"/>
    <n v="65"/>
    <n v="12.307692299999999"/>
    <n v="148.4223300970875"/>
    <n v="6.1538461499999997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7"/>
    <s v="COR"/>
    <s v="COR"/>
    <n v="0"/>
    <n v="6"/>
    <n v="6"/>
    <n v="6"/>
    <n v="0"/>
    <n v="583.49514563106698"/>
    <n v="97.087378640778994"/>
    <n v="0"/>
    <n v="680.58252427184595"/>
    <n v="65"/>
    <n v="9.2307692299999999"/>
    <s v="97.24919093851116666666666666666666667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9"/>
    <s v="FIT"/>
    <s v="FIT"/>
    <n v="0"/>
    <n v="5"/>
    <n v="9"/>
    <n v="1"/>
    <n v="4"/>
    <n v="268.932038834953"/>
    <n v="168.30138577711401"/>
    <n v="0"/>
    <n v="437.23342461206698"/>
    <n v="65"/>
    <n v="7.6923076899999998"/>
    <n v="53.7864077669906"/>
    <n v="6.1538461499999997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10"/>
    <s v="FITB"/>
    <s v="FITB"/>
    <n v="0"/>
    <n v="5"/>
    <n v="5"/>
    <n v="5"/>
    <n v="0"/>
    <n v="237.86407766990499"/>
    <n v="48.543689320390001"/>
    <n v="0"/>
    <n v="286.40776699029499"/>
    <n v="65"/>
    <n v="7.6923076899999998"/>
    <n v="47.57281553398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14"/>
    <s v="LGR"/>
    <s v="LGR"/>
    <n v="0"/>
    <n v="18"/>
    <n v="29"/>
    <n v="7"/>
    <n v="11"/>
    <n v="1013.5922330097"/>
    <n v="281.55339805825099"/>
    <n v="0"/>
    <n v="1295.1456310679509"/>
    <n v="65"/>
    <n v="27.692307700000001"/>
    <n v="56.310679611650002"/>
    <n v="16.923076900000002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16"/>
    <s v="PRO"/>
    <s v="PRO"/>
    <n v="0"/>
    <n v="7"/>
    <n v="13"/>
    <n v="1"/>
    <n v="6"/>
    <n v="673.49514563107005"/>
    <n v="165.59621608165099"/>
    <n v="64.102564102562994"/>
    <n v="903.19392581528405"/>
    <n v="65"/>
    <n v="10.769230800000001"/>
    <n v="96.213592233010004"/>
    <n v="9.23076922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17"/>
    <s v="PROB"/>
    <s v="PROB"/>
    <n v="0"/>
    <n v="2"/>
    <n v="2"/>
    <n v="2"/>
    <n v="0"/>
    <n v="163.106796116504"/>
    <n v="19.417475728155999"/>
    <n v="21.367521367521"/>
    <n v="203.891793212181"/>
    <n v="65"/>
    <n v="3.0769230799999998"/>
    <n v="81.553398058252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20"/>
    <s v="SRR"/>
    <s v="S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22"/>
    <s v="TBU"/>
    <s v="TBU"/>
    <n v="0"/>
    <n v="4"/>
    <n v="8"/>
    <n v="2"/>
    <n v="2"/>
    <n v="506.54368932038898"/>
    <n v="29.126213592233"/>
    <n v="48.717948717949"/>
    <n v="584.38785163057105"/>
    <n v="65"/>
    <n v="6.1538461499999997"/>
    <n v="126.63592233009724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6-OCT-17"/>
    <x v="5"/>
    <x v="23"/>
    <s v="TLE"/>
    <s v="TLE"/>
    <n v="0"/>
    <n v="12"/>
    <n v="20"/>
    <n v="4"/>
    <n v="8"/>
    <n v="1062.135922330099"/>
    <n v="841.77827566176904"/>
    <n v="85.470085470084001"/>
    <n v="1989.384283461952"/>
    <n v="65"/>
    <n v="18.4615385"/>
    <s v="88.51132686084158333333333333333333333"/>
    <n v="12.3076922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7"/>
    <s v="COR"/>
    <s v="COR"/>
    <n v="0"/>
    <n v="2"/>
    <n v="2"/>
    <n v="2"/>
    <n v="0"/>
    <n v="217.47572815533999"/>
    <n v="58.252427184467003"/>
    <n v="0"/>
    <n v="275.72815533980702"/>
    <n v="65"/>
    <n v="3.0769230799999998"/>
    <n v="108.73786407767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9"/>
    <s v="FIT"/>
    <s v="FIT"/>
    <n v="0"/>
    <n v="10"/>
    <n v="16"/>
    <n v="4"/>
    <n v="6"/>
    <n v="522.330097087382"/>
    <n v="219.327026802755"/>
    <n v="41.367521367521"/>
    <n v="783.02464525765799"/>
    <n v="65"/>
    <n v="15.384615399999999"/>
    <n v="52.233009708738201"/>
    <n v="9.23076922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10"/>
    <s v="FITB"/>
    <s v="FITB"/>
    <n v="0"/>
    <n v="1"/>
    <n v="1"/>
    <n v="1"/>
    <n v="0"/>
    <n v="47.572815533981"/>
    <n v="9.7087378640779995"/>
    <n v="0"/>
    <n v="57.281553398059003"/>
    <n v="65"/>
    <n v="1.5384615399999999"/>
    <n v="47.57281553398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14"/>
    <s v="LGR"/>
    <s v="LGR"/>
    <n v="0"/>
    <n v="18"/>
    <n v="29"/>
    <n v="7"/>
    <n v="11"/>
    <n v="1013.5922330097"/>
    <n v="281.55339805825099"/>
    <n v="0"/>
    <n v="1295.1456310679509"/>
    <n v="65"/>
    <n v="27.692307700000001"/>
    <n v="56.310679611650002"/>
    <n v="16.923076900000002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16"/>
    <s v="PRO"/>
    <s v="PRO"/>
    <n v="0"/>
    <n v="10"/>
    <n v="19"/>
    <n v="1"/>
    <n v="9"/>
    <n v="927.18446601942105"/>
    <n v="184.46601941747301"/>
    <n v="85.470085470084001"/>
    <n v="1197.1205709069779"/>
    <n v="65"/>
    <n v="15.384615399999999"/>
    <n v="92.718446601942105"/>
    <n v="13.846153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17"/>
    <s v="PROB"/>
    <s v="PROB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20"/>
    <s v="SRR"/>
    <s v="S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22"/>
    <s v="TBU"/>
    <s v="TBU"/>
    <n v="0"/>
    <n v="3"/>
    <n v="7"/>
    <n v="1"/>
    <n v="2"/>
    <n v="385.18446601941798"/>
    <n v="54.629491328519997"/>
    <n v="0"/>
    <n v="439.81395734793801"/>
    <n v="65"/>
    <n v="4.6153846200000004"/>
    <s v="128.3948220064726666666666666666666667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7-OCT-17"/>
    <x v="6"/>
    <x v="23"/>
    <s v="TLE"/>
    <s v="TLE"/>
    <n v="0"/>
    <n v="14"/>
    <n v="24"/>
    <n v="4"/>
    <n v="10"/>
    <n v="1257.3786407767011"/>
    <n v="315.53398058252202"/>
    <n v="68.376068376066996"/>
    <n v="1641.2886897352901"/>
    <n v="65"/>
    <n v="21.5384615"/>
    <s v="89.81276005547864285714285714285714286"/>
    <n v="15.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7"/>
    <s v="COR"/>
    <s v="COR"/>
    <n v="0"/>
    <n v="8"/>
    <n v="8"/>
    <n v="8"/>
    <n v="0"/>
    <n v="789.32038834951595"/>
    <n v="116.504854368935"/>
    <n v="64.957264957264002"/>
    <n v="970.78250767571501"/>
    <n v="65"/>
    <n v="12.307692299999999"/>
    <n v="98.66504854368949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9"/>
    <s v="FIT"/>
    <s v="FIT"/>
    <n v="0"/>
    <n v="10"/>
    <n v="15"/>
    <n v="5"/>
    <n v="5"/>
    <n v="514.56310679612"/>
    <n v="256.07086548834098"/>
    <n v="1.3675213675210001"/>
    <n v="772.00149365198195"/>
    <n v="65"/>
    <n v="15.384615399999999"/>
    <n v="51.456310679612002"/>
    <n v="7.69230768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10"/>
    <s v="FITB"/>
    <s v="FITB"/>
    <n v="0"/>
    <n v="3"/>
    <n v="3"/>
    <n v="3"/>
    <n v="0"/>
    <n v="142.71844660194299"/>
    <n v="29.126213592233999"/>
    <n v="0"/>
    <n v="171.84466019417701"/>
    <n v="65"/>
    <n v="4.6153846200000004"/>
    <n v="47.57281553398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12"/>
    <s v="GOV"/>
    <s v="GOV"/>
    <n v="0"/>
    <n v="1"/>
    <n v="1"/>
    <n v="1"/>
    <n v="0"/>
    <n v="121.359223300971"/>
    <n v="9.7087378640779995"/>
    <n v="0"/>
    <n v="131.06796116504901"/>
    <n v="65"/>
    <n v="1.5384615399999999"/>
    <n v="121.35922330097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16"/>
    <s v="PRO"/>
    <s v="PRO"/>
    <n v="0"/>
    <n v="6"/>
    <n v="9"/>
    <n v="3"/>
    <n v="3"/>
    <n v="418.54368932039"/>
    <n v="126.267529665588"/>
    <n v="64.102564102562994"/>
    <n v="608.91378308854098"/>
    <n v="65"/>
    <n v="9.2307692299999999"/>
    <s v="69.75728155339833333333333333333333333"/>
    <n v="4.6153846200000004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17"/>
    <s v="PROB"/>
    <s v="PROB"/>
    <n v="0"/>
    <n v="2"/>
    <n v="2"/>
    <n v="2"/>
    <n v="0"/>
    <n v="118.64077669903"/>
    <n v="19.417475728155999"/>
    <n v="21.367521367521"/>
    <n v="159.425773794707"/>
    <n v="65"/>
    <n v="3.0769230799999998"/>
    <n v="59.320388349515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20"/>
    <s v="SRR"/>
    <s v="SRR"/>
    <n v="0"/>
    <n v="1"/>
    <n v="1"/>
    <n v="1"/>
    <n v="0"/>
    <n v="165.04854368932001"/>
    <n v="9.7087378640779995"/>
    <n v="0"/>
    <n v="174.757281553398"/>
    <n v="65"/>
    <n v="1.5384615399999999"/>
    <n v="165.048543689320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22"/>
    <s v="TBU"/>
    <s v="TBU"/>
    <n v="0"/>
    <n v="7"/>
    <n v="11"/>
    <n v="5"/>
    <n v="2"/>
    <n v="798.97087378640902"/>
    <n v="74.757281553398997"/>
    <n v="21.367521367521"/>
    <n v="895.09567670732895"/>
    <n v="65"/>
    <n v="10.769230800000001"/>
    <s v="114.1386962552012857142857142857142857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8-OCT-17"/>
    <x v="7"/>
    <x v="23"/>
    <s v="TLE"/>
    <s v="TLE"/>
    <n v="0"/>
    <n v="9"/>
    <n v="17"/>
    <n v="3"/>
    <n v="6"/>
    <n v="972.13592233009899"/>
    <n v="-194.174757281555"/>
    <n v="85.470085470084996"/>
    <n v="863.43125051862899"/>
    <n v="65"/>
    <n v="13.8461538"/>
    <s v="108.0151024811221111111111111111111111"/>
    <n v="9.23076922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5"/>
    <s v="CGR"/>
    <s v="CGR"/>
    <n v="0"/>
    <n v="7"/>
    <n v="7"/>
    <n v="7"/>
    <n v="0"/>
    <n v="936.89320388349699"/>
    <n v="67.961165048545993"/>
    <n v="0"/>
    <n v="1004.854368932043"/>
    <n v="65"/>
    <n v="10.769230800000001"/>
    <n v="133.841886269071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7"/>
    <s v="COR"/>
    <s v="COR"/>
    <n v="0"/>
    <n v="20"/>
    <n v="20"/>
    <n v="20"/>
    <n v="0"/>
    <n v="1801.4563106796129"/>
    <n v="242.13592233010399"/>
    <n v="39.316239316238999"/>
    <n v="2082.9084723259562"/>
    <n v="65"/>
    <n v="30.769230799999999"/>
    <n v="90.072815533980645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9"/>
    <s v="FIT"/>
    <s v="FIT"/>
    <n v="0"/>
    <n v="3"/>
    <n v="3"/>
    <n v="3"/>
    <n v="0"/>
    <n v="380.09708737864202"/>
    <n v="48.543689320388999"/>
    <n v="21.367521367521"/>
    <n v="450.00829806655202"/>
    <n v="65"/>
    <n v="4.6153846200000004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10"/>
    <s v="FITB"/>
    <s v="FITB"/>
    <n v="0"/>
    <n v="3"/>
    <n v="3"/>
    <n v="3"/>
    <n v="0"/>
    <n v="380.09708737864202"/>
    <n v="29.126213592233999"/>
    <n v="0"/>
    <n v="409.22330097087598"/>
    <n v="65"/>
    <n v="4.6153846200000004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12"/>
    <s v="GOV"/>
    <s v="GOV"/>
    <n v="0"/>
    <n v="1"/>
    <n v="1"/>
    <n v="1"/>
    <n v="0"/>
    <n v="183.495145631068"/>
    <n v="40.097087378642001"/>
    <n v="0"/>
    <n v="223.59223300970999"/>
    <n v="65"/>
    <n v="1.5384615399999999"/>
    <n v="183.495145631068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16"/>
    <s v="PRO"/>
    <s v="PRO"/>
    <n v="0"/>
    <n v="0"/>
    <n v="0"/>
    <n v="0"/>
    <n v="0"/>
    <n v="0"/>
    <n v="0"/>
    <n v="64.102564102562994"/>
    <n v="64.102564102562994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17"/>
    <s v="PROB"/>
    <s v="PROB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20"/>
    <s v="SRR"/>
    <s v="SRR"/>
    <n v="0"/>
    <n v="1"/>
    <n v="1"/>
    <n v="1"/>
    <n v="0"/>
    <n v="165.04854368932001"/>
    <n v="9.7087378640779995"/>
    <n v="0"/>
    <n v="174.757281553398"/>
    <n v="65"/>
    <n v="1.5384615399999999"/>
    <n v="165.048543689320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22"/>
    <s v="TBU"/>
    <s v="TBU"/>
    <n v="0"/>
    <n v="18"/>
    <n v="22"/>
    <n v="16"/>
    <n v="2"/>
    <n v="3481.3009708737882"/>
    <n v="173.28354493403501"/>
    <n v="277.77777777777698"/>
    <n v="3932.3622935856001"/>
    <n v="65"/>
    <n v="27.692307700000001"/>
    <s v="193.4056094929882222222222222222222222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09-OCT-17"/>
    <x v="8"/>
    <x v="23"/>
    <s v="TLE"/>
    <s v="TLE"/>
    <n v="0"/>
    <n v="9"/>
    <n v="14"/>
    <n v="4"/>
    <n v="5"/>
    <n v="1603.8834951456311"/>
    <n v="156.79611650485401"/>
    <n v="42.735042735042001"/>
    <n v="1803.414654385527"/>
    <n v="65"/>
    <n v="13.8461538"/>
    <s v="178.2092772384034444444444444444444444"/>
    <n v="7.69230768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5"/>
    <s v="CGR"/>
    <s v="CGR"/>
    <n v="0"/>
    <n v="17"/>
    <n v="17"/>
    <n v="17"/>
    <n v="0"/>
    <n v="2296.1165048543721"/>
    <n v="165.04854368932601"/>
    <n v="17.094017094017001"/>
    <n v="2478.2590656377151"/>
    <n v="65"/>
    <n v="26.1538462"/>
    <s v="135.0656767561395294117647058823529412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7"/>
    <s v="COR"/>
    <s v="COR"/>
    <n v="0"/>
    <n v="25"/>
    <n v="25"/>
    <n v="25"/>
    <n v="0"/>
    <n v="2278.1553398058272"/>
    <n v="271.84466019418301"/>
    <n v="0"/>
    <n v="2550.00000000001"/>
    <n v="65"/>
    <n v="38.461538500000003"/>
    <n v="91.126213592233086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9"/>
    <s v="FIT"/>
    <s v="FI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10"/>
    <s v="FITB"/>
    <s v="FITB"/>
    <n v="0"/>
    <n v="1"/>
    <n v="1"/>
    <n v="1"/>
    <n v="0"/>
    <n v="126.699029126214"/>
    <n v="9.7087378640779995"/>
    <n v="0"/>
    <n v="136.407766990292"/>
    <n v="65"/>
    <n v="1.5384615399999999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16"/>
    <s v="PRO"/>
    <s v="PR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17"/>
    <s v="PROB"/>
    <s v="PROB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20"/>
    <s v="SRR"/>
    <s v="SRR"/>
    <n v="0"/>
    <n v="1"/>
    <n v="1"/>
    <n v="1"/>
    <n v="0"/>
    <n v="165.04854368932001"/>
    <n v="9.7087378640779995"/>
    <n v="0"/>
    <n v="174.757281553398"/>
    <n v="65"/>
    <n v="1.5384615399999999"/>
    <n v="165.048543689320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22"/>
    <s v="TBU"/>
    <s v="TBU"/>
    <n v="0"/>
    <n v="13"/>
    <n v="15"/>
    <n v="11"/>
    <n v="2"/>
    <n v="2472.5631067961172"/>
    <n v="180.58252427184701"/>
    <n v="0"/>
    <n v="2653.1456310679641"/>
    <n v="65"/>
    <n v="20"/>
    <s v="190.1971620612397692307692307692307692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0-OCT-17"/>
    <x v="9"/>
    <x v="23"/>
    <s v="TLE"/>
    <s v="TLE"/>
    <n v="0"/>
    <n v="5"/>
    <n v="6"/>
    <n v="4"/>
    <n v="1"/>
    <n v="874.757281553398"/>
    <n v="58.252427184467003"/>
    <n v="57.735042735042001"/>
    <n v="990.74475147290696"/>
    <n v="65"/>
    <n v="7.6923076899999998"/>
    <n v="174.95145631067959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5"/>
    <s v="CGR"/>
    <s v="CGR"/>
    <n v="0"/>
    <n v="19"/>
    <n v="19"/>
    <n v="19"/>
    <n v="0"/>
    <n v="2528.1553398058281"/>
    <n v="184.46601941748199"/>
    <n v="17.094017094017001"/>
    <n v="2729.7153763173269"/>
    <n v="65"/>
    <n v="29.230769200000001"/>
    <s v="133.0608073582014736842105263157894737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7"/>
    <s v="COR"/>
    <s v="COR"/>
    <n v="0"/>
    <n v="31"/>
    <n v="34"/>
    <n v="28"/>
    <n v="3"/>
    <n v="2983.009708737864"/>
    <n v="191.26213592233799"/>
    <n v="34.188034188034003"/>
    <n v="3208.4598788482358"/>
    <n v="65"/>
    <n v="47.692307700000001"/>
    <s v="96.22611963670529032258064516129032258"/>
    <n v="4.6153846200000004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9"/>
    <s v="FIT"/>
    <s v="FIT"/>
    <n v="0"/>
    <n v="1"/>
    <n v="1"/>
    <n v="1"/>
    <n v="0"/>
    <n v="126.699029126214"/>
    <n v="9.7087378640779995"/>
    <n v="0"/>
    <n v="136.407766990292"/>
    <n v="65"/>
    <n v="1.5384615399999999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10"/>
    <s v="FITB"/>
    <s v="FITB"/>
    <n v="0"/>
    <n v="2"/>
    <n v="2"/>
    <n v="2"/>
    <n v="0"/>
    <n v="253.398058252428"/>
    <n v="19.417475728155999"/>
    <n v="0"/>
    <n v="272.81553398058401"/>
    <n v="65"/>
    <n v="3.0769230799999998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16"/>
    <s v="PRO"/>
    <s v="PR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17"/>
    <s v="PROB"/>
    <s v="PROB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20"/>
    <s v="SRR"/>
    <s v="S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22"/>
    <s v="TBU"/>
    <s v="TBU"/>
    <n v="0"/>
    <n v="6"/>
    <n v="8"/>
    <n v="4"/>
    <n v="2"/>
    <n v="1188.0970873786409"/>
    <n v="107.28155339805799"/>
    <n v="-21.367521367521"/>
    <n v="1274.011119409178"/>
    <n v="65"/>
    <n v="9.2307692299999999"/>
    <n v="198.01618122977351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1-OCT-17"/>
    <x v="10"/>
    <x v="23"/>
    <s v="TLE"/>
    <s v="TLE"/>
    <n v="0"/>
    <n v="3"/>
    <n v="3"/>
    <n v="3"/>
    <n v="0"/>
    <n v="580.58252427184505"/>
    <n v="46.601941747574003"/>
    <n v="6.3675213675210003"/>
    <n v="633.55198738694003"/>
    <n v="65"/>
    <n v="4.6153846200000004"/>
    <n v="193.52750809061499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5"/>
    <s v="CGR"/>
    <s v="CGR"/>
    <n v="0"/>
    <n v="18"/>
    <n v="18"/>
    <n v="18"/>
    <n v="0"/>
    <n v="2000.9708737864109"/>
    <n v="178.640776699035"/>
    <n v="42.735042735042001"/>
    <n v="2222.3466932204879"/>
    <n v="65"/>
    <n v="27.692307700000001"/>
    <n v="111.16504854368949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7"/>
    <s v="COR"/>
    <s v="COR"/>
    <n v="0"/>
    <n v="18"/>
    <n v="21"/>
    <n v="15"/>
    <n v="3"/>
    <n v="1716.0194174757271"/>
    <n v="206.79611650485799"/>
    <n v="52.136752136752001"/>
    <n v="1974.9522861173371"/>
    <n v="65"/>
    <n v="27.692307700000001"/>
    <s v="95.33441208198483333333333333333333333"/>
    <n v="4.6153846200000004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9"/>
    <s v="FIT"/>
    <s v="FIT"/>
    <n v="0"/>
    <n v="4"/>
    <n v="6"/>
    <n v="2"/>
    <n v="2"/>
    <n v="523.30097087378795"/>
    <n v="58.252427184466001"/>
    <n v="0"/>
    <n v="581.55339805825395"/>
    <n v="65"/>
    <n v="6.1538461499999997"/>
    <n v="130.82524271844699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10"/>
    <s v="FITB"/>
    <s v="FITB"/>
    <n v="0"/>
    <n v="10"/>
    <n v="10"/>
    <n v="10"/>
    <n v="0"/>
    <n v="1266.9902912621401"/>
    <n v="97.087378640780003"/>
    <n v="0"/>
    <n v="1364.07766990292"/>
    <n v="65"/>
    <n v="15.384615399999999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16"/>
    <s v="PRO"/>
    <s v="PR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17"/>
    <s v="PROB"/>
    <s v="PROB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20"/>
    <s v="SRR"/>
    <s v="S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22"/>
    <s v="TBU"/>
    <s v="TBU"/>
    <n v="0"/>
    <n v="11"/>
    <n v="13"/>
    <n v="9"/>
    <n v="2"/>
    <n v="2148.4854368932029"/>
    <n v="211.501120238986"/>
    <n v="44.444444444444002"/>
    <n v="2404.4310015766332"/>
    <n v="65"/>
    <n v="16.923076900000002"/>
    <s v="195.3168578993820909090909090909090909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2-OCT-17"/>
    <x v="11"/>
    <x v="23"/>
    <s v="TLE"/>
    <s v="TLE"/>
    <n v="0"/>
    <n v="2"/>
    <n v="3"/>
    <n v="1"/>
    <n v="1"/>
    <n v="324.27184466019401"/>
    <n v="29.126213592233"/>
    <n v="0"/>
    <n v="353.39805825242701"/>
    <n v="65"/>
    <n v="3.0769230799999998"/>
    <n v="162.135922330097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5"/>
    <s v="CGR"/>
    <s v="CGR"/>
    <n v="0"/>
    <n v="10"/>
    <n v="10"/>
    <n v="10"/>
    <n v="0"/>
    <n v="1270.8737864077709"/>
    <n v="97.087378640780003"/>
    <n v="0"/>
    <n v="1367.961165048551"/>
    <n v="65"/>
    <n v="15.384615399999999"/>
    <n v="127.087378640777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7"/>
    <s v="COR"/>
    <s v="COR"/>
    <n v="0"/>
    <n v="7"/>
    <n v="7"/>
    <n v="7"/>
    <n v="0"/>
    <n v="657.28155339805699"/>
    <n v="67.961165048545993"/>
    <n v="-39.316239316238999"/>
    <n v="685.92647913036399"/>
    <n v="65"/>
    <n v="10.769230800000001"/>
    <n v="93.89736477115100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9"/>
    <s v="FIT"/>
    <s v="FIT"/>
    <n v="0"/>
    <n v="13"/>
    <n v="22"/>
    <n v="5"/>
    <n v="8"/>
    <n v="670.87378640777104"/>
    <n v="245.30329433241999"/>
    <n v="21.367521367521"/>
    <n v="937.54460210771197"/>
    <n v="65"/>
    <n v="20"/>
    <s v="51.60567587752084615384615384615384615"/>
    <n v="12.3076922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10"/>
    <s v="FITB"/>
    <s v="FITB"/>
    <n v="0"/>
    <n v="9"/>
    <n v="10"/>
    <n v="8"/>
    <n v="1"/>
    <n v="435.92233009709099"/>
    <n v="97.087378640778994"/>
    <n v="0"/>
    <n v="533.00970873787003"/>
    <n v="65"/>
    <n v="13.8461538"/>
    <s v="48.43581445523233333333333333333333333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16"/>
    <s v="PRO"/>
    <s v="PRO"/>
    <n v="0"/>
    <n v="6"/>
    <n v="11"/>
    <n v="1"/>
    <n v="5"/>
    <n v="484.07766990291401"/>
    <n v="106.796116504853"/>
    <n v="42.735042735042001"/>
    <n v="633.60882914280899"/>
    <n v="65"/>
    <n v="9.2307692299999999"/>
    <s v="80.67961165048566666666666666666666667"/>
    <n v="7.69230768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17"/>
    <s v="PROB"/>
    <s v="PROB"/>
    <n v="0"/>
    <n v="2"/>
    <n v="2"/>
    <n v="2"/>
    <n v="0"/>
    <n v="153.592233009708"/>
    <n v="19.417475728155999"/>
    <n v="21.367521367521"/>
    <n v="194.377230105385"/>
    <n v="65"/>
    <n v="3.0769230799999998"/>
    <n v="76.796116504853998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20"/>
    <s v="SRR"/>
    <s v="S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22"/>
    <s v="TBU"/>
    <s v="TBU"/>
    <n v="0"/>
    <n v="9"/>
    <n v="13"/>
    <n v="5"/>
    <n v="4"/>
    <n v="972.62135922330106"/>
    <n v="77.669902912622007"/>
    <n v="25.736453406355999"/>
    <n v="1076.0277155422791"/>
    <n v="65"/>
    <n v="13.8461538"/>
    <s v="108.0690399137001111111111111111111111"/>
    <n v="6.1538461499999997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3-OCT-17"/>
    <x v="12"/>
    <x v="23"/>
    <s v="TLE"/>
    <s v="TLE"/>
    <n v="0"/>
    <n v="8"/>
    <n v="15"/>
    <n v="2"/>
    <n v="6"/>
    <n v="1182.718446601943"/>
    <n v="226.101568334576"/>
    <n v="64.102564102562994"/>
    <n v="1472.9225790390819"/>
    <n v="65"/>
    <n v="12.307692299999999"/>
    <n v="147.83980582524288"/>
    <n v="9.23076922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5"/>
    <s v="CGR"/>
    <s v="CGR"/>
    <n v="0"/>
    <n v="8"/>
    <n v="8"/>
    <n v="8"/>
    <n v="0"/>
    <n v="1048.5436893203921"/>
    <n v="77.669902912623996"/>
    <n v="0"/>
    <n v="1126.213592233016"/>
    <n v="65"/>
    <n v="12.307692299999999"/>
    <n v="131.067961165049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7"/>
    <s v="COR"/>
    <s v="COR"/>
    <n v="0"/>
    <n v="3"/>
    <n v="4"/>
    <n v="2"/>
    <n v="1"/>
    <n v="280.09708737864099"/>
    <n v="38.834951456311003"/>
    <n v="25.641025641026001"/>
    <n v="344.57306447597801"/>
    <n v="65"/>
    <n v="4.6153846200000004"/>
    <s v="93.36569579288033333333333333333333333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9"/>
    <s v="FIT"/>
    <s v="FIT"/>
    <n v="0"/>
    <n v="12"/>
    <n v="23"/>
    <n v="3"/>
    <n v="9"/>
    <n v="654.36893203883801"/>
    <n v="223.30097087378499"/>
    <n v="21.367521367521"/>
    <n v="899.03742428014402"/>
    <n v="65"/>
    <n v="18.4615385"/>
    <s v="54.53074433656983333333333333333333333"/>
    <n v="13.846153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10"/>
    <s v="FITB"/>
    <s v="FITB"/>
    <n v="0"/>
    <n v="3"/>
    <n v="4"/>
    <n v="2"/>
    <n v="1"/>
    <n v="150.48543689320499"/>
    <n v="58.252427184466001"/>
    <n v="0"/>
    <n v="208.73786407767099"/>
    <n v="65"/>
    <n v="4.6153846200000004"/>
    <n v="50.161812297734997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14"/>
    <s v="LGR"/>
    <s v="LGR"/>
    <n v="0"/>
    <n v="15"/>
    <n v="28"/>
    <n v="3"/>
    <n v="12"/>
    <n v="809.70873786407196"/>
    <n v="271.84466019417198"/>
    <n v="0"/>
    <n v="1081.5533980582441"/>
    <n v="65"/>
    <n v="23.076923099999998"/>
    <s v="53.98058252427146666666666666666666667"/>
    <n v="18.4615385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16"/>
    <s v="PRO"/>
    <s v="PRO"/>
    <n v="0"/>
    <n v="3"/>
    <n v="6"/>
    <n v="0"/>
    <n v="3"/>
    <n v="253.68932038835101"/>
    <n v="58.252427184464999"/>
    <n v="4.2735042735039999"/>
    <n v="316.21525184631997"/>
    <n v="65"/>
    <n v="4.6153846200000004"/>
    <n v="84.563106796116998"/>
    <n v="4.6153846200000004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17"/>
    <s v="PROB"/>
    <s v="PROB"/>
    <n v="0"/>
    <n v="2"/>
    <n v="2"/>
    <n v="2"/>
    <n v="0"/>
    <n v="197.28155339805801"/>
    <n v="33.980582524272997"/>
    <n v="21.367521367521"/>
    <n v="252.62965728985199"/>
    <n v="65"/>
    <n v="3.0769230799999998"/>
    <n v="98.64077669902900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20"/>
    <s v="SRR"/>
    <s v="S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22"/>
    <s v="TBU"/>
    <s v="TBU"/>
    <n v="0"/>
    <n v="6"/>
    <n v="10"/>
    <n v="2"/>
    <n v="4"/>
    <n v="576.504854368932"/>
    <n v="48.543689320387998"/>
    <n v="0"/>
    <n v="625.04854368932001"/>
    <n v="65"/>
    <n v="9.2307692299999999"/>
    <n v="96.084142394821995"/>
    <n v="6.1538461499999997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4-OCT-17"/>
    <x v="13"/>
    <x v="23"/>
    <s v="TLE"/>
    <s v="TLE"/>
    <n v="0"/>
    <n v="9"/>
    <n v="16"/>
    <n v="2"/>
    <n v="7"/>
    <n v="1188.5436893203889"/>
    <n v="177.66990291261899"/>
    <n v="42.735042735042001"/>
    <n v="1408.9486349680501"/>
    <n v="65"/>
    <n v="13.8461538"/>
    <s v="132.0604099244876666666666666666666667"/>
    <n v="10.769230800000001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7"/>
    <s v="COR"/>
    <s v="COR"/>
    <n v="0"/>
    <n v="8"/>
    <n v="9"/>
    <n v="7"/>
    <n v="1"/>
    <n v="716.99029126213497"/>
    <n v="87.378640776701005"/>
    <n v="0"/>
    <n v="804.36893203883596"/>
    <n v="65"/>
    <n v="12.307692299999999"/>
    <n v="89.623786407766872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9"/>
    <s v="FIT"/>
    <s v="FIT"/>
    <n v="0"/>
    <n v="4"/>
    <n v="7"/>
    <n v="2"/>
    <n v="2"/>
    <n v="196.11650485436999"/>
    <n v="85.922330097087993"/>
    <n v="0"/>
    <n v="282.038834951458"/>
    <n v="65"/>
    <n v="6.1538461499999997"/>
    <n v="49.029126213592498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10"/>
    <s v="FITB"/>
    <s v="FITB"/>
    <n v="0"/>
    <n v="4"/>
    <n v="5"/>
    <n v="3"/>
    <n v="1"/>
    <n v="198.05825242718601"/>
    <n v="48.543689320388999"/>
    <n v="0"/>
    <n v="246.60194174757501"/>
    <n v="65"/>
    <n v="6.1538461499999997"/>
    <n v="49.514563106796501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16"/>
    <s v="PRO"/>
    <s v="PRO"/>
    <n v="0"/>
    <n v="7"/>
    <n v="9"/>
    <n v="5"/>
    <n v="2"/>
    <n v="430.77669902912902"/>
    <n v="87.378640776699996"/>
    <n v="21.367521367521"/>
    <n v="539.52286117334995"/>
    <n v="65"/>
    <n v="10.769230800000001"/>
    <s v="61.53952843273271428571428571428571429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17"/>
    <s v="PROB"/>
    <s v="PROB"/>
    <n v="0"/>
    <n v="1"/>
    <n v="1"/>
    <n v="1"/>
    <n v="0"/>
    <n v="59.320388349515"/>
    <n v="9.7087378640779995"/>
    <n v="21.367521367521"/>
    <n v="90.396647581113996"/>
    <n v="65"/>
    <n v="1.5384615399999999"/>
    <n v="59.320388349515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20"/>
    <s v="SRR"/>
    <s v="SRR"/>
    <n v="0"/>
    <n v="7"/>
    <n v="7"/>
    <n v="7"/>
    <n v="0"/>
    <n v="985.43689320388205"/>
    <n v="67.961165048545993"/>
    <n v="0"/>
    <n v="1053.398058252428"/>
    <n v="65"/>
    <n v="10.769230800000001"/>
    <n v="140.776699029126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22"/>
    <s v="TBU"/>
    <s v="TBU"/>
    <n v="0"/>
    <n v="9"/>
    <n v="12"/>
    <n v="6"/>
    <n v="3"/>
    <n v="1024.077669902912"/>
    <n v="87.378640776699996"/>
    <n v="0"/>
    <n v="1111.456310679612"/>
    <n v="65"/>
    <n v="13.8461538"/>
    <s v="113.7864077669902222222222222222222222"/>
    <n v="4.6153846200000004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5-OCT-17"/>
    <x v="14"/>
    <x v="23"/>
    <s v="TLE"/>
    <s v="TLE"/>
    <n v="0"/>
    <n v="13"/>
    <n v="23"/>
    <n v="3"/>
    <n v="10"/>
    <n v="1008.155339805828"/>
    <n v="223.300970873784"/>
    <n v="213.67521367521201"/>
    <n v="1445.131524354824"/>
    <n v="65"/>
    <n v="20"/>
    <s v="77.55041075429446153846153846153846154"/>
    <n v="15.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1"/>
    <s v="BGR"/>
    <s v="BGR"/>
    <n v="0"/>
    <n v="23"/>
    <n v="23"/>
    <n v="23"/>
    <n v="0"/>
    <n v="4067.9611650485381"/>
    <n v="288.41175006224302"/>
    <n v="235.04273504273101"/>
    <n v="4591.4156501535117"/>
    <n v="65"/>
    <n v="35.384615400000001"/>
    <s v="176.8678767412407826086956521739130435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7"/>
    <s v="COR"/>
    <s v="COR"/>
    <n v="0"/>
    <n v="13"/>
    <n v="14"/>
    <n v="12"/>
    <n v="1"/>
    <n v="1175.728155339807"/>
    <n v="124.757281553401"/>
    <n v="21.367521367521"/>
    <n v="1321.8529582607291"/>
    <n v="65"/>
    <n v="20"/>
    <s v="90.44062733383130769230769230769230769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9"/>
    <s v="FIT"/>
    <s v="FI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10"/>
    <s v="FITB"/>
    <s v="FITB"/>
    <n v="0"/>
    <n v="2"/>
    <n v="3"/>
    <n v="1"/>
    <n v="1"/>
    <n v="261.65048543689397"/>
    <n v="48.543689320387998"/>
    <n v="0"/>
    <n v="310.19417475728198"/>
    <n v="65"/>
    <n v="3.0769230799999998"/>
    <n v="130.82524271844699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16"/>
    <s v="PRO"/>
    <s v="PRO"/>
    <n v="0"/>
    <n v="0"/>
    <n v="0"/>
    <n v="0"/>
    <n v="0"/>
    <n v="0"/>
    <n v="0"/>
    <n v="21.367521367521"/>
    <n v="21.367521367521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17"/>
    <s v="PROB"/>
    <s v="PROB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20"/>
    <s v="SRR"/>
    <s v="SRR"/>
    <n v="0"/>
    <n v="8"/>
    <n v="8"/>
    <n v="8"/>
    <n v="0"/>
    <n v="1126.2135922330081"/>
    <n v="77.669902912623996"/>
    <n v="0"/>
    <n v="1203.883495145632"/>
    <n v="65"/>
    <n v="12.307692299999999"/>
    <n v="140.776699029126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22"/>
    <s v="TBU"/>
    <s v="TBU"/>
    <n v="0"/>
    <n v="13"/>
    <n v="14"/>
    <n v="12"/>
    <n v="1"/>
    <n v="2612.4271844660211"/>
    <n v="124.757281553402"/>
    <n v="0"/>
    <n v="2737.1844660194229"/>
    <n v="65"/>
    <n v="20"/>
    <n v="200.95593726661701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6-OCT-17"/>
    <x v="15"/>
    <x v="23"/>
    <s v="TLE"/>
    <s v="TLE"/>
    <n v="0"/>
    <n v="3"/>
    <n v="7"/>
    <n v="1"/>
    <n v="2"/>
    <n v="614.56310679611602"/>
    <n v="67.961165048544004"/>
    <n v="30"/>
    <n v="712.52427184466001"/>
    <n v="65"/>
    <n v="4.6153846200000004"/>
    <s v="204.8543689320386666666666666666666667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1"/>
    <s v="BGR"/>
    <s v="BGR"/>
    <n v="0"/>
    <n v="23"/>
    <n v="23"/>
    <n v="23"/>
    <n v="0"/>
    <n v="3728.1553398058199"/>
    <n v="213.59223300971601"/>
    <n v="170.940170940168"/>
    <n v="4112.6877437557041"/>
    <n v="65"/>
    <n v="35.384615400000001"/>
    <n v="162.093710426340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7"/>
    <s v="COR"/>
    <s v="COR"/>
    <n v="0"/>
    <n v="24"/>
    <n v="24"/>
    <n v="24"/>
    <n v="0"/>
    <n v="2177.184466019422"/>
    <n v="236.118164467686"/>
    <n v="21.367521367521"/>
    <n v="2434.6701518546288"/>
    <n v="65"/>
    <n v="36.923076899999998"/>
    <s v="90.71601941747591666666666666666666667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9"/>
    <s v="FIT"/>
    <s v="FI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10"/>
    <s v="FITB"/>
    <s v="FITB"/>
    <n v="0"/>
    <n v="2"/>
    <n v="3"/>
    <n v="1"/>
    <n v="1"/>
    <n v="261.65048543689397"/>
    <n v="29.126213592233"/>
    <n v="0"/>
    <n v="290.77669902912697"/>
    <n v="65"/>
    <n v="3.0769230799999998"/>
    <n v="130.82524271844699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16"/>
    <s v="PRO"/>
    <s v="PR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17"/>
    <s v="PROB"/>
    <s v="PROB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20"/>
    <s v="SRR"/>
    <s v="SRR"/>
    <n v="0"/>
    <n v="4"/>
    <n v="4"/>
    <n v="4"/>
    <n v="0"/>
    <n v="563.10679611650403"/>
    <n v="38.834951456311998"/>
    <n v="42.735042735042001"/>
    <n v="644.67679030785803"/>
    <n v="65"/>
    <n v="6.1538461499999997"/>
    <n v="140.776699029126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22"/>
    <s v="TBU"/>
    <s v="TBU"/>
    <n v="0"/>
    <n v="6"/>
    <n v="7"/>
    <n v="5"/>
    <n v="1"/>
    <n v="1099.805825242719"/>
    <n v="38.834951456311998"/>
    <n v="0"/>
    <n v="1138.640776699031"/>
    <n v="65"/>
    <n v="9.2307692299999999"/>
    <n v="183.3009708737865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7-OCT-17"/>
    <x v="16"/>
    <x v="23"/>
    <s v="TLE"/>
    <s v="TLE"/>
    <n v="0"/>
    <n v="3"/>
    <n v="4"/>
    <n v="2"/>
    <n v="1"/>
    <n v="517.47572815533897"/>
    <n v="38.834951456311003"/>
    <n v="-30"/>
    <n v="526.31067961165002"/>
    <n v="65"/>
    <n v="4.6153846200000004"/>
    <n v="172.49190938511299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1"/>
    <s v="BGR"/>
    <s v="BGR"/>
    <n v="0"/>
    <n v="3"/>
    <n v="3"/>
    <n v="3"/>
    <n v="0"/>
    <n v="529.12621359223294"/>
    <n v="29.126213592233999"/>
    <n v="47.008547008546003"/>
    <n v="605.260974193013"/>
    <n v="65"/>
    <n v="4.6153846200000004"/>
    <s v="176.3754045307443333333333333333333333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7"/>
    <s v="COR"/>
    <s v="COR"/>
    <n v="0"/>
    <n v="42"/>
    <n v="44"/>
    <n v="40"/>
    <n v="2"/>
    <n v="4186.8932038834982"/>
    <n v="676.60194174758306"/>
    <n v="76.923076923075996"/>
    <n v="4940.4182225541572"/>
    <n v="65"/>
    <n v="64.615384599999999"/>
    <s v="99.68793342579757142857142857142857143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9"/>
    <s v="FIT"/>
    <s v="FIT"/>
    <n v="0"/>
    <n v="2"/>
    <n v="3"/>
    <n v="1"/>
    <n v="1"/>
    <n v="261.65048543689397"/>
    <n v="29.126213592233"/>
    <n v="0"/>
    <n v="290.77669902912697"/>
    <n v="65"/>
    <n v="3.0769230799999998"/>
    <n v="130.82524271844699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10"/>
    <s v="FITB"/>
    <s v="FITB"/>
    <n v="0"/>
    <n v="3"/>
    <n v="3"/>
    <n v="3"/>
    <n v="0"/>
    <n v="380.09708737864202"/>
    <n v="48.543689320388999"/>
    <n v="0"/>
    <n v="428.64077669903099"/>
    <n v="65"/>
    <n v="4.6153846200000004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16"/>
    <s v="PRO"/>
    <s v="PR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17"/>
    <s v="PROB"/>
    <s v="PROB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20"/>
    <s v="SRR"/>
    <s v="SRR"/>
    <n v="0"/>
    <n v="3"/>
    <n v="3"/>
    <n v="3"/>
    <n v="0"/>
    <n v="422.33009708737802"/>
    <n v="29.126213592233999"/>
    <n v="0"/>
    <n v="451.45631067961199"/>
    <n v="65"/>
    <n v="4.6153846200000004"/>
    <n v="140.776699029126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22"/>
    <s v="TBU"/>
    <s v="TBU"/>
    <n v="0"/>
    <n v="7"/>
    <n v="8"/>
    <n v="6"/>
    <n v="1"/>
    <n v="1346.4077669902911"/>
    <n v="121.359223300972"/>
    <n v="21.367521367521"/>
    <n v="1489.134511658784"/>
    <n v="65"/>
    <n v="10.769230800000001"/>
    <s v="192.3439667128987142857142857142857143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8-OCT-17"/>
    <x v="17"/>
    <x v="23"/>
    <s v="TLE"/>
    <s v="TLE"/>
    <n v="0"/>
    <n v="2"/>
    <n v="2"/>
    <n v="2"/>
    <n v="0"/>
    <n v="309.70873786407702"/>
    <n v="19.417475728155999"/>
    <n v="0"/>
    <n v="329.126213592233"/>
    <n v="65"/>
    <n v="3.0769230799999998"/>
    <n v="154.8543689320385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7"/>
    <s v="COR"/>
    <s v="COR"/>
    <n v="0"/>
    <n v="26"/>
    <n v="28"/>
    <n v="24"/>
    <n v="2"/>
    <n v="2537.3786407767011"/>
    <n v="280.09708737864702"/>
    <n v="68.376068376068005"/>
    <n v="2885.8517965314159"/>
    <n v="65"/>
    <n v="40"/>
    <s v="97.59148618371926923076923076923076923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9"/>
    <s v="FIT"/>
    <s v="FI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10"/>
    <s v="FITB"/>
    <s v="FITB"/>
    <n v="0"/>
    <n v="3"/>
    <n v="3"/>
    <n v="3"/>
    <n v="0"/>
    <n v="380.09708737864202"/>
    <n v="29.126213592233999"/>
    <n v="0"/>
    <n v="409.22330097087598"/>
    <n v="65"/>
    <n v="4.6153846200000004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16"/>
    <s v="PRO"/>
    <s v="PRO"/>
    <n v="0"/>
    <n v="2"/>
    <n v="4"/>
    <n v="0"/>
    <n v="2"/>
    <n v="271.84466019417499"/>
    <n v="38.834951456310002"/>
    <n v="21.367521367521"/>
    <n v="332.04713301800598"/>
    <n v="65"/>
    <n v="3.0769230799999998"/>
    <n v="135.9223300970875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17"/>
    <s v="PROB"/>
    <s v="PROB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20"/>
    <s v="SRR"/>
    <s v="S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22"/>
    <s v="TBU"/>
    <s v="TBU"/>
    <n v="0"/>
    <n v="16"/>
    <n v="19"/>
    <n v="13"/>
    <n v="3"/>
    <n v="2170.6796116504879"/>
    <n v="176.777860758446"/>
    <n v="111.111111111109"/>
    <n v="2458.5685835200429"/>
    <n v="65"/>
    <n v="24.615384599999999"/>
    <n v="135.66747572815549"/>
    <n v="4.6153846200000004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19-OCT-17"/>
    <x v="18"/>
    <x v="23"/>
    <s v="TLE"/>
    <s v="TLE"/>
    <n v="0"/>
    <n v="11"/>
    <n v="16"/>
    <n v="6"/>
    <n v="5"/>
    <n v="1460.194174757283"/>
    <n v="163.106796116505"/>
    <n v="106.837606837606"/>
    <n v="1730.138577711394"/>
    <n v="65"/>
    <n v="16.923076900000002"/>
    <s v="132.7449249779348181818181818181818182"/>
    <n v="7.69230768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7"/>
    <s v="COR"/>
    <s v="COR"/>
    <n v="0"/>
    <n v="6"/>
    <n v="6"/>
    <n v="6"/>
    <n v="0"/>
    <n v="540.77669902912601"/>
    <n v="-13.592233009707"/>
    <n v="-42.735042735043002"/>
    <n v="484.449423284376"/>
    <n v="65"/>
    <n v="9.2307692299999999"/>
    <s v="90.12944983818766666666666666666666667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9"/>
    <s v="FIT"/>
    <s v="FIT"/>
    <n v="0"/>
    <n v="3"/>
    <n v="5"/>
    <n v="1"/>
    <n v="2"/>
    <n v="158.252427184467"/>
    <n v="48.543689320387998"/>
    <n v="21.367521367521"/>
    <n v="228.163637872376"/>
    <n v="65"/>
    <n v="4.6153846200000004"/>
    <n v="52.750809061489001"/>
    <n v="3.07692307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10"/>
    <s v="FITB"/>
    <s v="FITB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14"/>
    <s v="LGR"/>
    <s v="LGR"/>
    <n v="0"/>
    <n v="20"/>
    <n v="39"/>
    <n v="2"/>
    <n v="18"/>
    <n v="922.330097087382"/>
    <n v="378.640776699024"/>
    <n v="0"/>
    <n v="1300.9708737864059"/>
    <n v="65"/>
    <n v="30.769230799999999"/>
    <n v="46.116504854369097"/>
    <n v="27.692307700000001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16"/>
    <s v="PRO"/>
    <s v="PRO"/>
    <n v="0"/>
    <n v="10"/>
    <n v="17"/>
    <n v="3"/>
    <n v="7"/>
    <n v="819.90291262135997"/>
    <n v="170.873786407766"/>
    <n v="42.735042735042001"/>
    <n v="1033.5117417641679"/>
    <n v="65"/>
    <n v="15.384615399999999"/>
    <n v="81.990291262135997"/>
    <n v="10.769230800000001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17"/>
    <s v="PROB"/>
    <s v="PROB"/>
    <n v="0"/>
    <n v="2"/>
    <n v="2"/>
    <n v="2"/>
    <n v="0"/>
    <n v="410.29126213592201"/>
    <n v="19.417475728155999"/>
    <n v="0"/>
    <n v="429.70873786407799"/>
    <n v="65"/>
    <n v="3.0769230799999998"/>
    <n v="205.145631067961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20"/>
    <s v="SRR"/>
    <s v="S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22"/>
    <s v="TBU"/>
    <s v="TBU"/>
    <n v="0"/>
    <n v="5"/>
    <n v="6"/>
    <n v="4"/>
    <n v="1"/>
    <n v="537.66990291262096"/>
    <n v="47.572815533981"/>
    <n v="21.367521367521"/>
    <n v="606.61023981412302"/>
    <n v="65"/>
    <n v="7.6923076899999998"/>
    <n v="107.53398058252419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0-OCT-17"/>
    <x v="19"/>
    <x v="23"/>
    <s v="TLE"/>
    <s v="TLE"/>
    <n v="0"/>
    <n v="10"/>
    <n v="17"/>
    <n v="3"/>
    <n v="7"/>
    <n v="926.21359223300999"/>
    <n v="165.04854368931899"/>
    <n v="64.102564102562994"/>
    <n v="1155.364700024892"/>
    <n v="65"/>
    <n v="15.384615399999999"/>
    <n v="92.621359223300999"/>
    <n v="10.769230800000001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7"/>
    <s v="COR"/>
    <s v="COR"/>
    <n v="0"/>
    <n v="3"/>
    <n v="3"/>
    <n v="3"/>
    <n v="0"/>
    <n v="249.514563106796"/>
    <n v="45.631067961166003"/>
    <n v="0"/>
    <n v="295.14563106796197"/>
    <n v="65"/>
    <n v="4.6153846200000004"/>
    <s v="83.17152103559866666666666666666666667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9"/>
    <s v="FIT"/>
    <s v="FIT"/>
    <n v="0"/>
    <n v="5"/>
    <n v="9"/>
    <n v="1"/>
    <n v="4"/>
    <n v="268.932038834953"/>
    <n v="87.378640776698006"/>
    <n v="0"/>
    <n v="356.31067961165098"/>
    <n v="65"/>
    <n v="7.6923076899999998"/>
    <n v="53.7864077669906"/>
    <n v="6.1538461499999997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10"/>
    <s v="FITB"/>
    <s v="FITB"/>
    <n v="0"/>
    <n v="1"/>
    <n v="1"/>
    <n v="1"/>
    <n v="0"/>
    <n v="47.572815533981"/>
    <n v="9.7087378640779995"/>
    <n v="0"/>
    <n v="57.281553398059003"/>
    <n v="65"/>
    <n v="1.5384615399999999"/>
    <n v="47.57281553398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14"/>
    <s v="LGR"/>
    <s v="LGR"/>
    <n v="0"/>
    <n v="20"/>
    <n v="39"/>
    <n v="2"/>
    <n v="18"/>
    <n v="922.330097087382"/>
    <n v="378.640776699024"/>
    <n v="0"/>
    <n v="1300.9708737864059"/>
    <n v="65"/>
    <n v="30.769230799999999"/>
    <n v="46.116504854369097"/>
    <n v="27.692307700000001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16"/>
    <s v="PRO"/>
    <s v="PRO"/>
    <n v="0"/>
    <n v="10"/>
    <n v="15"/>
    <n v="5"/>
    <n v="5"/>
    <n v="813.98058252427199"/>
    <n v="145.631067961165"/>
    <n v="64.102564102562994"/>
    <n v="1023.714214588"/>
    <n v="65"/>
    <n v="15.384615399999999"/>
    <n v="81.398058252427205"/>
    <n v="7.692307689999999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17"/>
    <s v="PROB"/>
    <s v="PROB"/>
    <n v="0"/>
    <n v="1"/>
    <n v="1"/>
    <n v="1"/>
    <n v="0"/>
    <n v="68.058252427184001"/>
    <n v="9.7087378640779995"/>
    <n v="0"/>
    <n v="77.766990291262005"/>
    <n v="65"/>
    <n v="1.5384615399999999"/>
    <n v="68.0582524271840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20"/>
    <s v="SRR"/>
    <s v="S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22"/>
    <s v="TBU"/>
    <s v="TBU"/>
    <n v="0"/>
    <n v="4"/>
    <n v="5"/>
    <n v="3"/>
    <n v="1"/>
    <n v="412.42718446601998"/>
    <n v="43.846983652810003"/>
    <n v="0"/>
    <n v="456.27416811883"/>
    <n v="65"/>
    <n v="6.1538461499999997"/>
    <n v="103.106796116505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1-OCT-17"/>
    <x v="20"/>
    <x v="23"/>
    <s v="TLE"/>
    <s v="TLE"/>
    <n v="0"/>
    <n v="11"/>
    <n v="23"/>
    <n v="2"/>
    <n v="9"/>
    <n v="1023.3009708737879"/>
    <n v="223.30097087378499"/>
    <n v="44.273504273504003"/>
    <n v="1290.8754460210771"/>
    <n v="65"/>
    <n v="16.923076900000002"/>
    <s v="93.02736098852618181818181818181818182"/>
    <n v="13.8461538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5"/>
    <s v="CGR"/>
    <s v="C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7"/>
    <s v="COR"/>
    <s v="COR"/>
    <n v="0"/>
    <n v="3"/>
    <n v="4"/>
    <n v="2"/>
    <n v="1"/>
    <n v="279.611650485437"/>
    <n v="73.300970873786"/>
    <n v="34.188034188034003"/>
    <n v="387.10065554725702"/>
    <n v="65"/>
    <n v="4.6153846200000004"/>
    <s v="93.20388349514566666666666666666666667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9"/>
    <s v="FIT"/>
    <s v="FIT"/>
    <n v="0"/>
    <n v="4"/>
    <n v="8"/>
    <n v="0"/>
    <n v="4"/>
    <n v="221.35922330097199"/>
    <n v="77.669902912620003"/>
    <n v="12.820512820513001"/>
    <n v="311.849639034105"/>
    <n v="65"/>
    <n v="6.1538461499999997"/>
    <n v="55.339805825242998"/>
    <n v="6.1538461499999997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10"/>
    <s v="FITB"/>
    <s v="FITB"/>
    <n v="0"/>
    <n v="1"/>
    <n v="1"/>
    <n v="1"/>
    <n v="0"/>
    <n v="47.572815533981"/>
    <n v="9.7087378640779995"/>
    <n v="0"/>
    <n v="57.281553398059003"/>
    <n v="65"/>
    <n v="1.5384615399999999"/>
    <n v="47.57281553398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12"/>
    <s v="GOV"/>
    <s v="GOV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14"/>
    <s v="LGR"/>
    <s v="LGR"/>
    <n v="0"/>
    <n v="0"/>
    <n v="0"/>
    <n v="0"/>
    <n v="0"/>
    <n v="0"/>
    <n v="0"/>
    <n v="42.735042735043002"/>
    <n v="42.735042735043002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16"/>
    <s v="PRO"/>
    <s v="PRO"/>
    <n v="0"/>
    <n v="10"/>
    <n v="13"/>
    <n v="7"/>
    <n v="3"/>
    <n v="723.30097087378704"/>
    <n v="143.61463778939699"/>
    <n v="42.735042735042001"/>
    <n v="909.65065139822605"/>
    <n v="65"/>
    <n v="15.384615399999999"/>
    <n v="72.330097087378704"/>
    <n v="4.6153846200000004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17"/>
    <s v="PROB"/>
    <s v="PROB"/>
    <n v="0"/>
    <n v="1"/>
    <n v="1"/>
    <n v="1"/>
    <n v="0"/>
    <n v="59.320388349515"/>
    <n v="9.7087378640779995"/>
    <n v="0"/>
    <n v="69.029126213593003"/>
    <n v="65"/>
    <n v="1.5384615399999999"/>
    <n v="59.320388349515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20"/>
    <s v="SRR"/>
    <s v="S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22"/>
    <s v="TBU"/>
    <s v="TBU"/>
    <n v="0"/>
    <n v="11"/>
    <n v="14"/>
    <n v="8"/>
    <n v="3"/>
    <n v="861.94174757281496"/>
    <n v="126.699029126215"/>
    <n v="21.367521367521"/>
    <n v="1010.008298066551"/>
    <n v="65"/>
    <n v="16.923076900000002"/>
    <s v="78.35834068843772727272727272727272727"/>
    <n v="4.6153846200000004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2-OCT-17"/>
    <x v="21"/>
    <x v="23"/>
    <s v="TLE"/>
    <s v="TLE"/>
    <n v="0"/>
    <n v="3"/>
    <n v="4"/>
    <n v="2"/>
    <n v="1"/>
    <n v="260.19417475728198"/>
    <n v="38.834951456311003"/>
    <n v="0"/>
    <n v="299.02912621359297"/>
    <n v="65"/>
    <n v="4.6153846200000004"/>
    <s v="86.73139158576066666666666666666666667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0"/>
    <s v="BFR"/>
    <s v="B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1"/>
    <s v="BGR"/>
    <s v="B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2"/>
    <s v="BRR"/>
    <s v="BR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3"/>
    <s v="C01"/>
    <s v="C01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4"/>
    <s v="C02"/>
    <s v="C02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5"/>
    <s v="CGR"/>
    <s v="CGR"/>
    <n v="0"/>
    <n v="16"/>
    <n v="16"/>
    <n v="16"/>
    <n v="0"/>
    <n v="1402.912621359224"/>
    <n v="155.33980582524799"/>
    <n v="0"/>
    <n v="1558.252427184472"/>
    <n v="65"/>
    <n v="24.615384599999999"/>
    <n v="87.682038834951499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6"/>
    <s v="CON"/>
    <s v="CON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7"/>
    <s v="COR"/>
    <s v="COR"/>
    <n v="0"/>
    <n v="17"/>
    <n v="18"/>
    <n v="16"/>
    <n v="1"/>
    <n v="1564.077669902915"/>
    <n v="241.20819848975501"/>
    <n v="25.641025641024999"/>
    <n v="1830.9268940336949"/>
    <n v="65"/>
    <n v="26.1538462"/>
    <s v="92.00456881781852941176470588235294118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8"/>
    <s v="CUL"/>
    <s v="CUL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9"/>
    <s v="FIT"/>
    <s v="FIT"/>
    <n v="0"/>
    <n v="1"/>
    <n v="2"/>
    <n v="0"/>
    <n v="1"/>
    <n v="134.95145631067999"/>
    <n v="19.417475728155001"/>
    <n v="-12.820512820513001"/>
    <n v="141.54841921832201"/>
    <n v="65"/>
    <n v="1.5384615399999999"/>
    <n v="134.95145631067999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10"/>
    <s v="FITB"/>
    <s v="FITB"/>
    <n v="0"/>
    <n v="2"/>
    <n v="2"/>
    <n v="2"/>
    <n v="0"/>
    <n v="253.398058252428"/>
    <n v="39.478051613974998"/>
    <n v="0"/>
    <n v="292.876109866403"/>
    <n v="65"/>
    <n v="3.0769230799999998"/>
    <n v="126.699029126214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11"/>
    <s v="GGR"/>
    <s v="G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12"/>
    <s v="GOV"/>
    <s v="GOV"/>
    <n v="0"/>
    <n v="1"/>
    <n v="1"/>
    <n v="1"/>
    <n v="0"/>
    <n v="118.932038834951"/>
    <n v="9.7087378640779995"/>
    <n v="0"/>
    <n v="128.640776699029"/>
    <n v="65"/>
    <n v="1.5384615399999999"/>
    <n v="118.93203883495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13"/>
    <s v="INT"/>
    <s v="INT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14"/>
    <s v="LGR"/>
    <s v="LG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15"/>
    <s v="PAC"/>
    <s v="PAC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16"/>
    <s v="PRO"/>
    <s v="PR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17"/>
    <s v="PROB"/>
    <s v="PROB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18"/>
    <s v="SFR"/>
    <s v="SFR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19"/>
    <s v="SPO"/>
    <s v="SPO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20"/>
    <s v="SRR"/>
    <s v="SRR"/>
    <n v="0"/>
    <n v="1"/>
    <n v="1"/>
    <n v="1"/>
    <n v="0"/>
    <n v="169.90291262135901"/>
    <n v="9.7087378640779995"/>
    <n v="0"/>
    <n v="179.611650485437"/>
    <n v="65"/>
    <n v="1.5384615399999999"/>
    <n v="169.90291262135901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21"/>
    <s v="STA"/>
    <s v="STA"/>
    <n v="0"/>
    <n v="0"/>
    <n v="0"/>
    <n v="0"/>
    <n v="0"/>
    <n v="0"/>
    <n v="0"/>
    <n v="0"/>
    <n v="0"/>
    <n v="65"/>
    <n v="0"/>
    <n v="0"/>
    <n v="0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22"/>
    <s v="TBU"/>
    <s v="TBU"/>
    <n v="0"/>
    <n v="24"/>
    <n v="27"/>
    <n v="21"/>
    <n v="3"/>
    <n v="4791.0679611650494"/>
    <n v="395.82109368517803"/>
    <n v="36.367521367521"/>
    <n v="5223.2565762177483"/>
    <n v="65"/>
    <n v="36.923076899999998"/>
    <n v="199.62783171521036"/>
    <n v="4.6153846200000004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s v="PBVPP"/>
    <s v="23-OCT-17"/>
    <x v="22"/>
    <x v="23"/>
    <s v="TLE"/>
    <s v="TLE"/>
    <n v="0"/>
    <n v="3"/>
    <n v="4"/>
    <n v="2"/>
    <n v="1"/>
    <n v="494.66019417475701"/>
    <n v="86.470002489419997"/>
    <n v="0"/>
    <n v="581.13019666417699"/>
    <n v="65"/>
    <n v="4.6153846200000004"/>
    <s v="164.8867313915856666666666666666666667"/>
    <n v="1.5384615399999999"/>
    <n v="1329"/>
    <n v="148231.92233009721"/>
    <m/>
    <n v="1706"/>
    <n v="987"/>
    <n v="342"/>
    <n v="18607.479047382167"/>
    <n v="4423.7225126544954"/>
    <s v="111.5364351618489066967644845748683220"/>
    <n v="88.896321099999994"/>
    <n v="22.876254200000002"/>
    <n v="1495"/>
    <n v="0"/>
  </r>
  <r>
    <m/>
    <m/>
    <x v="23"/>
    <x v="24"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AA12" firstHeaderRow="1" firstDataRow="2" firstDataCol="1"/>
  <pivotFields count="29">
    <pivotField showAll="0"/>
    <pivotField showAll="0"/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Col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3"/>
  </colFields>
  <col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colItems>
  <dataFields count="1">
    <dataField name="Somme de NO_DEFINITE_ROOMS" fld="6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AA12" firstHeaderRow="1" firstDataRow="2" firstDataCol="1"/>
  <pivotFields count="29">
    <pivotField showAll="0"/>
    <pivotField showAll="0"/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Col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3"/>
  </colFields>
  <col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colItems>
  <dataFields count="1">
    <dataField name="Somme de TOTAL_REVENUE" fld="11" baseField="2" baseItem="0"/>
  </dataFields>
  <formats count="1">
    <format dxfId="0">
      <pivotArea dataOnly="0" labelOnly="1" fieldPosition="0">
        <references count="1">
          <reference field="2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900-000000000000}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AA27" firstHeaderRow="1" firstDataRow="2" firstDataCol="1"/>
  <pivotFields count="32">
    <pivotField showAll="0"/>
    <pivotField showAll="0"/>
    <pivotField axis="axisRow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axis="axisCol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Fields count="1">
    <field x="3"/>
  </colFields>
  <col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colItems>
  <dataFields count="1">
    <dataField name="Somme de NO_DEFINITE_ROOMS" fld="7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A00-000000000000}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AA27" firstHeaderRow="1" firstDataRow="2" firstDataCol="1"/>
  <pivotFields count="32">
    <pivotField showAll="0"/>
    <pivotField showAll="0"/>
    <pivotField axis="axisRow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axis="axisCol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Fields count="1">
    <field x="3"/>
  </colFields>
  <col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colItems>
  <dataFields count="1">
    <dataField name="Somme de REVENUE" fld="11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C193" tableType="xml" totalsRowShown="0" connectionId="1">
  <autoFilter ref="A1:AC193" xr:uid="{00000000-0009-0000-0100-000001000000}"/>
  <tableColumns count="29">
    <tableColumn id="1" xr3:uid="{00000000-0010-0000-0000-000001000000}" uniqueName="REPORT_ID" name="REPORT_ID">
      <xmlColumnPr mapId="3" xpath="/RES_FORECAST1/LIST_G_5/G_5/LIST_DAY/DAY/REPORT_ID" xmlDataType="integer"/>
    </tableColumn>
    <tableColumn id="2" xr3:uid="{00000000-0010-0000-0000-000002000000}" uniqueName="RESERVATION_DATE" name="RESERVATION_DATE">
      <xmlColumnPr mapId="3" xpath="/RES_FORECAST1/LIST_G_5/G_5/LIST_DAY/DAY/RESERVATION_DATE" xmlDataType="string"/>
    </tableColumn>
    <tableColumn id="3" xr3:uid="{00000000-0010-0000-0000-000003000000}" uniqueName="CHAR_RESERVATION_DATE" name="CHAR_RESERVATION_DATE">
      <xmlColumnPr mapId="3" xpath="/RES_FORECAST1/LIST_G_5/G_5/LIST_DAY/DAY/CHAR_RESERVATION_DATE" xmlDataType="string"/>
    </tableColumn>
    <tableColumn id="4" xr3:uid="{00000000-0010-0000-0000-000004000000}" uniqueName="MARKET_CODE" name="MARKET_CODE">
      <xmlColumnPr mapId="3" xpath="/RES_FORECAST1/LIST_G_5/G_5/LIST_DAY/DAY/LIST_MARKET/MARKET/MARKET_CODE" xmlDataType="string"/>
    </tableColumn>
    <tableColumn id="5" xr3:uid="{00000000-0010-0000-0000-000005000000}" uniqueName="CF_MARKET_CODE_SEQ" name="CF_MARKET_CODE_SEQ">
      <xmlColumnPr mapId="3" xpath="/RES_FORECAST1/LIST_G_5/G_5/LIST_DAY/DAY/LIST_MARKET/MARKET/CF_MARKET_CODE_SEQ" xmlDataType="string"/>
    </tableColumn>
    <tableColumn id="6" xr3:uid="{00000000-0010-0000-0000-000006000000}" uniqueName="MARKET_CODE_DESC" name="MARKET_CODE_DESC">
      <xmlColumnPr mapId="3" xpath="/RES_FORECAST1/LIST_G_5/G_5/LIST_DAY/DAY/LIST_MARKET/MARKET/MARKET_CODE_DESC" xmlDataType="string"/>
    </tableColumn>
    <tableColumn id="7" xr3:uid="{00000000-0010-0000-0000-000007000000}" uniqueName="NO_DEFINITE_ROOMS" name="NO_DEFINITE_ROOMS">
      <xmlColumnPr mapId="3" xpath="/RES_FORECAST1/LIST_G_5/G_5/LIST_DAY/DAY/LIST_MARKET/MARKET/LIST_DETAIL/DETAIL/NO_DEFINITE_ROOMS" xmlDataType="integer"/>
    </tableColumn>
    <tableColumn id="8" xr3:uid="{00000000-0010-0000-0000-000008000000}" uniqueName="ARRIVAL_RMS" name="ARRIVAL_RMS">
      <xmlColumnPr mapId="3" xpath="/RES_FORECAST1/LIST_G_5/G_5/LIST_DAY/DAY/LIST_MARKET/MARKET/LIST_DETAIL/DETAIL/ARRIVAL_RMS" xmlDataType="integer"/>
    </tableColumn>
    <tableColumn id="9" xr3:uid="{00000000-0010-0000-0000-000009000000}" uniqueName="NO_OF_GUESTS" name="NO_OF_GUESTS">
      <xmlColumnPr mapId="3" xpath="/RES_FORECAST1/LIST_G_5/G_5/LIST_DAY/DAY/LIST_MARKET/MARKET/LIST_DETAIL/DETAIL/NO_OF_GUESTS" xmlDataType="integer"/>
    </tableColumn>
    <tableColumn id="10" xr3:uid="{00000000-0010-0000-0000-00000A000000}" uniqueName="SINGLE_OCCUPANCY" name="SINGLE_OCCUPANCY">
      <xmlColumnPr mapId="3" xpath="/RES_FORECAST1/LIST_G_5/G_5/LIST_DAY/DAY/LIST_MARKET/MARKET/LIST_DETAIL/DETAIL/SINGLE_OCCUPANCY" xmlDataType="integer"/>
    </tableColumn>
    <tableColumn id="11" xr3:uid="{00000000-0010-0000-0000-00000B000000}" uniqueName="MULTI_OCCUPANCY" name="MULTI_OCCUPANCY">
      <xmlColumnPr mapId="3" xpath="/RES_FORECAST1/LIST_G_5/G_5/LIST_DAY/DAY/LIST_MARKET/MARKET/LIST_DETAIL/DETAIL/MULTI_OCCUPANCY" xmlDataType="integer"/>
    </tableColumn>
    <tableColumn id="12" xr3:uid="{00000000-0010-0000-0000-00000C000000}" uniqueName="TOTAL_REVENUE" name="TOTAL_REVENUE">
      <xmlColumnPr mapId="3" xpath="/RES_FORECAST1/LIST_G_5/G_5/LIST_DAY/DAY/LIST_MARKET/MARKET/LIST_DETAIL/DETAIL/TOTAL_REVENUE" xmlDataType="double"/>
    </tableColumn>
    <tableColumn id="13" xr3:uid="{00000000-0010-0000-0000-00000D000000}" uniqueName="OO_ROOMS" name="OO_ROOMS">
      <xmlColumnPr mapId="3" xpath="/RES_FORECAST1/LIST_G_5/G_5/LIST_DAY/DAY/LIST_MARKET/MARKET/LIST_DETAIL/DETAIL/OO_ROOMS" xmlDataType="integer"/>
    </tableColumn>
    <tableColumn id="14" xr3:uid="{00000000-0010-0000-0000-00000E000000}" uniqueName="PRINT_NO_OF_ROOMS" name="PRINT_NO_OF_ROOMS">
      <xmlColumnPr mapId="3" xpath="/RES_FORECAST1/LIST_G_5/G_5/LIST_DAY/DAY/LIST_MARKET/MARKET/LIST_DETAIL/DETAIL/PRINT_NO_OF_ROOMS" xmlDataType="integer"/>
    </tableColumn>
    <tableColumn id="15" xr3:uid="{00000000-0010-0000-0000-00000F000000}" uniqueName="GET_ARR" name="GET_ARR">
      <xmlColumnPr mapId="3" xpath="/RES_FORECAST1/LIST_G_5/G_5/LIST_DAY/DAY/LIST_MARKET/MARKET/LIST_DETAIL/DETAIL/GET_ARR" xmlDataType="double"/>
    </tableColumn>
    <tableColumn id="16" xr3:uid="{00000000-0010-0000-0000-000010000000}" uniqueName="PER_OCC" name="PER_OCC">
      <xmlColumnPr mapId="3" xpath="/RES_FORECAST1/LIST_G_5/G_5/LIST_DAY/DAY/LIST_MARKET/MARKET/LIST_DETAIL/DETAIL/PER_OCC" xmlDataType="string"/>
    </tableColumn>
    <tableColumn id="17" xr3:uid="{00000000-0010-0000-0000-000011000000}" uniqueName="MULTI_OCC_PER" name="MULTI_OCC_PER">
      <xmlColumnPr mapId="3" xpath="/RES_FORECAST1/LIST_G_5/G_5/LIST_DAY/DAY/LIST_MARKET/MARKET/LIST_DETAIL/DETAIL/MULTI_OCC_PER" xmlDataType="double"/>
    </tableColumn>
    <tableColumn id="18" xr3:uid="{00000000-0010-0000-0000-000012000000}" uniqueName="S_DEF_ROOM_REPORT" name="S_DEF_ROOM_REPORT">
      <xmlColumnPr mapId="3" xpath="/RES_FORECAST1/S_DEF_ROOM_REPORT" xmlDataType="integer"/>
    </tableColumn>
    <tableColumn id="19" xr3:uid="{00000000-0010-0000-0000-000013000000}" uniqueName="S_REV_REPORT" name="S_REV_REPORT">
      <xmlColumnPr mapId="3" xpath="/RES_FORECAST1/S_REV_REPORT" xmlDataType="double"/>
    </tableColumn>
    <tableColumn id="20" xr3:uid="{00000000-0010-0000-0000-000014000000}" uniqueName="TOT_ARR_REPORT" name="TOT_ARR_REPORT">
      <xmlColumnPr mapId="3" xpath="/RES_FORECAST1/TOT_ARR_REPORT" xmlDataType="double"/>
    </tableColumn>
    <tableColumn id="21" xr3:uid="{00000000-0010-0000-0000-000015000000}" uniqueName="LOGO" name="LOGO">
      <xmlColumnPr mapId="3" xpath="/RES_FORECAST1/LOGO" xmlDataType="string"/>
    </tableColumn>
    <tableColumn id="22" xr3:uid="{00000000-0010-0000-0000-000016000000}" uniqueName="ARR_RMS_REP" name="ARR_RMS_REP">
      <xmlColumnPr mapId="3" xpath="/RES_FORECAST1/ARR_RMS_REP" xmlDataType="integer"/>
    </tableColumn>
    <tableColumn id="23" xr3:uid="{00000000-0010-0000-0000-000017000000}" uniqueName="GUEST_REP" name="GUEST_REP">
      <xmlColumnPr mapId="3" xpath="/RES_FORECAST1/GUEST_REP" xmlDataType="integer"/>
    </tableColumn>
    <tableColumn id="24" xr3:uid="{00000000-0010-0000-0000-000018000000}" uniqueName="SINGLE_OCC_REP" name="SINGLE_OCC_REP">
      <xmlColumnPr mapId="3" xpath="/RES_FORECAST1/SINGLE_OCC_REP" xmlDataType="integer"/>
    </tableColumn>
    <tableColumn id="25" xr3:uid="{00000000-0010-0000-0000-000019000000}" uniqueName="DOUBLE_OCC_REP" name="DOUBLE_OCC_REP">
      <xmlColumnPr mapId="3" xpath="/RES_FORECAST1/DOUBLE_OCC_REP" xmlDataType="integer"/>
    </tableColumn>
    <tableColumn id="26" xr3:uid="{00000000-0010-0000-0000-00001A000000}" uniqueName="PER_OCC_REP" name="PER_OCC_REP">
      <xmlColumnPr mapId="3" xpath="/RES_FORECAST1/PER_OCC_REP" xmlDataType="double"/>
    </tableColumn>
    <tableColumn id="27" xr3:uid="{00000000-0010-0000-0000-00001B000000}" uniqueName="REP_ROOMS" name="REP_ROOMS">
      <xmlColumnPr mapId="3" xpath="/RES_FORECAST1/REP_ROOMS" xmlDataType="integer"/>
    </tableColumn>
    <tableColumn id="28" xr3:uid="{00000000-0010-0000-0000-00001C000000}" uniqueName="REP_DOUBLE_OCC_PER" name="REP_DOUBLE_OCC_PER">
      <xmlColumnPr mapId="3" xpath="/RES_FORECAST1/REP_DOUBLE_OCC_PER" xmlDataType="double"/>
    </tableColumn>
    <tableColumn id="29" xr3:uid="{00000000-0010-0000-0000-00001D000000}" uniqueName="CS_SUM_OO_REP" name="CS_SUM_OO_REP">
      <xmlColumnPr mapId="3" xpath="/RES_FORECAST1/CS_SUM_OO_REP" xmlDataType="integer"/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F553" tableType="xml" totalsRowShown="0" connectionId="2">
  <autoFilter ref="A1:AF553" xr:uid="{00000000-0009-0000-0100-000002000000}"/>
  <tableColumns count="32">
    <tableColumn id="1" xr3:uid="{00000000-0010-0000-0100-000001000000}" uniqueName="RESORT" name="RESORT">
      <xmlColumnPr mapId="4" xpath="/RES_STATISTICS1/LIST_G_5/G_5/LIST_DAY/DAY/RESORT" xmlDataType="string"/>
    </tableColumn>
    <tableColumn id="2" xr3:uid="{00000000-0010-0000-0100-000002000000}" uniqueName="BUSINESS_DATE" name="BUSINESS_DATE">
      <xmlColumnPr mapId="4" xpath="/RES_STATISTICS1/LIST_G_5/G_5/LIST_DAY/DAY/BUSINESS_DATE" xmlDataType="string"/>
    </tableColumn>
    <tableColumn id="3" xr3:uid="{00000000-0010-0000-0100-000003000000}" uniqueName="CHAR_BUSINESS_DATE" name="CHAR_BUSINESS_DATE">
      <xmlColumnPr mapId="4" xpath="/RES_STATISTICS1/LIST_G_5/G_5/LIST_DAY/DAY/CHAR_BUSINESS_DATE" xmlDataType="string"/>
    </tableColumn>
    <tableColumn id="4" xr3:uid="{00000000-0010-0000-0100-000004000000}" uniqueName="MARKET_CODE" name="MARKET_CODE">
      <xmlColumnPr mapId="4" xpath="/RES_STATISTICS1/LIST_G_5/G_5/LIST_DAY/DAY/LIST_MARKET/MARKET/MARKET_CODE" xmlDataType="string"/>
    </tableColumn>
    <tableColumn id="5" xr3:uid="{00000000-0010-0000-0100-000005000000}" uniqueName="CF_MASTER_SEQ" name="CF_MASTER_SEQ">
      <xmlColumnPr mapId="4" xpath="/RES_STATISTICS1/LIST_G_5/G_5/LIST_DAY/DAY/LIST_MARKET/MARKET/CF_MASTER_SEQ" xmlDataType="string"/>
    </tableColumn>
    <tableColumn id="6" xr3:uid="{00000000-0010-0000-0100-000006000000}" uniqueName="GROUP_NAME" name="GROUP_NAME">
      <xmlColumnPr mapId="4" xpath="/RES_STATISTICS1/LIST_G_5/G_5/LIST_DAY/DAY/LIST_MARKET/MARKET/GROUP_NAME" xmlDataType="string"/>
    </tableColumn>
    <tableColumn id="7" xr3:uid="{00000000-0010-0000-0100-000007000000}" uniqueName="ARR_TODAY" name="ARR_TODAY">
      <xmlColumnPr mapId="4" xpath="/RES_STATISTICS1/LIST_G_5/G_5/LIST_DAY/DAY/LIST_MARKET/MARKET/LIST_DETAIL/DETAIL/ARR_TODAY" xmlDataType="integer"/>
    </tableColumn>
    <tableColumn id="8" xr3:uid="{00000000-0010-0000-0100-000008000000}" uniqueName="NO_DEFINITE_ROOMS" name="NO_DEFINITE_ROOMS">
      <xmlColumnPr mapId="4" xpath="/RES_STATISTICS1/LIST_G_5/G_5/LIST_DAY/DAY/LIST_MARKET/MARKET/LIST_DETAIL/DETAIL/NO_DEFINITE_ROOMS" xmlDataType="integer"/>
    </tableColumn>
    <tableColumn id="9" xr3:uid="{00000000-0010-0000-0100-000009000000}" uniqueName="IN_GUEST" name="IN_GUEST">
      <xmlColumnPr mapId="4" xpath="/RES_STATISTICS1/LIST_G_5/G_5/LIST_DAY/DAY/LIST_MARKET/MARKET/LIST_DETAIL/DETAIL/IN_GUEST" xmlDataType="integer"/>
    </tableColumn>
    <tableColumn id="10" xr3:uid="{00000000-0010-0000-0100-00000A000000}" uniqueName="OCC_SINGLE" name="OCC_SINGLE">
      <xmlColumnPr mapId="4" xpath="/RES_STATISTICS1/LIST_G_5/G_5/LIST_DAY/DAY/LIST_MARKET/MARKET/LIST_DETAIL/DETAIL/OCC_SINGLE" xmlDataType="integer"/>
    </tableColumn>
    <tableColumn id="11" xr3:uid="{00000000-0010-0000-0100-00000B000000}" uniqueName="DOUBLE_OCC" name="DOUBLE_OCC">
      <xmlColumnPr mapId="4" xpath="/RES_STATISTICS1/LIST_G_5/G_5/LIST_DAY/DAY/LIST_MARKET/MARKET/LIST_DETAIL/DETAIL/DOUBLE_OCC" xmlDataType="integer"/>
    </tableColumn>
    <tableColumn id="12" xr3:uid="{00000000-0010-0000-0100-00000C000000}" uniqueName="REVENUE" name="REVENUE">
      <xmlColumnPr mapId="4" xpath="/RES_STATISTICS1/LIST_G_5/G_5/LIST_DAY/DAY/LIST_MARKET/MARKET/LIST_DETAIL/DETAIL/REVENUE" xmlDataType="double"/>
    </tableColumn>
    <tableColumn id="13" xr3:uid="{00000000-0010-0000-0100-00000D000000}" uniqueName="FB_REV" name="FB_REV">
      <xmlColumnPr mapId="4" xpath="/RES_STATISTICS1/LIST_G_5/G_5/LIST_DAY/DAY/LIST_MARKET/MARKET/LIST_DETAIL/DETAIL/FB_REV" xmlDataType="double"/>
    </tableColumn>
    <tableColumn id="14" xr3:uid="{00000000-0010-0000-0100-00000E000000}" uniqueName="OTHER_REV" name="OTHER_REV">
      <xmlColumnPr mapId="4" xpath="/RES_STATISTICS1/LIST_G_5/G_5/LIST_DAY/DAY/LIST_MARKET/MARKET/LIST_DETAIL/DETAIL/OTHER_REV" xmlDataType="double"/>
    </tableColumn>
    <tableColumn id="15" xr3:uid="{00000000-0010-0000-0100-00000F000000}" uniqueName="TOTAL_REVENUE" name="TOTAL_REVENUE">
      <xmlColumnPr mapId="4" xpath="/RES_STATISTICS1/LIST_G_5/G_5/LIST_DAY/DAY/LIST_MARKET/MARKET/LIST_DETAIL/DETAIL/TOTAL_REVENUE" xmlDataType="double"/>
    </tableColumn>
    <tableColumn id="16" xr3:uid="{00000000-0010-0000-0100-000010000000}" uniqueName="RESORT_ROOM" name="RESORT_ROOM">
      <xmlColumnPr mapId="4" xpath="/RES_STATISTICS1/LIST_G_5/G_5/LIST_DAY/DAY/LIST_MARKET/MARKET/LIST_DETAIL/DETAIL/RESORT_ROOM" xmlDataType="integer"/>
    </tableColumn>
    <tableColumn id="17" xr3:uid="{00000000-0010-0000-0100-000011000000}" uniqueName="PER_OCC" name="PER_OCC">
      <xmlColumnPr mapId="4" xpath="/RES_STATISTICS1/LIST_G_5/G_5/LIST_DAY/DAY/LIST_MARKET/MARKET/LIST_DETAIL/DETAIL/PER_OCC" xmlDataType="double"/>
    </tableColumn>
    <tableColumn id="18" xr3:uid="{00000000-0010-0000-0100-000012000000}" uniqueName="GET_ARR" name="GET_ARR">
      <xmlColumnPr mapId="4" xpath="/RES_STATISTICS1/LIST_G_5/G_5/LIST_DAY/DAY/LIST_MARKET/MARKET/LIST_DETAIL/DETAIL/GET_ARR" xmlDataType="double"/>
    </tableColumn>
    <tableColumn id="19" xr3:uid="{00000000-0010-0000-0100-000013000000}" uniqueName="MULTI_OCC_PER" name="MULTI_OCC_PER">
      <xmlColumnPr mapId="4" xpath="/RES_STATISTICS1/LIST_G_5/G_5/LIST_DAY/DAY/LIST_MARKET/MARKET/LIST_DETAIL/DETAIL/MULTI_OCC_PER" xmlDataType="double"/>
    </tableColumn>
    <tableColumn id="20" xr3:uid="{00000000-0010-0000-0100-000014000000}" uniqueName="S_DEF_ROOM_REPORT" name="S_DEF_ROOM_REPORT">
      <xmlColumnPr mapId="4" xpath="/RES_STATISTICS1/S_DEF_ROOM_REPORT" xmlDataType="integer"/>
    </tableColumn>
    <tableColumn id="21" xr3:uid="{00000000-0010-0000-0100-000015000000}" uniqueName="S_REV_REPORT" name="S_REV_REPORT">
      <xmlColumnPr mapId="4" xpath="/RES_STATISTICS1/S_REV_REPORT" xmlDataType="double"/>
    </tableColumn>
    <tableColumn id="22" xr3:uid="{00000000-0010-0000-0100-000016000000}" uniqueName="LOGO" name="LOGO">
      <xmlColumnPr mapId="4" xpath="/RES_STATISTICS1/LOGO" xmlDataType="string"/>
    </tableColumn>
    <tableColumn id="23" xr3:uid="{00000000-0010-0000-0100-000017000000}" uniqueName="GUEST_REP" name="GUEST_REP">
      <xmlColumnPr mapId="4" xpath="/RES_STATISTICS1/GUEST_REP" xmlDataType="integer"/>
    </tableColumn>
    <tableColumn id="24" xr3:uid="{00000000-0010-0000-0100-000018000000}" uniqueName="SINGLE_OCC_REP" name="SINGLE_OCC_REP">
      <xmlColumnPr mapId="4" xpath="/RES_STATISTICS1/SINGLE_OCC_REP" xmlDataType="integer"/>
    </tableColumn>
    <tableColumn id="25" xr3:uid="{00000000-0010-0000-0100-000019000000}" uniqueName="DOUBLE_OCC_REP" name="DOUBLE_OCC_REP">
      <xmlColumnPr mapId="4" xpath="/RES_STATISTICS1/DOUBLE_OCC_REP" xmlDataType="integer"/>
    </tableColumn>
    <tableColumn id="26" xr3:uid="{00000000-0010-0000-0100-00001A000000}" uniqueName="FB_REV_REPORT" name="FB_REV_REPORT">
      <xmlColumnPr mapId="4" xpath="/RES_STATISTICS1/FB_REV_REPORT" xmlDataType="double"/>
    </tableColumn>
    <tableColumn id="27" xr3:uid="{00000000-0010-0000-0100-00001B000000}" uniqueName="MISC_REV_REPORT" name="MISC_REV_REPORT">
      <xmlColumnPr mapId="4" xpath="/RES_STATISTICS1/MISC_REV_REPORT" xmlDataType="double"/>
    </tableColumn>
    <tableColumn id="28" xr3:uid="{00000000-0010-0000-0100-00001C000000}" uniqueName="TOTAL_ARR_REPORT" name="TOTAL_ARR_REPORT">
      <xmlColumnPr mapId="4" xpath="/RES_STATISTICS1/TOTAL_ARR_REPORT" xmlDataType="double"/>
    </tableColumn>
    <tableColumn id="29" xr3:uid="{00000000-0010-0000-0100-00001D000000}" uniqueName="PER_OCC_TOTAL" name="PER_OCC_TOTAL">
      <xmlColumnPr mapId="4" xpath="/RES_STATISTICS1/PER_OCC_TOTAL" xmlDataType="double"/>
    </tableColumn>
    <tableColumn id="30" xr3:uid="{00000000-0010-0000-0100-00001E000000}" uniqueName="PER_DOUBLE" name="PER_DOUBLE">
      <xmlColumnPr mapId="4" xpath="/RES_STATISTICS1/PER_DOUBLE" xmlDataType="double"/>
    </tableColumn>
    <tableColumn id="31" xr3:uid="{00000000-0010-0000-0100-00001F000000}" uniqueName="REP_RESORT_ROOM" name="REP_RESORT_ROOM">
      <xmlColumnPr mapId="4" xpath="/RES_STATISTICS1/REP_RESORT_ROOM" xmlDataType="integer"/>
    </tableColumn>
    <tableColumn id="32" xr3:uid="{00000000-0010-0000-0100-000020000000}" uniqueName="ARRIVAL_REPORT" name="ARRIVAL_REPORT">
      <xmlColumnPr mapId="4" xpath="/RES_STATISTICS1/ARRIVAL_REPORT" xmlDataType="integer"/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85"/>
  <sheetViews>
    <sheetView view="pageLayout" topLeftCell="A140" zoomScaleNormal="100" workbookViewId="0">
      <selection activeCell="H150" sqref="H150"/>
    </sheetView>
  </sheetViews>
  <sheetFormatPr baseColWidth="10" defaultColWidth="11" defaultRowHeight="16.5" x14ac:dyDescent="0.6"/>
  <cols>
    <col min="1" max="2" width="6.3984375" style="1" customWidth="1"/>
    <col min="3" max="4" width="9.46484375" style="1" customWidth="1"/>
    <col min="5" max="5" width="1.265625" style="1" customWidth="1"/>
    <col min="6" max="7" width="6.3984375" style="1" customWidth="1"/>
    <col min="8" max="8" width="8.73046875" style="1" customWidth="1"/>
    <col min="9" max="9" width="0.46484375" style="1" customWidth="1"/>
    <col min="10" max="11" width="6.3984375" style="1" customWidth="1"/>
    <col min="12" max="12" width="8.73046875" style="1" customWidth="1"/>
    <col min="13" max="13" width="0.46484375" style="1" customWidth="1"/>
    <col min="14" max="15" width="6.3984375" style="1" customWidth="1"/>
    <col min="16" max="16" width="8.73046875" style="1" customWidth="1"/>
    <col min="17" max="17" width="0.46484375" style="1" customWidth="1"/>
    <col min="18" max="19" width="6.3984375" style="1" customWidth="1"/>
    <col min="20" max="20" width="8.73046875" style="1" customWidth="1"/>
    <col min="21" max="21" width="0.46484375" style="1" customWidth="1"/>
    <col min="22" max="23" width="6.3984375" style="1" customWidth="1"/>
    <col min="24" max="24" width="8.73046875" style="1" customWidth="1"/>
    <col min="25" max="16384" width="11" style="1"/>
  </cols>
  <sheetData>
    <row r="1" spans="1:24" ht="13.5" customHeight="1" x14ac:dyDescent="0.6">
      <c r="F1" s="140" t="s">
        <v>0</v>
      </c>
      <c r="G1" s="141"/>
      <c r="H1" s="2" t="str">
        <f ca="1">"Octobre "&amp;PROPER(TEXT(EDATE(H2,0),"yyyy"))</f>
        <v>Octobre 2017</v>
      </c>
      <c r="I1" s="3"/>
      <c r="J1" s="4"/>
      <c r="K1" s="141" t="s">
        <v>1</v>
      </c>
      <c r="L1" s="141"/>
      <c r="M1" s="141"/>
      <c r="N1" s="141"/>
      <c r="O1" s="5"/>
      <c r="P1" s="3"/>
      <c r="Q1" s="3"/>
      <c r="R1" s="141" t="s">
        <v>2</v>
      </c>
      <c r="S1" s="141"/>
      <c r="T1" s="141"/>
      <c r="U1" s="3"/>
      <c r="V1" s="6"/>
      <c r="W1" s="3"/>
      <c r="X1" s="7"/>
    </row>
    <row r="2" spans="1:24" ht="13.5" customHeight="1" x14ac:dyDescent="0.6">
      <c r="F2" s="142" t="s">
        <v>3</v>
      </c>
      <c r="G2" s="143"/>
      <c r="H2" s="8">
        <f ca="1">TODAY()</f>
        <v>43033</v>
      </c>
      <c r="I2" s="9"/>
      <c r="J2" s="10"/>
      <c r="K2" s="143" t="s">
        <v>4</v>
      </c>
      <c r="L2" s="143"/>
      <c r="M2" s="143"/>
      <c r="N2" s="143"/>
      <c r="O2" s="11">
        <f ca="1">DAY(DATE(YEAR(H1),MONTH(H1) + 1,0))</f>
        <v>31</v>
      </c>
      <c r="P2" s="12"/>
      <c r="Q2" s="12"/>
      <c r="R2" s="143" t="s">
        <v>5</v>
      </c>
      <c r="S2" s="143"/>
      <c r="T2" s="143"/>
      <c r="U2" s="13"/>
      <c r="V2" s="14">
        <v>222</v>
      </c>
      <c r="W2" s="13"/>
      <c r="X2" s="15"/>
    </row>
    <row r="3" spans="1:24" ht="13.5" customHeight="1" x14ac:dyDescent="0.6"/>
    <row r="4" spans="1:24" ht="13.5" customHeight="1" x14ac:dyDescent="0.6"/>
    <row r="5" spans="1:24" ht="13.5" customHeight="1" x14ac:dyDescent="0.6">
      <c r="F5" s="158" t="s">
        <v>46</v>
      </c>
      <c r="G5" s="159"/>
      <c r="H5" s="159"/>
      <c r="I5" s="159"/>
      <c r="J5" s="159"/>
      <c r="K5" s="159"/>
      <c r="L5" s="159"/>
      <c r="M5" s="159"/>
      <c r="N5" s="159"/>
      <c r="O5" s="159"/>
      <c r="P5" s="159"/>
      <c r="Q5" s="159"/>
      <c r="R5" s="159"/>
      <c r="S5" s="159"/>
      <c r="T5" s="159"/>
      <c r="U5" s="159"/>
      <c r="V5" s="159"/>
      <c r="W5" s="159"/>
      <c r="X5" s="160"/>
    </row>
    <row r="6" spans="1:24" ht="13.5" customHeight="1" x14ac:dyDescent="0.6">
      <c r="A6" s="16"/>
      <c r="B6" s="16"/>
      <c r="C6" s="16"/>
      <c r="D6" s="16"/>
      <c r="E6" s="16"/>
      <c r="F6" s="146" t="s">
        <v>6</v>
      </c>
      <c r="G6" s="147"/>
      <c r="H6" s="148"/>
      <c r="I6" s="17"/>
      <c r="J6" s="146" t="s">
        <v>7</v>
      </c>
      <c r="K6" s="147"/>
      <c r="L6" s="148"/>
      <c r="M6" s="17"/>
      <c r="N6" s="146" t="s">
        <v>8</v>
      </c>
      <c r="O6" s="147"/>
      <c r="P6" s="148"/>
      <c r="Q6" s="17"/>
      <c r="R6" s="146" t="s">
        <v>9</v>
      </c>
      <c r="S6" s="147"/>
      <c r="T6" s="148"/>
      <c r="U6" s="17"/>
      <c r="V6" s="149" t="s">
        <v>10</v>
      </c>
      <c r="W6" s="150"/>
      <c r="X6" s="151"/>
    </row>
    <row r="7" spans="1:24" ht="13.5" customHeight="1" x14ac:dyDescent="0.6">
      <c r="A7" s="18"/>
      <c r="B7" s="18"/>
      <c r="C7" s="18"/>
      <c r="D7" s="18"/>
      <c r="E7" s="19"/>
      <c r="F7" s="20" t="s">
        <v>11</v>
      </c>
      <c r="G7" s="21" t="s">
        <v>12</v>
      </c>
      <c r="H7" s="22" t="s">
        <v>13</v>
      </c>
      <c r="I7" s="17"/>
      <c r="J7" s="20" t="s">
        <v>11</v>
      </c>
      <c r="K7" s="21" t="s">
        <v>12</v>
      </c>
      <c r="L7" s="22" t="s">
        <v>13</v>
      </c>
      <c r="M7" s="17"/>
      <c r="N7" s="20" t="s">
        <v>11</v>
      </c>
      <c r="O7" s="21" t="s">
        <v>12</v>
      </c>
      <c r="P7" s="22" t="s">
        <v>13</v>
      </c>
      <c r="Q7" s="17"/>
      <c r="R7" s="20" t="s">
        <v>11</v>
      </c>
      <c r="S7" s="21" t="s">
        <v>12</v>
      </c>
      <c r="T7" s="22" t="s">
        <v>13</v>
      </c>
      <c r="U7" s="17"/>
      <c r="V7" s="20" t="s">
        <v>14</v>
      </c>
      <c r="W7" s="21" t="s">
        <v>12</v>
      </c>
      <c r="X7" s="22" t="s">
        <v>13</v>
      </c>
    </row>
    <row r="8" spans="1:24" ht="13.5" customHeight="1" x14ac:dyDescent="0.6">
      <c r="A8" s="152" t="s">
        <v>15</v>
      </c>
      <c r="B8" s="153"/>
      <c r="C8" s="156" t="s">
        <v>16</v>
      </c>
      <c r="D8" s="157"/>
      <c r="E8" s="19"/>
      <c r="F8" s="23">
        <f t="shared" ref="F8:F24" si="0">IFERROR(SUM(F45+F82+F119+F156),0)</f>
        <v>0</v>
      </c>
      <c r="G8" s="24">
        <f t="shared" ref="G8:G25" si="1">IFERROR(H8/F8,0)</f>
        <v>0</v>
      </c>
      <c r="H8" s="25">
        <f t="shared" ref="H8:H24" si="2">IFERROR(SUM(H45+H82+H119+H156),0)</f>
        <v>0</v>
      </c>
      <c r="I8" s="19"/>
      <c r="J8" s="23">
        <f t="shared" ref="J8:J24" si="3">IFERROR(SUM(J45+J82+J119+J156),0)</f>
        <v>0</v>
      </c>
      <c r="K8" s="24">
        <f t="shared" ref="K8:K25" si="4">IFERROR(L8/J8,0)</f>
        <v>0</v>
      </c>
      <c r="L8" s="25">
        <f t="shared" ref="L8:L24" si="5">IFERROR(SUM(L45+L82+L119+L156),0)</f>
        <v>0</v>
      </c>
      <c r="M8" s="19"/>
      <c r="N8" s="23">
        <f t="shared" ref="N8:N24" si="6">IFERROR(SUM(N45+N82+N119+N156),0)</f>
        <v>0</v>
      </c>
      <c r="O8" s="24">
        <f t="shared" ref="O8:O25" si="7">IFERROR(P8/N8,0)</f>
        <v>0</v>
      </c>
      <c r="P8" s="25">
        <f t="shared" ref="P8:P24" si="8">IFERROR(SUM(P45+P82+P119+P156),0)</f>
        <v>0</v>
      </c>
      <c r="Q8" s="19"/>
      <c r="R8" s="23">
        <f t="shared" ref="R8:R24" si="9">IFERROR(SUM(R45+R82+R119+R156),0)</f>
        <v>0</v>
      </c>
      <c r="S8" s="24">
        <f t="shared" ref="S8:S25" si="10">IFERROR(T8/R8,0)</f>
        <v>0</v>
      </c>
      <c r="T8" s="25">
        <f t="shared" ref="T8:T24" si="11">IFERROR(SUM(T45+T82+T119+T156),0)</f>
        <v>0</v>
      </c>
      <c r="U8" s="19"/>
      <c r="V8" s="23">
        <f t="shared" ref="V8:V24" si="12">IFERROR(SUM(V45+V82+V119+V156),0)</f>
        <v>0</v>
      </c>
      <c r="W8" s="24">
        <f t="shared" ref="W8:W25" si="13">IFERROR(X8/V8,0)</f>
        <v>0</v>
      </c>
      <c r="X8" s="25">
        <f t="shared" ref="X8:X24" si="14">IFERROR(SUM(X45+X82+X119+X156),0)</f>
        <v>0</v>
      </c>
    </row>
    <row r="9" spans="1:24" ht="13.5" customHeight="1" x14ac:dyDescent="0.6">
      <c r="A9" s="154"/>
      <c r="B9" s="155"/>
      <c r="C9" s="144" t="s">
        <v>17</v>
      </c>
      <c r="D9" s="145"/>
      <c r="E9" s="19"/>
      <c r="F9" s="26">
        <f t="shared" si="0"/>
        <v>0</v>
      </c>
      <c r="G9" s="27">
        <f t="shared" si="1"/>
        <v>0</v>
      </c>
      <c r="H9" s="28">
        <f t="shared" si="2"/>
        <v>0</v>
      </c>
      <c r="I9" s="19"/>
      <c r="J9" s="26">
        <f t="shared" si="3"/>
        <v>0</v>
      </c>
      <c r="K9" s="27">
        <f t="shared" si="4"/>
        <v>0</v>
      </c>
      <c r="L9" s="28">
        <f t="shared" si="5"/>
        <v>0</v>
      </c>
      <c r="M9" s="19"/>
      <c r="N9" s="26">
        <f t="shared" si="6"/>
        <v>0</v>
      </c>
      <c r="O9" s="27">
        <f t="shared" si="7"/>
        <v>0</v>
      </c>
      <c r="P9" s="28">
        <f t="shared" si="8"/>
        <v>0</v>
      </c>
      <c r="Q9" s="19"/>
      <c r="R9" s="26">
        <f t="shared" si="9"/>
        <v>0</v>
      </c>
      <c r="S9" s="27">
        <f t="shared" si="10"/>
        <v>0</v>
      </c>
      <c r="T9" s="28">
        <f t="shared" si="11"/>
        <v>0</v>
      </c>
      <c r="U9" s="19"/>
      <c r="V9" s="26">
        <f t="shared" si="12"/>
        <v>0</v>
      </c>
      <c r="W9" s="27">
        <f t="shared" si="13"/>
        <v>0</v>
      </c>
      <c r="X9" s="28">
        <f t="shared" si="14"/>
        <v>0</v>
      </c>
    </row>
    <row r="10" spans="1:24" ht="13.5" customHeight="1" x14ac:dyDescent="0.6">
      <c r="A10" s="152" t="s">
        <v>18</v>
      </c>
      <c r="B10" s="153"/>
      <c r="C10" s="156" t="s">
        <v>19</v>
      </c>
      <c r="D10" s="157"/>
      <c r="E10" s="19"/>
      <c r="F10" s="23">
        <f t="shared" si="0"/>
        <v>0</v>
      </c>
      <c r="G10" s="24">
        <f t="shared" si="1"/>
        <v>0</v>
      </c>
      <c r="H10" s="25">
        <f t="shared" si="2"/>
        <v>0</v>
      </c>
      <c r="I10" s="19"/>
      <c r="J10" s="23">
        <f t="shared" si="3"/>
        <v>0</v>
      </c>
      <c r="K10" s="24">
        <f t="shared" si="4"/>
        <v>0</v>
      </c>
      <c r="L10" s="25">
        <f t="shared" si="5"/>
        <v>0</v>
      </c>
      <c r="M10" s="19"/>
      <c r="N10" s="23">
        <f t="shared" si="6"/>
        <v>0</v>
      </c>
      <c r="O10" s="24">
        <f t="shared" si="7"/>
        <v>0</v>
      </c>
      <c r="P10" s="25">
        <f t="shared" si="8"/>
        <v>0</v>
      </c>
      <c r="Q10" s="19"/>
      <c r="R10" s="23">
        <f t="shared" si="9"/>
        <v>0</v>
      </c>
      <c r="S10" s="24">
        <f t="shared" si="10"/>
        <v>0</v>
      </c>
      <c r="T10" s="25">
        <f t="shared" si="11"/>
        <v>0</v>
      </c>
      <c r="U10" s="19"/>
      <c r="V10" s="23">
        <f t="shared" si="12"/>
        <v>0</v>
      </c>
      <c r="W10" s="24">
        <f t="shared" si="13"/>
        <v>0</v>
      </c>
      <c r="X10" s="25">
        <f t="shared" si="14"/>
        <v>0</v>
      </c>
    </row>
    <row r="11" spans="1:24" ht="13.5" customHeight="1" x14ac:dyDescent="0.6">
      <c r="A11" s="154"/>
      <c r="B11" s="155"/>
      <c r="C11" s="144" t="s">
        <v>20</v>
      </c>
      <c r="D11" s="145"/>
      <c r="E11" s="19"/>
      <c r="F11" s="26">
        <f t="shared" si="0"/>
        <v>0</v>
      </c>
      <c r="G11" s="27">
        <f t="shared" si="1"/>
        <v>0</v>
      </c>
      <c r="H11" s="28">
        <f t="shared" si="2"/>
        <v>0</v>
      </c>
      <c r="I11" s="19"/>
      <c r="J11" s="26">
        <f t="shared" si="3"/>
        <v>0</v>
      </c>
      <c r="K11" s="27">
        <f t="shared" si="4"/>
        <v>0</v>
      </c>
      <c r="L11" s="28">
        <f t="shared" si="5"/>
        <v>0</v>
      </c>
      <c r="M11" s="19"/>
      <c r="N11" s="26">
        <f t="shared" si="6"/>
        <v>0</v>
      </c>
      <c r="O11" s="27">
        <f t="shared" si="7"/>
        <v>0</v>
      </c>
      <c r="P11" s="28">
        <f t="shared" si="8"/>
        <v>0</v>
      </c>
      <c r="Q11" s="19"/>
      <c r="R11" s="26">
        <f t="shared" si="9"/>
        <v>0</v>
      </c>
      <c r="S11" s="27">
        <f t="shared" si="10"/>
        <v>0</v>
      </c>
      <c r="T11" s="28">
        <f t="shared" si="11"/>
        <v>0</v>
      </c>
      <c r="U11" s="19"/>
      <c r="V11" s="26">
        <f t="shared" si="12"/>
        <v>0</v>
      </c>
      <c r="W11" s="27">
        <f t="shared" si="13"/>
        <v>0</v>
      </c>
      <c r="X11" s="28">
        <f t="shared" si="14"/>
        <v>0</v>
      </c>
    </row>
    <row r="12" spans="1:24" ht="13.5" customHeight="1" x14ac:dyDescent="0.6">
      <c r="A12" s="165" t="s">
        <v>21</v>
      </c>
      <c r="B12" s="166"/>
      <c r="C12" s="167" t="s">
        <v>22</v>
      </c>
      <c r="D12" s="168"/>
      <c r="E12" s="19"/>
      <c r="F12" s="29">
        <f t="shared" si="0"/>
        <v>0</v>
      </c>
      <c r="G12" s="30">
        <f t="shared" si="1"/>
        <v>0</v>
      </c>
      <c r="H12" s="31">
        <f t="shared" si="2"/>
        <v>0</v>
      </c>
      <c r="I12" s="19"/>
      <c r="J12" s="29">
        <f t="shared" si="3"/>
        <v>0</v>
      </c>
      <c r="K12" s="30">
        <f t="shared" si="4"/>
        <v>0</v>
      </c>
      <c r="L12" s="31">
        <f t="shared" si="5"/>
        <v>0</v>
      </c>
      <c r="M12" s="19"/>
      <c r="N12" s="29">
        <f t="shared" si="6"/>
        <v>0</v>
      </c>
      <c r="O12" s="30">
        <f t="shared" si="7"/>
        <v>0</v>
      </c>
      <c r="P12" s="31">
        <f t="shared" si="8"/>
        <v>0</v>
      </c>
      <c r="Q12" s="19"/>
      <c r="R12" s="29">
        <f t="shared" si="9"/>
        <v>0</v>
      </c>
      <c r="S12" s="30">
        <f t="shared" si="10"/>
        <v>0</v>
      </c>
      <c r="T12" s="31">
        <f t="shared" si="11"/>
        <v>0</v>
      </c>
      <c r="U12" s="19"/>
      <c r="V12" s="29">
        <f t="shared" si="12"/>
        <v>0</v>
      </c>
      <c r="W12" s="30">
        <f t="shared" si="13"/>
        <v>0</v>
      </c>
      <c r="X12" s="31">
        <f t="shared" si="14"/>
        <v>0</v>
      </c>
    </row>
    <row r="13" spans="1:24" ht="13.5" customHeight="1" x14ac:dyDescent="0.6">
      <c r="A13" s="152" t="s">
        <v>23</v>
      </c>
      <c r="B13" s="153"/>
      <c r="C13" s="156" t="s">
        <v>24</v>
      </c>
      <c r="D13" s="157"/>
      <c r="E13" s="19"/>
      <c r="F13" s="23">
        <f t="shared" si="0"/>
        <v>0</v>
      </c>
      <c r="G13" s="24">
        <f t="shared" si="1"/>
        <v>0</v>
      </c>
      <c r="H13" s="25">
        <f t="shared" si="2"/>
        <v>0</v>
      </c>
      <c r="I13" s="19"/>
      <c r="J13" s="23">
        <f t="shared" si="3"/>
        <v>0</v>
      </c>
      <c r="K13" s="24">
        <f t="shared" si="4"/>
        <v>0</v>
      </c>
      <c r="L13" s="25">
        <f t="shared" si="5"/>
        <v>0</v>
      </c>
      <c r="M13" s="19"/>
      <c r="N13" s="23">
        <f t="shared" si="6"/>
        <v>0</v>
      </c>
      <c r="O13" s="24">
        <f t="shared" si="7"/>
        <v>0</v>
      </c>
      <c r="P13" s="25">
        <f t="shared" si="8"/>
        <v>0</v>
      </c>
      <c r="Q13" s="19"/>
      <c r="R13" s="23">
        <f t="shared" si="9"/>
        <v>0</v>
      </c>
      <c r="S13" s="24">
        <f t="shared" si="10"/>
        <v>0</v>
      </c>
      <c r="T13" s="25">
        <f t="shared" si="11"/>
        <v>0</v>
      </c>
      <c r="U13" s="19"/>
      <c r="V13" s="23">
        <f t="shared" si="12"/>
        <v>0</v>
      </c>
      <c r="W13" s="24">
        <f t="shared" si="13"/>
        <v>0</v>
      </c>
      <c r="X13" s="25">
        <f t="shared" si="14"/>
        <v>0</v>
      </c>
    </row>
    <row r="14" spans="1:24" ht="13.5" customHeight="1" x14ac:dyDescent="0.6">
      <c r="A14" s="169"/>
      <c r="B14" s="170"/>
      <c r="C14" s="161" t="s">
        <v>25</v>
      </c>
      <c r="D14" s="162"/>
      <c r="E14" s="19"/>
      <c r="F14" s="32">
        <f t="shared" si="0"/>
        <v>0</v>
      </c>
      <c r="G14" s="33">
        <f t="shared" si="1"/>
        <v>0</v>
      </c>
      <c r="H14" s="34">
        <f t="shared" si="2"/>
        <v>0</v>
      </c>
      <c r="I14" s="19"/>
      <c r="J14" s="32">
        <f t="shared" si="3"/>
        <v>0</v>
      </c>
      <c r="K14" s="33">
        <f t="shared" si="4"/>
        <v>0</v>
      </c>
      <c r="L14" s="34">
        <f t="shared" si="5"/>
        <v>0</v>
      </c>
      <c r="M14" s="19"/>
      <c r="N14" s="32">
        <f t="shared" si="6"/>
        <v>0</v>
      </c>
      <c r="O14" s="33">
        <f t="shared" si="7"/>
        <v>0</v>
      </c>
      <c r="P14" s="34">
        <f t="shared" si="8"/>
        <v>0</v>
      </c>
      <c r="Q14" s="19"/>
      <c r="R14" s="32">
        <f t="shared" si="9"/>
        <v>0</v>
      </c>
      <c r="S14" s="33">
        <f t="shared" si="10"/>
        <v>0</v>
      </c>
      <c r="T14" s="34">
        <f t="shared" si="11"/>
        <v>0</v>
      </c>
      <c r="U14" s="19"/>
      <c r="V14" s="32">
        <f t="shared" si="12"/>
        <v>0</v>
      </c>
      <c r="W14" s="33">
        <f t="shared" si="13"/>
        <v>0</v>
      </c>
      <c r="X14" s="34">
        <f t="shared" si="14"/>
        <v>0</v>
      </c>
    </row>
    <row r="15" spans="1:24" ht="13.5" customHeight="1" x14ac:dyDescent="0.6">
      <c r="A15" s="169"/>
      <c r="B15" s="170"/>
      <c r="C15" s="161" t="s">
        <v>26</v>
      </c>
      <c r="D15" s="162"/>
      <c r="E15" s="19"/>
      <c r="F15" s="32">
        <f t="shared" si="0"/>
        <v>0</v>
      </c>
      <c r="G15" s="33">
        <f t="shared" si="1"/>
        <v>0</v>
      </c>
      <c r="H15" s="34">
        <f t="shared" si="2"/>
        <v>0</v>
      </c>
      <c r="I15" s="19"/>
      <c r="J15" s="32">
        <f t="shared" si="3"/>
        <v>0</v>
      </c>
      <c r="K15" s="33">
        <f t="shared" si="4"/>
        <v>0</v>
      </c>
      <c r="L15" s="34">
        <f t="shared" si="5"/>
        <v>0</v>
      </c>
      <c r="M15" s="19"/>
      <c r="N15" s="32">
        <f t="shared" si="6"/>
        <v>0</v>
      </c>
      <c r="O15" s="33">
        <f t="shared" si="7"/>
        <v>0</v>
      </c>
      <c r="P15" s="34">
        <f t="shared" si="8"/>
        <v>0</v>
      </c>
      <c r="Q15" s="19"/>
      <c r="R15" s="32">
        <f t="shared" si="9"/>
        <v>0</v>
      </c>
      <c r="S15" s="33">
        <f t="shared" si="10"/>
        <v>0</v>
      </c>
      <c r="T15" s="34">
        <f t="shared" si="11"/>
        <v>0</v>
      </c>
      <c r="U15" s="19"/>
      <c r="V15" s="32">
        <f t="shared" si="12"/>
        <v>0</v>
      </c>
      <c r="W15" s="33">
        <f t="shared" si="13"/>
        <v>0</v>
      </c>
      <c r="X15" s="34">
        <f t="shared" si="14"/>
        <v>0</v>
      </c>
    </row>
    <row r="16" spans="1:24" ht="13.5" customHeight="1" x14ac:dyDescent="0.6">
      <c r="A16" s="154"/>
      <c r="B16" s="155"/>
      <c r="C16" s="144" t="s">
        <v>27</v>
      </c>
      <c r="D16" s="145"/>
      <c r="E16" s="19"/>
      <c r="F16" s="26">
        <f t="shared" si="0"/>
        <v>0</v>
      </c>
      <c r="G16" s="27">
        <f t="shared" si="1"/>
        <v>0</v>
      </c>
      <c r="H16" s="28">
        <f t="shared" si="2"/>
        <v>0</v>
      </c>
      <c r="I16" s="19"/>
      <c r="J16" s="26">
        <f t="shared" si="3"/>
        <v>0</v>
      </c>
      <c r="K16" s="27">
        <f t="shared" si="4"/>
        <v>0</v>
      </c>
      <c r="L16" s="28">
        <f t="shared" si="5"/>
        <v>0</v>
      </c>
      <c r="M16" s="19"/>
      <c r="N16" s="26">
        <f t="shared" si="6"/>
        <v>0</v>
      </c>
      <c r="O16" s="27">
        <f t="shared" si="7"/>
        <v>0</v>
      </c>
      <c r="P16" s="28">
        <f t="shared" si="8"/>
        <v>0</v>
      </c>
      <c r="Q16" s="19"/>
      <c r="R16" s="26">
        <f t="shared" si="9"/>
        <v>0</v>
      </c>
      <c r="S16" s="27">
        <f t="shared" si="10"/>
        <v>0</v>
      </c>
      <c r="T16" s="28">
        <f t="shared" si="11"/>
        <v>0</v>
      </c>
      <c r="U16" s="19"/>
      <c r="V16" s="26">
        <f t="shared" si="12"/>
        <v>0</v>
      </c>
      <c r="W16" s="27">
        <f t="shared" si="13"/>
        <v>0</v>
      </c>
      <c r="X16" s="28">
        <f t="shared" si="14"/>
        <v>0</v>
      </c>
    </row>
    <row r="17" spans="1:24" ht="13.5" customHeight="1" x14ac:dyDescent="0.6">
      <c r="A17" s="152" t="s">
        <v>28</v>
      </c>
      <c r="B17" s="153"/>
      <c r="C17" s="156" t="s">
        <v>29</v>
      </c>
      <c r="D17" s="157"/>
      <c r="E17" s="19"/>
      <c r="F17" s="23">
        <f t="shared" si="0"/>
        <v>0</v>
      </c>
      <c r="G17" s="24">
        <f t="shared" si="1"/>
        <v>0</v>
      </c>
      <c r="H17" s="25">
        <f t="shared" si="2"/>
        <v>0</v>
      </c>
      <c r="I17" s="19"/>
      <c r="J17" s="23">
        <f t="shared" si="3"/>
        <v>0</v>
      </c>
      <c r="K17" s="24">
        <f t="shared" si="4"/>
        <v>0</v>
      </c>
      <c r="L17" s="25">
        <f t="shared" si="5"/>
        <v>0</v>
      </c>
      <c r="M17" s="19"/>
      <c r="N17" s="23">
        <f t="shared" si="6"/>
        <v>0</v>
      </c>
      <c r="O17" s="24">
        <f t="shared" si="7"/>
        <v>0</v>
      </c>
      <c r="P17" s="25">
        <f t="shared" si="8"/>
        <v>0</v>
      </c>
      <c r="Q17" s="19"/>
      <c r="R17" s="23">
        <f t="shared" si="9"/>
        <v>0</v>
      </c>
      <c r="S17" s="24">
        <f t="shared" si="10"/>
        <v>0</v>
      </c>
      <c r="T17" s="25">
        <f t="shared" si="11"/>
        <v>0</v>
      </c>
      <c r="U17" s="19"/>
      <c r="V17" s="23">
        <f t="shared" si="12"/>
        <v>0</v>
      </c>
      <c r="W17" s="24">
        <f t="shared" si="13"/>
        <v>0</v>
      </c>
      <c r="X17" s="25">
        <f t="shared" si="14"/>
        <v>0</v>
      </c>
    </row>
    <row r="18" spans="1:24" ht="13.5" customHeight="1" x14ac:dyDescent="0.6">
      <c r="A18" s="154"/>
      <c r="B18" s="155"/>
      <c r="C18" s="144" t="s">
        <v>30</v>
      </c>
      <c r="D18" s="145"/>
      <c r="E18" s="19"/>
      <c r="F18" s="26">
        <f t="shared" si="0"/>
        <v>0</v>
      </c>
      <c r="G18" s="27">
        <f t="shared" si="1"/>
        <v>0</v>
      </c>
      <c r="H18" s="28">
        <f t="shared" si="2"/>
        <v>0</v>
      </c>
      <c r="I18" s="19"/>
      <c r="J18" s="26">
        <f t="shared" si="3"/>
        <v>0</v>
      </c>
      <c r="K18" s="27">
        <f t="shared" si="4"/>
        <v>0</v>
      </c>
      <c r="L18" s="28">
        <f t="shared" si="5"/>
        <v>0</v>
      </c>
      <c r="M18" s="19"/>
      <c r="N18" s="26">
        <f t="shared" si="6"/>
        <v>0</v>
      </c>
      <c r="O18" s="27">
        <f t="shared" si="7"/>
        <v>0</v>
      </c>
      <c r="P18" s="28">
        <f t="shared" si="8"/>
        <v>0</v>
      </c>
      <c r="Q18" s="19"/>
      <c r="R18" s="26">
        <f t="shared" si="9"/>
        <v>0</v>
      </c>
      <c r="S18" s="27">
        <f t="shared" si="10"/>
        <v>0</v>
      </c>
      <c r="T18" s="28">
        <f t="shared" si="11"/>
        <v>0</v>
      </c>
      <c r="U18" s="19"/>
      <c r="V18" s="26">
        <f t="shared" si="12"/>
        <v>0</v>
      </c>
      <c r="W18" s="27">
        <f t="shared" si="13"/>
        <v>0</v>
      </c>
      <c r="X18" s="28">
        <f t="shared" si="14"/>
        <v>0</v>
      </c>
    </row>
    <row r="19" spans="1:24" ht="13.5" customHeight="1" x14ac:dyDescent="0.6">
      <c r="A19" s="152" t="s">
        <v>31</v>
      </c>
      <c r="B19" s="153"/>
      <c r="C19" s="156" t="s">
        <v>32</v>
      </c>
      <c r="D19" s="157"/>
      <c r="E19" s="19"/>
      <c r="F19" s="23">
        <f t="shared" si="0"/>
        <v>0</v>
      </c>
      <c r="G19" s="24">
        <f t="shared" si="1"/>
        <v>0</v>
      </c>
      <c r="H19" s="25">
        <f t="shared" si="2"/>
        <v>0</v>
      </c>
      <c r="I19" s="19"/>
      <c r="J19" s="23">
        <f t="shared" si="3"/>
        <v>0</v>
      </c>
      <c r="K19" s="24">
        <f t="shared" si="4"/>
        <v>0</v>
      </c>
      <c r="L19" s="25">
        <f t="shared" si="5"/>
        <v>0</v>
      </c>
      <c r="M19" s="19"/>
      <c r="N19" s="23">
        <f t="shared" si="6"/>
        <v>0</v>
      </c>
      <c r="O19" s="24">
        <f t="shared" si="7"/>
        <v>0</v>
      </c>
      <c r="P19" s="25">
        <f t="shared" si="8"/>
        <v>0</v>
      </c>
      <c r="Q19" s="19"/>
      <c r="R19" s="23">
        <f t="shared" si="9"/>
        <v>0</v>
      </c>
      <c r="S19" s="24">
        <f t="shared" si="10"/>
        <v>0</v>
      </c>
      <c r="T19" s="25">
        <f t="shared" si="11"/>
        <v>0</v>
      </c>
      <c r="U19" s="19"/>
      <c r="V19" s="23">
        <f t="shared" si="12"/>
        <v>0</v>
      </c>
      <c r="W19" s="24">
        <f t="shared" si="13"/>
        <v>0</v>
      </c>
      <c r="X19" s="25">
        <f t="shared" si="14"/>
        <v>0</v>
      </c>
    </row>
    <row r="20" spans="1:24" ht="13.5" customHeight="1" x14ac:dyDescent="0.6">
      <c r="A20" s="169"/>
      <c r="B20" s="170"/>
      <c r="C20" s="161" t="s">
        <v>33</v>
      </c>
      <c r="D20" s="162"/>
      <c r="E20" s="19"/>
      <c r="F20" s="32">
        <f t="shared" si="0"/>
        <v>0</v>
      </c>
      <c r="G20" s="33">
        <f t="shared" si="1"/>
        <v>0</v>
      </c>
      <c r="H20" s="34">
        <f t="shared" si="2"/>
        <v>0</v>
      </c>
      <c r="I20" s="19"/>
      <c r="J20" s="32">
        <f t="shared" si="3"/>
        <v>0</v>
      </c>
      <c r="K20" s="33">
        <f t="shared" si="4"/>
        <v>0</v>
      </c>
      <c r="L20" s="34">
        <f t="shared" si="5"/>
        <v>0</v>
      </c>
      <c r="M20" s="19"/>
      <c r="N20" s="32">
        <f t="shared" si="6"/>
        <v>0</v>
      </c>
      <c r="O20" s="33">
        <f t="shared" si="7"/>
        <v>0</v>
      </c>
      <c r="P20" s="34">
        <f t="shared" si="8"/>
        <v>0</v>
      </c>
      <c r="Q20" s="19"/>
      <c r="R20" s="32">
        <f t="shared" si="9"/>
        <v>0</v>
      </c>
      <c r="S20" s="33">
        <f t="shared" si="10"/>
        <v>0</v>
      </c>
      <c r="T20" s="34">
        <f t="shared" si="11"/>
        <v>0</v>
      </c>
      <c r="U20" s="19"/>
      <c r="V20" s="32">
        <f t="shared" si="12"/>
        <v>0</v>
      </c>
      <c r="W20" s="33">
        <f t="shared" si="13"/>
        <v>0</v>
      </c>
      <c r="X20" s="34">
        <f t="shared" si="14"/>
        <v>0</v>
      </c>
    </row>
    <row r="21" spans="1:24" ht="13.5" customHeight="1" x14ac:dyDescent="0.6">
      <c r="A21" s="169"/>
      <c r="B21" s="170"/>
      <c r="C21" s="161" t="s">
        <v>34</v>
      </c>
      <c r="D21" s="162"/>
      <c r="E21" s="19"/>
      <c r="F21" s="32">
        <f t="shared" si="0"/>
        <v>0</v>
      </c>
      <c r="G21" s="33">
        <f t="shared" si="1"/>
        <v>0</v>
      </c>
      <c r="H21" s="34">
        <f t="shared" si="2"/>
        <v>0</v>
      </c>
      <c r="I21" s="19"/>
      <c r="J21" s="32">
        <f t="shared" si="3"/>
        <v>0</v>
      </c>
      <c r="K21" s="33">
        <f t="shared" si="4"/>
        <v>0</v>
      </c>
      <c r="L21" s="34">
        <f t="shared" si="5"/>
        <v>0</v>
      </c>
      <c r="M21" s="19"/>
      <c r="N21" s="32">
        <f t="shared" si="6"/>
        <v>0</v>
      </c>
      <c r="O21" s="33">
        <f t="shared" si="7"/>
        <v>0</v>
      </c>
      <c r="P21" s="34">
        <f t="shared" si="8"/>
        <v>0</v>
      </c>
      <c r="Q21" s="19"/>
      <c r="R21" s="32">
        <f t="shared" si="9"/>
        <v>0</v>
      </c>
      <c r="S21" s="33">
        <f t="shared" si="10"/>
        <v>0</v>
      </c>
      <c r="T21" s="34">
        <f t="shared" si="11"/>
        <v>0</v>
      </c>
      <c r="U21" s="19"/>
      <c r="V21" s="32">
        <f t="shared" si="12"/>
        <v>0</v>
      </c>
      <c r="W21" s="33">
        <f t="shared" si="13"/>
        <v>0</v>
      </c>
      <c r="X21" s="34">
        <f t="shared" si="14"/>
        <v>0</v>
      </c>
    </row>
    <row r="22" spans="1:24" ht="13.5" customHeight="1" x14ac:dyDescent="0.6">
      <c r="A22" s="154"/>
      <c r="B22" s="155"/>
      <c r="C22" s="144" t="s">
        <v>35</v>
      </c>
      <c r="D22" s="145"/>
      <c r="E22" s="19"/>
      <c r="F22" s="26">
        <f t="shared" si="0"/>
        <v>0</v>
      </c>
      <c r="G22" s="27">
        <f t="shared" si="1"/>
        <v>0</v>
      </c>
      <c r="H22" s="28">
        <f t="shared" si="2"/>
        <v>0</v>
      </c>
      <c r="I22" s="19"/>
      <c r="J22" s="26">
        <f t="shared" si="3"/>
        <v>0</v>
      </c>
      <c r="K22" s="27">
        <f t="shared" si="4"/>
        <v>0</v>
      </c>
      <c r="L22" s="28">
        <f t="shared" si="5"/>
        <v>0</v>
      </c>
      <c r="M22" s="19"/>
      <c r="N22" s="26">
        <f t="shared" si="6"/>
        <v>0</v>
      </c>
      <c r="O22" s="27">
        <f t="shared" si="7"/>
        <v>0</v>
      </c>
      <c r="P22" s="28">
        <f t="shared" si="8"/>
        <v>0</v>
      </c>
      <c r="Q22" s="19"/>
      <c r="R22" s="26">
        <f t="shared" si="9"/>
        <v>0</v>
      </c>
      <c r="S22" s="27">
        <f t="shared" si="10"/>
        <v>0</v>
      </c>
      <c r="T22" s="28">
        <f t="shared" si="11"/>
        <v>0</v>
      </c>
      <c r="U22" s="19"/>
      <c r="V22" s="26">
        <f t="shared" si="12"/>
        <v>0</v>
      </c>
      <c r="W22" s="27">
        <f t="shared" si="13"/>
        <v>0</v>
      </c>
      <c r="X22" s="28">
        <f t="shared" si="14"/>
        <v>0</v>
      </c>
    </row>
    <row r="23" spans="1:24" ht="13.5" customHeight="1" x14ac:dyDescent="0.6">
      <c r="A23" s="152" t="s">
        <v>36</v>
      </c>
      <c r="B23" s="153"/>
      <c r="C23" s="156" t="s">
        <v>37</v>
      </c>
      <c r="D23" s="157"/>
      <c r="E23" s="19"/>
      <c r="F23" s="23">
        <f t="shared" si="0"/>
        <v>0</v>
      </c>
      <c r="G23" s="24">
        <f t="shared" si="1"/>
        <v>0</v>
      </c>
      <c r="H23" s="25">
        <f t="shared" si="2"/>
        <v>0</v>
      </c>
      <c r="I23" s="19"/>
      <c r="J23" s="23">
        <f t="shared" si="3"/>
        <v>0</v>
      </c>
      <c r="K23" s="24">
        <f t="shared" si="4"/>
        <v>0</v>
      </c>
      <c r="L23" s="25">
        <f t="shared" si="5"/>
        <v>0</v>
      </c>
      <c r="M23" s="19"/>
      <c r="N23" s="23">
        <f t="shared" si="6"/>
        <v>0</v>
      </c>
      <c r="O23" s="24">
        <f t="shared" si="7"/>
        <v>0</v>
      </c>
      <c r="P23" s="25">
        <f t="shared" si="8"/>
        <v>0</v>
      </c>
      <c r="Q23" s="19"/>
      <c r="R23" s="23">
        <f t="shared" si="9"/>
        <v>0</v>
      </c>
      <c r="S23" s="24">
        <f t="shared" si="10"/>
        <v>0</v>
      </c>
      <c r="T23" s="25">
        <f t="shared" si="11"/>
        <v>0</v>
      </c>
      <c r="U23" s="19"/>
      <c r="V23" s="23">
        <f t="shared" si="12"/>
        <v>0</v>
      </c>
      <c r="W23" s="24">
        <f t="shared" si="13"/>
        <v>0</v>
      </c>
      <c r="X23" s="25">
        <f t="shared" si="14"/>
        <v>0</v>
      </c>
    </row>
    <row r="24" spans="1:24" ht="13.5" customHeight="1" x14ac:dyDescent="0.6">
      <c r="A24" s="154"/>
      <c r="B24" s="155"/>
      <c r="C24" s="161" t="s">
        <v>38</v>
      </c>
      <c r="D24" s="162"/>
      <c r="E24" s="19"/>
      <c r="F24" s="26">
        <f t="shared" si="0"/>
        <v>0</v>
      </c>
      <c r="G24" s="27">
        <f t="shared" si="1"/>
        <v>0</v>
      </c>
      <c r="H24" s="28">
        <f t="shared" si="2"/>
        <v>0</v>
      </c>
      <c r="I24" s="19"/>
      <c r="J24" s="26">
        <f t="shared" si="3"/>
        <v>0</v>
      </c>
      <c r="K24" s="27">
        <f t="shared" si="4"/>
        <v>0</v>
      </c>
      <c r="L24" s="28">
        <f t="shared" si="5"/>
        <v>0</v>
      </c>
      <c r="M24" s="19"/>
      <c r="N24" s="26">
        <f t="shared" si="6"/>
        <v>0</v>
      </c>
      <c r="O24" s="27">
        <f t="shared" si="7"/>
        <v>0</v>
      </c>
      <c r="P24" s="28">
        <f t="shared" si="8"/>
        <v>0</v>
      </c>
      <c r="Q24" s="19"/>
      <c r="R24" s="26">
        <f t="shared" si="9"/>
        <v>0</v>
      </c>
      <c r="S24" s="27">
        <f t="shared" si="10"/>
        <v>0</v>
      </c>
      <c r="T24" s="28">
        <f t="shared" si="11"/>
        <v>0</v>
      </c>
      <c r="U24" s="19"/>
      <c r="V24" s="26">
        <f t="shared" si="12"/>
        <v>0</v>
      </c>
      <c r="W24" s="27">
        <f t="shared" si="13"/>
        <v>0</v>
      </c>
      <c r="X24" s="28">
        <f t="shared" si="14"/>
        <v>0</v>
      </c>
    </row>
    <row r="25" spans="1:24" ht="13.5" customHeight="1" x14ac:dyDescent="0.6">
      <c r="A25" s="35"/>
      <c r="B25" s="35"/>
      <c r="C25" s="163" t="s">
        <v>39</v>
      </c>
      <c r="D25" s="164"/>
      <c r="E25" s="19"/>
      <c r="F25" s="36">
        <f>IFERROR(SUM(F8:F22),0)</f>
        <v>0</v>
      </c>
      <c r="G25" s="37">
        <f t="shared" si="1"/>
        <v>0</v>
      </c>
      <c r="H25" s="38">
        <f>IFERROR(SUM(H8:H22),0)</f>
        <v>0</v>
      </c>
      <c r="I25" s="19"/>
      <c r="J25" s="36">
        <f>IFERROR(SUM(J8:J22),0)</f>
        <v>0</v>
      </c>
      <c r="K25" s="37">
        <f t="shared" si="4"/>
        <v>0</v>
      </c>
      <c r="L25" s="38">
        <f>IFERROR(SUM(L8:L22),0)</f>
        <v>0</v>
      </c>
      <c r="M25" s="19"/>
      <c r="N25" s="36">
        <f>IFERROR(SUM(N8:N22),0)</f>
        <v>0</v>
      </c>
      <c r="O25" s="37">
        <f t="shared" si="7"/>
        <v>0</v>
      </c>
      <c r="P25" s="38">
        <f>IFERROR(SUM(P8:P22),0)</f>
        <v>0</v>
      </c>
      <c r="Q25" s="19"/>
      <c r="R25" s="36">
        <f>IFERROR(SUM(R8:R22),0)</f>
        <v>0</v>
      </c>
      <c r="S25" s="37">
        <f t="shared" si="10"/>
        <v>0</v>
      </c>
      <c r="T25" s="38">
        <f>IFERROR(SUM(T8:T22),0)</f>
        <v>0</v>
      </c>
      <c r="U25" s="19"/>
      <c r="V25" s="36">
        <f>IFERROR(SUM(V8:V22),0)</f>
        <v>0</v>
      </c>
      <c r="W25" s="37">
        <f t="shared" si="13"/>
        <v>0</v>
      </c>
      <c r="X25" s="38">
        <f>IFERROR(SUM(X8:X22),0)</f>
        <v>0</v>
      </c>
    </row>
    <row r="26" spans="1:24" ht="3" customHeight="1" x14ac:dyDescent="0.6">
      <c r="A26" s="39"/>
      <c r="B26" s="39"/>
      <c r="C26" s="40"/>
      <c r="D26" s="41"/>
      <c r="E26" s="42"/>
      <c r="F26" s="43"/>
      <c r="G26" s="44"/>
      <c r="H26" s="45"/>
      <c r="I26" s="42"/>
      <c r="J26" s="43"/>
      <c r="K26" s="44"/>
      <c r="L26" s="45"/>
      <c r="M26" s="42"/>
      <c r="N26" s="43"/>
      <c r="O26" s="44"/>
      <c r="P26" s="45"/>
      <c r="Q26" s="42"/>
      <c r="R26" s="43"/>
      <c r="S26" s="44"/>
      <c r="T26" s="45"/>
      <c r="U26" s="42"/>
      <c r="V26" s="43"/>
      <c r="W26" s="44"/>
      <c r="X26" s="45"/>
    </row>
    <row r="27" spans="1:24" ht="13.5" customHeight="1" x14ac:dyDescent="0.6">
      <c r="A27" s="19"/>
      <c r="B27" s="19"/>
      <c r="C27" s="171" t="s">
        <v>40</v>
      </c>
      <c r="D27" s="172"/>
      <c r="E27" s="19"/>
      <c r="F27" s="46">
        <f>IFERROR(SUM((F25)/(O3*V3)),0)</f>
        <v>0</v>
      </c>
      <c r="G27" s="47">
        <f>IFERROR(SUM(H25/(O3*V3)),0)</f>
        <v>0</v>
      </c>
      <c r="H27" s="47">
        <f>IFERROR(SUM(H8:H22),0)</f>
        <v>0</v>
      </c>
      <c r="I27" s="19"/>
      <c r="J27" s="48"/>
      <c r="K27" s="48"/>
      <c r="L27" s="48"/>
      <c r="M27" s="19"/>
      <c r="N27" s="46">
        <f>IFERROR(SUM(N25/(O3*V3)),0)</f>
        <v>0</v>
      </c>
      <c r="O27" s="47">
        <f>IFERROR(SUM(P25/(O3*V3)),0)</f>
        <v>0</v>
      </c>
      <c r="P27" s="47">
        <f>IFERROR(SUM(P8:P22),0)</f>
        <v>0</v>
      </c>
      <c r="Q27" s="19"/>
      <c r="R27" s="46">
        <f>IFERROR(SUM((R25)/(O3*V3)),0)</f>
        <v>0</v>
      </c>
      <c r="S27" s="47">
        <f>IFERROR(SUM(T25/(O3*V3)),0)</f>
        <v>0</v>
      </c>
      <c r="T27" s="47">
        <f>IFERROR(SUM(T8:T22),0)</f>
        <v>0</v>
      </c>
      <c r="U27" s="19"/>
      <c r="V27" s="46">
        <f>IFERROR(SUM((V25)/(O3*V3)),0)</f>
        <v>0</v>
      </c>
      <c r="W27" s="47">
        <f>IFERROR(SUM(X25/(O3*V3)),0)</f>
        <v>0</v>
      </c>
      <c r="X27" s="47">
        <f>IFERROR(SUM(X8:X22),0)</f>
        <v>0</v>
      </c>
    </row>
    <row r="28" spans="1:24" ht="13.5" customHeight="1" x14ac:dyDescent="0.6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</row>
    <row r="29" spans="1:24" ht="13.5" customHeight="1" x14ac:dyDescent="0.6">
      <c r="A29" s="49"/>
      <c r="B29" s="49"/>
      <c r="C29" s="49"/>
      <c r="D29" s="4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</row>
    <row r="30" spans="1:24" ht="13.5" customHeight="1" x14ac:dyDescent="0.6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</row>
    <row r="31" spans="1:24" ht="13.5" customHeight="1" x14ac:dyDescent="0.6">
      <c r="A31" s="19"/>
      <c r="B31" s="19"/>
      <c r="C31" s="173" t="s">
        <v>41</v>
      </c>
      <c r="D31" s="173"/>
      <c r="E31" s="19"/>
      <c r="F31" s="50">
        <f>IFERROR(SUM(F10:F11),0)</f>
        <v>0</v>
      </c>
      <c r="G31" s="51">
        <f>IFERROR(SUM(H31/F31),0)</f>
        <v>0</v>
      </c>
      <c r="H31" s="52">
        <f>IFERROR(SUM(H10:H11),0)</f>
        <v>0</v>
      </c>
      <c r="I31" s="19"/>
      <c r="J31" s="50">
        <f>IFERROR(SUM(J10:J11),0)</f>
        <v>0</v>
      </c>
      <c r="K31" s="51">
        <f>IFERROR(SUM(L31/J31),0)</f>
        <v>0</v>
      </c>
      <c r="L31" s="52">
        <f>IFERROR(SUM(L10:L11),0)</f>
        <v>0</v>
      </c>
      <c r="M31" s="19"/>
      <c r="N31" s="50">
        <f>IFERROR(SUM(N10:N11),0)</f>
        <v>0</v>
      </c>
      <c r="O31" s="51">
        <f>IFERROR(SUM(P31/N31),0)</f>
        <v>0</v>
      </c>
      <c r="P31" s="52">
        <f>IFERROR(SUM(P10:P11),0)</f>
        <v>0</v>
      </c>
      <c r="Q31" s="19"/>
      <c r="R31" s="50">
        <f>IFERROR(SUM(R10:R11),0)</f>
        <v>0</v>
      </c>
      <c r="S31" s="51">
        <f>IFERROR(SUM(T31/R31),0)</f>
        <v>0</v>
      </c>
      <c r="T31" s="52">
        <f>IFERROR(SUM(T10:T11),0)</f>
        <v>0</v>
      </c>
      <c r="U31" s="19"/>
      <c r="V31" s="50">
        <f>IFERROR(SUM(V10:V11),0)</f>
        <v>0</v>
      </c>
      <c r="W31" s="51">
        <f>IFERROR(SUM(X31/V31),0)</f>
        <v>0</v>
      </c>
      <c r="X31" s="52">
        <f>IFERROR(SUM(X10:X11),0)</f>
        <v>0</v>
      </c>
    </row>
    <row r="32" spans="1:24" ht="13.5" customHeight="1" x14ac:dyDescent="0.6">
      <c r="A32" s="19"/>
      <c r="B32" s="19"/>
      <c r="C32" s="173" t="s">
        <v>42</v>
      </c>
      <c r="D32" s="173"/>
      <c r="E32" s="19"/>
      <c r="F32" s="53">
        <f>IFERROR(SUM(F9+(F17+F18+F19+F20+F21+F22)),0)</f>
        <v>0</v>
      </c>
      <c r="G32" s="54">
        <f t="shared" ref="G32:G36" si="15">IFERROR(SUM(H32/F32),0)</f>
        <v>0</v>
      </c>
      <c r="H32" s="55">
        <f>IFERROR(SUM(H9+(H17+H18+H19+H20+H21+H22)),0)</f>
        <v>0</v>
      </c>
      <c r="I32" s="19"/>
      <c r="J32" s="53">
        <f>IFERROR(SUM(J9+(J17+J18+J19+J20+J21+J22)),0)</f>
        <v>0</v>
      </c>
      <c r="K32" s="54">
        <f t="shared" ref="K32:K36" si="16">IFERROR(SUM(L32/J32),0)</f>
        <v>0</v>
      </c>
      <c r="L32" s="55">
        <f>IFERROR(SUM(L9+(L17+L18+L19+L20+L21+L22)),0)</f>
        <v>0</v>
      </c>
      <c r="M32" s="19"/>
      <c r="N32" s="53">
        <f>IFERROR(SUM(N9+(N17+N18+N19+N20+N21+N22)),0)</f>
        <v>0</v>
      </c>
      <c r="O32" s="54">
        <f t="shared" ref="O32:O36" si="17">IFERROR(SUM(P32/N32),0)</f>
        <v>0</v>
      </c>
      <c r="P32" s="55">
        <f>IFERROR(SUM(P9+(P17+P18+P19+P20+P21+P22)),0)</f>
        <v>0</v>
      </c>
      <c r="Q32" s="19"/>
      <c r="R32" s="53">
        <f>IFERROR(SUM(R9+(R17+R18+R19+R20+R21+R22)),0)</f>
        <v>0</v>
      </c>
      <c r="S32" s="54">
        <f t="shared" ref="S32:S36" si="18">IFERROR(SUM(T32/R32),0)</f>
        <v>0</v>
      </c>
      <c r="T32" s="55">
        <f>IFERROR(SUM(T9+(T17+T18+T19+T20+T21+T22)),0)</f>
        <v>0</v>
      </c>
      <c r="U32" s="19"/>
      <c r="V32" s="53">
        <f>IFERROR(SUM(V9+(V17+V18+V19+V20+V21+V22)),0)</f>
        <v>0</v>
      </c>
      <c r="W32" s="54">
        <f t="shared" ref="W32:W36" si="19">IFERROR(SUM(X32/V32),0)</f>
        <v>0</v>
      </c>
      <c r="X32" s="55">
        <f>IFERROR(SUM(X9+(X17+X18+X19+X20+X21+X22)),0)</f>
        <v>0</v>
      </c>
    </row>
    <row r="33" spans="1:24" ht="13.5" customHeight="1" x14ac:dyDescent="0.6">
      <c r="A33" s="19"/>
      <c r="B33" s="19"/>
      <c r="C33" s="173" t="s">
        <v>43</v>
      </c>
      <c r="D33" s="173"/>
      <c r="E33" s="19"/>
      <c r="F33" s="53">
        <f>IFERROR(SUM(F11+F17),0)</f>
        <v>0</v>
      </c>
      <c r="G33" s="54">
        <f t="shared" si="15"/>
        <v>0</v>
      </c>
      <c r="H33" s="55">
        <f>IFERROR(SUM(H11+H17),0)</f>
        <v>0</v>
      </c>
      <c r="I33" s="19"/>
      <c r="J33" s="53">
        <f>IFERROR(SUM(J11+J17),0)</f>
        <v>0</v>
      </c>
      <c r="K33" s="54">
        <f t="shared" si="16"/>
        <v>0</v>
      </c>
      <c r="L33" s="55">
        <f>IFERROR(SUM(L11+L17),0)</f>
        <v>0</v>
      </c>
      <c r="M33" s="19"/>
      <c r="N33" s="53">
        <f>IFERROR(SUM(N11+N17),0)</f>
        <v>0</v>
      </c>
      <c r="O33" s="54">
        <f t="shared" si="17"/>
        <v>0</v>
      </c>
      <c r="P33" s="55">
        <f>IFERROR(SUM(P11+P17),0)</f>
        <v>0</v>
      </c>
      <c r="Q33" s="19"/>
      <c r="R33" s="53">
        <f>IFERROR(SUM(R11+R17),0)</f>
        <v>0</v>
      </c>
      <c r="S33" s="54">
        <f t="shared" si="18"/>
        <v>0</v>
      </c>
      <c r="T33" s="55">
        <f>IFERROR(SUM(T11+T17),0)</f>
        <v>0</v>
      </c>
      <c r="U33" s="19"/>
      <c r="V33" s="53">
        <f>IFERROR(SUM(V11+V17),0)</f>
        <v>0</v>
      </c>
      <c r="W33" s="54">
        <f t="shared" si="19"/>
        <v>0</v>
      </c>
      <c r="X33" s="55">
        <f>IFERROR(SUM(X11+X17),0)</f>
        <v>0</v>
      </c>
    </row>
    <row r="34" spans="1:24" ht="13.5" customHeight="1" x14ac:dyDescent="0.6">
      <c r="A34" s="19"/>
      <c r="B34" s="19"/>
      <c r="C34" s="173" t="s">
        <v>44</v>
      </c>
      <c r="D34" s="173"/>
      <c r="E34" s="19"/>
      <c r="F34" s="53">
        <f>IFERROR(SUM(F10+F11+F17+F18+F19+F20+F21+F22),0)</f>
        <v>0</v>
      </c>
      <c r="G34" s="54">
        <f t="shared" si="15"/>
        <v>0</v>
      </c>
      <c r="H34" s="55">
        <f>IFERROR(SUM(H10+H11+H17+H18+H19+H20+H21+H22),0)</f>
        <v>0</v>
      </c>
      <c r="I34" s="19"/>
      <c r="J34" s="53">
        <f>IFERROR(SUM(J10+J11+J17+J18+J19+J20+J21+J22),0)</f>
        <v>0</v>
      </c>
      <c r="K34" s="54">
        <f t="shared" si="16"/>
        <v>0</v>
      </c>
      <c r="L34" s="55">
        <f>IFERROR(SUM(L10+L11+L17+L18+L19+L20+L21+L22),0)</f>
        <v>0</v>
      </c>
      <c r="M34" s="19"/>
      <c r="N34" s="53">
        <f>IFERROR(SUM(N10+N11+N17+N18+N19+N20+N21+N22),0)</f>
        <v>0</v>
      </c>
      <c r="O34" s="54">
        <f t="shared" si="17"/>
        <v>0</v>
      </c>
      <c r="P34" s="55">
        <f>IFERROR(SUM(P10+P11+P17+P18+P19+P20+P21+P22),0)</f>
        <v>0</v>
      </c>
      <c r="Q34" s="19"/>
      <c r="R34" s="53">
        <f>IFERROR(SUM(R10+R11+R17+R18+R19+R20+R21+R22),0)</f>
        <v>0</v>
      </c>
      <c r="S34" s="54">
        <f t="shared" si="18"/>
        <v>0</v>
      </c>
      <c r="T34" s="55">
        <f>IFERROR(SUM(T10+T11+T17+T18+T19+T20+T21+T22),0)</f>
        <v>0</v>
      </c>
      <c r="U34" s="19"/>
      <c r="V34" s="53">
        <f>IFERROR(SUM(V10+V11+V17+V18+V19+V20+V21+V22),0)</f>
        <v>0</v>
      </c>
      <c r="W34" s="54">
        <f t="shared" si="19"/>
        <v>0</v>
      </c>
      <c r="X34" s="55">
        <f>IFERROR(SUM(X10+X11+X17+X18+X19+X20+X21+X22),0)</f>
        <v>0</v>
      </c>
    </row>
    <row r="35" spans="1:24" ht="13.5" customHeight="1" x14ac:dyDescent="0.6">
      <c r="A35" s="19"/>
      <c r="B35" s="19"/>
      <c r="C35" s="173" t="s">
        <v>45</v>
      </c>
      <c r="D35" s="173"/>
      <c r="E35" s="19"/>
      <c r="F35" s="53">
        <f>IFERROR(SUM(F8+F9+F19+F20+F21+F22),0)</f>
        <v>0</v>
      </c>
      <c r="G35" s="54">
        <f t="shared" si="15"/>
        <v>0</v>
      </c>
      <c r="H35" s="55">
        <f>IFERROR(SUM(H8+H9+H19+H20+H21+H22),0)</f>
        <v>0</v>
      </c>
      <c r="I35" s="19"/>
      <c r="J35" s="53">
        <f>IFERROR(SUM(J8+J9+J19+J20+J21+J22),0)</f>
        <v>0</v>
      </c>
      <c r="K35" s="54">
        <f t="shared" si="16"/>
        <v>0</v>
      </c>
      <c r="L35" s="55">
        <f>IFERROR(SUM(L8+L9+L19+L20+L21+L22),0)</f>
        <v>0</v>
      </c>
      <c r="M35" s="19"/>
      <c r="N35" s="53">
        <f>IFERROR(SUM(N8+N9+N19+N20+N21+N22),0)</f>
        <v>0</v>
      </c>
      <c r="O35" s="54">
        <f t="shared" si="17"/>
        <v>0</v>
      </c>
      <c r="P35" s="55">
        <f>IFERROR(SUM(P8+P9+P19+P20+P21+P22),0)</f>
        <v>0</v>
      </c>
      <c r="Q35" s="19"/>
      <c r="R35" s="53">
        <f>IFERROR(SUM(R8+R9+R19+R20+R21+R22),0)</f>
        <v>0</v>
      </c>
      <c r="S35" s="54">
        <f t="shared" si="18"/>
        <v>0</v>
      </c>
      <c r="T35" s="55">
        <f>IFERROR(SUM(T8+T9+T19+T20+T21+T22),0)</f>
        <v>0</v>
      </c>
      <c r="U35" s="19"/>
      <c r="V35" s="53">
        <f>IFERROR(SUM(V8+V9+V19+V20+V21+V22),0)</f>
        <v>0</v>
      </c>
      <c r="W35" s="54">
        <f t="shared" si="19"/>
        <v>0</v>
      </c>
      <c r="X35" s="55">
        <f>IFERROR(SUM(X8+X9+X19+X20+X21+X22),0)</f>
        <v>0</v>
      </c>
    </row>
    <row r="36" spans="1:24" ht="13.5" customHeight="1" x14ac:dyDescent="0.6">
      <c r="A36" s="19"/>
      <c r="B36" s="19"/>
      <c r="C36" s="173" t="s">
        <v>21</v>
      </c>
      <c r="D36" s="173"/>
      <c r="E36" s="19"/>
      <c r="F36" s="56">
        <f>IFERROR(F12,0)</f>
        <v>0</v>
      </c>
      <c r="G36" s="57">
        <f t="shared" si="15"/>
        <v>0</v>
      </c>
      <c r="H36" s="58">
        <f>IFERROR(H12,0)</f>
        <v>0</v>
      </c>
      <c r="I36" s="19"/>
      <c r="J36" s="56">
        <f>IFERROR(J12,0)</f>
        <v>0</v>
      </c>
      <c r="K36" s="57">
        <f t="shared" si="16"/>
        <v>0</v>
      </c>
      <c r="L36" s="58">
        <f>IFERROR(L12,0)</f>
        <v>0</v>
      </c>
      <c r="M36" s="19"/>
      <c r="N36" s="56">
        <f>IFERROR(N12,0)</f>
        <v>0</v>
      </c>
      <c r="O36" s="57">
        <f t="shared" si="17"/>
        <v>0</v>
      </c>
      <c r="P36" s="58">
        <f>IFERROR(P12,0)</f>
        <v>0</v>
      </c>
      <c r="Q36" s="19"/>
      <c r="R36" s="56">
        <f>IFERROR(R12,0)</f>
        <v>0</v>
      </c>
      <c r="S36" s="57">
        <f t="shared" si="18"/>
        <v>0</v>
      </c>
      <c r="T36" s="58">
        <f>IFERROR(T12,0)</f>
        <v>0</v>
      </c>
      <c r="U36" s="19"/>
      <c r="V36" s="56">
        <f>IFERROR(V12,0)</f>
        <v>0</v>
      </c>
      <c r="W36" s="57">
        <f t="shared" si="19"/>
        <v>0</v>
      </c>
      <c r="X36" s="58">
        <f>IFERROR(X12,0)</f>
        <v>0</v>
      </c>
    </row>
    <row r="37" spans="1:24" ht="13.5" customHeight="1" x14ac:dyDescent="0.6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</row>
    <row r="38" spans="1:24" ht="13.5" customHeight="1" x14ac:dyDescent="0.6">
      <c r="F38" s="140" t="s">
        <v>0</v>
      </c>
      <c r="G38" s="141"/>
      <c r="H38" s="2" t="str">
        <f ca="1">$H$1</f>
        <v>Octobre 2017</v>
      </c>
      <c r="I38" s="3"/>
      <c r="J38" s="4"/>
      <c r="K38" s="141" t="s">
        <v>1</v>
      </c>
      <c r="L38" s="141"/>
      <c r="M38" s="141"/>
      <c r="N38" s="141"/>
      <c r="O38" s="5"/>
      <c r="P38" s="3"/>
      <c r="Q38" s="3"/>
      <c r="R38" s="141" t="s">
        <v>2</v>
      </c>
      <c r="S38" s="141"/>
      <c r="T38" s="141"/>
      <c r="U38" s="3"/>
      <c r="V38" s="6"/>
      <c r="W38" s="3"/>
      <c r="X38" s="7"/>
    </row>
    <row r="39" spans="1:24" ht="13.5" customHeight="1" x14ac:dyDescent="0.6">
      <c r="F39" s="142" t="s">
        <v>3</v>
      </c>
      <c r="G39" s="143"/>
      <c r="H39" s="8">
        <f ca="1">TODAY()</f>
        <v>43033</v>
      </c>
      <c r="I39" s="9"/>
      <c r="J39" s="10"/>
      <c r="K39" s="143" t="s">
        <v>4</v>
      </c>
      <c r="L39" s="143"/>
      <c r="M39" s="143"/>
      <c r="N39" s="143"/>
      <c r="O39" s="11">
        <f ca="1">DAY(DATE(YEAR(H38),MONTH(H38) + 1,0))</f>
        <v>31</v>
      </c>
      <c r="P39" s="12"/>
      <c r="Q39" s="12"/>
      <c r="R39" s="143" t="s">
        <v>5</v>
      </c>
      <c r="S39" s="143"/>
      <c r="T39" s="143"/>
      <c r="U39" s="13"/>
      <c r="V39" s="14">
        <v>65</v>
      </c>
      <c r="W39" s="13"/>
      <c r="X39" s="15"/>
    </row>
    <row r="40" spans="1:24" ht="13.5" customHeight="1" x14ac:dyDescent="0.6"/>
    <row r="41" spans="1:24" ht="13.5" customHeight="1" x14ac:dyDescent="0.6"/>
    <row r="42" spans="1:24" ht="13.5" customHeight="1" x14ac:dyDescent="0.6">
      <c r="F42" s="158" t="s">
        <v>47</v>
      </c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60"/>
    </row>
    <row r="43" spans="1:24" ht="13.5" customHeight="1" x14ac:dyDescent="0.6">
      <c r="A43" s="16"/>
      <c r="B43" s="16"/>
      <c r="C43" s="16"/>
      <c r="D43" s="16"/>
      <c r="E43" s="16"/>
      <c r="F43" s="146" t="s">
        <v>6</v>
      </c>
      <c r="G43" s="147"/>
      <c r="H43" s="148"/>
      <c r="I43" s="17"/>
      <c r="J43" s="146" t="s">
        <v>7</v>
      </c>
      <c r="K43" s="147"/>
      <c r="L43" s="148"/>
      <c r="M43" s="17"/>
      <c r="N43" s="146" t="s">
        <v>8</v>
      </c>
      <c r="O43" s="147"/>
      <c r="P43" s="148"/>
      <c r="Q43" s="17"/>
      <c r="R43" s="146" t="s">
        <v>9</v>
      </c>
      <c r="S43" s="147"/>
      <c r="T43" s="148"/>
      <c r="U43" s="17"/>
      <c r="V43" s="149" t="s">
        <v>10</v>
      </c>
      <c r="W43" s="150"/>
      <c r="X43" s="151"/>
    </row>
    <row r="44" spans="1:24" ht="13.5" customHeight="1" x14ac:dyDescent="0.6">
      <c r="A44" s="18"/>
      <c r="B44" s="18"/>
      <c r="C44" s="18"/>
      <c r="D44" s="18"/>
      <c r="E44" s="19"/>
      <c r="F44" s="20" t="s">
        <v>11</v>
      </c>
      <c r="G44" s="21" t="s">
        <v>12</v>
      </c>
      <c r="H44" s="22" t="s">
        <v>13</v>
      </c>
      <c r="I44" s="17"/>
      <c r="J44" s="20" t="s">
        <v>11</v>
      </c>
      <c r="K44" s="21" t="s">
        <v>12</v>
      </c>
      <c r="L44" s="22" t="s">
        <v>13</v>
      </c>
      <c r="M44" s="17"/>
      <c r="N44" s="20" t="s">
        <v>11</v>
      </c>
      <c r="O44" s="21" t="s">
        <v>12</v>
      </c>
      <c r="P44" s="22" t="s">
        <v>13</v>
      </c>
      <c r="Q44" s="17"/>
      <c r="R44" s="20" t="s">
        <v>11</v>
      </c>
      <c r="S44" s="21" t="s">
        <v>12</v>
      </c>
      <c r="T44" s="22" t="s">
        <v>13</v>
      </c>
      <c r="U44" s="17"/>
      <c r="V44" s="20" t="s">
        <v>14</v>
      </c>
      <c r="W44" s="21" t="s">
        <v>12</v>
      </c>
      <c r="X44" s="22" t="s">
        <v>13</v>
      </c>
    </row>
    <row r="45" spans="1:24" ht="13.5" customHeight="1" x14ac:dyDescent="0.6">
      <c r="A45" s="152" t="s">
        <v>15</v>
      </c>
      <c r="B45" s="153"/>
      <c r="C45" s="156" t="s">
        <v>16</v>
      </c>
      <c r="D45" s="157"/>
      <c r="E45" s="19"/>
      <c r="F45" s="23">
        <f t="shared" ref="F45:F61" si="20">IFERROR(SUM(F82+F119+F156+F193),0)</f>
        <v>0</v>
      </c>
      <c r="G45" s="24">
        <f t="shared" ref="G45:G62" si="21">IFERROR(H45/F45,0)</f>
        <v>0</v>
      </c>
      <c r="H45" s="25">
        <f t="shared" ref="H45:H61" si="22">IFERROR(SUM(H82+H119+H156+H193),0)</f>
        <v>0</v>
      </c>
      <c r="I45" s="19"/>
      <c r="J45" s="23">
        <f t="shared" ref="J45:J61" si="23">IFERROR(SUM(J82+J119+J156+J193),0)</f>
        <v>0</v>
      </c>
      <c r="K45" s="24">
        <f t="shared" ref="K45:K62" si="24">IFERROR(L45/J45,0)</f>
        <v>0</v>
      </c>
      <c r="L45" s="25">
        <f t="shared" ref="L45:L61" si="25">IFERROR(SUM(L82+L119+L156+L193),0)</f>
        <v>0</v>
      </c>
      <c r="M45" s="19"/>
      <c r="N45" s="23">
        <f t="shared" ref="N45:N61" si="26">IFERROR(SUM(N82+N119+N156+N193),0)</f>
        <v>0</v>
      </c>
      <c r="O45" s="24">
        <f t="shared" ref="O45:O62" si="27">IFERROR(P45/N45,0)</f>
        <v>0</v>
      </c>
      <c r="P45" s="25">
        <f t="shared" ref="P45:P61" si="28">IFERROR(SUM(P82+P119+P156+P193),0)</f>
        <v>0</v>
      </c>
      <c r="Q45" s="19"/>
      <c r="R45" s="23">
        <f t="shared" ref="R45:R61" si="29">IFERROR(SUM(R82+R119+R156+R193),0)</f>
        <v>0</v>
      </c>
      <c r="S45" s="24">
        <f t="shared" ref="S45:S62" si="30">IFERROR(T45/R45,0)</f>
        <v>0</v>
      </c>
      <c r="T45" s="25">
        <f t="shared" ref="T45:T61" si="31">IFERROR(SUM(T82+T119+T156+T193),0)</f>
        <v>0</v>
      </c>
      <c r="U45" s="19"/>
      <c r="V45" s="23">
        <f t="shared" ref="V45:V61" si="32">IFERROR(SUM(V82+V119+V156+V193),0)</f>
        <v>0</v>
      </c>
      <c r="W45" s="24">
        <f t="shared" ref="W45:W62" si="33">IFERROR(X45/V45,0)</f>
        <v>0</v>
      </c>
      <c r="X45" s="25">
        <f t="shared" ref="X45:X61" si="34">IFERROR(SUM(X82+X119+X156+X193),0)</f>
        <v>0</v>
      </c>
    </row>
    <row r="46" spans="1:24" ht="13.5" customHeight="1" x14ac:dyDescent="0.6">
      <c r="A46" s="154"/>
      <c r="B46" s="155"/>
      <c r="C46" s="144" t="s">
        <v>17</v>
      </c>
      <c r="D46" s="145"/>
      <c r="E46" s="19"/>
      <c r="F46" s="26">
        <f t="shared" si="20"/>
        <v>0</v>
      </c>
      <c r="G46" s="27">
        <f t="shared" si="21"/>
        <v>0</v>
      </c>
      <c r="H46" s="28">
        <f t="shared" si="22"/>
        <v>0</v>
      </c>
      <c r="I46" s="19"/>
      <c r="J46" s="26">
        <f t="shared" si="23"/>
        <v>0</v>
      </c>
      <c r="K46" s="27">
        <f t="shared" si="24"/>
        <v>0</v>
      </c>
      <c r="L46" s="28">
        <f t="shared" si="25"/>
        <v>0</v>
      </c>
      <c r="M46" s="19"/>
      <c r="N46" s="26">
        <f t="shared" si="26"/>
        <v>0</v>
      </c>
      <c r="O46" s="27">
        <f t="shared" si="27"/>
        <v>0</v>
      </c>
      <c r="P46" s="28">
        <f t="shared" si="28"/>
        <v>0</v>
      </c>
      <c r="Q46" s="19"/>
      <c r="R46" s="26">
        <f t="shared" si="29"/>
        <v>0</v>
      </c>
      <c r="S46" s="27">
        <f t="shared" si="30"/>
        <v>0</v>
      </c>
      <c r="T46" s="28">
        <f t="shared" si="31"/>
        <v>0</v>
      </c>
      <c r="U46" s="19"/>
      <c r="V46" s="26">
        <f t="shared" si="32"/>
        <v>0</v>
      </c>
      <c r="W46" s="27">
        <f t="shared" si="33"/>
        <v>0</v>
      </c>
      <c r="X46" s="28">
        <f t="shared" si="34"/>
        <v>0</v>
      </c>
    </row>
    <row r="47" spans="1:24" ht="13.5" customHeight="1" x14ac:dyDescent="0.6">
      <c r="A47" s="152" t="s">
        <v>18</v>
      </c>
      <c r="B47" s="153"/>
      <c r="C47" s="156" t="s">
        <v>19</v>
      </c>
      <c r="D47" s="157"/>
      <c r="E47" s="19"/>
      <c r="F47" s="23">
        <f t="shared" si="20"/>
        <v>0</v>
      </c>
      <c r="G47" s="24">
        <f t="shared" si="21"/>
        <v>0</v>
      </c>
      <c r="H47" s="25">
        <f t="shared" si="22"/>
        <v>0</v>
      </c>
      <c r="I47" s="19"/>
      <c r="J47" s="23">
        <f t="shared" si="23"/>
        <v>0</v>
      </c>
      <c r="K47" s="24">
        <f t="shared" si="24"/>
        <v>0</v>
      </c>
      <c r="L47" s="25">
        <f t="shared" si="25"/>
        <v>0</v>
      </c>
      <c r="M47" s="19"/>
      <c r="N47" s="23">
        <f t="shared" si="26"/>
        <v>0</v>
      </c>
      <c r="O47" s="24">
        <f t="shared" si="27"/>
        <v>0</v>
      </c>
      <c r="P47" s="25">
        <f t="shared" si="28"/>
        <v>0</v>
      </c>
      <c r="Q47" s="19"/>
      <c r="R47" s="23">
        <f t="shared" si="29"/>
        <v>0</v>
      </c>
      <c r="S47" s="24">
        <f t="shared" si="30"/>
        <v>0</v>
      </c>
      <c r="T47" s="25">
        <f t="shared" si="31"/>
        <v>0</v>
      </c>
      <c r="U47" s="19"/>
      <c r="V47" s="23">
        <f t="shared" si="32"/>
        <v>0</v>
      </c>
      <c r="W47" s="24">
        <f t="shared" si="33"/>
        <v>0</v>
      </c>
      <c r="X47" s="25">
        <f t="shared" si="34"/>
        <v>0</v>
      </c>
    </row>
    <row r="48" spans="1:24" ht="13.5" customHeight="1" x14ac:dyDescent="0.6">
      <c r="A48" s="154"/>
      <c r="B48" s="155"/>
      <c r="C48" s="144" t="s">
        <v>20</v>
      </c>
      <c r="D48" s="145"/>
      <c r="E48" s="19"/>
      <c r="F48" s="26">
        <f t="shared" si="20"/>
        <v>0</v>
      </c>
      <c r="G48" s="27">
        <f t="shared" si="21"/>
        <v>0</v>
      </c>
      <c r="H48" s="28">
        <f t="shared" si="22"/>
        <v>0</v>
      </c>
      <c r="I48" s="19"/>
      <c r="J48" s="26">
        <f t="shared" si="23"/>
        <v>0</v>
      </c>
      <c r="K48" s="27">
        <f t="shared" si="24"/>
        <v>0</v>
      </c>
      <c r="L48" s="28">
        <f t="shared" si="25"/>
        <v>0</v>
      </c>
      <c r="M48" s="19"/>
      <c r="N48" s="26">
        <f t="shared" si="26"/>
        <v>0</v>
      </c>
      <c r="O48" s="27">
        <f t="shared" si="27"/>
        <v>0</v>
      </c>
      <c r="P48" s="28">
        <f t="shared" si="28"/>
        <v>0</v>
      </c>
      <c r="Q48" s="19"/>
      <c r="R48" s="26">
        <f t="shared" si="29"/>
        <v>0</v>
      </c>
      <c r="S48" s="27">
        <f t="shared" si="30"/>
        <v>0</v>
      </c>
      <c r="T48" s="28">
        <f t="shared" si="31"/>
        <v>0</v>
      </c>
      <c r="U48" s="19"/>
      <c r="V48" s="26">
        <f t="shared" si="32"/>
        <v>0</v>
      </c>
      <c r="W48" s="27">
        <f t="shared" si="33"/>
        <v>0</v>
      </c>
      <c r="X48" s="28">
        <f t="shared" si="34"/>
        <v>0</v>
      </c>
    </row>
    <row r="49" spans="1:24" ht="13.5" customHeight="1" x14ac:dyDescent="0.6">
      <c r="A49" s="165" t="s">
        <v>21</v>
      </c>
      <c r="B49" s="166"/>
      <c r="C49" s="167" t="s">
        <v>22</v>
      </c>
      <c r="D49" s="168"/>
      <c r="E49" s="19"/>
      <c r="F49" s="29">
        <f t="shared" si="20"/>
        <v>0</v>
      </c>
      <c r="G49" s="30">
        <f t="shared" si="21"/>
        <v>0</v>
      </c>
      <c r="H49" s="31">
        <f t="shared" si="22"/>
        <v>0</v>
      </c>
      <c r="I49" s="19"/>
      <c r="J49" s="29">
        <f t="shared" si="23"/>
        <v>0</v>
      </c>
      <c r="K49" s="30">
        <f t="shared" si="24"/>
        <v>0</v>
      </c>
      <c r="L49" s="31">
        <f t="shared" si="25"/>
        <v>0</v>
      </c>
      <c r="M49" s="19"/>
      <c r="N49" s="29">
        <f t="shared" si="26"/>
        <v>0</v>
      </c>
      <c r="O49" s="30">
        <f t="shared" si="27"/>
        <v>0</v>
      </c>
      <c r="P49" s="31">
        <f t="shared" si="28"/>
        <v>0</v>
      </c>
      <c r="Q49" s="19"/>
      <c r="R49" s="29">
        <f t="shared" si="29"/>
        <v>0</v>
      </c>
      <c r="S49" s="30">
        <f t="shared" si="30"/>
        <v>0</v>
      </c>
      <c r="T49" s="31">
        <f t="shared" si="31"/>
        <v>0</v>
      </c>
      <c r="U49" s="19"/>
      <c r="V49" s="29">
        <f t="shared" si="32"/>
        <v>0</v>
      </c>
      <c r="W49" s="30">
        <f t="shared" si="33"/>
        <v>0</v>
      </c>
      <c r="X49" s="31">
        <f t="shared" si="34"/>
        <v>0</v>
      </c>
    </row>
    <row r="50" spans="1:24" ht="13.5" customHeight="1" x14ac:dyDescent="0.6">
      <c r="A50" s="152" t="s">
        <v>23</v>
      </c>
      <c r="B50" s="153"/>
      <c r="C50" s="156" t="s">
        <v>24</v>
      </c>
      <c r="D50" s="157"/>
      <c r="E50" s="19"/>
      <c r="F50" s="23">
        <f t="shared" si="20"/>
        <v>0</v>
      </c>
      <c r="G50" s="24">
        <f t="shared" si="21"/>
        <v>0</v>
      </c>
      <c r="H50" s="25">
        <f t="shared" si="22"/>
        <v>0</v>
      </c>
      <c r="I50" s="19"/>
      <c r="J50" s="23">
        <f t="shared" si="23"/>
        <v>0</v>
      </c>
      <c r="K50" s="24">
        <f t="shared" si="24"/>
        <v>0</v>
      </c>
      <c r="L50" s="25">
        <f t="shared" si="25"/>
        <v>0</v>
      </c>
      <c r="M50" s="19"/>
      <c r="N50" s="23">
        <f t="shared" si="26"/>
        <v>0</v>
      </c>
      <c r="O50" s="24">
        <f t="shared" si="27"/>
        <v>0</v>
      </c>
      <c r="P50" s="25">
        <f t="shared" si="28"/>
        <v>0</v>
      </c>
      <c r="Q50" s="19"/>
      <c r="R50" s="23">
        <f t="shared" si="29"/>
        <v>0</v>
      </c>
      <c r="S50" s="24">
        <f t="shared" si="30"/>
        <v>0</v>
      </c>
      <c r="T50" s="25">
        <f t="shared" si="31"/>
        <v>0</v>
      </c>
      <c r="U50" s="19"/>
      <c r="V50" s="23">
        <f t="shared" si="32"/>
        <v>0</v>
      </c>
      <c r="W50" s="24">
        <f t="shared" si="33"/>
        <v>0</v>
      </c>
      <c r="X50" s="25">
        <f t="shared" si="34"/>
        <v>0</v>
      </c>
    </row>
    <row r="51" spans="1:24" ht="13.5" customHeight="1" x14ac:dyDescent="0.6">
      <c r="A51" s="169"/>
      <c r="B51" s="170"/>
      <c r="C51" s="161" t="s">
        <v>25</v>
      </c>
      <c r="D51" s="162"/>
      <c r="E51" s="19"/>
      <c r="F51" s="32">
        <f t="shared" si="20"/>
        <v>0</v>
      </c>
      <c r="G51" s="33">
        <f t="shared" si="21"/>
        <v>0</v>
      </c>
      <c r="H51" s="34">
        <f t="shared" si="22"/>
        <v>0</v>
      </c>
      <c r="I51" s="19"/>
      <c r="J51" s="32">
        <f t="shared" si="23"/>
        <v>0</v>
      </c>
      <c r="K51" s="33">
        <f t="shared" si="24"/>
        <v>0</v>
      </c>
      <c r="L51" s="34">
        <f t="shared" si="25"/>
        <v>0</v>
      </c>
      <c r="M51" s="19"/>
      <c r="N51" s="32">
        <f t="shared" si="26"/>
        <v>0</v>
      </c>
      <c r="O51" s="33">
        <f t="shared" si="27"/>
        <v>0</v>
      </c>
      <c r="P51" s="34">
        <f t="shared" si="28"/>
        <v>0</v>
      </c>
      <c r="Q51" s="19"/>
      <c r="R51" s="32">
        <f t="shared" si="29"/>
        <v>0</v>
      </c>
      <c r="S51" s="33">
        <f t="shared" si="30"/>
        <v>0</v>
      </c>
      <c r="T51" s="34">
        <f t="shared" si="31"/>
        <v>0</v>
      </c>
      <c r="U51" s="19"/>
      <c r="V51" s="32">
        <f t="shared" si="32"/>
        <v>0</v>
      </c>
      <c r="W51" s="33">
        <f t="shared" si="33"/>
        <v>0</v>
      </c>
      <c r="X51" s="34">
        <f t="shared" si="34"/>
        <v>0</v>
      </c>
    </row>
    <row r="52" spans="1:24" ht="13.5" customHeight="1" x14ac:dyDescent="0.6">
      <c r="A52" s="169"/>
      <c r="B52" s="170"/>
      <c r="C52" s="161" t="s">
        <v>26</v>
      </c>
      <c r="D52" s="162"/>
      <c r="E52" s="19"/>
      <c r="F52" s="32">
        <f t="shared" si="20"/>
        <v>0</v>
      </c>
      <c r="G52" s="33">
        <f t="shared" si="21"/>
        <v>0</v>
      </c>
      <c r="H52" s="34">
        <f t="shared" si="22"/>
        <v>0</v>
      </c>
      <c r="I52" s="19"/>
      <c r="J52" s="32">
        <f t="shared" si="23"/>
        <v>0</v>
      </c>
      <c r="K52" s="33">
        <f t="shared" si="24"/>
        <v>0</v>
      </c>
      <c r="L52" s="34">
        <f t="shared" si="25"/>
        <v>0</v>
      </c>
      <c r="M52" s="19"/>
      <c r="N52" s="32">
        <f t="shared" si="26"/>
        <v>0</v>
      </c>
      <c r="O52" s="33">
        <f t="shared" si="27"/>
        <v>0</v>
      </c>
      <c r="P52" s="34">
        <f t="shared" si="28"/>
        <v>0</v>
      </c>
      <c r="Q52" s="19"/>
      <c r="R52" s="32">
        <f t="shared" si="29"/>
        <v>0</v>
      </c>
      <c r="S52" s="33">
        <f t="shared" si="30"/>
        <v>0</v>
      </c>
      <c r="T52" s="34">
        <f t="shared" si="31"/>
        <v>0</v>
      </c>
      <c r="U52" s="19"/>
      <c r="V52" s="32">
        <f t="shared" si="32"/>
        <v>0</v>
      </c>
      <c r="W52" s="33">
        <f t="shared" si="33"/>
        <v>0</v>
      </c>
      <c r="X52" s="34">
        <f t="shared" si="34"/>
        <v>0</v>
      </c>
    </row>
    <row r="53" spans="1:24" ht="13.5" customHeight="1" x14ac:dyDescent="0.6">
      <c r="A53" s="154"/>
      <c r="B53" s="155"/>
      <c r="C53" s="144" t="s">
        <v>27</v>
      </c>
      <c r="D53" s="145"/>
      <c r="E53" s="19"/>
      <c r="F53" s="26">
        <f t="shared" si="20"/>
        <v>0</v>
      </c>
      <c r="G53" s="27">
        <f t="shared" si="21"/>
        <v>0</v>
      </c>
      <c r="H53" s="28">
        <f t="shared" si="22"/>
        <v>0</v>
      </c>
      <c r="I53" s="19"/>
      <c r="J53" s="26">
        <f t="shared" si="23"/>
        <v>0</v>
      </c>
      <c r="K53" s="27">
        <f t="shared" si="24"/>
        <v>0</v>
      </c>
      <c r="L53" s="28">
        <f t="shared" si="25"/>
        <v>0</v>
      </c>
      <c r="M53" s="19"/>
      <c r="N53" s="26">
        <f t="shared" si="26"/>
        <v>0</v>
      </c>
      <c r="O53" s="27">
        <f t="shared" si="27"/>
        <v>0</v>
      </c>
      <c r="P53" s="28">
        <f t="shared" si="28"/>
        <v>0</v>
      </c>
      <c r="Q53" s="19"/>
      <c r="R53" s="26">
        <f t="shared" si="29"/>
        <v>0</v>
      </c>
      <c r="S53" s="27">
        <f t="shared" si="30"/>
        <v>0</v>
      </c>
      <c r="T53" s="28">
        <f t="shared" si="31"/>
        <v>0</v>
      </c>
      <c r="U53" s="19"/>
      <c r="V53" s="26">
        <f t="shared" si="32"/>
        <v>0</v>
      </c>
      <c r="W53" s="27">
        <f t="shared" si="33"/>
        <v>0</v>
      </c>
      <c r="X53" s="28">
        <f t="shared" si="34"/>
        <v>0</v>
      </c>
    </row>
    <row r="54" spans="1:24" ht="13.5" customHeight="1" x14ac:dyDescent="0.6">
      <c r="A54" s="152" t="s">
        <v>28</v>
      </c>
      <c r="B54" s="153"/>
      <c r="C54" s="156" t="s">
        <v>29</v>
      </c>
      <c r="D54" s="157"/>
      <c r="E54" s="19"/>
      <c r="F54" s="23">
        <f t="shared" si="20"/>
        <v>0</v>
      </c>
      <c r="G54" s="24">
        <f t="shared" si="21"/>
        <v>0</v>
      </c>
      <c r="H54" s="25">
        <f t="shared" si="22"/>
        <v>0</v>
      </c>
      <c r="I54" s="19"/>
      <c r="J54" s="23">
        <f t="shared" si="23"/>
        <v>0</v>
      </c>
      <c r="K54" s="24">
        <f t="shared" si="24"/>
        <v>0</v>
      </c>
      <c r="L54" s="25">
        <f t="shared" si="25"/>
        <v>0</v>
      </c>
      <c r="M54" s="19"/>
      <c r="N54" s="23">
        <f t="shared" si="26"/>
        <v>0</v>
      </c>
      <c r="O54" s="24">
        <f t="shared" si="27"/>
        <v>0</v>
      </c>
      <c r="P54" s="25">
        <f t="shared" si="28"/>
        <v>0</v>
      </c>
      <c r="Q54" s="19"/>
      <c r="R54" s="23">
        <f t="shared" si="29"/>
        <v>0</v>
      </c>
      <c r="S54" s="24">
        <f t="shared" si="30"/>
        <v>0</v>
      </c>
      <c r="T54" s="25">
        <f t="shared" si="31"/>
        <v>0</v>
      </c>
      <c r="U54" s="19"/>
      <c r="V54" s="23">
        <f t="shared" si="32"/>
        <v>0</v>
      </c>
      <c r="W54" s="24">
        <f t="shared" si="33"/>
        <v>0</v>
      </c>
      <c r="X54" s="25">
        <f t="shared" si="34"/>
        <v>0</v>
      </c>
    </row>
    <row r="55" spans="1:24" ht="13.5" customHeight="1" x14ac:dyDescent="0.6">
      <c r="A55" s="154"/>
      <c r="B55" s="155"/>
      <c r="C55" s="144" t="s">
        <v>30</v>
      </c>
      <c r="D55" s="145"/>
      <c r="E55" s="19"/>
      <c r="F55" s="26">
        <f t="shared" si="20"/>
        <v>0</v>
      </c>
      <c r="G55" s="27">
        <f t="shared" si="21"/>
        <v>0</v>
      </c>
      <c r="H55" s="28">
        <f t="shared" si="22"/>
        <v>0</v>
      </c>
      <c r="I55" s="19"/>
      <c r="J55" s="26">
        <f t="shared" si="23"/>
        <v>0</v>
      </c>
      <c r="K55" s="27">
        <f t="shared" si="24"/>
        <v>0</v>
      </c>
      <c r="L55" s="28">
        <f t="shared" si="25"/>
        <v>0</v>
      </c>
      <c r="M55" s="19"/>
      <c r="N55" s="26">
        <f t="shared" si="26"/>
        <v>0</v>
      </c>
      <c r="O55" s="27">
        <f t="shared" si="27"/>
        <v>0</v>
      </c>
      <c r="P55" s="28">
        <f t="shared" si="28"/>
        <v>0</v>
      </c>
      <c r="Q55" s="19"/>
      <c r="R55" s="26">
        <f t="shared" si="29"/>
        <v>0</v>
      </c>
      <c r="S55" s="27">
        <f t="shared" si="30"/>
        <v>0</v>
      </c>
      <c r="T55" s="28">
        <f t="shared" si="31"/>
        <v>0</v>
      </c>
      <c r="U55" s="19"/>
      <c r="V55" s="26">
        <f t="shared" si="32"/>
        <v>0</v>
      </c>
      <c r="W55" s="27">
        <f t="shared" si="33"/>
        <v>0</v>
      </c>
      <c r="X55" s="28">
        <f t="shared" si="34"/>
        <v>0</v>
      </c>
    </row>
    <row r="56" spans="1:24" ht="13.5" customHeight="1" x14ac:dyDescent="0.6">
      <c r="A56" s="152" t="s">
        <v>31</v>
      </c>
      <c r="B56" s="153"/>
      <c r="C56" s="156" t="s">
        <v>32</v>
      </c>
      <c r="D56" s="157"/>
      <c r="E56" s="19"/>
      <c r="F56" s="23">
        <f t="shared" si="20"/>
        <v>0</v>
      </c>
      <c r="G56" s="24">
        <f t="shared" si="21"/>
        <v>0</v>
      </c>
      <c r="H56" s="25">
        <f t="shared" si="22"/>
        <v>0</v>
      </c>
      <c r="I56" s="19"/>
      <c r="J56" s="23">
        <f t="shared" si="23"/>
        <v>0</v>
      </c>
      <c r="K56" s="24">
        <f t="shared" si="24"/>
        <v>0</v>
      </c>
      <c r="L56" s="25">
        <f t="shared" si="25"/>
        <v>0</v>
      </c>
      <c r="M56" s="19"/>
      <c r="N56" s="23">
        <f t="shared" si="26"/>
        <v>0</v>
      </c>
      <c r="O56" s="24">
        <f t="shared" si="27"/>
        <v>0</v>
      </c>
      <c r="P56" s="25">
        <f t="shared" si="28"/>
        <v>0</v>
      </c>
      <c r="Q56" s="19"/>
      <c r="R56" s="23">
        <f t="shared" si="29"/>
        <v>0</v>
      </c>
      <c r="S56" s="24">
        <f t="shared" si="30"/>
        <v>0</v>
      </c>
      <c r="T56" s="25">
        <f t="shared" si="31"/>
        <v>0</v>
      </c>
      <c r="U56" s="19"/>
      <c r="V56" s="23">
        <f t="shared" si="32"/>
        <v>0</v>
      </c>
      <c r="W56" s="24">
        <f t="shared" si="33"/>
        <v>0</v>
      </c>
      <c r="X56" s="25">
        <f t="shared" si="34"/>
        <v>0</v>
      </c>
    </row>
    <row r="57" spans="1:24" ht="13.5" customHeight="1" x14ac:dyDescent="0.6">
      <c r="A57" s="169"/>
      <c r="B57" s="170"/>
      <c r="C57" s="161" t="s">
        <v>33</v>
      </c>
      <c r="D57" s="162"/>
      <c r="E57" s="19"/>
      <c r="F57" s="32">
        <f t="shared" si="20"/>
        <v>0</v>
      </c>
      <c r="G57" s="33">
        <f t="shared" si="21"/>
        <v>0</v>
      </c>
      <c r="H57" s="34">
        <f t="shared" si="22"/>
        <v>0</v>
      </c>
      <c r="I57" s="19"/>
      <c r="J57" s="32">
        <f t="shared" si="23"/>
        <v>0</v>
      </c>
      <c r="K57" s="33">
        <f t="shared" si="24"/>
        <v>0</v>
      </c>
      <c r="L57" s="34">
        <f t="shared" si="25"/>
        <v>0</v>
      </c>
      <c r="M57" s="19"/>
      <c r="N57" s="32">
        <f t="shared" si="26"/>
        <v>0</v>
      </c>
      <c r="O57" s="33">
        <f t="shared" si="27"/>
        <v>0</v>
      </c>
      <c r="P57" s="34">
        <f t="shared" si="28"/>
        <v>0</v>
      </c>
      <c r="Q57" s="19"/>
      <c r="R57" s="32">
        <f t="shared" si="29"/>
        <v>0</v>
      </c>
      <c r="S57" s="33">
        <f t="shared" si="30"/>
        <v>0</v>
      </c>
      <c r="T57" s="34">
        <f t="shared" si="31"/>
        <v>0</v>
      </c>
      <c r="U57" s="19"/>
      <c r="V57" s="32">
        <f t="shared" si="32"/>
        <v>0</v>
      </c>
      <c r="W57" s="33">
        <f t="shared" si="33"/>
        <v>0</v>
      </c>
      <c r="X57" s="34">
        <f t="shared" si="34"/>
        <v>0</v>
      </c>
    </row>
    <row r="58" spans="1:24" ht="13.5" customHeight="1" x14ac:dyDescent="0.6">
      <c r="A58" s="169"/>
      <c r="B58" s="170"/>
      <c r="C58" s="161" t="s">
        <v>34</v>
      </c>
      <c r="D58" s="162"/>
      <c r="E58" s="19"/>
      <c r="F58" s="32">
        <f t="shared" si="20"/>
        <v>0</v>
      </c>
      <c r="G58" s="33">
        <f t="shared" si="21"/>
        <v>0</v>
      </c>
      <c r="H58" s="34">
        <f t="shared" si="22"/>
        <v>0</v>
      </c>
      <c r="I58" s="19"/>
      <c r="J58" s="32">
        <f t="shared" si="23"/>
        <v>0</v>
      </c>
      <c r="K58" s="33">
        <f t="shared" si="24"/>
        <v>0</v>
      </c>
      <c r="L58" s="34">
        <f t="shared" si="25"/>
        <v>0</v>
      </c>
      <c r="M58" s="19"/>
      <c r="N58" s="32">
        <f t="shared" si="26"/>
        <v>0</v>
      </c>
      <c r="O58" s="33">
        <f t="shared" si="27"/>
        <v>0</v>
      </c>
      <c r="P58" s="34">
        <f t="shared" si="28"/>
        <v>0</v>
      </c>
      <c r="Q58" s="19"/>
      <c r="R58" s="32">
        <f t="shared" si="29"/>
        <v>0</v>
      </c>
      <c r="S58" s="33">
        <f t="shared" si="30"/>
        <v>0</v>
      </c>
      <c r="T58" s="34">
        <f t="shared" si="31"/>
        <v>0</v>
      </c>
      <c r="U58" s="19"/>
      <c r="V58" s="32">
        <f t="shared" si="32"/>
        <v>0</v>
      </c>
      <c r="W58" s="33">
        <f t="shared" si="33"/>
        <v>0</v>
      </c>
      <c r="X58" s="34">
        <f t="shared" si="34"/>
        <v>0</v>
      </c>
    </row>
    <row r="59" spans="1:24" ht="13.5" customHeight="1" x14ac:dyDescent="0.6">
      <c r="A59" s="154"/>
      <c r="B59" s="155"/>
      <c r="C59" s="144" t="s">
        <v>35</v>
      </c>
      <c r="D59" s="145"/>
      <c r="E59" s="19"/>
      <c r="F59" s="26">
        <f t="shared" si="20"/>
        <v>0</v>
      </c>
      <c r="G59" s="27">
        <f t="shared" si="21"/>
        <v>0</v>
      </c>
      <c r="H59" s="28">
        <f t="shared" si="22"/>
        <v>0</v>
      </c>
      <c r="I59" s="19"/>
      <c r="J59" s="26">
        <f t="shared" si="23"/>
        <v>0</v>
      </c>
      <c r="K59" s="27">
        <f t="shared" si="24"/>
        <v>0</v>
      </c>
      <c r="L59" s="28">
        <f t="shared" si="25"/>
        <v>0</v>
      </c>
      <c r="M59" s="19"/>
      <c r="N59" s="26">
        <f t="shared" si="26"/>
        <v>0</v>
      </c>
      <c r="O59" s="27">
        <f t="shared" si="27"/>
        <v>0</v>
      </c>
      <c r="P59" s="28">
        <f t="shared" si="28"/>
        <v>0</v>
      </c>
      <c r="Q59" s="19"/>
      <c r="R59" s="26">
        <f t="shared" si="29"/>
        <v>0</v>
      </c>
      <c r="S59" s="27">
        <f t="shared" si="30"/>
        <v>0</v>
      </c>
      <c r="T59" s="28">
        <f t="shared" si="31"/>
        <v>0</v>
      </c>
      <c r="U59" s="19"/>
      <c r="V59" s="26">
        <f t="shared" si="32"/>
        <v>0</v>
      </c>
      <c r="W59" s="27">
        <f t="shared" si="33"/>
        <v>0</v>
      </c>
      <c r="X59" s="28">
        <f t="shared" si="34"/>
        <v>0</v>
      </c>
    </row>
    <row r="60" spans="1:24" ht="13.5" customHeight="1" x14ac:dyDescent="0.6">
      <c r="A60" s="152" t="s">
        <v>36</v>
      </c>
      <c r="B60" s="153"/>
      <c r="C60" s="156" t="s">
        <v>37</v>
      </c>
      <c r="D60" s="157"/>
      <c r="E60" s="19"/>
      <c r="F60" s="23">
        <f t="shared" si="20"/>
        <v>0</v>
      </c>
      <c r="G60" s="24">
        <f t="shared" si="21"/>
        <v>0</v>
      </c>
      <c r="H60" s="25">
        <f t="shared" si="22"/>
        <v>0</v>
      </c>
      <c r="I60" s="19"/>
      <c r="J60" s="23">
        <f t="shared" si="23"/>
        <v>0</v>
      </c>
      <c r="K60" s="24">
        <f t="shared" si="24"/>
        <v>0</v>
      </c>
      <c r="L60" s="25">
        <f t="shared" si="25"/>
        <v>0</v>
      </c>
      <c r="M60" s="19"/>
      <c r="N60" s="23">
        <f t="shared" si="26"/>
        <v>0</v>
      </c>
      <c r="O60" s="24">
        <f t="shared" si="27"/>
        <v>0</v>
      </c>
      <c r="P60" s="25">
        <f t="shared" si="28"/>
        <v>0</v>
      </c>
      <c r="Q60" s="19"/>
      <c r="R60" s="23">
        <f t="shared" si="29"/>
        <v>0</v>
      </c>
      <c r="S60" s="24">
        <f t="shared" si="30"/>
        <v>0</v>
      </c>
      <c r="T60" s="25">
        <f t="shared" si="31"/>
        <v>0</v>
      </c>
      <c r="U60" s="19"/>
      <c r="V60" s="23">
        <f t="shared" si="32"/>
        <v>0</v>
      </c>
      <c r="W60" s="24">
        <f t="shared" si="33"/>
        <v>0</v>
      </c>
      <c r="X60" s="25">
        <f t="shared" si="34"/>
        <v>0</v>
      </c>
    </row>
    <row r="61" spans="1:24" ht="13.5" customHeight="1" x14ac:dyDescent="0.6">
      <c r="A61" s="154"/>
      <c r="B61" s="155"/>
      <c r="C61" s="161" t="s">
        <v>38</v>
      </c>
      <c r="D61" s="162"/>
      <c r="E61" s="19"/>
      <c r="F61" s="26">
        <f t="shared" si="20"/>
        <v>0</v>
      </c>
      <c r="G61" s="27">
        <f t="shared" si="21"/>
        <v>0</v>
      </c>
      <c r="H61" s="28">
        <f t="shared" si="22"/>
        <v>0</v>
      </c>
      <c r="I61" s="19"/>
      <c r="J61" s="26">
        <f t="shared" si="23"/>
        <v>0</v>
      </c>
      <c r="K61" s="27">
        <f t="shared" si="24"/>
        <v>0</v>
      </c>
      <c r="L61" s="28">
        <f t="shared" si="25"/>
        <v>0</v>
      </c>
      <c r="M61" s="19"/>
      <c r="N61" s="26">
        <f t="shared" si="26"/>
        <v>0</v>
      </c>
      <c r="O61" s="27">
        <f t="shared" si="27"/>
        <v>0</v>
      </c>
      <c r="P61" s="28">
        <f t="shared" si="28"/>
        <v>0</v>
      </c>
      <c r="Q61" s="19"/>
      <c r="R61" s="26">
        <f t="shared" si="29"/>
        <v>0</v>
      </c>
      <c r="S61" s="27">
        <f t="shared" si="30"/>
        <v>0</v>
      </c>
      <c r="T61" s="28">
        <f t="shared" si="31"/>
        <v>0</v>
      </c>
      <c r="U61" s="19"/>
      <c r="V61" s="26">
        <f t="shared" si="32"/>
        <v>0</v>
      </c>
      <c r="W61" s="27">
        <f t="shared" si="33"/>
        <v>0</v>
      </c>
      <c r="X61" s="28">
        <f t="shared" si="34"/>
        <v>0</v>
      </c>
    </row>
    <row r="62" spans="1:24" ht="13.5" customHeight="1" x14ac:dyDescent="0.6">
      <c r="A62" s="35"/>
      <c r="B62" s="35"/>
      <c r="C62" s="163" t="s">
        <v>39</v>
      </c>
      <c r="D62" s="164"/>
      <c r="E62" s="19"/>
      <c r="F62" s="36">
        <f>IFERROR(SUM(F45:F59),0)</f>
        <v>0</v>
      </c>
      <c r="G62" s="37">
        <f t="shared" si="21"/>
        <v>0</v>
      </c>
      <c r="H62" s="38">
        <f>IFERROR(SUM(H45:H59),0)</f>
        <v>0</v>
      </c>
      <c r="I62" s="19"/>
      <c r="J62" s="36">
        <f>IFERROR(SUM(J45:J59),0)</f>
        <v>0</v>
      </c>
      <c r="K62" s="37">
        <f t="shared" si="24"/>
        <v>0</v>
      </c>
      <c r="L62" s="38">
        <f>IFERROR(SUM(L45:L59),0)</f>
        <v>0</v>
      </c>
      <c r="M62" s="19"/>
      <c r="N62" s="36">
        <f>IFERROR(SUM(N45:N59),0)</f>
        <v>0</v>
      </c>
      <c r="O62" s="37">
        <f t="shared" si="27"/>
        <v>0</v>
      </c>
      <c r="P62" s="38">
        <f>IFERROR(SUM(P45:P59),0)</f>
        <v>0</v>
      </c>
      <c r="Q62" s="19"/>
      <c r="R62" s="36">
        <f>IFERROR(SUM(R45:R59),0)</f>
        <v>0</v>
      </c>
      <c r="S62" s="37">
        <f t="shared" si="30"/>
        <v>0</v>
      </c>
      <c r="T62" s="38">
        <f>IFERROR(SUM(T45:T59),0)</f>
        <v>0</v>
      </c>
      <c r="U62" s="19"/>
      <c r="V62" s="36">
        <f>IFERROR(SUM(V45:V59),0)</f>
        <v>0</v>
      </c>
      <c r="W62" s="37">
        <f t="shared" si="33"/>
        <v>0</v>
      </c>
      <c r="X62" s="38">
        <f>IFERROR(SUM(X45:X59),0)</f>
        <v>0</v>
      </c>
    </row>
    <row r="63" spans="1:24" ht="3" customHeight="1" x14ac:dyDescent="0.6">
      <c r="A63" s="39"/>
      <c r="B63" s="39"/>
      <c r="C63" s="40"/>
      <c r="D63" s="41"/>
      <c r="E63" s="42"/>
      <c r="F63" s="43"/>
      <c r="G63" s="44"/>
      <c r="H63" s="45"/>
      <c r="I63" s="42"/>
      <c r="J63" s="43"/>
      <c r="K63" s="44"/>
      <c r="L63" s="45"/>
      <c r="M63" s="42"/>
      <c r="N63" s="43"/>
      <c r="O63" s="44"/>
      <c r="P63" s="45"/>
      <c r="Q63" s="42"/>
      <c r="R63" s="43"/>
      <c r="S63" s="44"/>
      <c r="T63" s="45"/>
      <c r="U63" s="42"/>
      <c r="V63" s="43"/>
      <c r="W63" s="44"/>
      <c r="X63" s="45"/>
    </row>
    <row r="64" spans="1:24" ht="13.5" customHeight="1" x14ac:dyDescent="0.6">
      <c r="A64" s="19"/>
      <c r="B64" s="19"/>
      <c r="C64" s="171" t="s">
        <v>40</v>
      </c>
      <c r="D64" s="172"/>
      <c r="E64" s="19"/>
      <c r="F64" s="46">
        <f>IFERROR(SUM((F62)/(O40*V40)),0)</f>
        <v>0</v>
      </c>
      <c r="G64" s="47">
        <f>IFERROR(SUM(H62/(O40*V40)),0)</f>
        <v>0</v>
      </c>
      <c r="H64" s="47">
        <f>IFERROR(SUM(H45:H59),0)</f>
        <v>0</v>
      </c>
      <c r="I64" s="19"/>
      <c r="J64" s="48"/>
      <c r="K64" s="48"/>
      <c r="L64" s="48"/>
      <c r="M64" s="19"/>
      <c r="N64" s="46">
        <f>IFERROR(SUM(N62/(O40*V40)),0)</f>
        <v>0</v>
      </c>
      <c r="O64" s="47">
        <f>IFERROR(SUM(P62/(O40*V40)),0)</f>
        <v>0</v>
      </c>
      <c r="P64" s="47">
        <f>IFERROR(SUM(P45:P59),0)</f>
        <v>0</v>
      </c>
      <c r="Q64" s="19"/>
      <c r="R64" s="46">
        <f>IFERROR(SUM((R62)/(O40*V40)),0)</f>
        <v>0</v>
      </c>
      <c r="S64" s="47">
        <f>IFERROR(SUM(T62/(O40*V40)),0)</f>
        <v>0</v>
      </c>
      <c r="T64" s="47">
        <f>IFERROR(SUM(T45:T59),0)</f>
        <v>0</v>
      </c>
      <c r="U64" s="19"/>
      <c r="V64" s="46">
        <f>IFERROR(SUM((V62)/(O40*V40)),0)</f>
        <v>0</v>
      </c>
      <c r="W64" s="47">
        <f>IFERROR(SUM(X62/(O40*V40)),0)</f>
        <v>0</v>
      </c>
      <c r="X64" s="47">
        <f>IFERROR(SUM(X45:X59),0)</f>
        <v>0</v>
      </c>
    </row>
    <row r="65" spans="1:24" ht="13.5" customHeight="1" x14ac:dyDescent="0.6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</row>
    <row r="66" spans="1:24" ht="13.5" customHeight="1" x14ac:dyDescent="0.6">
      <c r="A66" s="49"/>
      <c r="B66" s="49"/>
      <c r="C66" s="49"/>
      <c r="D66" s="4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</row>
    <row r="67" spans="1:24" ht="13.5" customHeight="1" x14ac:dyDescent="0.6">
      <c r="A67" s="19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</row>
    <row r="68" spans="1:24" ht="13.5" customHeight="1" x14ac:dyDescent="0.6">
      <c r="A68" s="19"/>
      <c r="B68" s="19"/>
      <c r="C68" s="173" t="s">
        <v>41</v>
      </c>
      <c r="D68" s="173"/>
      <c r="E68" s="19"/>
      <c r="F68" s="50">
        <f>IFERROR(SUM(F47:F48),0)</f>
        <v>0</v>
      </c>
      <c r="G68" s="51">
        <f>IFERROR(SUM(H68/F68),0)</f>
        <v>0</v>
      </c>
      <c r="H68" s="52">
        <f>IFERROR(SUM(H47:H48),0)</f>
        <v>0</v>
      </c>
      <c r="I68" s="19"/>
      <c r="J68" s="50">
        <f>IFERROR(SUM(J47:J48),0)</f>
        <v>0</v>
      </c>
      <c r="K68" s="51">
        <f>IFERROR(SUM(L68/J68),0)</f>
        <v>0</v>
      </c>
      <c r="L68" s="52">
        <f>IFERROR(SUM(L47:L48),0)</f>
        <v>0</v>
      </c>
      <c r="M68" s="19"/>
      <c r="N68" s="50">
        <f>IFERROR(SUM(N47:N48),0)</f>
        <v>0</v>
      </c>
      <c r="O68" s="51">
        <f>IFERROR(SUM(P68/N68),0)</f>
        <v>0</v>
      </c>
      <c r="P68" s="52">
        <f>IFERROR(SUM(P47:P48),0)</f>
        <v>0</v>
      </c>
      <c r="Q68" s="19"/>
      <c r="R68" s="50">
        <f>IFERROR(SUM(R47:R48),0)</f>
        <v>0</v>
      </c>
      <c r="S68" s="51">
        <f>IFERROR(SUM(T68/R68),0)</f>
        <v>0</v>
      </c>
      <c r="T68" s="52">
        <f>IFERROR(SUM(T47:T48),0)</f>
        <v>0</v>
      </c>
      <c r="U68" s="19"/>
      <c r="V68" s="50">
        <f>IFERROR(SUM(V47:V48),0)</f>
        <v>0</v>
      </c>
      <c r="W68" s="51">
        <f>IFERROR(SUM(X68/V68),0)</f>
        <v>0</v>
      </c>
      <c r="X68" s="52">
        <f>IFERROR(SUM(X47:X48),0)</f>
        <v>0</v>
      </c>
    </row>
    <row r="69" spans="1:24" ht="13.5" customHeight="1" x14ac:dyDescent="0.6">
      <c r="A69" s="19"/>
      <c r="B69" s="19"/>
      <c r="C69" s="173" t="s">
        <v>42</v>
      </c>
      <c r="D69" s="173"/>
      <c r="E69" s="19"/>
      <c r="F69" s="53">
        <f>IFERROR(SUM(F46+(F54+F55+F56+F57+F58+F59)),0)</f>
        <v>0</v>
      </c>
      <c r="G69" s="54">
        <f t="shared" ref="G69:G73" si="35">IFERROR(SUM(H69/F69),0)</f>
        <v>0</v>
      </c>
      <c r="H69" s="55">
        <f>IFERROR(SUM(H46+(H54+H55+H56+H57+H58+H59)),0)</f>
        <v>0</v>
      </c>
      <c r="I69" s="19"/>
      <c r="J69" s="53">
        <f>IFERROR(SUM(J46+(J54+J55+J56+J57+J58+J59)),0)</f>
        <v>0</v>
      </c>
      <c r="K69" s="54">
        <f t="shared" ref="K69:K73" si="36">IFERROR(SUM(L69/J69),0)</f>
        <v>0</v>
      </c>
      <c r="L69" s="55">
        <f>IFERROR(SUM(L46+(L54+L55+L56+L57+L58+L59)),0)</f>
        <v>0</v>
      </c>
      <c r="M69" s="19"/>
      <c r="N69" s="53">
        <f>IFERROR(SUM(N46+(N54+N55+N56+N57+N58+N59)),0)</f>
        <v>0</v>
      </c>
      <c r="O69" s="54">
        <f t="shared" ref="O69:O73" si="37">IFERROR(SUM(P69/N69),0)</f>
        <v>0</v>
      </c>
      <c r="P69" s="55">
        <f>IFERROR(SUM(P46+(P54+P55+P56+P57+P58+P59)),0)</f>
        <v>0</v>
      </c>
      <c r="Q69" s="19"/>
      <c r="R69" s="53">
        <f>IFERROR(SUM(R46+(R54+R55+R56+R57+R58+R59)),0)</f>
        <v>0</v>
      </c>
      <c r="S69" s="54">
        <f t="shared" ref="S69:S73" si="38">IFERROR(SUM(T69/R69),0)</f>
        <v>0</v>
      </c>
      <c r="T69" s="55">
        <f>IFERROR(SUM(T46+(T54+T55+T56+T57+T58+T59)),0)</f>
        <v>0</v>
      </c>
      <c r="U69" s="19"/>
      <c r="V69" s="53">
        <f>IFERROR(SUM(V46+(V54+V55+V56+V57+V58+V59)),0)</f>
        <v>0</v>
      </c>
      <c r="W69" s="54">
        <f t="shared" ref="W69:W73" si="39">IFERROR(SUM(X69/V69),0)</f>
        <v>0</v>
      </c>
      <c r="X69" s="55">
        <f>IFERROR(SUM(X46+(X54+X55+X56+X57+X58+X59)),0)</f>
        <v>0</v>
      </c>
    </row>
    <row r="70" spans="1:24" ht="13.5" customHeight="1" x14ac:dyDescent="0.6">
      <c r="A70" s="19"/>
      <c r="B70" s="19"/>
      <c r="C70" s="173" t="s">
        <v>43</v>
      </c>
      <c r="D70" s="173"/>
      <c r="E70" s="19"/>
      <c r="F70" s="53">
        <f>IFERROR(SUM(F48+F54),0)</f>
        <v>0</v>
      </c>
      <c r="G70" s="54">
        <f t="shared" si="35"/>
        <v>0</v>
      </c>
      <c r="H70" s="55">
        <f>IFERROR(SUM(H48+H54),0)</f>
        <v>0</v>
      </c>
      <c r="I70" s="19"/>
      <c r="J70" s="53">
        <f>IFERROR(SUM(J48+J54),0)</f>
        <v>0</v>
      </c>
      <c r="K70" s="54">
        <f t="shared" si="36"/>
        <v>0</v>
      </c>
      <c r="L70" s="55">
        <f>IFERROR(SUM(L48+L54),0)</f>
        <v>0</v>
      </c>
      <c r="M70" s="19"/>
      <c r="N70" s="53">
        <f>IFERROR(SUM(N48+N54),0)</f>
        <v>0</v>
      </c>
      <c r="O70" s="54">
        <f t="shared" si="37"/>
        <v>0</v>
      </c>
      <c r="P70" s="55">
        <f>IFERROR(SUM(P48+P54),0)</f>
        <v>0</v>
      </c>
      <c r="Q70" s="19"/>
      <c r="R70" s="53">
        <f>IFERROR(SUM(R48+R54),0)</f>
        <v>0</v>
      </c>
      <c r="S70" s="54">
        <f t="shared" si="38"/>
        <v>0</v>
      </c>
      <c r="T70" s="55">
        <f>IFERROR(SUM(T48+T54),0)</f>
        <v>0</v>
      </c>
      <c r="U70" s="19"/>
      <c r="V70" s="53">
        <f>IFERROR(SUM(V48+V54),0)</f>
        <v>0</v>
      </c>
      <c r="W70" s="54">
        <f t="shared" si="39"/>
        <v>0</v>
      </c>
      <c r="X70" s="55">
        <f>IFERROR(SUM(X48+X54),0)</f>
        <v>0</v>
      </c>
    </row>
    <row r="71" spans="1:24" ht="13.5" customHeight="1" x14ac:dyDescent="0.6">
      <c r="A71" s="19"/>
      <c r="B71" s="19"/>
      <c r="C71" s="173" t="s">
        <v>44</v>
      </c>
      <c r="D71" s="173"/>
      <c r="E71" s="19"/>
      <c r="F71" s="53">
        <f>IFERROR(SUM(F47+F48+F54+F55+F56+F57+F58+F59),0)</f>
        <v>0</v>
      </c>
      <c r="G71" s="54">
        <f t="shared" si="35"/>
        <v>0</v>
      </c>
      <c r="H71" s="55">
        <f>IFERROR(SUM(H47+H48+H54+H55+H56+H57+H58+H59),0)</f>
        <v>0</v>
      </c>
      <c r="I71" s="19"/>
      <c r="J71" s="53">
        <f>IFERROR(SUM(J47+J48+J54+J55+J56+J57+J58+J59),0)</f>
        <v>0</v>
      </c>
      <c r="K71" s="54">
        <f t="shared" si="36"/>
        <v>0</v>
      </c>
      <c r="L71" s="55">
        <f>IFERROR(SUM(L47+L48+L54+L55+L56+L57+L58+L59),0)</f>
        <v>0</v>
      </c>
      <c r="M71" s="19"/>
      <c r="N71" s="53">
        <f>IFERROR(SUM(N47+N48+N54+N55+N56+N57+N58+N59),0)</f>
        <v>0</v>
      </c>
      <c r="O71" s="54">
        <f t="shared" si="37"/>
        <v>0</v>
      </c>
      <c r="P71" s="55">
        <f>IFERROR(SUM(P47+P48+P54+P55+P56+P57+P58+P59),0)</f>
        <v>0</v>
      </c>
      <c r="Q71" s="19"/>
      <c r="R71" s="53">
        <f>IFERROR(SUM(R47+R48+R54+R55+R56+R57+R58+R59),0)</f>
        <v>0</v>
      </c>
      <c r="S71" s="54">
        <f t="shared" si="38"/>
        <v>0</v>
      </c>
      <c r="T71" s="55">
        <f>IFERROR(SUM(T47+T48+T54+T55+T56+T57+T58+T59),0)</f>
        <v>0</v>
      </c>
      <c r="U71" s="19"/>
      <c r="V71" s="53">
        <f>IFERROR(SUM(V47+V48+V54+V55+V56+V57+V58+V59),0)</f>
        <v>0</v>
      </c>
      <c r="W71" s="54">
        <f t="shared" si="39"/>
        <v>0</v>
      </c>
      <c r="X71" s="55">
        <f>IFERROR(SUM(X47+X48+X54+X55+X56+X57+X58+X59),0)</f>
        <v>0</v>
      </c>
    </row>
    <row r="72" spans="1:24" ht="13.5" customHeight="1" x14ac:dyDescent="0.6">
      <c r="A72" s="19"/>
      <c r="B72" s="19"/>
      <c r="C72" s="173" t="s">
        <v>45</v>
      </c>
      <c r="D72" s="173"/>
      <c r="E72" s="19"/>
      <c r="F72" s="53">
        <f>IFERROR(SUM(F45+F46+F56+F57+F58+F59),0)</f>
        <v>0</v>
      </c>
      <c r="G72" s="54">
        <f t="shared" si="35"/>
        <v>0</v>
      </c>
      <c r="H72" s="55">
        <f>IFERROR(SUM(H45+H46+H56+H57+H58+H59),0)</f>
        <v>0</v>
      </c>
      <c r="I72" s="19"/>
      <c r="J72" s="53">
        <f>IFERROR(SUM(J45+J46+J56+J57+J58+J59),0)</f>
        <v>0</v>
      </c>
      <c r="K72" s="54">
        <f t="shared" si="36"/>
        <v>0</v>
      </c>
      <c r="L72" s="55">
        <f>IFERROR(SUM(L45+L46+L56+L57+L58+L59),0)</f>
        <v>0</v>
      </c>
      <c r="M72" s="19"/>
      <c r="N72" s="53">
        <f>IFERROR(SUM(N45+N46+N56+N57+N58+N59),0)</f>
        <v>0</v>
      </c>
      <c r="O72" s="54">
        <f t="shared" si="37"/>
        <v>0</v>
      </c>
      <c r="P72" s="55">
        <f>IFERROR(SUM(P45+P46+P56+P57+P58+P59),0)</f>
        <v>0</v>
      </c>
      <c r="Q72" s="19"/>
      <c r="R72" s="53">
        <f>IFERROR(SUM(R45+R46+R56+R57+R58+R59),0)</f>
        <v>0</v>
      </c>
      <c r="S72" s="54">
        <f t="shared" si="38"/>
        <v>0</v>
      </c>
      <c r="T72" s="55">
        <f>IFERROR(SUM(T45+T46+T56+T57+T58+T59),0)</f>
        <v>0</v>
      </c>
      <c r="U72" s="19"/>
      <c r="V72" s="53">
        <f>IFERROR(SUM(V45+V46+V56+V57+V58+V59),0)</f>
        <v>0</v>
      </c>
      <c r="W72" s="54">
        <f t="shared" si="39"/>
        <v>0</v>
      </c>
      <c r="X72" s="55">
        <f>IFERROR(SUM(X45+X46+X56+X57+X58+X59),0)</f>
        <v>0</v>
      </c>
    </row>
    <row r="73" spans="1:24" ht="13.5" customHeight="1" x14ac:dyDescent="0.6">
      <c r="A73" s="19"/>
      <c r="B73" s="19"/>
      <c r="C73" s="173" t="s">
        <v>21</v>
      </c>
      <c r="D73" s="173"/>
      <c r="E73" s="19"/>
      <c r="F73" s="56">
        <f>IFERROR(F49,0)</f>
        <v>0</v>
      </c>
      <c r="G73" s="57">
        <f t="shared" si="35"/>
        <v>0</v>
      </c>
      <c r="H73" s="58">
        <f>IFERROR(H49,0)</f>
        <v>0</v>
      </c>
      <c r="I73" s="19"/>
      <c r="J73" s="56">
        <f>IFERROR(J49,0)</f>
        <v>0</v>
      </c>
      <c r="K73" s="57">
        <f t="shared" si="36"/>
        <v>0</v>
      </c>
      <c r="L73" s="58">
        <f>IFERROR(L49,0)</f>
        <v>0</v>
      </c>
      <c r="M73" s="19"/>
      <c r="N73" s="56">
        <f>IFERROR(N49,0)</f>
        <v>0</v>
      </c>
      <c r="O73" s="57">
        <f t="shared" si="37"/>
        <v>0</v>
      </c>
      <c r="P73" s="58">
        <f>IFERROR(P49,0)</f>
        <v>0</v>
      </c>
      <c r="Q73" s="19"/>
      <c r="R73" s="56">
        <f>IFERROR(R49,0)</f>
        <v>0</v>
      </c>
      <c r="S73" s="57">
        <f t="shared" si="38"/>
        <v>0</v>
      </c>
      <c r="T73" s="58">
        <f>IFERROR(T49,0)</f>
        <v>0</v>
      </c>
      <c r="U73" s="19"/>
      <c r="V73" s="56">
        <f>IFERROR(V49,0)</f>
        <v>0</v>
      </c>
      <c r="W73" s="57">
        <f t="shared" si="39"/>
        <v>0</v>
      </c>
      <c r="X73" s="58">
        <f>IFERROR(X49,0)</f>
        <v>0</v>
      </c>
    </row>
    <row r="74" spans="1:24" ht="13.5" customHeight="1" x14ac:dyDescent="0.6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</row>
    <row r="75" spans="1:24" ht="13.5" customHeight="1" x14ac:dyDescent="0.6">
      <c r="F75" s="140" t="s">
        <v>0</v>
      </c>
      <c r="G75" s="141"/>
      <c r="H75" s="2" t="str">
        <f ca="1">$H$1</f>
        <v>Octobre 2017</v>
      </c>
      <c r="I75" s="3"/>
      <c r="J75" s="4"/>
      <c r="K75" s="141" t="s">
        <v>1</v>
      </c>
      <c r="L75" s="141"/>
      <c r="M75" s="141"/>
      <c r="N75" s="141"/>
      <c r="O75" s="5"/>
      <c r="P75" s="3"/>
      <c r="Q75" s="3"/>
      <c r="R75" s="141" t="s">
        <v>2</v>
      </c>
      <c r="S75" s="141"/>
      <c r="T75" s="141"/>
      <c r="U75" s="3"/>
      <c r="V75" s="6"/>
      <c r="W75" s="3"/>
      <c r="X75" s="7"/>
    </row>
    <row r="76" spans="1:24" ht="13.5" customHeight="1" x14ac:dyDescent="0.6">
      <c r="F76" s="142" t="s">
        <v>3</v>
      </c>
      <c r="G76" s="143"/>
      <c r="H76" s="8">
        <f ca="1">TODAY()</f>
        <v>43033</v>
      </c>
      <c r="I76" s="9"/>
      <c r="J76" s="10"/>
      <c r="K76" s="143" t="s">
        <v>4</v>
      </c>
      <c r="L76" s="143"/>
      <c r="M76" s="143"/>
      <c r="N76" s="143"/>
      <c r="O76" s="11">
        <f ca="1">DAY(DATE(YEAR(H75),MONTH(H75) + 1,0))</f>
        <v>31</v>
      </c>
      <c r="P76" s="12"/>
      <c r="Q76" s="12"/>
      <c r="R76" s="143" t="s">
        <v>5</v>
      </c>
      <c r="S76" s="143"/>
      <c r="T76" s="143"/>
      <c r="U76" s="13"/>
      <c r="V76" s="14">
        <v>89</v>
      </c>
      <c r="W76" s="13"/>
      <c r="X76" s="15"/>
    </row>
    <row r="77" spans="1:24" ht="13.5" customHeight="1" x14ac:dyDescent="0.6"/>
    <row r="78" spans="1:24" ht="13.5" customHeight="1" x14ac:dyDescent="0.6"/>
    <row r="79" spans="1:24" ht="13.5" customHeight="1" x14ac:dyDescent="0.6">
      <c r="F79" s="158" t="s">
        <v>48</v>
      </c>
      <c r="G79" s="159"/>
      <c r="H79" s="159"/>
      <c r="I79" s="159"/>
      <c r="J79" s="159"/>
      <c r="K79" s="159"/>
      <c r="L79" s="159"/>
      <c r="M79" s="159"/>
      <c r="N79" s="159"/>
      <c r="O79" s="159"/>
      <c r="P79" s="159"/>
      <c r="Q79" s="159"/>
      <c r="R79" s="159"/>
      <c r="S79" s="159"/>
      <c r="T79" s="159"/>
      <c r="U79" s="159"/>
      <c r="V79" s="159"/>
      <c r="W79" s="159"/>
      <c r="X79" s="160"/>
    </row>
    <row r="80" spans="1:24" ht="13.5" customHeight="1" x14ac:dyDescent="0.6">
      <c r="A80" s="16"/>
      <c r="B80" s="16"/>
      <c r="C80" s="16"/>
      <c r="D80" s="16"/>
      <c r="E80" s="16"/>
      <c r="F80" s="146" t="s">
        <v>6</v>
      </c>
      <c r="G80" s="147"/>
      <c r="H80" s="148"/>
      <c r="I80" s="17"/>
      <c r="J80" s="146" t="s">
        <v>7</v>
      </c>
      <c r="K80" s="147"/>
      <c r="L80" s="148"/>
      <c r="M80" s="17"/>
      <c r="N80" s="146" t="s">
        <v>8</v>
      </c>
      <c r="O80" s="147"/>
      <c r="P80" s="148"/>
      <c r="Q80" s="17"/>
      <c r="R80" s="146" t="s">
        <v>9</v>
      </c>
      <c r="S80" s="147"/>
      <c r="T80" s="148"/>
      <c r="U80" s="17"/>
      <c r="V80" s="149" t="s">
        <v>10</v>
      </c>
      <c r="W80" s="150"/>
      <c r="X80" s="151"/>
    </row>
    <row r="81" spans="1:24" ht="13.5" customHeight="1" x14ac:dyDescent="0.6">
      <c r="A81" s="18"/>
      <c r="B81" s="18"/>
      <c r="C81" s="18"/>
      <c r="D81" s="18"/>
      <c r="E81" s="19"/>
      <c r="F81" s="20" t="s">
        <v>11</v>
      </c>
      <c r="G81" s="21" t="s">
        <v>12</v>
      </c>
      <c r="H81" s="22" t="s">
        <v>13</v>
      </c>
      <c r="I81" s="17"/>
      <c r="J81" s="20" t="s">
        <v>11</v>
      </c>
      <c r="K81" s="21" t="s">
        <v>12</v>
      </c>
      <c r="L81" s="22" t="s">
        <v>13</v>
      </c>
      <c r="M81" s="17"/>
      <c r="N81" s="20" t="s">
        <v>11</v>
      </c>
      <c r="O81" s="21" t="s">
        <v>12</v>
      </c>
      <c r="P81" s="22" t="s">
        <v>13</v>
      </c>
      <c r="Q81" s="17"/>
      <c r="R81" s="20" t="s">
        <v>11</v>
      </c>
      <c r="S81" s="21" t="s">
        <v>12</v>
      </c>
      <c r="T81" s="22" t="s">
        <v>13</v>
      </c>
      <c r="U81" s="17"/>
      <c r="V81" s="20" t="s">
        <v>14</v>
      </c>
      <c r="W81" s="21" t="s">
        <v>12</v>
      </c>
      <c r="X81" s="22" t="s">
        <v>13</v>
      </c>
    </row>
    <row r="82" spans="1:24" ht="13.5" customHeight="1" x14ac:dyDescent="0.6">
      <c r="A82" s="152" t="s">
        <v>15</v>
      </c>
      <c r="B82" s="153"/>
      <c r="C82" s="156" t="s">
        <v>16</v>
      </c>
      <c r="D82" s="157"/>
      <c r="E82" s="19"/>
      <c r="F82" s="23">
        <f t="shared" ref="F82:F98" si="40">IFERROR(SUM(F119+F156+F193+F230),0)</f>
        <v>0</v>
      </c>
      <c r="G82" s="24">
        <f t="shared" ref="G82:G99" si="41">IFERROR(H82/F82,0)</f>
        <v>0</v>
      </c>
      <c r="H82" s="25">
        <f t="shared" ref="H82:H98" si="42">IFERROR(SUM(H119+H156+H193+H230),0)</f>
        <v>0</v>
      </c>
      <c r="I82" s="19"/>
      <c r="J82" s="23">
        <f t="shared" ref="J82:J98" si="43">IFERROR(SUM(J119+J156+J193+J230),0)</f>
        <v>0</v>
      </c>
      <c r="K82" s="24">
        <f t="shared" ref="K82:K99" si="44">IFERROR(L82/J82,0)</f>
        <v>0</v>
      </c>
      <c r="L82" s="25">
        <f t="shared" ref="L82:L98" si="45">IFERROR(SUM(L119+L156+L193+L230),0)</f>
        <v>0</v>
      </c>
      <c r="M82" s="19"/>
      <c r="N82" s="23">
        <f t="shared" ref="N82:N98" si="46">IFERROR(SUM(N119+N156+N193+N230),0)</f>
        <v>0</v>
      </c>
      <c r="O82" s="24">
        <f t="shared" ref="O82:O99" si="47">IFERROR(P82/N82,0)</f>
        <v>0</v>
      </c>
      <c r="P82" s="25">
        <f t="shared" ref="P82:P98" si="48">IFERROR(SUM(P119+P156+P193+P230),0)</f>
        <v>0</v>
      </c>
      <c r="Q82" s="19"/>
      <c r="R82" s="23">
        <f t="shared" ref="R82:R98" si="49">IFERROR(SUM(R119+R156+R193+R230),0)</f>
        <v>0</v>
      </c>
      <c r="S82" s="24">
        <f t="shared" ref="S82:S99" si="50">IFERROR(T82/R82,0)</f>
        <v>0</v>
      </c>
      <c r="T82" s="25">
        <f t="shared" ref="T82:T98" si="51">IFERROR(SUM(T119+T156+T193+T230),0)</f>
        <v>0</v>
      </c>
      <c r="U82" s="19"/>
      <c r="V82" s="23">
        <f t="shared" ref="V82:V98" si="52">IFERROR(SUM(V119+V156+V193+V230),0)</f>
        <v>0</v>
      </c>
      <c r="W82" s="24">
        <f t="shared" ref="W82:W99" si="53">IFERROR(X82/V82,0)</f>
        <v>0</v>
      </c>
      <c r="X82" s="25">
        <f t="shared" ref="X82:X98" si="54">IFERROR(SUM(X119+X156+X193+X230),0)</f>
        <v>0</v>
      </c>
    </row>
    <row r="83" spans="1:24" ht="13.5" customHeight="1" x14ac:dyDescent="0.6">
      <c r="A83" s="154"/>
      <c r="B83" s="155"/>
      <c r="C83" s="144" t="s">
        <v>17</v>
      </c>
      <c r="D83" s="145"/>
      <c r="E83" s="19"/>
      <c r="F83" s="26">
        <f t="shared" si="40"/>
        <v>0</v>
      </c>
      <c r="G83" s="27">
        <f t="shared" si="41"/>
        <v>0</v>
      </c>
      <c r="H83" s="28">
        <f t="shared" si="42"/>
        <v>0</v>
      </c>
      <c r="I83" s="19"/>
      <c r="J83" s="26">
        <f t="shared" si="43"/>
        <v>0</v>
      </c>
      <c r="K83" s="27">
        <f t="shared" si="44"/>
        <v>0</v>
      </c>
      <c r="L83" s="28">
        <f t="shared" si="45"/>
        <v>0</v>
      </c>
      <c r="M83" s="19"/>
      <c r="N83" s="26">
        <f t="shared" si="46"/>
        <v>0</v>
      </c>
      <c r="O83" s="27">
        <f t="shared" si="47"/>
        <v>0</v>
      </c>
      <c r="P83" s="28">
        <f t="shared" si="48"/>
        <v>0</v>
      </c>
      <c r="Q83" s="19"/>
      <c r="R83" s="26">
        <f t="shared" si="49"/>
        <v>0</v>
      </c>
      <c r="S83" s="27">
        <f t="shared" si="50"/>
        <v>0</v>
      </c>
      <c r="T83" s="28">
        <f t="shared" si="51"/>
        <v>0</v>
      </c>
      <c r="U83" s="19"/>
      <c r="V83" s="26">
        <f t="shared" si="52"/>
        <v>0</v>
      </c>
      <c r="W83" s="27">
        <f t="shared" si="53"/>
        <v>0</v>
      </c>
      <c r="X83" s="28">
        <f t="shared" si="54"/>
        <v>0</v>
      </c>
    </row>
    <row r="84" spans="1:24" ht="13.5" customHeight="1" x14ac:dyDescent="0.6">
      <c r="A84" s="152" t="s">
        <v>18</v>
      </c>
      <c r="B84" s="153"/>
      <c r="C84" s="156" t="s">
        <v>19</v>
      </c>
      <c r="D84" s="157"/>
      <c r="E84" s="19"/>
      <c r="F84" s="23">
        <f t="shared" si="40"/>
        <v>0</v>
      </c>
      <c r="G84" s="24">
        <f t="shared" si="41"/>
        <v>0</v>
      </c>
      <c r="H84" s="25">
        <f t="shared" si="42"/>
        <v>0</v>
      </c>
      <c r="I84" s="19"/>
      <c r="J84" s="23">
        <f t="shared" si="43"/>
        <v>0</v>
      </c>
      <c r="K84" s="24">
        <f t="shared" si="44"/>
        <v>0</v>
      </c>
      <c r="L84" s="25">
        <f t="shared" si="45"/>
        <v>0</v>
      </c>
      <c r="M84" s="19"/>
      <c r="N84" s="23">
        <f t="shared" si="46"/>
        <v>0</v>
      </c>
      <c r="O84" s="24">
        <f t="shared" si="47"/>
        <v>0</v>
      </c>
      <c r="P84" s="25">
        <f t="shared" si="48"/>
        <v>0</v>
      </c>
      <c r="Q84" s="19"/>
      <c r="R84" s="23">
        <f t="shared" si="49"/>
        <v>0</v>
      </c>
      <c r="S84" s="24">
        <f t="shared" si="50"/>
        <v>0</v>
      </c>
      <c r="T84" s="25">
        <f t="shared" si="51"/>
        <v>0</v>
      </c>
      <c r="U84" s="19"/>
      <c r="V84" s="23">
        <f t="shared" si="52"/>
        <v>0</v>
      </c>
      <c r="W84" s="24">
        <f t="shared" si="53"/>
        <v>0</v>
      </c>
      <c r="X84" s="25">
        <f t="shared" si="54"/>
        <v>0</v>
      </c>
    </row>
    <row r="85" spans="1:24" ht="13.5" customHeight="1" x14ac:dyDescent="0.6">
      <c r="A85" s="154"/>
      <c r="B85" s="155"/>
      <c r="C85" s="144" t="s">
        <v>20</v>
      </c>
      <c r="D85" s="145"/>
      <c r="E85" s="19"/>
      <c r="F85" s="26">
        <f t="shared" si="40"/>
        <v>0</v>
      </c>
      <c r="G85" s="27">
        <f t="shared" si="41"/>
        <v>0</v>
      </c>
      <c r="H85" s="28">
        <f t="shared" si="42"/>
        <v>0</v>
      </c>
      <c r="I85" s="19"/>
      <c r="J85" s="26">
        <f t="shared" si="43"/>
        <v>0</v>
      </c>
      <c r="K85" s="27">
        <f t="shared" si="44"/>
        <v>0</v>
      </c>
      <c r="L85" s="28">
        <f t="shared" si="45"/>
        <v>0</v>
      </c>
      <c r="M85" s="19"/>
      <c r="N85" s="26">
        <f t="shared" si="46"/>
        <v>0</v>
      </c>
      <c r="O85" s="27">
        <f t="shared" si="47"/>
        <v>0</v>
      </c>
      <c r="P85" s="28">
        <f t="shared" si="48"/>
        <v>0</v>
      </c>
      <c r="Q85" s="19"/>
      <c r="R85" s="26">
        <f t="shared" si="49"/>
        <v>0</v>
      </c>
      <c r="S85" s="27">
        <f t="shared" si="50"/>
        <v>0</v>
      </c>
      <c r="T85" s="28">
        <f t="shared" si="51"/>
        <v>0</v>
      </c>
      <c r="U85" s="19"/>
      <c r="V85" s="26">
        <f t="shared" si="52"/>
        <v>0</v>
      </c>
      <c r="W85" s="27">
        <f t="shared" si="53"/>
        <v>0</v>
      </c>
      <c r="X85" s="28">
        <f t="shared" si="54"/>
        <v>0</v>
      </c>
    </row>
    <row r="86" spans="1:24" ht="13.5" customHeight="1" x14ac:dyDescent="0.6">
      <c r="A86" s="165" t="s">
        <v>21</v>
      </c>
      <c r="B86" s="166"/>
      <c r="C86" s="167" t="s">
        <v>22</v>
      </c>
      <c r="D86" s="168"/>
      <c r="E86" s="19"/>
      <c r="F86" s="29">
        <f t="shared" si="40"/>
        <v>0</v>
      </c>
      <c r="G86" s="30">
        <f t="shared" si="41"/>
        <v>0</v>
      </c>
      <c r="H86" s="31">
        <f t="shared" si="42"/>
        <v>0</v>
      </c>
      <c r="I86" s="19"/>
      <c r="J86" s="29">
        <f t="shared" si="43"/>
        <v>0</v>
      </c>
      <c r="K86" s="30">
        <f t="shared" si="44"/>
        <v>0</v>
      </c>
      <c r="L86" s="31">
        <f t="shared" si="45"/>
        <v>0</v>
      </c>
      <c r="M86" s="19"/>
      <c r="N86" s="29">
        <f t="shared" si="46"/>
        <v>0</v>
      </c>
      <c r="O86" s="30">
        <f t="shared" si="47"/>
        <v>0</v>
      </c>
      <c r="P86" s="31">
        <f t="shared" si="48"/>
        <v>0</v>
      </c>
      <c r="Q86" s="19"/>
      <c r="R86" s="29">
        <f t="shared" si="49"/>
        <v>0</v>
      </c>
      <c r="S86" s="30">
        <f t="shared" si="50"/>
        <v>0</v>
      </c>
      <c r="T86" s="31">
        <f t="shared" si="51"/>
        <v>0</v>
      </c>
      <c r="U86" s="19"/>
      <c r="V86" s="29">
        <f t="shared" si="52"/>
        <v>0</v>
      </c>
      <c r="W86" s="30">
        <f t="shared" si="53"/>
        <v>0</v>
      </c>
      <c r="X86" s="31">
        <f t="shared" si="54"/>
        <v>0</v>
      </c>
    </row>
    <row r="87" spans="1:24" ht="13.5" customHeight="1" x14ac:dyDescent="0.6">
      <c r="A87" s="152" t="s">
        <v>23</v>
      </c>
      <c r="B87" s="153"/>
      <c r="C87" s="156" t="s">
        <v>24</v>
      </c>
      <c r="D87" s="157"/>
      <c r="E87" s="19"/>
      <c r="F87" s="23">
        <f t="shared" si="40"/>
        <v>0</v>
      </c>
      <c r="G87" s="24">
        <f t="shared" si="41"/>
        <v>0</v>
      </c>
      <c r="H87" s="25">
        <f t="shared" si="42"/>
        <v>0</v>
      </c>
      <c r="I87" s="19"/>
      <c r="J87" s="23">
        <f t="shared" si="43"/>
        <v>0</v>
      </c>
      <c r="K87" s="24">
        <f t="shared" si="44"/>
        <v>0</v>
      </c>
      <c r="L87" s="25">
        <f t="shared" si="45"/>
        <v>0</v>
      </c>
      <c r="M87" s="19"/>
      <c r="N87" s="23">
        <f t="shared" si="46"/>
        <v>0</v>
      </c>
      <c r="O87" s="24">
        <f t="shared" si="47"/>
        <v>0</v>
      </c>
      <c r="P87" s="25">
        <f t="shared" si="48"/>
        <v>0</v>
      </c>
      <c r="Q87" s="19"/>
      <c r="R87" s="23">
        <f t="shared" si="49"/>
        <v>0</v>
      </c>
      <c r="S87" s="24">
        <f t="shared" si="50"/>
        <v>0</v>
      </c>
      <c r="T87" s="25">
        <f t="shared" si="51"/>
        <v>0</v>
      </c>
      <c r="U87" s="19"/>
      <c r="V87" s="23">
        <f t="shared" si="52"/>
        <v>0</v>
      </c>
      <c r="W87" s="24">
        <f t="shared" si="53"/>
        <v>0</v>
      </c>
      <c r="X87" s="25">
        <f t="shared" si="54"/>
        <v>0</v>
      </c>
    </row>
    <row r="88" spans="1:24" ht="13.5" customHeight="1" x14ac:dyDescent="0.6">
      <c r="A88" s="169"/>
      <c r="B88" s="170"/>
      <c r="C88" s="161" t="s">
        <v>25</v>
      </c>
      <c r="D88" s="162"/>
      <c r="E88" s="19"/>
      <c r="F88" s="32">
        <f t="shared" si="40"/>
        <v>0</v>
      </c>
      <c r="G88" s="33">
        <f t="shared" si="41"/>
        <v>0</v>
      </c>
      <c r="H88" s="34">
        <f t="shared" si="42"/>
        <v>0</v>
      </c>
      <c r="I88" s="19"/>
      <c r="J88" s="32">
        <f t="shared" si="43"/>
        <v>0</v>
      </c>
      <c r="K88" s="33">
        <f t="shared" si="44"/>
        <v>0</v>
      </c>
      <c r="L88" s="34">
        <f t="shared" si="45"/>
        <v>0</v>
      </c>
      <c r="M88" s="19"/>
      <c r="N88" s="32">
        <f t="shared" si="46"/>
        <v>0</v>
      </c>
      <c r="O88" s="33">
        <f t="shared" si="47"/>
        <v>0</v>
      </c>
      <c r="P88" s="34">
        <f t="shared" si="48"/>
        <v>0</v>
      </c>
      <c r="Q88" s="19"/>
      <c r="R88" s="32">
        <f t="shared" si="49"/>
        <v>0</v>
      </c>
      <c r="S88" s="33">
        <f t="shared" si="50"/>
        <v>0</v>
      </c>
      <c r="T88" s="34">
        <f t="shared" si="51"/>
        <v>0</v>
      </c>
      <c r="U88" s="19"/>
      <c r="V88" s="32">
        <f t="shared" si="52"/>
        <v>0</v>
      </c>
      <c r="W88" s="33">
        <f t="shared" si="53"/>
        <v>0</v>
      </c>
      <c r="X88" s="34">
        <f t="shared" si="54"/>
        <v>0</v>
      </c>
    </row>
    <row r="89" spans="1:24" ht="13.5" customHeight="1" x14ac:dyDescent="0.6">
      <c r="A89" s="169"/>
      <c r="B89" s="170"/>
      <c r="C89" s="161" t="s">
        <v>26</v>
      </c>
      <c r="D89" s="162"/>
      <c r="E89" s="19"/>
      <c r="F89" s="32">
        <f t="shared" si="40"/>
        <v>0</v>
      </c>
      <c r="G89" s="33">
        <f t="shared" si="41"/>
        <v>0</v>
      </c>
      <c r="H89" s="34">
        <f t="shared" si="42"/>
        <v>0</v>
      </c>
      <c r="I89" s="19"/>
      <c r="J89" s="32">
        <f t="shared" si="43"/>
        <v>0</v>
      </c>
      <c r="K89" s="33">
        <f t="shared" si="44"/>
        <v>0</v>
      </c>
      <c r="L89" s="34">
        <f t="shared" si="45"/>
        <v>0</v>
      </c>
      <c r="M89" s="19"/>
      <c r="N89" s="32">
        <f t="shared" si="46"/>
        <v>0</v>
      </c>
      <c r="O89" s="33">
        <f t="shared" si="47"/>
        <v>0</v>
      </c>
      <c r="P89" s="34">
        <f t="shared" si="48"/>
        <v>0</v>
      </c>
      <c r="Q89" s="19"/>
      <c r="R89" s="32">
        <f t="shared" si="49"/>
        <v>0</v>
      </c>
      <c r="S89" s="33">
        <f t="shared" si="50"/>
        <v>0</v>
      </c>
      <c r="T89" s="34">
        <f t="shared" si="51"/>
        <v>0</v>
      </c>
      <c r="U89" s="19"/>
      <c r="V89" s="32">
        <f t="shared" si="52"/>
        <v>0</v>
      </c>
      <c r="W89" s="33">
        <f t="shared" si="53"/>
        <v>0</v>
      </c>
      <c r="X89" s="34">
        <f t="shared" si="54"/>
        <v>0</v>
      </c>
    </row>
    <row r="90" spans="1:24" ht="13.5" customHeight="1" x14ac:dyDescent="0.6">
      <c r="A90" s="154"/>
      <c r="B90" s="155"/>
      <c r="C90" s="144" t="s">
        <v>27</v>
      </c>
      <c r="D90" s="145"/>
      <c r="E90" s="19"/>
      <c r="F90" s="26">
        <f t="shared" si="40"/>
        <v>0</v>
      </c>
      <c r="G90" s="27">
        <f t="shared" si="41"/>
        <v>0</v>
      </c>
      <c r="H90" s="28">
        <f t="shared" si="42"/>
        <v>0</v>
      </c>
      <c r="I90" s="19"/>
      <c r="J90" s="26">
        <f t="shared" si="43"/>
        <v>0</v>
      </c>
      <c r="K90" s="27">
        <f t="shared" si="44"/>
        <v>0</v>
      </c>
      <c r="L90" s="28">
        <f t="shared" si="45"/>
        <v>0</v>
      </c>
      <c r="M90" s="19"/>
      <c r="N90" s="26">
        <f t="shared" si="46"/>
        <v>0</v>
      </c>
      <c r="O90" s="27">
        <f t="shared" si="47"/>
        <v>0</v>
      </c>
      <c r="P90" s="28">
        <f t="shared" si="48"/>
        <v>0</v>
      </c>
      <c r="Q90" s="19"/>
      <c r="R90" s="26">
        <f t="shared" si="49"/>
        <v>0</v>
      </c>
      <c r="S90" s="27">
        <f t="shared" si="50"/>
        <v>0</v>
      </c>
      <c r="T90" s="28">
        <f t="shared" si="51"/>
        <v>0</v>
      </c>
      <c r="U90" s="19"/>
      <c r="V90" s="26">
        <f t="shared" si="52"/>
        <v>0</v>
      </c>
      <c r="W90" s="27">
        <f t="shared" si="53"/>
        <v>0</v>
      </c>
      <c r="X90" s="28">
        <f t="shared" si="54"/>
        <v>0</v>
      </c>
    </row>
    <row r="91" spans="1:24" ht="13.5" customHeight="1" x14ac:dyDescent="0.6">
      <c r="A91" s="152" t="s">
        <v>28</v>
      </c>
      <c r="B91" s="153"/>
      <c r="C91" s="156" t="s">
        <v>29</v>
      </c>
      <c r="D91" s="157"/>
      <c r="E91" s="19"/>
      <c r="F91" s="23">
        <f t="shared" si="40"/>
        <v>0</v>
      </c>
      <c r="G91" s="24">
        <f t="shared" si="41"/>
        <v>0</v>
      </c>
      <c r="H91" s="25">
        <f t="shared" si="42"/>
        <v>0</v>
      </c>
      <c r="I91" s="19"/>
      <c r="J91" s="23">
        <f t="shared" si="43"/>
        <v>0</v>
      </c>
      <c r="K91" s="24">
        <f t="shared" si="44"/>
        <v>0</v>
      </c>
      <c r="L91" s="25">
        <f t="shared" si="45"/>
        <v>0</v>
      </c>
      <c r="M91" s="19"/>
      <c r="N91" s="23">
        <f t="shared" si="46"/>
        <v>0</v>
      </c>
      <c r="O91" s="24">
        <f t="shared" si="47"/>
        <v>0</v>
      </c>
      <c r="P91" s="25">
        <f t="shared" si="48"/>
        <v>0</v>
      </c>
      <c r="Q91" s="19"/>
      <c r="R91" s="23">
        <f t="shared" si="49"/>
        <v>0</v>
      </c>
      <c r="S91" s="24">
        <f t="shared" si="50"/>
        <v>0</v>
      </c>
      <c r="T91" s="25">
        <f t="shared" si="51"/>
        <v>0</v>
      </c>
      <c r="U91" s="19"/>
      <c r="V91" s="23">
        <f t="shared" si="52"/>
        <v>0</v>
      </c>
      <c r="W91" s="24">
        <f t="shared" si="53"/>
        <v>0</v>
      </c>
      <c r="X91" s="25">
        <f t="shared" si="54"/>
        <v>0</v>
      </c>
    </row>
    <row r="92" spans="1:24" ht="13.5" customHeight="1" x14ac:dyDescent="0.6">
      <c r="A92" s="154"/>
      <c r="B92" s="155"/>
      <c r="C92" s="144" t="s">
        <v>30</v>
      </c>
      <c r="D92" s="145"/>
      <c r="E92" s="19"/>
      <c r="F92" s="26">
        <f t="shared" si="40"/>
        <v>0</v>
      </c>
      <c r="G92" s="27">
        <f t="shared" si="41"/>
        <v>0</v>
      </c>
      <c r="H92" s="28">
        <f t="shared" si="42"/>
        <v>0</v>
      </c>
      <c r="I92" s="19"/>
      <c r="J92" s="26">
        <f t="shared" si="43"/>
        <v>0</v>
      </c>
      <c r="K92" s="27">
        <f t="shared" si="44"/>
        <v>0</v>
      </c>
      <c r="L92" s="28">
        <f t="shared" si="45"/>
        <v>0</v>
      </c>
      <c r="M92" s="19"/>
      <c r="N92" s="26">
        <f t="shared" si="46"/>
        <v>0</v>
      </c>
      <c r="O92" s="27">
        <f t="shared" si="47"/>
        <v>0</v>
      </c>
      <c r="P92" s="28">
        <f t="shared" si="48"/>
        <v>0</v>
      </c>
      <c r="Q92" s="19"/>
      <c r="R92" s="26">
        <f t="shared" si="49"/>
        <v>0</v>
      </c>
      <c r="S92" s="27">
        <f t="shared" si="50"/>
        <v>0</v>
      </c>
      <c r="T92" s="28">
        <f t="shared" si="51"/>
        <v>0</v>
      </c>
      <c r="U92" s="19"/>
      <c r="V92" s="26">
        <f t="shared" si="52"/>
        <v>0</v>
      </c>
      <c r="W92" s="27">
        <f t="shared" si="53"/>
        <v>0</v>
      </c>
      <c r="X92" s="28">
        <f t="shared" si="54"/>
        <v>0</v>
      </c>
    </row>
    <row r="93" spans="1:24" ht="13.5" customHeight="1" x14ac:dyDescent="0.6">
      <c r="A93" s="152" t="s">
        <v>31</v>
      </c>
      <c r="B93" s="153"/>
      <c r="C93" s="156" t="s">
        <v>32</v>
      </c>
      <c r="D93" s="157"/>
      <c r="E93" s="19"/>
      <c r="F93" s="23">
        <f t="shared" si="40"/>
        <v>0</v>
      </c>
      <c r="G93" s="24">
        <f t="shared" si="41"/>
        <v>0</v>
      </c>
      <c r="H93" s="25">
        <f t="shared" si="42"/>
        <v>0</v>
      </c>
      <c r="I93" s="19"/>
      <c r="J93" s="23">
        <f t="shared" si="43"/>
        <v>0</v>
      </c>
      <c r="K93" s="24">
        <f t="shared" si="44"/>
        <v>0</v>
      </c>
      <c r="L93" s="25">
        <f t="shared" si="45"/>
        <v>0</v>
      </c>
      <c r="M93" s="19"/>
      <c r="N93" s="23">
        <f t="shared" si="46"/>
        <v>0</v>
      </c>
      <c r="O93" s="24">
        <f t="shared" si="47"/>
        <v>0</v>
      </c>
      <c r="P93" s="25">
        <f t="shared" si="48"/>
        <v>0</v>
      </c>
      <c r="Q93" s="19"/>
      <c r="R93" s="23">
        <f t="shared" si="49"/>
        <v>0</v>
      </c>
      <c r="S93" s="24">
        <f t="shared" si="50"/>
        <v>0</v>
      </c>
      <c r="T93" s="25">
        <f t="shared" si="51"/>
        <v>0</v>
      </c>
      <c r="U93" s="19"/>
      <c r="V93" s="23">
        <f t="shared" si="52"/>
        <v>0</v>
      </c>
      <c r="W93" s="24">
        <f t="shared" si="53"/>
        <v>0</v>
      </c>
      <c r="X93" s="25">
        <f t="shared" si="54"/>
        <v>0</v>
      </c>
    </row>
    <row r="94" spans="1:24" ht="13.5" customHeight="1" x14ac:dyDescent="0.6">
      <c r="A94" s="169"/>
      <c r="B94" s="170"/>
      <c r="C94" s="161" t="s">
        <v>33</v>
      </c>
      <c r="D94" s="162"/>
      <c r="E94" s="19"/>
      <c r="F94" s="32">
        <f t="shared" si="40"/>
        <v>0</v>
      </c>
      <c r="G94" s="33">
        <f t="shared" si="41"/>
        <v>0</v>
      </c>
      <c r="H94" s="34">
        <f t="shared" si="42"/>
        <v>0</v>
      </c>
      <c r="I94" s="19"/>
      <c r="J94" s="32">
        <f t="shared" si="43"/>
        <v>0</v>
      </c>
      <c r="K94" s="33">
        <f t="shared" si="44"/>
        <v>0</v>
      </c>
      <c r="L94" s="34">
        <f t="shared" si="45"/>
        <v>0</v>
      </c>
      <c r="M94" s="19"/>
      <c r="N94" s="32">
        <f t="shared" si="46"/>
        <v>0</v>
      </c>
      <c r="O94" s="33">
        <f t="shared" si="47"/>
        <v>0</v>
      </c>
      <c r="P94" s="34">
        <f t="shared" si="48"/>
        <v>0</v>
      </c>
      <c r="Q94" s="19"/>
      <c r="R94" s="32">
        <f t="shared" si="49"/>
        <v>0</v>
      </c>
      <c r="S94" s="33">
        <f t="shared" si="50"/>
        <v>0</v>
      </c>
      <c r="T94" s="34">
        <f t="shared" si="51"/>
        <v>0</v>
      </c>
      <c r="U94" s="19"/>
      <c r="V94" s="32">
        <f t="shared" si="52"/>
        <v>0</v>
      </c>
      <c r="W94" s="33">
        <f t="shared" si="53"/>
        <v>0</v>
      </c>
      <c r="X94" s="34">
        <f t="shared" si="54"/>
        <v>0</v>
      </c>
    </row>
    <row r="95" spans="1:24" ht="13.5" customHeight="1" x14ac:dyDescent="0.6">
      <c r="A95" s="169"/>
      <c r="B95" s="170"/>
      <c r="C95" s="161" t="s">
        <v>34</v>
      </c>
      <c r="D95" s="162"/>
      <c r="E95" s="19"/>
      <c r="F95" s="32">
        <f t="shared" si="40"/>
        <v>0</v>
      </c>
      <c r="G95" s="33">
        <f t="shared" si="41"/>
        <v>0</v>
      </c>
      <c r="H95" s="34">
        <f t="shared" si="42"/>
        <v>0</v>
      </c>
      <c r="I95" s="19"/>
      <c r="J95" s="32">
        <f t="shared" si="43"/>
        <v>0</v>
      </c>
      <c r="K95" s="33">
        <f t="shared" si="44"/>
        <v>0</v>
      </c>
      <c r="L95" s="34">
        <f t="shared" si="45"/>
        <v>0</v>
      </c>
      <c r="M95" s="19"/>
      <c r="N95" s="32">
        <f t="shared" si="46"/>
        <v>0</v>
      </c>
      <c r="O95" s="33">
        <f t="shared" si="47"/>
        <v>0</v>
      </c>
      <c r="P95" s="34">
        <f t="shared" si="48"/>
        <v>0</v>
      </c>
      <c r="Q95" s="19"/>
      <c r="R95" s="32">
        <f t="shared" si="49"/>
        <v>0</v>
      </c>
      <c r="S95" s="33">
        <f t="shared" si="50"/>
        <v>0</v>
      </c>
      <c r="T95" s="34">
        <f t="shared" si="51"/>
        <v>0</v>
      </c>
      <c r="U95" s="19"/>
      <c r="V95" s="32">
        <f t="shared" si="52"/>
        <v>0</v>
      </c>
      <c r="W95" s="33">
        <f t="shared" si="53"/>
        <v>0</v>
      </c>
      <c r="X95" s="34">
        <f t="shared" si="54"/>
        <v>0</v>
      </c>
    </row>
    <row r="96" spans="1:24" ht="13.5" customHeight="1" x14ac:dyDescent="0.6">
      <c r="A96" s="154"/>
      <c r="B96" s="155"/>
      <c r="C96" s="144" t="s">
        <v>35</v>
      </c>
      <c r="D96" s="145"/>
      <c r="E96" s="19"/>
      <c r="F96" s="26">
        <f t="shared" si="40"/>
        <v>0</v>
      </c>
      <c r="G96" s="27">
        <f t="shared" si="41"/>
        <v>0</v>
      </c>
      <c r="H96" s="28">
        <f t="shared" si="42"/>
        <v>0</v>
      </c>
      <c r="I96" s="19"/>
      <c r="J96" s="26">
        <f t="shared" si="43"/>
        <v>0</v>
      </c>
      <c r="K96" s="27">
        <f t="shared" si="44"/>
        <v>0</v>
      </c>
      <c r="L96" s="28">
        <f t="shared" si="45"/>
        <v>0</v>
      </c>
      <c r="M96" s="19"/>
      <c r="N96" s="26">
        <f t="shared" si="46"/>
        <v>0</v>
      </c>
      <c r="O96" s="27">
        <f t="shared" si="47"/>
        <v>0</v>
      </c>
      <c r="P96" s="28">
        <f t="shared" si="48"/>
        <v>0</v>
      </c>
      <c r="Q96" s="19"/>
      <c r="R96" s="26">
        <f t="shared" si="49"/>
        <v>0</v>
      </c>
      <c r="S96" s="27">
        <f t="shared" si="50"/>
        <v>0</v>
      </c>
      <c r="T96" s="28">
        <f t="shared" si="51"/>
        <v>0</v>
      </c>
      <c r="U96" s="19"/>
      <c r="V96" s="26">
        <f t="shared" si="52"/>
        <v>0</v>
      </c>
      <c r="W96" s="27">
        <f t="shared" si="53"/>
        <v>0</v>
      </c>
      <c r="X96" s="28">
        <f t="shared" si="54"/>
        <v>0</v>
      </c>
    </row>
    <row r="97" spans="1:24" ht="13.5" customHeight="1" x14ac:dyDescent="0.6">
      <c r="A97" s="152" t="s">
        <v>36</v>
      </c>
      <c r="B97" s="153"/>
      <c r="C97" s="156" t="s">
        <v>37</v>
      </c>
      <c r="D97" s="157"/>
      <c r="E97" s="19"/>
      <c r="F97" s="23">
        <f t="shared" si="40"/>
        <v>0</v>
      </c>
      <c r="G97" s="24">
        <f t="shared" si="41"/>
        <v>0</v>
      </c>
      <c r="H97" s="25">
        <f t="shared" si="42"/>
        <v>0</v>
      </c>
      <c r="I97" s="19"/>
      <c r="J97" s="23">
        <f t="shared" si="43"/>
        <v>0</v>
      </c>
      <c r="K97" s="24">
        <f t="shared" si="44"/>
        <v>0</v>
      </c>
      <c r="L97" s="25">
        <f t="shared" si="45"/>
        <v>0</v>
      </c>
      <c r="M97" s="19"/>
      <c r="N97" s="23">
        <f t="shared" si="46"/>
        <v>0</v>
      </c>
      <c r="O97" s="24">
        <f t="shared" si="47"/>
        <v>0</v>
      </c>
      <c r="P97" s="25">
        <f t="shared" si="48"/>
        <v>0</v>
      </c>
      <c r="Q97" s="19"/>
      <c r="R97" s="23">
        <f t="shared" si="49"/>
        <v>0</v>
      </c>
      <c r="S97" s="24">
        <f t="shared" si="50"/>
        <v>0</v>
      </c>
      <c r="T97" s="25">
        <f t="shared" si="51"/>
        <v>0</v>
      </c>
      <c r="U97" s="19"/>
      <c r="V97" s="23">
        <f t="shared" si="52"/>
        <v>0</v>
      </c>
      <c r="W97" s="24">
        <f t="shared" si="53"/>
        <v>0</v>
      </c>
      <c r="X97" s="25">
        <f t="shared" si="54"/>
        <v>0</v>
      </c>
    </row>
    <row r="98" spans="1:24" ht="13.5" customHeight="1" x14ac:dyDescent="0.6">
      <c r="A98" s="154"/>
      <c r="B98" s="155"/>
      <c r="C98" s="161" t="s">
        <v>38</v>
      </c>
      <c r="D98" s="162"/>
      <c r="E98" s="19"/>
      <c r="F98" s="26">
        <f t="shared" si="40"/>
        <v>0</v>
      </c>
      <c r="G98" s="27">
        <f t="shared" si="41"/>
        <v>0</v>
      </c>
      <c r="H98" s="28">
        <f t="shared" si="42"/>
        <v>0</v>
      </c>
      <c r="I98" s="19"/>
      <c r="J98" s="26">
        <f t="shared" si="43"/>
        <v>0</v>
      </c>
      <c r="K98" s="27">
        <f t="shared" si="44"/>
        <v>0</v>
      </c>
      <c r="L98" s="28">
        <f t="shared" si="45"/>
        <v>0</v>
      </c>
      <c r="M98" s="19"/>
      <c r="N98" s="26">
        <f t="shared" si="46"/>
        <v>0</v>
      </c>
      <c r="O98" s="27">
        <f t="shared" si="47"/>
        <v>0</v>
      </c>
      <c r="P98" s="28">
        <f t="shared" si="48"/>
        <v>0</v>
      </c>
      <c r="Q98" s="19"/>
      <c r="R98" s="26">
        <f t="shared" si="49"/>
        <v>0</v>
      </c>
      <c r="S98" s="27">
        <f t="shared" si="50"/>
        <v>0</v>
      </c>
      <c r="T98" s="28">
        <f t="shared" si="51"/>
        <v>0</v>
      </c>
      <c r="U98" s="19"/>
      <c r="V98" s="26">
        <f t="shared" si="52"/>
        <v>0</v>
      </c>
      <c r="W98" s="27">
        <f t="shared" si="53"/>
        <v>0</v>
      </c>
      <c r="X98" s="28">
        <f t="shared" si="54"/>
        <v>0</v>
      </c>
    </row>
    <row r="99" spans="1:24" ht="13.5" customHeight="1" x14ac:dyDescent="0.6">
      <c r="A99" s="35"/>
      <c r="B99" s="35"/>
      <c r="C99" s="163" t="s">
        <v>39</v>
      </c>
      <c r="D99" s="164"/>
      <c r="E99" s="19"/>
      <c r="F99" s="36">
        <f>IFERROR(SUM(F82:F96),0)</f>
        <v>0</v>
      </c>
      <c r="G99" s="37">
        <f t="shared" si="41"/>
        <v>0</v>
      </c>
      <c r="H99" s="38">
        <f>IFERROR(SUM(H82:H96),0)</f>
        <v>0</v>
      </c>
      <c r="I99" s="19"/>
      <c r="J99" s="36">
        <f>IFERROR(SUM(J82:J96),0)</f>
        <v>0</v>
      </c>
      <c r="K99" s="37">
        <f t="shared" si="44"/>
        <v>0</v>
      </c>
      <c r="L99" s="38">
        <f>IFERROR(SUM(L82:L96),0)</f>
        <v>0</v>
      </c>
      <c r="M99" s="19"/>
      <c r="N99" s="36">
        <f>IFERROR(SUM(N82:N96),0)</f>
        <v>0</v>
      </c>
      <c r="O99" s="37">
        <f t="shared" si="47"/>
        <v>0</v>
      </c>
      <c r="P99" s="38">
        <f>IFERROR(SUM(P82:P96),0)</f>
        <v>0</v>
      </c>
      <c r="Q99" s="19"/>
      <c r="R99" s="36">
        <f>IFERROR(SUM(R82:R96),0)</f>
        <v>0</v>
      </c>
      <c r="S99" s="37">
        <f t="shared" si="50"/>
        <v>0</v>
      </c>
      <c r="T99" s="38">
        <f>IFERROR(SUM(T82:T96),0)</f>
        <v>0</v>
      </c>
      <c r="U99" s="19"/>
      <c r="V99" s="36">
        <f>IFERROR(SUM(V82:V96),0)</f>
        <v>0</v>
      </c>
      <c r="W99" s="37">
        <f t="shared" si="53"/>
        <v>0</v>
      </c>
      <c r="X99" s="38">
        <f>IFERROR(SUM(X82:X96),0)</f>
        <v>0</v>
      </c>
    </row>
    <row r="100" spans="1:24" ht="3" customHeight="1" x14ac:dyDescent="0.6">
      <c r="A100" s="39"/>
      <c r="B100" s="39"/>
      <c r="C100" s="40"/>
      <c r="D100" s="41"/>
      <c r="E100" s="42"/>
      <c r="F100" s="43"/>
      <c r="G100" s="44"/>
      <c r="H100" s="45"/>
      <c r="I100" s="42"/>
      <c r="J100" s="43"/>
      <c r="K100" s="44"/>
      <c r="L100" s="45"/>
      <c r="M100" s="42"/>
      <c r="N100" s="43"/>
      <c r="O100" s="44"/>
      <c r="P100" s="45"/>
      <c r="Q100" s="42"/>
      <c r="R100" s="43"/>
      <c r="S100" s="44"/>
      <c r="T100" s="45"/>
      <c r="U100" s="42"/>
      <c r="V100" s="43"/>
      <c r="W100" s="44"/>
      <c r="X100" s="45"/>
    </row>
    <row r="101" spans="1:24" ht="13.5" customHeight="1" x14ac:dyDescent="0.6">
      <c r="A101" s="19"/>
      <c r="B101" s="19"/>
      <c r="C101" s="171" t="s">
        <v>40</v>
      </c>
      <c r="D101" s="172"/>
      <c r="E101" s="19"/>
      <c r="F101" s="46">
        <f>IFERROR(SUM((F99)/(O77*V77)),0)</f>
        <v>0</v>
      </c>
      <c r="G101" s="47">
        <f>IFERROR(SUM(H99/(O77*V77)),0)</f>
        <v>0</v>
      </c>
      <c r="H101" s="47">
        <f>IFERROR(SUM(H82:H96),0)</f>
        <v>0</v>
      </c>
      <c r="I101" s="19"/>
      <c r="J101" s="48"/>
      <c r="K101" s="48"/>
      <c r="L101" s="48"/>
      <c r="M101" s="19"/>
      <c r="N101" s="46">
        <f>IFERROR(SUM(N99/(O77*V77)),0)</f>
        <v>0</v>
      </c>
      <c r="O101" s="47">
        <f>IFERROR(SUM(P99/(O77*V77)),0)</f>
        <v>0</v>
      </c>
      <c r="P101" s="47">
        <f>IFERROR(SUM(P82:P96),0)</f>
        <v>0</v>
      </c>
      <c r="Q101" s="19"/>
      <c r="R101" s="46">
        <f>IFERROR(SUM((R99)/(O77*V77)),0)</f>
        <v>0</v>
      </c>
      <c r="S101" s="47">
        <f>IFERROR(SUM(T99/(O77*V77)),0)</f>
        <v>0</v>
      </c>
      <c r="T101" s="47">
        <f>IFERROR(SUM(T82:T96),0)</f>
        <v>0</v>
      </c>
      <c r="U101" s="19"/>
      <c r="V101" s="46">
        <f>IFERROR(SUM((V99)/(O77*V77)),0)</f>
        <v>0</v>
      </c>
      <c r="W101" s="47">
        <f>IFERROR(SUM(X99/(O77*V77)),0)</f>
        <v>0</v>
      </c>
      <c r="X101" s="47">
        <f>IFERROR(SUM(X82:X96),0)</f>
        <v>0</v>
      </c>
    </row>
    <row r="102" spans="1:24" ht="13.5" customHeight="1" x14ac:dyDescent="0.6">
      <c r="A102" s="19"/>
      <c r="B102" s="19"/>
      <c r="C102" s="19"/>
      <c r="D102" s="19"/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</row>
    <row r="103" spans="1:24" ht="13.5" customHeight="1" x14ac:dyDescent="0.6">
      <c r="A103" s="49"/>
      <c r="B103" s="49"/>
      <c r="C103" s="49"/>
      <c r="D103" s="4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</row>
    <row r="104" spans="1:24" ht="13.5" customHeight="1" x14ac:dyDescent="0.6">
      <c r="A104" s="19"/>
      <c r="B104" s="19"/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</row>
    <row r="105" spans="1:24" ht="13.5" customHeight="1" x14ac:dyDescent="0.6">
      <c r="A105" s="19"/>
      <c r="B105" s="19"/>
      <c r="C105" s="173" t="s">
        <v>41</v>
      </c>
      <c r="D105" s="173"/>
      <c r="E105" s="19"/>
      <c r="F105" s="50">
        <f>IFERROR(SUM(F84:F85),0)</f>
        <v>0</v>
      </c>
      <c r="G105" s="51">
        <f>IFERROR(SUM(H105/F105),0)</f>
        <v>0</v>
      </c>
      <c r="H105" s="52">
        <f>IFERROR(SUM(H84:H85),0)</f>
        <v>0</v>
      </c>
      <c r="I105" s="19"/>
      <c r="J105" s="50">
        <f>IFERROR(SUM(J84:J85),0)</f>
        <v>0</v>
      </c>
      <c r="K105" s="51">
        <f>IFERROR(SUM(L105/J105),0)</f>
        <v>0</v>
      </c>
      <c r="L105" s="52">
        <f>IFERROR(SUM(L84:L85),0)</f>
        <v>0</v>
      </c>
      <c r="M105" s="19"/>
      <c r="N105" s="50">
        <f>IFERROR(SUM(N84:N85),0)</f>
        <v>0</v>
      </c>
      <c r="O105" s="51">
        <f>IFERROR(SUM(P105/N105),0)</f>
        <v>0</v>
      </c>
      <c r="P105" s="52">
        <f>IFERROR(SUM(P84:P85),0)</f>
        <v>0</v>
      </c>
      <c r="Q105" s="19"/>
      <c r="R105" s="50">
        <f>IFERROR(SUM(R84:R85),0)</f>
        <v>0</v>
      </c>
      <c r="S105" s="51">
        <f>IFERROR(SUM(T105/R105),0)</f>
        <v>0</v>
      </c>
      <c r="T105" s="52">
        <f>IFERROR(SUM(T84:T85),0)</f>
        <v>0</v>
      </c>
      <c r="U105" s="19"/>
      <c r="V105" s="50">
        <f>IFERROR(SUM(V84:V85),0)</f>
        <v>0</v>
      </c>
      <c r="W105" s="51">
        <f>IFERROR(SUM(X105/V105),0)</f>
        <v>0</v>
      </c>
      <c r="X105" s="52">
        <f>IFERROR(SUM(X84:X85),0)</f>
        <v>0</v>
      </c>
    </row>
    <row r="106" spans="1:24" ht="13.5" customHeight="1" x14ac:dyDescent="0.6">
      <c r="A106" s="19"/>
      <c r="B106" s="19"/>
      <c r="C106" s="173" t="s">
        <v>42</v>
      </c>
      <c r="D106" s="173"/>
      <c r="E106" s="19"/>
      <c r="F106" s="53">
        <f>IFERROR(SUM(F83+(F91+F92+F93+F94+F95+F96)),0)</f>
        <v>0</v>
      </c>
      <c r="G106" s="54">
        <f t="shared" ref="G106:G110" si="55">IFERROR(SUM(H106/F106),0)</f>
        <v>0</v>
      </c>
      <c r="H106" s="55">
        <f>IFERROR(SUM(H83+(H91+H92+H93+H94+H95+H96)),0)</f>
        <v>0</v>
      </c>
      <c r="I106" s="19"/>
      <c r="J106" s="53">
        <f>IFERROR(SUM(J83+(J91+J92+J93+J94+J95+J96)),0)</f>
        <v>0</v>
      </c>
      <c r="K106" s="54">
        <f t="shared" ref="K106:K110" si="56">IFERROR(SUM(L106/J106),0)</f>
        <v>0</v>
      </c>
      <c r="L106" s="55">
        <f>IFERROR(SUM(L83+(L91+L92+L93+L94+L95+L96)),0)</f>
        <v>0</v>
      </c>
      <c r="M106" s="19"/>
      <c r="N106" s="53">
        <f>IFERROR(SUM(N83+(N91+N92+N93+N94+N95+N96)),0)</f>
        <v>0</v>
      </c>
      <c r="O106" s="54">
        <f t="shared" ref="O106:O110" si="57">IFERROR(SUM(P106/N106),0)</f>
        <v>0</v>
      </c>
      <c r="P106" s="55">
        <f>IFERROR(SUM(P83+(P91+P92+P93+P94+P95+P96)),0)</f>
        <v>0</v>
      </c>
      <c r="Q106" s="19"/>
      <c r="R106" s="53">
        <f>IFERROR(SUM(R83+(R91+R92+R93+R94+R95+R96)),0)</f>
        <v>0</v>
      </c>
      <c r="S106" s="54">
        <f t="shared" ref="S106:S110" si="58">IFERROR(SUM(T106/R106),0)</f>
        <v>0</v>
      </c>
      <c r="T106" s="55">
        <f>IFERROR(SUM(T83+(T91+T92+T93+T94+T95+T96)),0)</f>
        <v>0</v>
      </c>
      <c r="U106" s="19"/>
      <c r="V106" s="53">
        <f>IFERROR(SUM(V83+(V91+V92+V93+V94+V95+V96)),0)</f>
        <v>0</v>
      </c>
      <c r="W106" s="54">
        <f t="shared" ref="W106:W110" si="59">IFERROR(SUM(X106/V106),0)</f>
        <v>0</v>
      </c>
      <c r="X106" s="55">
        <f>IFERROR(SUM(X83+(X91+X92+X93+X94+X95+X96)),0)</f>
        <v>0</v>
      </c>
    </row>
    <row r="107" spans="1:24" ht="13.5" customHeight="1" x14ac:dyDescent="0.6">
      <c r="A107" s="19"/>
      <c r="B107" s="19"/>
      <c r="C107" s="173" t="s">
        <v>43</v>
      </c>
      <c r="D107" s="173"/>
      <c r="E107" s="19"/>
      <c r="F107" s="53">
        <f>IFERROR(SUM(F85+F91),0)</f>
        <v>0</v>
      </c>
      <c r="G107" s="54">
        <f t="shared" si="55"/>
        <v>0</v>
      </c>
      <c r="H107" s="55">
        <f>IFERROR(SUM(H85+H91),0)</f>
        <v>0</v>
      </c>
      <c r="I107" s="19"/>
      <c r="J107" s="53">
        <f>IFERROR(SUM(J85+J91),0)</f>
        <v>0</v>
      </c>
      <c r="K107" s="54">
        <f t="shared" si="56"/>
        <v>0</v>
      </c>
      <c r="L107" s="55">
        <f>IFERROR(SUM(L85+L91),0)</f>
        <v>0</v>
      </c>
      <c r="M107" s="19"/>
      <c r="N107" s="53">
        <f>IFERROR(SUM(N85+N91),0)</f>
        <v>0</v>
      </c>
      <c r="O107" s="54">
        <f t="shared" si="57"/>
        <v>0</v>
      </c>
      <c r="P107" s="55">
        <f>IFERROR(SUM(P85+P91),0)</f>
        <v>0</v>
      </c>
      <c r="Q107" s="19"/>
      <c r="R107" s="53">
        <f>IFERROR(SUM(R85+R91),0)</f>
        <v>0</v>
      </c>
      <c r="S107" s="54">
        <f t="shared" si="58"/>
        <v>0</v>
      </c>
      <c r="T107" s="55">
        <f>IFERROR(SUM(T85+T91),0)</f>
        <v>0</v>
      </c>
      <c r="U107" s="19"/>
      <c r="V107" s="53">
        <f>IFERROR(SUM(V85+V91),0)</f>
        <v>0</v>
      </c>
      <c r="W107" s="54">
        <f t="shared" si="59"/>
        <v>0</v>
      </c>
      <c r="X107" s="55">
        <f>IFERROR(SUM(X85+X91),0)</f>
        <v>0</v>
      </c>
    </row>
    <row r="108" spans="1:24" ht="13.5" customHeight="1" x14ac:dyDescent="0.6">
      <c r="A108" s="19"/>
      <c r="B108" s="19"/>
      <c r="C108" s="173" t="s">
        <v>44</v>
      </c>
      <c r="D108" s="173"/>
      <c r="E108" s="19"/>
      <c r="F108" s="53">
        <f>IFERROR(SUM(F84+F85+F91+F92+F93+F94+F95+F96),0)</f>
        <v>0</v>
      </c>
      <c r="G108" s="54">
        <f t="shared" si="55"/>
        <v>0</v>
      </c>
      <c r="H108" s="55">
        <f>IFERROR(SUM(H84+H85+H91+H92+H93+H94+H95+H96),0)</f>
        <v>0</v>
      </c>
      <c r="I108" s="19"/>
      <c r="J108" s="53">
        <f>IFERROR(SUM(J84+J85+J91+J92+J93+J94+J95+J96),0)</f>
        <v>0</v>
      </c>
      <c r="K108" s="54">
        <f t="shared" si="56"/>
        <v>0</v>
      </c>
      <c r="L108" s="55">
        <f>IFERROR(SUM(L84+L85+L91+L92+L93+L94+L95+L96),0)</f>
        <v>0</v>
      </c>
      <c r="M108" s="19"/>
      <c r="N108" s="53">
        <f>IFERROR(SUM(N84+N85+N91+N92+N93+N94+N95+N96),0)</f>
        <v>0</v>
      </c>
      <c r="O108" s="54">
        <f t="shared" si="57"/>
        <v>0</v>
      </c>
      <c r="P108" s="55">
        <f>IFERROR(SUM(P84+P85+P91+P92+P93+P94+P95+P96),0)</f>
        <v>0</v>
      </c>
      <c r="Q108" s="19"/>
      <c r="R108" s="53">
        <f>IFERROR(SUM(R84+R85+R91+R92+R93+R94+R95+R96),0)</f>
        <v>0</v>
      </c>
      <c r="S108" s="54">
        <f t="shared" si="58"/>
        <v>0</v>
      </c>
      <c r="T108" s="55">
        <f>IFERROR(SUM(T84+T85+T91+T92+T93+T94+T95+T96),0)</f>
        <v>0</v>
      </c>
      <c r="U108" s="19"/>
      <c r="V108" s="53">
        <f>IFERROR(SUM(V84+V85+V91+V92+V93+V94+V95+V96),0)</f>
        <v>0</v>
      </c>
      <c r="W108" s="54">
        <f t="shared" si="59"/>
        <v>0</v>
      </c>
      <c r="X108" s="55">
        <f>IFERROR(SUM(X84+X85+X91+X92+X93+X94+X95+X96),0)</f>
        <v>0</v>
      </c>
    </row>
    <row r="109" spans="1:24" ht="13.5" customHeight="1" x14ac:dyDescent="0.6">
      <c r="A109" s="19"/>
      <c r="B109" s="19"/>
      <c r="C109" s="173" t="s">
        <v>45</v>
      </c>
      <c r="D109" s="173"/>
      <c r="E109" s="19"/>
      <c r="F109" s="53">
        <f>IFERROR(SUM(F82+F83+F93+F94+F95+F96),0)</f>
        <v>0</v>
      </c>
      <c r="G109" s="54">
        <f t="shared" si="55"/>
        <v>0</v>
      </c>
      <c r="H109" s="55">
        <f>IFERROR(SUM(H82+H83+H93+H94+H95+H96),0)</f>
        <v>0</v>
      </c>
      <c r="I109" s="19"/>
      <c r="J109" s="53">
        <f>IFERROR(SUM(J82+J83+J93+J94+J95+J96),0)</f>
        <v>0</v>
      </c>
      <c r="K109" s="54">
        <f t="shared" si="56"/>
        <v>0</v>
      </c>
      <c r="L109" s="55">
        <f>IFERROR(SUM(L82+L83+L93+L94+L95+L96),0)</f>
        <v>0</v>
      </c>
      <c r="M109" s="19"/>
      <c r="N109" s="53">
        <f>IFERROR(SUM(N82+N83+N93+N94+N95+N96),0)</f>
        <v>0</v>
      </c>
      <c r="O109" s="54">
        <f t="shared" si="57"/>
        <v>0</v>
      </c>
      <c r="P109" s="55">
        <f>IFERROR(SUM(P82+P83+P93+P94+P95+P96),0)</f>
        <v>0</v>
      </c>
      <c r="Q109" s="19"/>
      <c r="R109" s="53">
        <f>IFERROR(SUM(R82+R83+R93+R94+R95+R96),0)</f>
        <v>0</v>
      </c>
      <c r="S109" s="54">
        <f t="shared" si="58"/>
        <v>0</v>
      </c>
      <c r="T109" s="55">
        <f>IFERROR(SUM(T82+T83+T93+T94+T95+T96),0)</f>
        <v>0</v>
      </c>
      <c r="U109" s="19"/>
      <c r="V109" s="53">
        <f>IFERROR(SUM(V82+V83+V93+V94+V95+V96),0)</f>
        <v>0</v>
      </c>
      <c r="W109" s="54">
        <f t="shared" si="59"/>
        <v>0</v>
      </c>
      <c r="X109" s="55">
        <f>IFERROR(SUM(X82+X83+X93+X94+X95+X96),0)</f>
        <v>0</v>
      </c>
    </row>
    <row r="110" spans="1:24" ht="13.5" customHeight="1" x14ac:dyDescent="0.6">
      <c r="A110" s="19"/>
      <c r="B110" s="19"/>
      <c r="C110" s="173" t="s">
        <v>21</v>
      </c>
      <c r="D110" s="173"/>
      <c r="E110" s="19"/>
      <c r="F110" s="56">
        <f>IFERROR(F86,0)</f>
        <v>0</v>
      </c>
      <c r="G110" s="57">
        <f t="shared" si="55"/>
        <v>0</v>
      </c>
      <c r="H110" s="58">
        <f>IFERROR(H86,0)</f>
        <v>0</v>
      </c>
      <c r="I110" s="19"/>
      <c r="J110" s="56">
        <f>IFERROR(J86,0)</f>
        <v>0</v>
      </c>
      <c r="K110" s="57">
        <f t="shared" si="56"/>
        <v>0</v>
      </c>
      <c r="L110" s="58">
        <f>IFERROR(L86,0)</f>
        <v>0</v>
      </c>
      <c r="M110" s="19"/>
      <c r="N110" s="56">
        <f>IFERROR(N86,0)</f>
        <v>0</v>
      </c>
      <c r="O110" s="57">
        <f t="shared" si="57"/>
        <v>0</v>
      </c>
      <c r="P110" s="58">
        <f>IFERROR(P86,0)</f>
        <v>0</v>
      </c>
      <c r="Q110" s="19"/>
      <c r="R110" s="56">
        <f>IFERROR(R86,0)</f>
        <v>0</v>
      </c>
      <c r="S110" s="57">
        <f t="shared" si="58"/>
        <v>0</v>
      </c>
      <c r="T110" s="58">
        <f>IFERROR(T86,0)</f>
        <v>0</v>
      </c>
      <c r="U110" s="19"/>
      <c r="V110" s="56">
        <f>IFERROR(V86,0)</f>
        <v>0</v>
      </c>
      <c r="W110" s="57">
        <f t="shared" si="59"/>
        <v>0</v>
      </c>
      <c r="X110" s="58">
        <f>IFERROR(X86,0)</f>
        <v>0</v>
      </c>
    </row>
    <row r="111" spans="1:24" ht="13.5" customHeight="1" x14ac:dyDescent="0.6">
      <c r="A111" s="19"/>
      <c r="B111" s="19"/>
      <c r="C111" s="19"/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</row>
    <row r="112" spans="1:24" ht="13.5" customHeight="1" x14ac:dyDescent="0.6">
      <c r="F112" s="140" t="s">
        <v>0</v>
      </c>
      <c r="G112" s="141"/>
      <c r="H112" s="2" t="str">
        <f ca="1">$H$1</f>
        <v>Octobre 2017</v>
      </c>
      <c r="I112" s="3"/>
      <c r="J112" s="4"/>
      <c r="K112" s="141" t="s">
        <v>1</v>
      </c>
      <c r="L112" s="141"/>
      <c r="M112" s="141"/>
      <c r="N112" s="141"/>
      <c r="O112" s="5"/>
      <c r="P112" s="3"/>
      <c r="Q112" s="3"/>
      <c r="R112" s="141" t="s">
        <v>2</v>
      </c>
      <c r="S112" s="141"/>
      <c r="T112" s="141"/>
      <c r="U112" s="3"/>
      <c r="V112" s="6"/>
      <c r="W112" s="3"/>
      <c r="X112" s="7"/>
    </row>
    <row r="113" spans="1:24" ht="13.5" customHeight="1" x14ac:dyDescent="0.6">
      <c r="F113" s="142" t="s">
        <v>3</v>
      </c>
      <c r="G113" s="143"/>
      <c r="H113" s="8">
        <f ca="1">TODAY()</f>
        <v>43033</v>
      </c>
      <c r="I113" s="9"/>
      <c r="J113" s="10"/>
      <c r="K113" s="143" t="s">
        <v>4</v>
      </c>
      <c r="L113" s="143"/>
      <c r="M113" s="143"/>
      <c r="N113" s="143"/>
      <c r="O113" s="11">
        <f ca="1">DAY(DATE(YEAR(H112),MONTH(H112) + 1,0))</f>
        <v>31</v>
      </c>
      <c r="P113" s="12"/>
      <c r="Q113" s="12"/>
      <c r="R113" s="143" t="s">
        <v>5</v>
      </c>
      <c r="S113" s="143"/>
      <c r="T113" s="143"/>
      <c r="U113" s="13"/>
      <c r="V113" s="14">
        <v>57</v>
      </c>
      <c r="W113" s="13"/>
      <c r="X113" s="15"/>
    </row>
    <row r="114" spans="1:24" ht="13.5" customHeight="1" x14ac:dyDescent="0.6"/>
    <row r="115" spans="1:24" ht="13.5" customHeight="1" x14ac:dyDescent="0.6"/>
    <row r="116" spans="1:24" ht="13.5" customHeight="1" x14ac:dyDescent="0.6">
      <c r="F116" s="158" t="s">
        <v>49</v>
      </c>
      <c r="G116" s="159"/>
      <c r="H116" s="159"/>
      <c r="I116" s="159"/>
      <c r="J116" s="159"/>
      <c r="K116" s="159"/>
      <c r="L116" s="159"/>
      <c r="M116" s="159"/>
      <c r="N116" s="159"/>
      <c r="O116" s="159"/>
      <c r="P116" s="159"/>
      <c r="Q116" s="159"/>
      <c r="R116" s="159"/>
      <c r="S116" s="159"/>
      <c r="T116" s="159"/>
      <c r="U116" s="159"/>
      <c r="V116" s="159"/>
      <c r="W116" s="159"/>
      <c r="X116" s="160"/>
    </row>
    <row r="117" spans="1:24" ht="13.5" customHeight="1" x14ac:dyDescent="0.6">
      <c r="A117" s="16"/>
      <c r="B117" s="16"/>
      <c r="C117" s="16"/>
      <c r="D117" s="16"/>
      <c r="E117" s="16"/>
      <c r="F117" s="146" t="s">
        <v>6</v>
      </c>
      <c r="G117" s="147"/>
      <c r="H117" s="148"/>
      <c r="I117" s="17"/>
      <c r="J117" s="146" t="s">
        <v>7</v>
      </c>
      <c r="K117" s="147"/>
      <c r="L117" s="148"/>
      <c r="M117" s="17"/>
      <c r="N117" s="146" t="s">
        <v>8</v>
      </c>
      <c r="O117" s="147"/>
      <c r="P117" s="148"/>
      <c r="Q117" s="17"/>
      <c r="R117" s="146" t="s">
        <v>9</v>
      </c>
      <c r="S117" s="147"/>
      <c r="T117" s="148"/>
      <c r="U117" s="17"/>
      <c r="V117" s="149" t="s">
        <v>10</v>
      </c>
      <c r="W117" s="150"/>
      <c r="X117" s="151"/>
    </row>
    <row r="118" spans="1:24" ht="13.5" customHeight="1" x14ac:dyDescent="0.6">
      <c r="A118" s="18"/>
      <c r="B118" s="18"/>
      <c r="C118" s="18"/>
      <c r="D118" s="18"/>
      <c r="E118" s="19"/>
      <c r="F118" s="20" t="s">
        <v>11</v>
      </c>
      <c r="G118" s="21" t="s">
        <v>12</v>
      </c>
      <c r="H118" s="22" t="s">
        <v>13</v>
      </c>
      <c r="I118" s="17"/>
      <c r="J118" s="20" t="s">
        <v>11</v>
      </c>
      <c r="K118" s="21" t="s">
        <v>12</v>
      </c>
      <c r="L118" s="22" t="s">
        <v>13</v>
      </c>
      <c r="M118" s="17"/>
      <c r="N118" s="20" t="s">
        <v>11</v>
      </c>
      <c r="O118" s="21" t="s">
        <v>12</v>
      </c>
      <c r="P118" s="22" t="s">
        <v>13</v>
      </c>
      <c r="Q118" s="17"/>
      <c r="R118" s="20" t="s">
        <v>11</v>
      </c>
      <c r="S118" s="21" t="s">
        <v>12</v>
      </c>
      <c r="T118" s="22" t="s">
        <v>13</v>
      </c>
      <c r="U118" s="17"/>
      <c r="V118" s="20" t="s">
        <v>14</v>
      </c>
      <c r="W118" s="21" t="s">
        <v>12</v>
      </c>
      <c r="X118" s="22" t="s">
        <v>13</v>
      </c>
    </row>
    <row r="119" spans="1:24" ht="13.5" customHeight="1" x14ac:dyDescent="0.6">
      <c r="A119" s="152" t="s">
        <v>15</v>
      </c>
      <c r="B119" s="153"/>
      <c r="C119" s="156" t="s">
        <v>16</v>
      </c>
      <c r="D119" s="157"/>
      <c r="E119" s="19"/>
      <c r="F119" s="23">
        <f t="shared" ref="F119:F135" si="60">IFERROR(SUM(F156+F193+F230+F267),0)</f>
        <v>0</v>
      </c>
      <c r="G119" s="24">
        <f t="shared" ref="G119:G136" si="61">IFERROR(H119/F119,0)</f>
        <v>0</v>
      </c>
      <c r="H119" s="25">
        <f t="shared" ref="H119:H135" si="62">IFERROR(SUM(H156+H193+H230+H267),0)</f>
        <v>0</v>
      </c>
      <c r="I119" s="19"/>
      <c r="J119" s="23">
        <f t="shared" ref="J119:J135" si="63">IFERROR(SUM(J156+J193+J230+J267),0)</f>
        <v>0</v>
      </c>
      <c r="K119" s="24">
        <f t="shared" ref="K119:K136" si="64">IFERROR(L119/J119,0)</f>
        <v>0</v>
      </c>
      <c r="L119" s="25">
        <f t="shared" ref="L119:L135" si="65">IFERROR(SUM(L156+L193+L230+L267),0)</f>
        <v>0</v>
      </c>
      <c r="M119" s="19"/>
      <c r="N119" s="23">
        <f t="shared" ref="N119:N135" si="66">IFERROR(SUM(N156+N193+N230+N267),0)</f>
        <v>0</v>
      </c>
      <c r="O119" s="24">
        <f t="shared" ref="O119:O136" si="67">IFERROR(P119/N119,0)</f>
        <v>0</v>
      </c>
      <c r="P119" s="25">
        <f t="shared" ref="P119:P135" si="68">IFERROR(SUM(P156+P193+P230+P267),0)</f>
        <v>0</v>
      </c>
      <c r="Q119" s="19"/>
      <c r="R119" s="23">
        <f t="shared" ref="R119:R135" si="69">IFERROR(SUM(R156+R193+R230+R267),0)</f>
        <v>0</v>
      </c>
      <c r="S119" s="24">
        <f t="shared" ref="S119:S136" si="70">IFERROR(T119/R119,0)</f>
        <v>0</v>
      </c>
      <c r="T119" s="25">
        <f t="shared" ref="T119:T135" si="71">IFERROR(SUM(T156+T193+T230+T267),0)</f>
        <v>0</v>
      </c>
      <c r="U119" s="19"/>
      <c r="V119" s="23">
        <f t="shared" ref="V119:V135" si="72">IFERROR(SUM(V156+V193+V230+V267),0)</f>
        <v>0</v>
      </c>
      <c r="W119" s="24">
        <f t="shared" ref="W119:W136" si="73">IFERROR(X119/V119,0)</f>
        <v>0</v>
      </c>
      <c r="X119" s="25">
        <f t="shared" ref="X119:X135" si="74">IFERROR(SUM(X156+X193+X230+X267),0)</f>
        <v>0</v>
      </c>
    </row>
    <row r="120" spans="1:24" ht="13.5" customHeight="1" x14ac:dyDescent="0.6">
      <c r="A120" s="154"/>
      <c r="B120" s="155"/>
      <c r="C120" s="144" t="s">
        <v>17</v>
      </c>
      <c r="D120" s="145"/>
      <c r="E120" s="19"/>
      <c r="F120" s="26">
        <f t="shared" si="60"/>
        <v>0</v>
      </c>
      <c r="G120" s="27">
        <f t="shared" si="61"/>
        <v>0</v>
      </c>
      <c r="H120" s="28">
        <f t="shared" si="62"/>
        <v>0</v>
      </c>
      <c r="I120" s="19"/>
      <c r="J120" s="26">
        <f t="shared" si="63"/>
        <v>0</v>
      </c>
      <c r="K120" s="27">
        <f t="shared" si="64"/>
        <v>0</v>
      </c>
      <c r="L120" s="28">
        <f t="shared" si="65"/>
        <v>0</v>
      </c>
      <c r="M120" s="19"/>
      <c r="N120" s="26">
        <f t="shared" si="66"/>
        <v>0</v>
      </c>
      <c r="O120" s="27">
        <f t="shared" si="67"/>
        <v>0</v>
      </c>
      <c r="P120" s="28">
        <f t="shared" si="68"/>
        <v>0</v>
      </c>
      <c r="Q120" s="19"/>
      <c r="R120" s="26">
        <f t="shared" si="69"/>
        <v>0</v>
      </c>
      <c r="S120" s="27">
        <f t="shared" si="70"/>
        <v>0</v>
      </c>
      <c r="T120" s="28">
        <f t="shared" si="71"/>
        <v>0</v>
      </c>
      <c r="U120" s="19"/>
      <c r="V120" s="26">
        <f t="shared" si="72"/>
        <v>0</v>
      </c>
      <c r="W120" s="27">
        <f t="shared" si="73"/>
        <v>0</v>
      </c>
      <c r="X120" s="28">
        <f t="shared" si="74"/>
        <v>0</v>
      </c>
    </row>
    <row r="121" spans="1:24" ht="13.5" customHeight="1" x14ac:dyDescent="0.6">
      <c r="A121" s="152" t="s">
        <v>18</v>
      </c>
      <c r="B121" s="153"/>
      <c r="C121" s="156" t="s">
        <v>19</v>
      </c>
      <c r="D121" s="157"/>
      <c r="E121" s="19"/>
      <c r="F121" s="23">
        <f t="shared" si="60"/>
        <v>0</v>
      </c>
      <c r="G121" s="24">
        <f t="shared" si="61"/>
        <v>0</v>
      </c>
      <c r="H121" s="25">
        <f t="shared" si="62"/>
        <v>0</v>
      </c>
      <c r="I121" s="19"/>
      <c r="J121" s="23">
        <f t="shared" si="63"/>
        <v>0</v>
      </c>
      <c r="K121" s="24">
        <f t="shared" si="64"/>
        <v>0</v>
      </c>
      <c r="L121" s="25">
        <f t="shared" si="65"/>
        <v>0</v>
      </c>
      <c r="M121" s="19"/>
      <c r="N121" s="23">
        <f t="shared" si="66"/>
        <v>0</v>
      </c>
      <c r="O121" s="24">
        <f t="shared" si="67"/>
        <v>0</v>
      </c>
      <c r="P121" s="25">
        <f t="shared" si="68"/>
        <v>0</v>
      </c>
      <c r="Q121" s="19"/>
      <c r="R121" s="23">
        <f t="shared" si="69"/>
        <v>0</v>
      </c>
      <c r="S121" s="24">
        <f t="shared" si="70"/>
        <v>0</v>
      </c>
      <c r="T121" s="25">
        <f t="shared" si="71"/>
        <v>0</v>
      </c>
      <c r="U121" s="19"/>
      <c r="V121" s="23">
        <f t="shared" si="72"/>
        <v>0</v>
      </c>
      <c r="W121" s="24">
        <f t="shared" si="73"/>
        <v>0</v>
      </c>
      <c r="X121" s="25">
        <f t="shared" si="74"/>
        <v>0</v>
      </c>
    </row>
    <row r="122" spans="1:24" ht="13.5" customHeight="1" x14ac:dyDescent="0.6">
      <c r="A122" s="154"/>
      <c r="B122" s="155"/>
      <c r="C122" s="144" t="s">
        <v>20</v>
      </c>
      <c r="D122" s="145"/>
      <c r="E122" s="19"/>
      <c r="F122" s="26">
        <f t="shared" si="60"/>
        <v>0</v>
      </c>
      <c r="G122" s="27">
        <f t="shared" si="61"/>
        <v>0</v>
      </c>
      <c r="H122" s="28">
        <f t="shared" si="62"/>
        <v>0</v>
      </c>
      <c r="I122" s="19"/>
      <c r="J122" s="26">
        <f t="shared" si="63"/>
        <v>0</v>
      </c>
      <c r="K122" s="27">
        <f t="shared" si="64"/>
        <v>0</v>
      </c>
      <c r="L122" s="28">
        <f t="shared" si="65"/>
        <v>0</v>
      </c>
      <c r="M122" s="19"/>
      <c r="N122" s="26">
        <f t="shared" si="66"/>
        <v>0</v>
      </c>
      <c r="O122" s="27">
        <f t="shared" si="67"/>
        <v>0</v>
      </c>
      <c r="P122" s="28">
        <f t="shared" si="68"/>
        <v>0</v>
      </c>
      <c r="Q122" s="19"/>
      <c r="R122" s="26">
        <f t="shared" si="69"/>
        <v>0</v>
      </c>
      <c r="S122" s="27">
        <f t="shared" si="70"/>
        <v>0</v>
      </c>
      <c r="T122" s="28">
        <f t="shared" si="71"/>
        <v>0</v>
      </c>
      <c r="U122" s="19"/>
      <c r="V122" s="26">
        <f t="shared" si="72"/>
        <v>0</v>
      </c>
      <c r="W122" s="27">
        <f t="shared" si="73"/>
        <v>0</v>
      </c>
      <c r="X122" s="28">
        <f t="shared" si="74"/>
        <v>0</v>
      </c>
    </row>
    <row r="123" spans="1:24" ht="13.5" customHeight="1" x14ac:dyDescent="0.6">
      <c r="A123" s="165" t="s">
        <v>21</v>
      </c>
      <c r="B123" s="166"/>
      <c r="C123" s="167" t="s">
        <v>22</v>
      </c>
      <c r="D123" s="168"/>
      <c r="E123" s="19"/>
      <c r="F123" s="29">
        <f t="shared" si="60"/>
        <v>0</v>
      </c>
      <c r="G123" s="30">
        <f t="shared" si="61"/>
        <v>0</v>
      </c>
      <c r="H123" s="31">
        <f t="shared" si="62"/>
        <v>0</v>
      </c>
      <c r="I123" s="19"/>
      <c r="J123" s="29">
        <f t="shared" si="63"/>
        <v>0</v>
      </c>
      <c r="K123" s="30">
        <f t="shared" si="64"/>
        <v>0</v>
      </c>
      <c r="L123" s="31">
        <f t="shared" si="65"/>
        <v>0</v>
      </c>
      <c r="M123" s="19"/>
      <c r="N123" s="29">
        <f t="shared" si="66"/>
        <v>0</v>
      </c>
      <c r="O123" s="30">
        <f t="shared" si="67"/>
        <v>0</v>
      </c>
      <c r="P123" s="31">
        <f t="shared" si="68"/>
        <v>0</v>
      </c>
      <c r="Q123" s="19"/>
      <c r="R123" s="29">
        <f t="shared" si="69"/>
        <v>0</v>
      </c>
      <c r="S123" s="30">
        <f t="shared" si="70"/>
        <v>0</v>
      </c>
      <c r="T123" s="31">
        <f t="shared" si="71"/>
        <v>0</v>
      </c>
      <c r="U123" s="19"/>
      <c r="V123" s="29">
        <f t="shared" si="72"/>
        <v>0</v>
      </c>
      <c r="W123" s="30">
        <f t="shared" si="73"/>
        <v>0</v>
      </c>
      <c r="X123" s="31">
        <f t="shared" si="74"/>
        <v>0</v>
      </c>
    </row>
    <row r="124" spans="1:24" ht="13.5" customHeight="1" x14ac:dyDescent="0.6">
      <c r="A124" s="152" t="s">
        <v>23</v>
      </c>
      <c r="B124" s="153"/>
      <c r="C124" s="156" t="s">
        <v>24</v>
      </c>
      <c r="D124" s="157"/>
      <c r="E124" s="19"/>
      <c r="F124" s="23">
        <f t="shared" si="60"/>
        <v>0</v>
      </c>
      <c r="G124" s="24">
        <f t="shared" si="61"/>
        <v>0</v>
      </c>
      <c r="H124" s="25">
        <f t="shared" si="62"/>
        <v>0</v>
      </c>
      <c r="I124" s="19"/>
      <c r="J124" s="23">
        <f t="shared" si="63"/>
        <v>0</v>
      </c>
      <c r="K124" s="24">
        <f t="shared" si="64"/>
        <v>0</v>
      </c>
      <c r="L124" s="25">
        <f t="shared" si="65"/>
        <v>0</v>
      </c>
      <c r="M124" s="19"/>
      <c r="N124" s="23">
        <f t="shared" si="66"/>
        <v>0</v>
      </c>
      <c r="O124" s="24">
        <f t="shared" si="67"/>
        <v>0</v>
      </c>
      <c r="P124" s="25">
        <f t="shared" si="68"/>
        <v>0</v>
      </c>
      <c r="Q124" s="19"/>
      <c r="R124" s="23">
        <f t="shared" si="69"/>
        <v>0</v>
      </c>
      <c r="S124" s="24">
        <f t="shared" si="70"/>
        <v>0</v>
      </c>
      <c r="T124" s="25">
        <f t="shared" si="71"/>
        <v>0</v>
      </c>
      <c r="U124" s="19"/>
      <c r="V124" s="23">
        <f t="shared" si="72"/>
        <v>0</v>
      </c>
      <c r="W124" s="24">
        <f t="shared" si="73"/>
        <v>0</v>
      </c>
      <c r="X124" s="25">
        <f t="shared" si="74"/>
        <v>0</v>
      </c>
    </row>
    <row r="125" spans="1:24" ht="13.5" customHeight="1" x14ac:dyDescent="0.6">
      <c r="A125" s="169"/>
      <c r="B125" s="170"/>
      <c r="C125" s="161" t="s">
        <v>25</v>
      </c>
      <c r="D125" s="162"/>
      <c r="E125" s="19"/>
      <c r="F125" s="32">
        <f t="shared" si="60"/>
        <v>0</v>
      </c>
      <c r="G125" s="33">
        <f t="shared" si="61"/>
        <v>0</v>
      </c>
      <c r="H125" s="34">
        <f t="shared" si="62"/>
        <v>0</v>
      </c>
      <c r="I125" s="19"/>
      <c r="J125" s="32">
        <f t="shared" si="63"/>
        <v>0</v>
      </c>
      <c r="K125" s="33">
        <f t="shared" si="64"/>
        <v>0</v>
      </c>
      <c r="L125" s="34">
        <f t="shared" si="65"/>
        <v>0</v>
      </c>
      <c r="M125" s="19"/>
      <c r="N125" s="32">
        <f t="shared" si="66"/>
        <v>0</v>
      </c>
      <c r="O125" s="33">
        <f t="shared" si="67"/>
        <v>0</v>
      </c>
      <c r="P125" s="34">
        <f t="shared" si="68"/>
        <v>0</v>
      </c>
      <c r="Q125" s="19"/>
      <c r="R125" s="32">
        <f t="shared" si="69"/>
        <v>0</v>
      </c>
      <c r="S125" s="33">
        <f t="shared" si="70"/>
        <v>0</v>
      </c>
      <c r="T125" s="34">
        <f t="shared" si="71"/>
        <v>0</v>
      </c>
      <c r="U125" s="19"/>
      <c r="V125" s="32">
        <f t="shared" si="72"/>
        <v>0</v>
      </c>
      <c r="W125" s="33">
        <f t="shared" si="73"/>
        <v>0</v>
      </c>
      <c r="X125" s="34">
        <f t="shared" si="74"/>
        <v>0</v>
      </c>
    </row>
    <row r="126" spans="1:24" ht="13.5" customHeight="1" x14ac:dyDescent="0.6">
      <c r="A126" s="169"/>
      <c r="B126" s="170"/>
      <c r="C126" s="161" t="s">
        <v>26</v>
      </c>
      <c r="D126" s="162"/>
      <c r="E126" s="19"/>
      <c r="F126" s="32">
        <f t="shared" si="60"/>
        <v>0</v>
      </c>
      <c r="G126" s="33">
        <f t="shared" si="61"/>
        <v>0</v>
      </c>
      <c r="H126" s="34">
        <f t="shared" si="62"/>
        <v>0</v>
      </c>
      <c r="I126" s="19"/>
      <c r="J126" s="32">
        <f t="shared" si="63"/>
        <v>0</v>
      </c>
      <c r="K126" s="33">
        <f t="shared" si="64"/>
        <v>0</v>
      </c>
      <c r="L126" s="34">
        <f t="shared" si="65"/>
        <v>0</v>
      </c>
      <c r="M126" s="19"/>
      <c r="N126" s="32">
        <f t="shared" si="66"/>
        <v>0</v>
      </c>
      <c r="O126" s="33">
        <f t="shared" si="67"/>
        <v>0</v>
      </c>
      <c r="P126" s="34">
        <f t="shared" si="68"/>
        <v>0</v>
      </c>
      <c r="Q126" s="19"/>
      <c r="R126" s="32">
        <f t="shared" si="69"/>
        <v>0</v>
      </c>
      <c r="S126" s="33">
        <f t="shared" si="70"/>
        <v>0</v>
      </c>
      <c r="T126" s="34">
        <f t="shared" si="71"/>
        <v>0</v>
      </c>
      <c r="U126" s="19"/>
      <c r="V126" s="32">
        <f t="shared" si="72"/>
        <v>0</v>
      </c>
      <c r="W126" s="33">
        <f t="shared" si="73"/>
        <v>0</v>
      </c>
      <c r="X126" s="34">
        <f t="shared" si="74"/>
        <v>0</v>
      </c>
    </row>
    <row r="127" spans="1:24" ht="13.5" customHeight="1" x14ac:dyDescent="0.6">
      <c r="A127" s="154"/>
      <c r="B127" s="155"/>
      <c r="C127" s="144" t="s">
        <v>27</v>
      </c>
      <c r="D127" s="145"/>
      <c r="E127" s="19"/>
      <c r="F127" s="26">
        <f t="shared" si="60"/>
        <v>0</v>
      </c>
      <c r="G127" s="27">
        <f t="shared" si="61"/>
        <v>0</v>
      </c>
      <c r="H127" s="28">
        <f t="shared" si="62"/>
        <v>0</v>
      </c>
      <c r="I127" s="19"/>
      <c r="J127" s="26">
        <f t="shared" si="63"/>
        <v>0</v>
      </c>
      <c r="K127" s="27">
        <f t="shared" si="64"/>
        <v>0</v>
      </c>
      <c r="L127" s="28">
        <f t="shared" si="65"/>
        <v>0</v>
      </c>
      <c r="M127" s="19"/>
      <c r="N127" s="26">
        <f t="shared" si="66"/>
        <v>0</v>
      </c>
      <c r="O127" s="27">
        <f t="shared" si="67"/>
        <v>0</v>
      </c>
      <c r="P127" s="28">
        <f t="shared" si="68"/>
        <v>0</v>
      </c>
      <c r="Q127" s="19"/>
      <c r="R127" s="26">
        <f t="shared" si="69"/>
        <v>0</v>
      </c>
      <c r="S127" s="27">
        <f t="shared" si="70"/>
        <v>0</v>
      </c>
      <c r="T127" s="28">
        <f t="shared" si="71"/>
        <v>0</v>
      </c>
      <c r="U127" s="19"/>
      <c r="V127" s="26">
        <f t="shared" si="72"/>
        <v>0</v>
      </c>
      <c r="W127" s="27">
        <f t="shared" si="73"/>
        <v>0</v>
      </c>
      <c r="X127" s="28">
        <f t="shared" si="74"/>
        <v>0</v>
      </c>
    </row>
    <row r="128" spans="1:24" ht="13.5" customHeight="1" x14ac:dyDescent="0.6">
      <c r="A128" s="152" t="s">
        <v>28</v>
      </c>
      <c r="B128" s="153"/>
      <c r="C128" s="156" t="s">
        <v>29</v>
      </c>
      <c r="D128" s="157"/>
      <c r="E128" s="19"/>
      <c r="F128" s="23">
        <f t="shared" si="60"/>
        <v>0</v>
      </c>
      <c r="G128" s="24">
        <f t="shared" si="61"/>
        <v>0</v>
      </c>
      <c r="H128" s="25">
        <f t="shared" si="62"/>
        <v>0</v>
      </c>
      <c r="I128" s="19"/>
      <c r="J128" s="23">
        <f t="shared" si="63"/>
        <v>0</v>
      </c>
      <c r="K128" s="24">
        <f t="shared" si="64"/>
        <v>0</v>
      </c>
      <c r="L128" s="25">
        <f t="shared" si="65"/>
        <v>0</v>
      </c>
      <c r="M128" s="19"/>
      <c r="N128" s="23">
        <f t="shared" si="66"/>
        <v>0</v>
      </c>
      <c r="O128" s="24">
        <f t="shared" si="67"/>
        <v>0</v>
      </c>
      <c r="P128" s="25">
        <f t="shared" si="68"/>
        <v>0</v>
      </c>
      <c r="Q128" s="19"/>
      <c r="R128" s="23">
        <f t="shared" si="69"/>
        <v>0</v>
      </c>
      <c r="S128" s="24">
        <f t="shared" si="70"/>
        <v>0</v>
      </c>
      <c r="T128" s="25">
        <f t="shared" si="71"/>
        <v>0</v>
      </c>
      <c r="U128" s="19"/>
      <c r="V128" s="23">
        <f t="shared" si="72"/>
        <v>0</v>
      </c>
      <c r="W128" s="24">
        <f t="shared" si="73"/>
        <v>0</v>
      </c>
      <c r="X128" s="25">
        <f t="shared" si="74"/>
        <v>0</v>
      </c>
    </row>
    <row r="129" spans="1:24" ht="13.5" customHeight="1" x14ac:dyDescent="0.6">
      <c r="A129" s="154"/>
      <c r="B129" s="155"/>
      <c r="C129" s="144" t="s">
        <v>30</v>
      </c>
      <c r="D129" s="145"/>
      <c r="E129" s="19"/>
      <c r="F129" s="26">
        <f t="shared" si="60"/>
        <v>0</v>
      </c>
      <c r="G129" s="27">
        <f t="shared" si="61"/>
        <v>0</v>
      </c>
      <c r="H129" s="28">
        <f t="shared" si="62"/>
        <v>0</v>
      </c>
      <c r="I129" s="19"/>
      <c r="J129" s="26">
        <f t="shared" si="63"/>
        <v>0</v>
      </c>
      <c r="K129" s="27">
        <f t="shared" si="64"/>
        <v>0</v>
      </c>
      <c r="L129" s="28">
        <f t="shared" si="65"/>
        <v>0</v>
      </c>
      <c r="M129" s="19"/>
      <c r="N129" s="26">
        <f t="shared" si="66"/>
        <v>0</v>
      </c>
      <c r="O129" s="27">
        <f t="shared" si="67"/>
        <v>0</v>
      </c>
      <c r="P129" s="28">
        <f t="shared" si="68"/>
        <v>0</v>
      </c>
      <c r="Q129" s="19"/>
      <c r="R129" s="26">
        <f t="shared" si="69"/>
        <v>0</v>
      </c>
      <c r="S129" s="27">
        <f t="shared" si="70"/>
        <v>0</v>
      </c>
      <c r="T129" s="28">
        <f t="shared" si="71"/>
        <v>0</v>
      </c>
      <c r="U129" s="19"/>
      <c r="V129" s="26">
        <f t="shared" si="72"/>
        <v>0</v>
      </c>
      <c r="W129" s="27">
        <f t="shared" si="73"/>
        <v>0</v>
      </c>
      <c r="X129" s="28">
        <f t="shared" si="74"/>
        <v>0</v>
      </c>
    </row>
    <row r="130" spans="1:24" ht="13.5" customHeight="1" x14ac:dyDescent="0.6">
      <c r="A130" s="152" t="s">
        <v>31</v>
      </c>
      <c r="B130" s="153"/>
      <c r="C130" s="156" t="s">
        <v>32</v>
      </c>
      <c r="D130" s="157"/>
      <c r="E130" s="19"/>
      <c r="F130" s="23">
        <f t="shared" si="60"/>
        <v>0</v>
      </c>
      <c r="G130" s="24">
        <f t="shared" si="61"/>
        <v>0</v>
      </c>
      <c r="H130" s="25">
        <f t="shared" si="62"/>
        <v>0</v>
      </c>
      <c r="I130" s="19"/>
      <c r="J130" s="23">
        <f t="shared" si="63"/>
        <v>0</v>
      </c>
      <c r="K130" s="24">
        <f t="shared" si="64"/>
        <v>0</v>
      </c>
      <c r="L130" s="25">
        <f t="shared" si="65"/>
        <v>0</v>
      </c>
      <c r="M130" s="19"/>
      <c r="N130" s="23">
        <f t="shared" si="66"/>
        <v>0</v>
      </c>
      <c r="O130" s="24">
        <f t="shared" si="67"/>
        <v>0</v>
      </c>
      <c r="P130" s="25">
        <f t="shared" si="68"/>
        <v>0</v>
      </c>
      <c r="Q130" s="19"/>
      <c r="R130" s="23">
        <f t="shared" si="69"/>
        <v>0</v>
      </c>
      <c r="S130" s="24">
        <f t="shared" si="70"/>
        <v>0</v>
      </c>
      <c r="T130" s="25">
        <f t="shared" si="71"/>
        <v>0</v>
      </c>
      <c r="U130" s="19"/>
      <c r="V130" s="23">
        <f t="shared" si="72"/>
        <v>0</v>
      </c>
      <c r="W130" s="24">
        <f t="shared" si="73"/>
        <v>0</v>
      </c>
      <c r="X130" s="25">
        <f t="shared" si="74"/>
        <v>0</v>
      </c>
    </row>
    <row r="131" spans="1:24" ht="13.5" customHeight="1" x14ac:dyDescent="0.6">
      <c r="A131" s="169"/>
      <c r="B131" s="170"/>
      <c r="C131" s="161" t="s">
        <v>33</v>
      </c>
      <c r="D131" s="162"/>
      <c r="E131" s="19"/>
      <c r="F131" s="32">
        <f t="shared" si="60"/>
        <v>0</v>
      </c>
      <c r="G131" s="33">
        <f t="shared" si="61"/>
        <v>0</v>
      </c>
      <c r="H131" s="34">
        <f t="shared" si="62"/>
        <v>0</v>
      </c>
      <c r="I131" s="19"/>
      <c r="J131" s="32">
        <f t="shared" si="63"/>
        <v>0</v>
      </c>
      <c r="K131" s="33">
        <f t="shared" si="64"/>
        <v>0</v>
      </c>
      <c r="L131" s="34">
        <f t="shared" si="65"/>
        <v>0</v>
      </c>
      <c r="M131" s="19"/>
      <c r="N131" s="32">
        <f t="shared" si="66"/>
        <v>0</v>
      </c>
      <c r="O131" s="33">
        <f t="shared" si="67"/>
        <v>0</v>
      </c>
      <c r="P131" s="34">
        <f t="shared" si="68"/>
        <v>0</v>
      </c>
      <c r="Q131" s="19"/>
      <c r="R131" s="32">
        <f t="shared" si="69"/>
        <v>0</v>
      </c>
      <c r="S131" s="33">
        <f t="shared" si="70"/>
        <v>0</v>
      </c>
      <c r="T131" s="34">
        <f t="shared" si="71"/>
        <v>0</v>
      </c>
      <c r="U131" s="19"/>
      <c r="V131" s="32">
        <f t="shared" si="72"/>
        <v>0</v>
      </c>
      <c r="W131" s="33">
        <f t="shared" si="73"/>
        <v>0</v>
      </c>
      <c r="X131" s="34">
        <f t="shared" si="74"/>
        <v>0</v>
      </c>
    </row>
    <row r="132" spans="1:24" ht="13.5" customHeight="1" x14ac:dyDescent="0.6">
      <c r="A132" s="169"/>
      <c r="B132" s="170"/>
      <c r="C132" s="161" t="s">
        <v>34</v>
      </c>
      <c r="D132" s="162"/>
      <c r="E132" s="19"/>
      <c r="F132" s="32">
        <f t="shared" si="60"/>
        <v>0</v>
      </c>
      <c r="G132" s="33">
        <f t="shared" si="61"/>
        <v>0</v>
      </c>
      <c r="H132" s="34">
        <f t="shared" si="62"/>
        <v>0</v>
      </c>
      <c r="I132" s="19"/>
      <c r="J132" s="32">
        <f t="shared" si="63"/>
        <v>0</v>
      </c>
      <c r="K132" s="33">
        <f t="shared" si="64"/>
        <v>0</v>
      </c>
      <c r="L132" s="34">
        <f t="shared" si="65"/>
        <v>0</v>
      </c>
      <c r="M132" s="19"/>
      <c r="N132" s="32">
        <f t="shared" si="66"/>
        <v>0</v>
      </c>
      <c r="O132" s="33">
        <f t="shared" si="67"/>
        <v>0</v>
      </c>
      <c r="P132" s="34">
        <f t="shared" si="68"/>
        <v>0</v>
      </c>
      <c r="Q132" s="19"/>
      <c r="R132" s="32">
        <f t="shared" si="69"/>
        <v>0</v>
      </c>
      <c r="S132" s="33">
        <f t="shared" si="70"/>
        <v>0</v>
      </c>
      <c r="T132" s="34">
        <f t="shared" si="71"/>
        <v>0</v>
      </c>
      <c r="U132" s="19"/>
      <c r="V132" s="32">
        <f t="shared" si="72"/>
        <v>0</v>
      </c>
      <c r="W132" s="33">
        <f t="shared" si="73"/>
        <v>0</v>
      </c>
      <c r="X132" s="34">
        <f t="shared" si="74"/>
        <v>0</v>
      </c>
    </row>
    <row r="133" spans="1:24" ht="13.5" customHeight="1" x14ac:dyDescent="0.6">
      <c r="A133" s="154"/>
      <c r="B133" s="155"/>
      <c r="C133" s="144" t="s">
        <v>35</v>
      </c>
      <c r="D133" s="145"/>
      <c r="E133" s="19"/>
      <c r="F133" s="26">
        <f t="shared" si="60"/>
        <v>0</v>
      </c>
      <c r="G133" s="27">
        <f t="shared" si="61"/>
        <v>0</v>
      </c>
      <c r="H133" s="28">
        <f t="shared" si="62"/>
        <v>0</v>
      </c>
      <c r="I133" s="19"/>
      <c r="J133" s="26">
        <f t="shared" si="63"/>
        <v>0</v>
      </c>
      <c r="K133" s="27">
        <f t="shared" si="64"/>
        <v>0</v>
      </c>
      <c r="L133" s="28">
        <f t="shared" si="65"/>
        <v>0</v>
      </c>
      <c r="M133" s="19"/>
      <c r="N133" s="26">
        <f t="shared" si="66"/>
        <v>0</v>
      </c>
      <c r="O133" s="27">
        <f t="shared" si="67"/>
        <v>0</v>
      </c>
      <c r="P133" s="28">
        <f t="shared" si="68"/>
        <v>0</v>
      </c>
      <c r="Q133" s="19"/>
      <c r="R133" s="26">
        <f t="shared" si="69"/>
        <v>0</v>
      </c>
      <c r="S133" s="27">
        <f t="shared" si="70"/>
        <v>0</v>
      </c>
      <c r="T133" s="28">
        <f t="shared" si="71"/>
        <v>0</v>
      </c>
      <c r="U133" s="19"/>
      <c r="V133" s="26">
        <f t="shared" si="72"/>
        <v>0</v>
      </c>
      <c r="W133" s="27">
        <f t="shared" si="73"/>
        <v>0</v>
      </c>
      <c r="X133" s="28">
        <f t="shared" si="74"/>
        <v>0</v>
      </c>
    </row>
    <row r="134" spans="1:24" ht="13.5" customHeight="1" x14ac:dyDescent="0.6">
      <c r="A134" s="152" t="s">
        <v>36</v>
      </c>
      <c r="B134" s="153"/>
      <c r="C134" s="156" t="s">
        <v>37</v>
      </c>
      <c r="D134" s="157"/>
      <c r="E134" s="19"/>
      <c r="F134" s="23">
        <f t="shared" si="60"/>
        <v>0</v>
      </c>
      <c r="G134" s="24">
        <f t="shared" si="61"/>
        <v>0</v>
      </c>
      <c r="H134" s="25">
        <f t="shared" si="62"/>
        <v>0</v>
      </c>
      <c r="I134" s="19"/>
      <c r="J134" s="23">
        <f t="shared" si="63"/>
        <v>0</v>
      </c>
      <c r="K134" s="24">
        <f t="shared" si="64"/>
        <v>0</v>
      </c>
      <c r="L134" s="25">
        <f t="shared" si="65"/>
        <v>0</v>
      </c>
      <c r="M134" s="19"/>
      <c r="N134" s="23">
        <f t="shared" si="66"/>
        <v>0</v>
      </c>
      <c r="O134" s="24">
        <f t="shared" si="67"/>
        <v>0</v>
      </c>
      <c r="P134" s="25">
        <f t="shared" si="68"/>
        <v>0</v>
      </c>
      <c r="Q134" s="19"/>
      <c r="R134" s="23">
        <f t="shared" si="69"/>
        <v>0</v>
      </c>
      <c r="S134" s="24">
        <f t="shared" si="70"/>
        <v>0</v>
      </c>
      <c r="T134" s="25">
        <f t="shared" si="71"/>
        <v>0</v>
      </c>
      <c r="U134" s="19"/>
      <c r="V134" s="23">
        <f t="shared" si="72"/>
        <v>0</v>
      </c>
      <c r="W134" s="24">
        <f t="shared" si="73"/>
        <v>0</v>
      </c>
      <c r="X134" s="25">
        <f t="shared" si="74"/>
        <v>0</v>
      </c>
    </row>
    <row r="135" spans="1:24" ht="13.5" customHeight="1" x14ac:dyDescent="0.6">
      <c r="A135" s="154"/>
      <c r="B135" s="155"/>
      <c r="C135" s="161" t="s">
        <v>38</v>
      </c>
      <c r="D135" s="162"/>
      <c r="E135" s="19"/>
      <c r="F135" s="26">
        <f t="shared" si="60"/>
        <v>0</v>
      </c>
      <c r="G135" s="27">
        <f t="shared" si="61"/>
        <v>0</v>
      </c>
      <c r="H135" s="28">
        <f t="shared" si="62"/>
        <v>0</v>
      </c>
      <c r="I135" s="19"/>
      <c r="J135" s="26">
        <f t="shared" si="63"/>
        <v>0</v>
      </c>
      <c r="K135" s="27">
        <f t="shared" si="64"/>
        <v>0</v>
      </c>
      <c r="L135" s="28">
        <f t="shared" si="65"/>
        <v>0</v>
      </c>
      <c r="M135" s="19"/>
      <c r="N135" s="26">
        <f t="shared" si="66"/>
        <v>0</v>
      </c>
      <c r="O135" s="27">
        <f t="shared" si="67"/>
        <v>0</v>
      </c>
      <c r="P135" s="28">
        <f t="shared" si="68"/>
        <v>0</v>
      </c>
      <c r="Q135" s="19"/>
      <c r="R135" s="26">
        <f t="shared" si="69"/>
        <v>0</v>
      </c>
      <c r="S135" s="27">
        <f t="shared" si="70"/>
        <v>0</v>
      </c>
      <c r="T135" s="28">
        <f t="shared" si="71"/>
        <v>0</v>
      </c>
      <c r="U135" s="19"/>
      <c r="V135" s="26">
        <f t="shared" si="72"/>
        <v>0</v>
      </c>
      <c r="W135" s="27">
        <f t="shared" si="73"/>
        <v>0</v>
      </c>
      <c r="X135" s="28">
        <f t="shared" si="74"/>
        <v>0</v>
      </c>
    </row>
    <row r="136" spans="1:24" ht="13.5" customHeight="1" x14ac:dyDescent="0.6">
      <c r="A136" s="35"/>
      <c r="B136" s="35"/>
      <c r="C136" s="163" t="s">
        <v>39</v>
      </c>
      <c r="D136" s="164"/>
      <c r="E136" s="19"/>
      <c r="F136" s="36">
        <f>IFERROR(SUM(F119:F133),0)</f>
        <v>0</v>
      </c>
      <c r="G136" s="37">
        <f t="shared" si="61"/>
        <v>0</v>
      </c>
      <c r="H136" s="38">
        <f>IFERROR(SUM(H119:H133),0)</f>
        <v>0</v>
      </c>
      <c r="I136" s="19"/>
      <c r="J136" s="36">
        <f>IFERROR(SUM(J119:J133),0)</f>
        <v>0</v>
      </c>
      <c r="K136" s="37">
        <f t="shared" si="64"/>
        <v>0</v>
      </c>
      <c r="L136" s="38">
        <f>IFERROR(SUM(L119:L133),0)</f>
        <v>0</v>
      </c>
      <c r="M136" s="19"/>
      <c r="N136" s="36">
        <f>IFERROR(SUM(N119:N133),0)</f>
        <v>0</v>
      </c>
      <c r="O136" s="37">
        <f t="shared" si="67"/>
        <v>0</v>
      </c>
      <c r="P136" s="38">
        <f>IFERROR(SUM(P119:P133),0)</f>
        <v>0</v>
      </c>
      <c r="Q136" s="19"/>
      <c r="R136" s="36">
        <f>IFERROR(SUM(R119:R133),0)</f>
        <v>0</v>
      </c>
      <c r="S136" s="37">
        <f t="shared" si="70"/>
        <v>0</v>
      </c>
      <c r="T136" s="38">
        <f>IFERROR(SUM(T119:T133),0)</f>
        <v>0</v>
      </c>
      <c r="U136" s="19"/>
      <c r="V136" s="36">
        <f>IFERROR(SUM(V119:V133),0)</f>
        <v>0</v>
      </c>
      <c r="W136" s="37">
        <f t="shared" si="73"/>
        <v>0</v>
      </c>
      <c r="X136" s="38">
        <f>IFERROR(SUM(X119:X133),0)</f>
        <v>0</v>
      </c>
    </row>
    <row r="137" spans="1:24" ht="3" customHeight="1" x14ac:dyDescent="0.6">
      <c r="A137" s="39"/>
      <c r="B137" s="39"/>
      <c r="C137" s="40"/>
      <c r="D137" s="41"/>
      <c r="E137" s="42"/>
      <c r="F137" s="43"/>
      <c r="G137" s="44"/>
      <c r="H137" s="45"/>
      <c r="I137" s="42"/>
      <c r="J137" s="43"/>
      <c r="K137" s="44"/>
      <c r="L137" s="45"/>
      <c r="M137" s="42"/>
      <c r="N137" s="43"/>
      <c r="O137" s="44"/>
      <c r="P137" s="45"/>
      <c r="Q137" s="42"/>
      <c r="R137" s="43"/>
      <c r="S137" s="44"/>
      <c r="T137" s="45"/>
      <c r="U137" s="42"/>
      <c r="V137" s="43"/>
      <c r="W137" s="44"/>
      <c r="X137" s="45"/>
    </row>
    <row r="138" spans="1:24" ht="13.5" customHeight="1" x14ac:dyDescent="0.6">
      <c r="A138" s="19"/>
      <c r="B138" s="19"/>
      <c r="C138" s="171" t="s">
        <v>40</v>
      </c>
      <c r="D138" s="172"/>
      <c r="E138" s="19"/>
      <c r="F138" s="46">
        <f>IFERROR(SUM((F136)/(O114*V114)),0)</f>
        <v>0</v>
      </c>
      <c r="G138" s="47">
        <f>IFERROR(SUM(H136/(O114*V114)),0)</f>
        <v>0</v>
      </c>
      <c r="H138" s="47">
        <f>IFERROR(SUM(H119:H133),0)</f>
        <v>0</v>
      </c>
      <c r="I138" s="19"/>
      <c r="J138" s="48"/>
      <c r="K138" s="48"/>
      <c r="L138" s="48"/>
      <c r="M138" s="19"/>
      <c r="N138" s="46">
        <f>IFERROR(SUM(N136/(O114*V114)),0)</f>
        <v>0</v>
      </c>
      <c r="O138" s="47">
        <f>IFERROR(SUM(P136/(O114*V114)),0)</f>
        <v>0</v>
      </c>
      <c r="P138" s="47">
        <f>IFERROR(SUM(P119:P133),0)</f>
        <v>0</v>
      </c>
      <c r="Q138" s="19"/>
      <c r="R138" s="46">
        <f>IFERROR(SUM((R136)/(O114*V114)),0)</f>
        <v>0</v>
      </c>
      <c r="S138" s="47">
        <f>IFERROR(SUM(T136/(O114*V114)),0)</f>
        <v>0</v>
      </c>
      <c r="T138" s="47">
        <f>IFERROR(SUM(T119:T133),0)</f>
        <v>0</v>
      </c>
      <c r="U138" s="19"/>
      <c r="V138" s="46">
        <f>IFERROR(SUM((V136)/(O114*V114)),0)</f>
        <v>0</v>
      </c>
      <c r="W138" s="47">
        <f>IFERROR(SUM(X136/(O114*V114)),0)</f>
        <v>0</v>
      </c>
      <c r="X138" s="47">
        <f>IFERROR(SUM(X119:X133),0)</f>
        <v>0</v>
      </c>
    </row>
    <row r="139" spans="1:24" ht="13.5" customHeight="1" x14ac:dyDescent="0.6">
      <c r="A139" s="19"/>
      <c r="B139" s="19"/>
      <c r="C139" s="19"/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</row>
    <row r="140" spans="1:24" ht="13.5" customHeight="1" x14ac:dyDescent="0.6">
      <c r="A140" s="49"/>
      <c r="B140" s="49"/>
      <c r="C140" s="49"/>
      <c r="D140" s="49"/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</row>
    <row r="141" spans="1:24" ht="13.5" customHeight="1" x14ac:dyDescent="0.6">
      <c r="A141" s="19"/>
      <c r="B141" s="19"/>
      <c r="C141" s="19"/>
      <c r="D141" s="19"/>
      <c r="E141" s="19"/>
      <c r="F141" s="19"/>
      <c r="G141" s="19"/>
      <c r="H141" s="19"/>
      <c r="I141" s="19"/>
      <c r="J141" s="19"/>
      <c r="K141" s="19"/>
      <c r="L141" s="19"/>
      <c r="M141" s="19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</row>
    <row r="142" spans="1:24" ht="13.5" customHeight="1" x14ac:dyDescent="0.6">
      <c r="A142" s="19"/>
      <c r="B142" s="19"/>
      <c r="C142" s="173" t="s">
        <v>41</v>
      </c>
      <c r="D142" s="173"/>
      <c r="E142" s="19"/>
      <c r="F142" s="50">
        <f>IFERROR(SUM(F121:F122),0)</f>
        <v>0</v>
      </c>
      <c r="G142" s="51">
        <f>IFERROR(SUM(H142/F142),0)</f>
        <v>0</v>
      </c>
      <c r="H142" s="52">
        <f>IFERROR(SUM(H121:H122),0)</f>
        <v>0</v>
      </c>
      <c r="I142" s="19"/>
      <c r="J142" s="50">
        <f>IFERROR(SUM(J121:J122),0)</f>
        <v>0</v>
      </c>
      <c r="K142" s="51">
        <f>IFERROR(SUM(L142/J142),0)</f>
        <v>0</v>
      </c>
      <c r="L142" s="52">
        <f>IFERROR(SUM(L121:L122),0)</f>
        <v>0</v>
      </c>
      <c r="M142" s="19"/>
      <c r="N142" s="50">
        <f>IFERROR(SUM(N121:N122),0)</f>
        <v>0</v>
      </c>
      <c r="O142" s="51">
        <f>IFERROR(SUM(P142/N142),0)</f>
        <v>0</v>
      </c>
      <c r="P142" s="52">
        <f>IFERROR(SUM(P121:P122),0)</f>
        <v>0</v>
      </c>
      <c r="Q142" s="19"/>
      <c r="R142" s="50">
        <f>IFERROR(SUM(R121:R122),0)</f>
        <v>0</v>
      </c>
      <c r="S142" s="51">
        <f>IFERROR(SUM(T142/R142),0)</f>
        <v>0</v>
      </c>
      <c r="T142" s="52">
        <f>IFERROR(SUM(T121:T122),0)</f>
        <v>0</v>
      </c>
      <c r="U142" s="19"/>
      <c r="V142" s="50">
        <f>IFERROR(SUM(V121:V122),0)</f>
        <v>0</v>
      </c>
      <c r="W142" s="51">
        <f>IFERROR(SUM(X142/V142),0)</f>
        <v>0</v>
      </c>
      <c r="X142" s="52">
        <f>IFERROR(SUM(X121:X122),0)</f>
        <v>0</v>
      </c>
    </row>
    <row r="143" spans="1:24" ht="13.5" customHeight="1" x14ac:dyDescent="0.6">
      <c r="A143" s="19"/>
      <c r="B143" s="19"/>
      <c r="C143" s="173" t="s">
        <v>42</v>
      </c>
      <c r="D143" s="173"/>
      <c r="E143" s="19"/>
      <c r="F143" s="53">
        <f>IFERROR(SUM(F120+(F128+F129+F130+F131+F132+F133)),0)</f>
        <v>0</v>
      </c>
      <c r="G143" s="54">
        <f t="shared" ref="G143:G147" si="75">IFERROR(SUM(H143/F143),0)</f>
        <v>0</v>
      </c>
      <c r="H143" s="55">
        <f>IFERROR(SUM(H120+(H128+H129+H130+H131+H132+H133)),0)</f>
        <v>0</v>
      </c>
      <c r="I143" s="19"/>
      <c r="J143" s="53">
        <f>IFERROR(SUM(J120+(J128+J129+J130+J131+J132+J133)),0)</f>
        <v>0</v>
      </c>
      <c r="K143" s="54">
        <f t="shared" ref="K143:K147" si="76">IFERROR(SUM(L143/J143),0)</f>
        <v>0</v>
      </c>
      <c r="L143" s="55">
        <f>IFERROR(SUM(L120+(L128+L129+L130+L131+L132+L133)),0)</f>
        <v>0</v>
      </c>
      <c r="M143" s="19"/>
      <c r="N143" s="53">
        <f>IFERROR(SUM(N120+(N128+N129+N130+N131+N132+N133)),0)</f>
        <v>0</v>
      </c>
      <c r="O143" s="54">
        <f t="shared" ref="O143:O147" si="77">IFERROR(SUM(P143/N143),0)</f>
        <v>0</v>
      </c>
      <c r="P143" s="55">
        <f>IFERROR(SUM(P120+(P128+P129+P130+P131+P132+P133)),0)</f>
        <v>0</v>
      </c>
      <c r="Q143" s="19"/>
      <c r="R143" s="53">
        <f>IFERROR(SUM(R120+(R128+R129+R130+R131+R132+R133)),0)</f>
        <v>0</v>
      </c>
      <c r="S143" s="54">
        <f t="shared" ref="S143:S147" si="78">IFERROR(SUM(T143/R143),0)</f>
        <v>0</v>
      </c>
      <c r="T143" s="55">
        <f>IFERROR(SUM(T120+(T128+T129+T130+T131+T132+T133)),0)</f>
        <v>0</v>
      </c>
      <c r="U143" s="19"/>
      <c r="V143" s="53">
        <f>IFERROR(SUM(V120+(V128+V129+V130+V131+V132+V133)),0)</f>
        <v>0</v>
      </c>
      <c r="W143" s="54">
        <f t="shared" ref="W143:W147" si="79">IFERROR(SUM(X143/V143),0)</f>
        <v>0</v>
      </c>
      <c r="X143" s="55">
        <f>IFERROR(SUM(X120+(X128+X129+X130+X131+X132+X133)),0)</f>
        <v>0</v>
      </c>
    </row>
    <row r="144" spans="1:24" ht="13.5" customHeight="1" x14ac:dyDescent="0.6">
      <c r="A144" s="19"/>
      <c r="B144" s="19"/>
      <c r="C144" s="173" t="s">
        <v>43</v>
      </c>
      <c r="D144" s="173"/>
      <c r="E144" s="19"/>
      <c r="F144" s="53">
        <f>IFERROR(SUM(F122+F128),0)</f>
        <v>0</v>
      </c>
      <c r="G144" s="54">
        <f t="shared" si="75"/>
        <v>0</v>
      </c>
      <c r="H144" s="55">
        <f>IFERROR(SUM(H122+H128),0)</f>
        <v>0</v>
      </c>
      <c r="I144" s="19"/>
      <c r="J144" s="53">
        <f>IFERROR(SUM(J122+J128),0)</f>
        <v>0</v>
      </c>
      <c r="K144" s="54">
        <f t="shared" si="76"/>
        <v>0</v>
      </c>
      <c r="L144" s="55">
        <f>IFERROR(SUM(L122+L128),0)</f>
        <v>0</v>
      </c>
      <c r="M144" s="19"/>
      <c r="N144" s="53">
        <f>IFERROR(SUM(N122+N128),0)</f>
        <v>0</v>
      </c>
      <c r="O144" s="54">
        <f t="shared" si="77"/>
        <v>0</v>
      </c>
      <c r="P144" s="55">
        <f>IFERROR(SUM(P122+P128),0)</f>
        <v>0</v>
      </c>
      <c r="Q144" s="19"/>
      <c r="R144" s="53">
        <f>IFERROR(SUM(R122+R128),0)</f>
        <v>0</v>
      </c>
      <c r="S144" s="54">
        <f t="shared" si="78"/>
        <v>0</v>
      </c>
      <c r="T144" s="55">
        <f>IFERROR(SUM(T122+T128),0)</f>
        <v>0</v>
      </c>
      <c r="U144" s="19"/>
      <c r="V144" s="53">
        <f>IFERROR(SUM(V122+V128),0)</f>
        <v>0</v>
      </c>
      <c r="W144" s="54">
        <f t="shared" si="79"/>
        <v>0</v>
      </c>
      <c r="X144" s="55">
        <f>IFERROR(SUM(X122+X128),0)</f>
        <v>0</v>
      </c>
    </row>
    <row r="145" spans="1:24" ht="13.5" customHeight="1" x14ac:dyDescent="0.6">
      <c r="A145" s="19"/>
      <c r="B145" s="19"/>
      <c r="C145" s="173" t="s">
        <v>44</v>
      </c>
      <c r="D145" s="173"/>
      <c r="E145" s="19"/>
      <c r="F145" s="53">
        <f>IFERROR(SUM(F121+F122+F128+F129+F130+F131+F132+F133),0)</f>
        <v>0</v>
      </c>
      <c r="G145" s="54">
        <f t="shared" si="75"/>
        <v>0</v>
      </c>
      <c r="H145" s="55">
        <f>IFERROR(SUM(H121+H122+H128+H129+H130+H131+H132+H133),0)</f>
        <v>0</v>
      </c>
      <c r="I145" s="19"/>
      <c r="J145" s="53">
        <f>IFERROR(SUM(J121+J122+J128+J129+J130+J131+J132+J133),0)</f>
        <v>0</v>
      </c>
      <c r="K145" s="54">
        <f t="shared" si="76"/>
        <v>0</v>
      </c>
      <c r="L145" s="55">
        <f>IFERROR(SUM(L121+L122+L128+L129+L130+L131+L132+L133),0)</f>
        <v>0</v>
      </c>
      <c r="M145" s="19"/>
      <c r="N145" s="53">
        <f>IFERROR(SUM(N121+N122+N128+N129+N130+N131+N132+N133),0)</f>
        <v>0</v>
      </c>
      <c r="O145" s="54">
        <f t="shared" si="77"/>
        <v>0</v>
      </c>
      <c r="P145" s="55">
        <f>IFERROR(SUM(P121+P122+P128+P129+P130+P131+P132+P133),0)</f>
        <v>0</v>
      </c>
      <c r="Q145" s="19"/>
      <c r="R145" s="53">
        <f>IFERROR(SUM(R121+R122+R128+R129+R130+R131+R132+R133),0)</f>
        <v>0</v>
      </c>
      <c r="S145" s="54">
        <f t="shared" si="78"/>
        <v>0</v>
      </c>
      <c r="T145" s="55">
        <f>IFERROR(SUM(T121+T122+T128+T129+T130+T131+T132+T133),0)</f>
        <v>0</v>
      </c>
      <c r="U145" s="19"/>
      <c r="V145" s="53">
        <f>IFERROR(SUM(V121+V122+V128+V129+V130+V131+V132+V133),0)</f>
        <v>0</v>
      </c>
      <c r="W145" s="54">
        <f t="shared" si="79"/>
        <v>0</v>
      </c>
      <c r="X145" s="55">
        <f>IFERROR(SUM(X121+X122+X128+X129+X130+X131+X132+X133),0)</f>
        <v>0</v>
      </c>
    </row>
    <row r="146" spans="1:24" ht="13.5" customHeight="1" x14ac:dyDescent="0.6">
      <c r="A146" s="19"/>
      <c r="B146" s="19"/>
      <c r="C146" s="173" t="s">
        <v>45</v>
      </c>
      <c r="D146" s="173"/>
      <c r="E146" s="19"/>
      <c r="F146" s="53">
        <f>IFERROR(SUM(F119+F120+F130+F131+F132+F133),0)</f>
        <v>0</v>
      </c>
      <c r="G146" s="54">
        <f t="shared" si="75"/>
        <v>0</v>
      </c>
      <c r="H146" s="55">
        <f>IFERROR(SUM(H119+H120+H130+H131+H132+H133),0)</f>
        <v>0</v>
      </c>
      <c r="I146" s="19"/>
      <c r="J146" s="53">
        <f>IFERROR(SUM(J119+J120+J130+J131+J132+J133),0)</f>
        <v>0</v>
      </c>
      <c r="K146" s="54">
        <f t="shared" si="76"/>
        <v>0</v>
      </c>
      <c r="L146" s="55">
        <f>IFERROR(SUM(L119+L120+L130+L131+L132+L133),0)</f>
        <v>0</v>
      </c>
      <c r="M146" s="19"/>
      <c r="N146" s="53">
        <f>IFERROR(SUM(N119+N120+N130+N131+N132+N133),0)</f>
        <v>0</v>
      </c>
      <c r="O146" s="54">
        <f t="shared" si="77"/>
        <v>0</v>
      </c>
      <c r="P146" s="55">
        <f>IFERROR(SUM(P119+P120+P130+P131+P132+P133),0)</f>
        <v>0</v>
      </c>
      <c r="Q146" s="19"/>
      <c r="R146" s="53">
        <f>IFERROR(SUM(R119+R120+R130+R131+R132+R133),0)</f>
        <v>0</v>
      </c>
      <c r="S146" s="54">
        <f t="shared" si="78"/>
        <v>0</v>
      </c>
      <c r="T146" s="55">
        <f>IFERROR(SUM(T119+T120+T130+T131+T132+T133),0)</f>
        <v>0</v>
      </c>
      <c r="U146" s="19"/>
      <c r="V146" s="53">
        <f>IFERROR(SUM(V119+V120+V130+V131+V132+V133),0)</f>
        <v>0</v>
      </c>
      <c r="W146" s="54">
        <f t="shared" si="79"/>
        <v>0</v>
      </c>
      <c r="X146" s="55">
        <f>IFERROR(SUM(X119+X120+X130+X131+X132+X133),0)</f>
        <v>0</v>
      </c>
    </row>
    <row r="147" spans="1:24" ht="13.5" customHeight="1" x14ac:dyDescent="0.6">
      <c r="A147" s="19"/>
      <c r="B147" s="19"/>
      <c r="C147" s="173" t="s">
        <v>21</v>
      </c>
      <c r="D147" s="173"/>
      <c r="E147" s="19"/>
      <c r="F147" s="56">
        <f>IFERROR(F123,0)</f>
        <v>0</v>
      </c>
      <c r="G147" s="57">
        <f t="shared" si="75"/>
        <v>0</v>
      </c>
      <c r="H147" s="58">
        <f>IFERROR(H123,0)</f>
        <v>0</v>
      </c>
      <c r="I147" s="19"/>
      <c r="J147" s="56">
        <f>IFERROR(J123,0)</f>
        <v>0</v>
      </c>
      <c r="K147" s="57">
        <f t="shared" si="76"/>
        <v>0</v>
      </c>
      <c r="L147" s="58">
        <f>IFERROR(L123,0)</f>
        <v>0</v>
      </c>
      <c r="M147" s="19"/>
      <c r="N147" s="56">
        <f>IFERROR(N123,0)</f>
        <v>0</v>
      </c>
      <c r="O147" s="57">
        <f t="shared" si="77"/>
        <v>0</v>
      </c>
      <c r="P147" s="58">
        <f>IFERROR(P123,0)</f>
        <v>0</v>
      </c>
      <c r="Q147" s="19"/>
      <c r="R147" s="56">
        <f>IFERROR(R123,0)</f>
        <v>0</v>
      </c>
      <c r="S147" s="57">
        <f t="shared" si="78"/>
        <v>0</v>
      </c>
      <c r="T147" s="58">
        <f>IFERROR(T123,0)</f>
        <v>0</v>
      </c>
      <c r="U147" s="19"/>
      <c r="V147" s="56">
        <f>IFERROR(V123,0)</f>
        <v>0</v>
      </c>
      <c r="W147" s="57">
        <f t="shared" si="79"/>
        <v>0</v>
      </c>
      <c r="X147" s="58">
        <f>IFERROR(X123,0)</f>
        <v>0</v>
      </c>
    </row>
    <row r="148" spans="1:24" ht="13.5" customHeight="1" x14ac:dyDescent="0.6">
      <c r="A148" s="19"/>
      <c r="B148" s="19"/>
      <c r="C148" s="19"/>
      <c r="D148" s="19"/>
      <c r="E148" s="19"/>
      <c r="F148" s="19"/>
      <c r="G148" s="19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19"/>
      <c r="S148" s="19"/>
      <c r="T148" s="19"/>
      <c r="U148" s="19"/>
      <c r="V148" s="19"/>
      <c r="W148" s="19"/>
      <c r="X148" s="19"/>
    </row>
    <row r="149" spans="1:24" ht="13.5" customHeight="1" x14ac:dyDescent="0.6">
      <c r="F149" s="140" t="s">
        <v>0</v>
      </c>
      <c r="G149" s="141"/>
      <c r="H149" s="2" t="str">
        <f ca="1">$H$1</f>
        <v>Octobre 2017</v>
      </c>
      <c r="I149" s="3"/>
      <c r="J149" s="4"/>
      <c r="K149" s="141" t="s">
        <v>1</v>
      </c>
      <c r="L149" s="141"/>
      <c r="M149" s="141"/>
      <c r="N149" s="141"/>
      <c r="O149" s="5"/>
      <c r="P149" s="3"/>
      <c r="Q149" s="3"/>
      <c r="R149" s="141" t="s">
        <v>2</v>
      </c>
      <c r="S149" s="141"/>
      <c r="T149" s="141"/>
      <c r="U149" s="3"/>
      <c r="V149" s="6"/>
      <c r="W149" s="3"/>
      <c r="X149" s="7"/>
    </row>
    <row r="150" spans="1:24" ht="13.5" customHeight="1" x14ac:dyDescent="0.6">
      <c r="F150" s="142" t="s">
        <v>3</v>
      </c>
      <c r="G150" s="143"/>
      <c r="H150" s="8">
        <f ca="1">TODAY()</f>
        <v>43033</v>
      </c>
      <c r="I150" s="9"/>
      <c r="J150" s="10"/>
      <c r="K150" s="143" t="s">
        <v>4</v>
      </c>
      <c r="L150" s="143"/>
      <c r="M150" s="143"/>
      <c r="N150" s="143"/>
      <c r="O150" s="11">
        <f ca="1">DAY(DATE(YEAR(H149),MONTH(H149) + 1,0))</f>
        <v>31</v>
      </c>
      <c r="P150" s="12"/>
      <c r="Q150" s="12"/>
      <c r="R150" s="143" t="s">
        <v>5</v>
      </c>
      <c r="S150" s="143"/>
      <c r="T150" s="143"/>
      <c r="U150" s="13"/>
      <c r="V150" s="14">
        <v>11</v>
      </c>
      <c r="W150" s="13"/>
      <c r="X150" s="15"/>
    </row>
    <row r="151" spans="1:24" ht="13.5" customHeight="1" x14ac:dyDescent="0.6"/>
    <row r="152" spans="1:24" ht="13.5" customHeight="1" x14ac:dyDescent="0.6"/>
    <row r="153" spans="1:24" ht="13.5" customHeight="1" x14ac:dyDescent="0.6">
      <c r="F153" s="158" t="s">
        <v>50</v>
      </c>
      <c r="G153" s="159"/>
      <c r="H153" s="159"/>
      <c r="I153" s="159"/>
      <c r="J153" s="159"/>
      <c r="K153" s="159"/>
      <c r="L153" s="159"/>
      <c r="M153" s="159"/>
      <c r="N153" s="159"/>
      <c r="O153" s="159"/>
      <c r="P153" s="159"/>
      <c r="Q153" s="159"/>
      <c r="R153" s="159"/>
      <c r="S153" s="159"/>
      <c r="T153" s="159"/>
      <c r="U153" s="159"/>
      <c r="V153" s="159"/>
      <c r="W153" s="159"/>
      <c r="X153" s="160"/>
    </row>
    <row r="154" spans="1:24" ht="13.5" customHeight="1" x14ac:dyDescent="0.6">
      <c r="A154" s="16"/>
      <c r="B154" s="16"/>
      <c r="C154" s="16"/>
      <c r="D154" s="16"/>
      <c r="E154" s="16"/>
      <c r="F154" s="146" t="s">
        <v>6</v>
      </c>
      <c r="G154" s="147"/>
      <c r="H154" s="148"/>
      <c r="I154" s="17"/>
      <c r="J154" s="146" t="s">
        <v>7</v>
      </c>
      <c r="K154" s="147"/>
      <c r="L154" s="148"/>
      <c r="M154" s="17"/>
      <c r="N154" s="146" t="s">
        <v>8</v>
      </c>
      <c r="O154" s="147"/>
      <c r="P154" s="148"/>
      <c r="Q154" s="17"/>
      <c r="R154" s="146" t="s">
        <v>9</v>
      </c>
      <c r="S154" s="147"/>
      <c r="T154" s="148"/>
      <c r="U154" s="17"/>
      <c r="V154" s="149" t="s">
        <v>10</v>
      </c>
      <c r="W154" s="150"/>
      <c r="X154" s="151"/>
    </row>
    <row r="155" spans="1:24" ht="13.5" customHeight="1" x14ac:dyDescent="0.6">
      <c r="A155" s="18"/>
      <c r="B155" s="18"/>
      <c r="C155" s="18"/>
      <c r="D155" s="18"/>
      <c r="E155" s="19"/>
      <c r="F155" s="20" t="s">
        <v>11</v>
      </c>
      <c r="G155" s="21" t="s">
        <v>12</v>
      </c>
      <c r="H155" s="22" t="s">
        <v>13</v>
      </c>
      <c r="I155" s="17"/>
      <c r="J155" s="20" t="s">
        <v>11</v>
      </c>
      <c r="K155" s="21" t="s">
        <v>12</v>
      </c>
      <c r="L155" s="22" t="s">
        <v>13</v>
      </c>
      <c r="M155" s="17"/>
      <c r="N155" s="20" t="s">
        <v>11</v>
      </c>
      <c r="O155" s="21" t="s">
        <v>12</v>
      </c>
      <c r="P155" s="22" t="s">
        <v>13</v>
      </c>
      <c r="Q155" s="17"/>
      <c r="R155" s="20" t="s">
        <v>11</v>
      </c>
      <c r="S155" s="21" t="s">
        <v>12</v>
      </c>
      <c r="T155" s="22" t="s">
        <v>13</v>
      </c>
      <c r="U155" s="17"/>
      <c r="V155" s="20" t="s">
        <v>14</v>
      </c>
      <c r="W155" s="21" t="s">
        <v>12</v>
      </c>
      <c r="X155" s="22" t="s">
        <v>13</v>
      </c>
    </row>
    <row r="156" spans="1:24" ht="13.5" customHeight="1" x14ac:dyDescent="0.6">
      <c r="A156" s="152" t="s">
        <v>15</v>
      </c>
      <c r="B156" s="153"/>
      <c r="C156" s="156" t="s">
        <v>16</v>
      </c>
      <c r="D156" s="157"/>
      <c r="E156" s="19"/>
      <c r="F156" s="23">
        <f t="shared" ref="F156:F172" si="80">IFERROR(SUM(F193+F230+F267+F304),0)</f>
        <v>0</v>
      </c>
      <c r="G156" s="24">
        <f t="shared" ref="G156:G173" si="81">IFERROR(H156/F156,0)</f>
        <v>0</v>
      </c>
      <c r="H156" s="25">
        <f t="shared" ref="H156:H172" si="82">IFERROR(SUM(H193+H230+H267+H304),0)</f>
        <v>0</v>
      </c>
      <c r="I156" s="19"/>
      <c r="J156" s="23">
        <f t="shared" ref="J156:J172" si="83">IFERROR(SUM(J193+J230+J267+J304),0)</f>
        <v>0</v>
      </c>
      <c r="K156" s="24">
        <f t="shared" ref="K156:K173" si="84">IFERROR(L156/J156,0)</f>
        <v>0</v>
      </c>
      <c r="L156" s="25">
        <f t="shared" ref="L156:L172" si="85">IFERROR(SUM(L193+L230+L267+L304),0)</f>
        <v>0</v>
      </c>
      <c r="M156" s="19"/>
      <c r="N156" s="23">
        <f t="shared" ref="N156:N172" si="86">IFERROR(SUM(N193+N230+N267+N304),0)</f>
        <v>0</v>
      </c>
      <c r="O156" s="24">
        <f t="shared" ref="O156:O173" si="87">IFERROR(P156/N156,0)</f>
        <v>0</v>
      </c>
      <c r="P156" s="25">
        <f t="shared" ref="P156:P172" si="88">IFERROR(SUM(P193+P230+P267+P304),0)</f>
        <v>0</v>
      </c>
      <c r="Q156" s="19"/>
      <c r="R156" s="23">
        <f t="shared" ref="R156:R172" si="89">IFERROR(SUM(R193+R230+R267+R304),0)</f>
        <v>0</v>
      </c>
      <c r="S156" s="24">
        <f t="shared" ref="S156:S173" si="90">IFERROR(T156/R156,0)</f>
        <v>0</v>
      </c>
      <c r="T156" s="25">
        <f t="shared" ref="T156:T172" si="91">IFERROR(SUM(T193+T230+T267+T304),0)</f>
        <v>0</v>
      </c>
      <c r="U156" s="19"/>
      <c r="V156" s="23">
        <f t="shared" ref="V156:V172" si="92">IFERROR(SUM(V193+V230+V267+V304),0)</f>
        <v>0</v>
      </c>
      <c r="W156" s="24">
        <f t="shared" ref="W156:W173" si="93">IFERROR(X156/V156,0)</f>
        <v>0</v>
      </c>
      <c r="X156" s="25">
        <f t="shared" ref="X156:X172" si="94">IFERROR(SUM(X193+X230+X267+X304),0)</f>
        <v>0</v>
      </c>
    </row>
    <row r="157" spans="1:24" ht="13.5" customHeight="1" x14ac:dyDescent="0.6">
      <c r="A157" s="154"/>
      <c r="B157" s="155"/>
      <c r="C157" s="144" t="s">
        <v>17</v>
      </c>
      <c r="D157" s="145"/>
      <c r="E157" s="19"/>
      <c r="F157" s="26">
        <f t="shared" si="80"/>
        <v>0</v>
      </c>
      <c r="G157" s="27">
        <f t="shared" si="81"/>
        <v>0</v>
      </c>
      <c r="H157" s="28">
        <f t="shared" si="82"/>
        <v>0</v>
      </c>
      <c r="I157" s="19"/>
      <c r="J157" s="26">
        <f t="shared" si="83"/>
        <v>0</v>
      </c>
      <c r="K157" s="27">
        <f t="shared" si="84"/>
        <v>0</v>
      </c>
      <c r="L157" s="28">
        <f t="shared" si="85"/>
        <v>0</v>
      </c>
      <c r="M157" s="19"/>
      <c r="N157" s="26">
        <f t="shared" si="86"/>
        <v>0</v>
      </c>
      <c r="O157" s="27">
        <f t="shared" si="87"/>
        <v>0</v>
      </c>
      <c r="P157" s="28">
        <f t="shared" si="88"/>
        <v>0</v>
      </c>
      <c r="Q157" s="19"/>
      <c r="R157" s="26">
        <f t="shared" si="89"/>
        <v>0</v>
      </c>
      <c r="S157" s="27">
        <f t="shared" si="90"/>
        <v>0</v>
      </c>
      <c r="T157" s="28">
        <f t="shared" si="91"/>
        <v>0</v>
      </c>
      <c r="U157" s="19"/>
      <c r="V157" s="26">
        <f t="shared" si="92"/>
        <v>0</v>
      </c>
      <c r="W157" s="27">
        <f t="shared" si="93"/>
        <v>0</v>
      </c>
      <c r="X157" s="28">
        <f t="shared" si="94"/>
        <v>0</v>
      </c>
    </row>
    <row r="158" spans="1:24" ht="13.5" customHeight="1" x14ac:dyDescent="0.6">
      <c r="A158" s="152" t="s">
        <v>18</v>
      </c>
      <c r="B158" s="153"/>
      <c r="C158" s="156" t="s">
        <v>19</v>
      </c>
      <c r="D158" s="157"/>
      <c r="E158" s="19"/>
      <c r="F158" s="23">
        <f t="shared" si="80"/>
        <v>0</v>
      </c>
      <c r="G158" s="24">
        <f t="shared" si="81"/>
        <v>0</v>
      </c>
      <c r="H158" s="25">
        <f t="shared" si="82"/>
        <v>0</v>
      </c>
      <c r="I158" s="19"/>
      <c r="J158" s="23">
        <f t="shared" si="83"/>
        <v>0</v>
      </c>
      <c r="K158" s="24">
        <f t="shared" si="84"/>
        <v>0</v>
      </c>
      <c r="L158" s="25">
        <f t="shared" si="85"/>
        <v>0</v>
      </c>
      <c r="M158" s="19"/>
      <c r="N158" s="23">
        <f t="shared" si="86"/>
        <v>0</v>
      </c>
      <c r="O158" s="24">
        <f t="shared" si="87"/>
        <v>0</v>
      </c>
      <c r="P158" s="25">
        <f t="shared" si="88"/>
        <v>0</v>
      </c>
      <c r="Q158" s="19"/>
      <c r="R158" s="23">
        <f t="shared" si="89"/>
        <v>0</v>
      </c>
      <c r="S158" s="24">
        <f t="shared" si="90"/>
        <v>0</v>
      </c>
      <c r="T158" s="25">
        <f t="shared" si="91"/>
        <v>0</v>
      </c>
      <c r="U158" s="19"/>
      <c r="V158" s="23">
        <f t="shared" si="92"/>
        <v>0</v>
      </c>
      <c r="W158" s="24">
        <f t="shared" si="93"/>
        <v>0</v>
      </c>
      <c r="X158" s="25">
        <f t="shared" si="94"/>
        <v>0</v>
      </c>
    </row>
    <row r="159" spans="1:24" ht="13.5" customHeight="1" x14ac:dyDescent="0.6">
      <c r="A159" s="154"/>
      <c r="B159" s="155"/>
      <c r="C159" s="144" t="s">
        <v>20</v>
      </c>
      <c r="D159" s="145"/>
      <c r="E159" s="19"/>
      <c r="F159" s="26">
        <f t="shared" si="80"/>
        <v>0</v>
      </c>
      <c r="G159" s="27">
        <f t="shared" si="81"/>
        <v>0</v>
      </c>
      <c r="H159" s="28">
        <f t="shared" si="82"/>
        <v>0</v>
      </c>
      <c r="I159" s="19"/>
      <c r="J159" s="26">
        <f t="shared" si="83"/>
        <v>0</v>
      </c>
      <c r="K159" s="27">
        <f t="shared" si="84"/>
        <v>0</v>
      </c>
      <c r="L159" s="28">
        <f t="shared" si="85"/>
        <v>0</v>
      </c>
      <c r="M159" s="19"/>
      <c r="N159" s="26">
        <f t="shared" si="86"/>
        <v>0</v>
      </c>
      <c r="O159" s="27">
        <f t="shared" si="87"/>
        <v>0</v>
      </c>
      <c r="P159" s="28">
        <f t="shared" si="88"/>
        <v>0</v>
      </c>
      <c r="Q159" s="19"/>
      <c r="R159" s="26">
        <f t="shared" si="89"/>
        <v>0</v>
      </c>
      <c r="S159" s="27">
        <f t="shared" si="90"/>
        <v>0</v>
      </c>
      <c r="T159" s="28">
        <f t="shared" si="91"/>
        <v>0</v>
      </c>
      <c r="U159" s="19"/>
      <c r="V159" s="26">
        <f t="shared" si="92"/>
        <v>0</v>
      </c>
      <c r="W159" s="27">
        <f t="shared" si="93"/>
        <v>0</v>
      </c>
      <c r="X159" s="28">
        <f t="shared" si="94"/>
        <v>0</v>
      </c>
    </row>
    <row r="160" spans="1:24" ht="13.5" customHeight="1" x14ac:dyDescent="0.6">
      <c r="A160" s="165" t="s">
        <v>21</v>
      </c>
      <c r="B160" s="166"/>
      <c r="C160" s="167" t="s">
        <v>22</v>
      </c>
      <c r="D160" s="168"/>
      <c r="E160" s="19"/>
      <c r="F160" s="29">
        <f t="shared" si="80"/>
        <v>0</v>
      </c>
      <c r="G160" s="30">
        <f t="shared" si="81"/>
        <v>0</v>
      </c>
      <c r="H160" s="31">
        <f t="shared" si="82"/>
        <v>0</v>
      </c>
      <c r="I160" s="19"/>
      <c r="J160" s="29">
        <f t="shared" si="83"/>
        <v>0</v>
      </c>
      <c r="K160" s="30">
        <f t="shared" si="84"/>
        <v>0</v>
      </c>
      <c r="L160" s="31">
        <f t="shared" si="85"/>
        <v>0</v>
      </c>
      <c r="M160" s="19"/>
      <c r="N160" s="29">
        <f t="shared" si="86"/>
        <v>0</v>
      </c>
      <c r="O160" s="30">
        <f t="shared" si="87"/>
        <v>0</v>
      </c>
      <c r="P160" s="31">
        <f t="shared" si="88"/>
        <v>0</v>
      </c>
      <c r="Q160" s="19"/>
      <c r="R160" s="29">
        <f t="shared" si="89"/>
        <v>0</v>
      </c>
      <c r="S160" s="30">
        <f t="shared" si="90"/>
        <v>0</v>
      </c>
      <c r="T160" s="31">
        <f t="shared" si="91"/>
        <v>0</v>
      </c>
      <c r="U160" s="19"/>
      <c r="V160" s="29">
        <f t="shared" si="92"/>
        <v>0</v>
      </c>
      <c r="W160" s="30">
        <f t="shared" si="93"/>
        <v>0</v>
      </c>
      <c r="X160" s="31">
        <f t="shared" si="94"/>
        <v>0</v>
      </c>
    </row>
    <row r="161" spans="1:24" ht="13.5" customHeight="1" x14ac:dyDescent="0.6">
      <c r="A161" s="152" t="s">
        <v>23</v>
      </c>
      <c r="B161" s="153"/>
      <c r="C161" s="156" t="s">
        <v>24</v>
      </c>
      <c r="D161" s="157"/>
      <c r="E161" s="19"/>
      <c r="F161" s="23">
        <f t="shared" si="80"/>
        <v>0</v>
      </c>
      <c r="G161" s="24">
        <f t="shared" si="81"/>
        <v>0</v>
      </c>
      <c r="H161" s="25">
        <f t="shared" si="82"/>
        <v>0</v>
      </c>
      <c r="I161" s="19"/>
      <c r="J161" s="23">
        <f t="shared" si="83"/>
        <v>0</v>
      </c>
      <c r="K161" s="24">
        <f t="shared" si="84"/>
        <v>0</v>
      </c>
      <c r="L161" s="25">
        <f t="shared" si="85"/>
        <v>0</v>
      </c>
      <c r="M161" s="19"/>
      <c r="N161" s="23">
        <f t="shared" si="86"/>
        <v>0</v>
      </c>
      <c r="O161" s="24">
        <f t="shared" si="87"/>
        <v>0</v>
      </c>
      <c r="P161" s="25">
        <f t="shared" si="88"/>
        <v>0</v>
      </c>
      <c r="Q161" s="19"/>
      <c r="R161" s="23">
        <f t="shared" si="89"/>
        <v>0</v>
      </c>
      <c r="S161" s="24">
        <f t="shared" si="90"/>
        <v>0</v>
      </c>
      <c r="T161" s="25">
        <f t="shared" si="91"/>
        <v>0</v>
      </c>
      <c r="U161" s="19"/>
      <c r="V161" s="23">
        <f t="shared" si="92"/>
        <v>0</v>
      </c>
      <c r="W161" s="24">
        <f t="shared" si="93"/>
        <v>0</v>
      </c>
      <c r="X161" s="25">
        <f t="shared" si="94"/>
        <v>0</v>
      </c>
    </row>
    <row r="162" spans="1:24" ht="13.5" customHeight="1" x14ac:dyDescent="0.6">
      <c r="A162" s="169"/>
      <c r="B162" s="170"/>
      <c r="C162" s="161" t="s">
        <v>25</v>
      </c>
      <c r="D162" s="162"/>
      <c r="E162" s="19"/>
      <c r="F162" s="32">
        <f t="shared" si="80"/>
        <v>0</v>
      </c>
      <c r="G162" s="33">
        <f t="shared" si="81"/>
        <v>0</v>
      </c>
      <c r="H162" s="34">
        <f t="shared" si="82"/>
        <v>0</v>
      </c>
      <c r="I162" s="19"/>
      <c r="J162" s="32">
        <f t="shared" si="83"/>
        <v>0</v>
      </c>
      <c r="K162" s="33">
        <f t="shared" si="84"/>
        <v>0</v>
      </c>
      <c r="L162" s="34">
        <f t="shared" si="85"/>
        <v>0</v>
      </c>
      <c r="M162" s="19"/>
      <c r="N162" s="32">
        <f t="shared" si="86"/>
        <v>0</v>
      </c>
      <c r="O162" s="33">
        <f t="shared" si="87"/>
        <v>0</v>
      </c>
      <c r="P162" s="34">
        <f t="shared" si="88"/>
        <v>0</v>
      </c>
      <c r="Q162" s="19"/>
      <c r="R162" s="32">
        <f t="shared" si="89"/>
        <v>0</v>
      </c>
      <c r="S162" s="33">
        <f t="shared" si="90"/>
        <v>0</v>
      </c>
      <c r="T162" s="34">
        <f t="shared" si="91"/>
        <v>0</v>
      </c>
      <c r="U162" s="19"/>
      <c r="V162" s="32">
        <f t="shared" si="92"/>
        <v>0</v>
      </c>
      <c r="W162" s="33">
        <f t="shared" si="93"/>
        <v>0</v>
      </c>
      <c r="X162" s="34">
        <f t="shared" si="94"/>
        <v>0</v>
      </c>
    </row>
    <row r="163" spans="1:24" ht="13.5" customHeight="1" x14ac:dyDescent="0.6">
      <c r="A163" s="169"/>
      <c r="B163" s="170"/>
      <c r="C163" s="161" t="s">
        <v>26</v>
      </c>
      <c r="D163" s="162"/>
      <c r="E163" s="19"/>
      <c r="F163" s="32">
        <f t="shared" si="80"/>
        <v>0</v>
      </c>
      <c r="G163" s="33">
        <f t="shared" si="81"/>
        <v>0</v>
      </c>
      <c r="H163" s="34">
        <f t="shared" si="82"/>
        <v>0</v>
      </c>
      <c r="I163" s="19"/>
      <c r="J163" s="32">
        <f t="shared" si="83"/>
        <v>0</v>
      </c>
      <c r="K163" s="33">
        <f t="shared" si="84"/>
        <v>0</v>
      </c>
      <c r="L163" s="34">
        <f t="shared" si="85"/>
        <v>0</v>
      </c>
      <c r="M163" s="19"/>
      <c r="N163" s="32">
        <f t="shared" si="86"/>
        <v>0</v>
      </c>
      <c r="O163" s="33">
        <f t="shared" si="87"/>
        <v>0</v>
      </c>
      <c r="P163" s="34">
        <f t="shared" si="88"/>
        <v>0</v>
      </c>
      <c r="Q163" s="19"/>
      <c r="R163" s="32">
        <f t="shared" si="89"/>
        <v>0</v>
      </c>
      <c r="S163" s="33">
        <f t="shared" si="90"/>
        <v>0</v>
      </c>
      <c r="T163" s="34">
        <f t="shared" si="91"/>
        <v>0</v>
      </c>
      <c r="U163" s="19"/>
      <c r="V163" s="32">
        <f t="shared" si="92"/>
        <v>0</v>
      </c>
      <c r="W163" s="33">
        <f t="shared" si="93"/>
        <v>0</v>
      </c>
      <c r="X163" s="34">
        <f t="shared" si="94"/>
        <v>0</v>
      </c>
    </row>
    <row r="164" spans="1:24" ht="13.5" customHeight="1" x14ac:dyDescent="0.6">
      <c r="A164" s="154"/>
      <c r="B164" s="155"/>
      <c r="C164" s="144" t="s">
        <v>27</v>
      </c>
      <c r="D164" s="145"/>
      <c r="E164" s="19"/>
      <c r="F164" s="26">
        <f t="shared" si="80"/>
        <v>0</v>
      </c>
      <c r="G164" s="27">
        <f t="shared" si="81"/>
        <v>0</v>
      </c>
      <c r="H164" s="28">
        <f t="shared" si="82"/>
        <v>0</v>
      </c>
      <c r="I164" s="19"/>
      <c r="J164" s="26">
        <f t="shared" si="83"/>
        <v>0</v>
      </c>
      <c r="K164" s="27">
        <f t="shared" si="84"/>
        <v>0</v>
      </c>
      <c r="L164" s="28">
        <f t="shared" si="85"/>
        <v>0</v>
      </c>
      <c r="M164" s="19"/>
      <c r="N164" s="26">
        <f t="shared" si="86"/>
        <v>0</v>
      </c>
      <c r="O164" s="27">
        <f t="shared" si="87"/>
        <v>0</v>
      </c>
      <c r="P164" s="28">
        <f t="shared" si="88"/>
        <v>0</v>
      </c>
      <c r="Q164" s="19"/>
      <c r="R164" s="26">
        <f t="shared" si="89"/>
        <v>0</v>
      </c>
      <c r="S164" s="27">
        <f t="shared" si="90"/>
        <v>0</v>
      </c>
      <c r="T164" s="28">
        <f t="shared" si="91"/>
        <v>0</v>
      </c>
      <c r="U164" s="19"/>
      <c r="V164" s="26">
        <f t="shared" si="92"/>
        <v>0</v>
      </c>
      <c r="W164" s="27">
        <f t="shared" si="93"/>
        <v>0</v>
      </c>
      <c r="X164" s="28">
        <f t="shared" si="94"/>
        <v>0</v>
      </c>
    </row>
    <row r="165" spans="1:24" ht="13.5" customHeight="1" x14ac:dyDescent="0.6">
      <c r="A165" s="152" t="s">
        <v>28</v>
      </c>
      <c r="B165" s="153"/>
      <c r="C165" s="156" t="s">
        <v>29</v>
      </c>
      <c r="D165" s="157"/>
      <c r="E165" s="19"/>
      <c r="F165" s="23">
        <f t="shared" si="80"/>
        <v>0</v>
      </c>
      <c r="G165" s="24">
        <f t="shared" si="81"/>
        <v>0</v>
      </c>
      <c r="H165" s="25">
        <f t="shared" si="82"/>
        <v>0</v>
      </c>
      <c r="I165" s="19"/>
      <c r="J165" s="23">
        <f t="shared" si="83"/>
        <v>0</v>
      </c>
      <c r="K165" s="24">
        <f t="shared" si="84"/>
        <v>0</v>
      </c>
      <c r="L165" s="25">
        <f t="shared" si="85"/>
        <v>0</v>
      </c>
      <c r="M165" s="19"/>
      <c r="N165" s="23">
        <f t="shared" si="86"/>
        <v>0</v>
      </c>
      <c r="O165" s="24">
        <f t="shared" si="87"/>
        <v>0</v>
      </c>
      <c r="P165" s="25">
        <f t="shared" si="88"/>
        <v>0</v>
      </c>
      <c r="Q165" s="19"/>
      <c r="R165" s="23">
        <f t="shared" si="89"/>
        <v>0</v>
      </c>
      <c r="S165" s="24">
        <f t="shared" si="90"/>
        <v>0</v>
      </c>
      <c r="T165" s="25">
        <f t="shared" si="91"/>
        <v>0</v>
      </c>
      <c r="U165" s="19"/>
      <c r="V165" s="23">
        <f t="shared" si="92"/>
        <v>0</v>
      </c>
      <c r="W165" s="24">
        <f t="shared" si="93"/>
        <v>0</v>
      </c>
      <c r="X165" s="25">
        <f t="shared" si="94"/>
        <v>0</v>
      </c>
    </row>
    <row r="166" spans="1:24" ht="13.5" customHeight="1" x14ac:dyDescent="0.6">
      <c r="A166" s="154"/>
      <c r="B166" s="155"/>
      <c r="C166" s="144" t="s">
        <v>30</v>
      </c>
      <c r="D166" s="145"/>
      <c r="E166" s="19"/>
      <c r="F166" s="26">
        <f t="shared" si="80"/>
        <v>0</v>
      </c>
      <c r="G166" s="27">
        <f t="shared" si="81"/>
        <v>0</v>
      </c>
      <c r="H166" s="28">
        <f t="shared" si="82"/>
        <v>0</v>
      </c>
      <c r="I166" s="19"/>
      <c r="J166" s="26">
        <f t="shared" si="83"/>
        <v>0</v>
      </c>
      <c r="K166" s="27">
        <f t="shared" si="84"/>
        <v>0</v>
      </c>
      <c r="L166" s="28">
        <f t="shared" si="85"/>
        <v>0</v>
      </c>
      <c r="M166" s="19"/>
      <c r="N166" s="26">
        <f t="shared" si="86"/>
        <v>0</v>
      </c>
      <c r="O166" s="27">
        <f t="shared" si="87"/>
        <v>0</v>
      </c>
      <c r="P166" s="28">
        <f t="shared" si="88"/>
        <v>0</v>
      </c>
      <c r="Q166" s="19"/>
      <c r="R166" s="26">
        <f t="shared" si="89"/>
        <v>0</v>
      </c>
      <c r="S166" s="27">
        <f t="shared" si="90"/>
        <v>0</v>
      </c>
      <c r="T166" s="28">
        <f t="shared" si="91"/>
        <v>0</v>
      </c>
      <c r="U166" s="19"/>
      <c r="V166" s="26">
        <f t="shared" si="92"/>
        <v>0</v>
      </c>
      <c r="W166" s="27">
        <f t="shared" si="93"/>
        <v>0</v>
      </c>
      <c r="X166" s="28">
        <f t="shared" si="94"/>
        <v>0</v>
      </c>
    </row>
    <row r="167" spans="1:24" ht="13.5" customHeight="1" x14ac:dyDescent="0.6">
      <c r="A167" s="152" t="s">
        <v>31</v>
      </c>
      <c r="B167" s="153"/>
      <c r="C167" s="156" t="s">
        <v>32</v>
      </c>
      <c r="D167" s="157"/>
      <c r="E167" s="19"/>
      <c r="F167" s="23">
        <f t="shared" si="80"/>
        <v>0</v>
      </c>
      <c r="G167" s="24">
        <f t="shared" si="81"/>
        <v>0</v>
      </c>
      <c r="H167" s="25">
        <f t="shared" si="82"/>
        <v>0</v>
      </c>
      <c r="I167" s="19"/>
      <c r="J167" s="23">
        <f t="shared" si="83"/>
        <v>0</v>
      </c>
      <c r="K167" s="24">
        <f t="shared" si="84"/>
        <v>0</v>
      </c>
      <c r="L167" s="25">
        <f t="shared" si="85"/>
        <v>0</v>
      </c>
      <c r="M167" s="19"/>
      <c r="N167" s="23">
        <f t="shared" si="86"/>
        <v>0</v>
      </c>
      <c r="O167" s="24">
        <f t="shared" si="87"/>
        <v>0</v>
      </c>
      <c r="P167" s="25">
        <f t="shared" si="88"/>
        <v>0</v>
      </c>
      <c r="Q167" s="19"/>
      <c r="R167" s="23">
        <f t="shared" si="89"/>
        <v>0</v>
      </c>
      <c r="S167" s="24">
        <f t="shared" si="90"/>
        <v>0</v>
      </c>
      <c r="T167" s="25">
        <f t="shared" si="91"/>
        <v>0</v>
      </c>
      <c r="U167" s="19"/>
      <c r="V167" s="23">
        <f t="shared" si="92"/>
        <v>0</v>
      </c>
      <c r="W167" s="24">
        <f t="shared" si="93"/>
        <v>0</v>
      </c>
      <c r="X167" s="25">
        <f t="shared" si="94"/>
        <v>0</v>
      </c>
    </row>
    <row r="168" spans="1:24" ht="13.5" customHeight="1" x14ac:dyDescent="0.6">
      <c r="A168" s="169"/>
      <c r="B168" s="170"/>
      <c r="C168" s="161" t="s">
        <v>33</v>
      </c>
      <c r="D168" s="162"/>
      <c r="E168" s="19"/>
      <c r="F168" s="32">
        <f t="shared" si="80"/>
        <v>0</v>
      </c>
      <c r="G168" s="33">
        <f t="shared" si="81"/>
        <v>0</v>
      </c>
      <c r="H168" s="34">
        <f t="shared" si="82"/>
        <v>0</v>
      </c>
      <c r="I168" s="19"/>
      <c r="J168" s="32">
        <f t="shared" si="83"/>
        <v>0</v>
      </c>
      <c r="K168" s="33">
        <f t="shared" si="84"/>
        <v>0</v>
      </c>
      <c r="L168" s="34">
        <f t="shared" si="85"/>
        <v>0</v>
      </c>
      <c r="M168" s="19"/>
      <c r="N168" s="32">
        <f t="shared" si="86"/>
        <v>0</v>
      </c>
      <c r="O168" s="33">
        <f t="shared" si="87"/>
        <v>0</v>
      </c>
      <c r="P168" s="34">
        <f t="shared" si="88"/>
        <v>0</v>
      </c>
      <c r="Q168" s="19"/>
      <c r="R168" s="32">
        <f t="shared" si="89"/>
        <v>0</v>
      </c>
      <c r="S168" s="33">
        <f t="shared" si="90"/>
        <v>0</v>
      </c>
      <c r="T168" s="34">
        <f t="shared" si="91"/>
        <v>0</v>
      </c>
      <c r="U168" s="19"/>
      <c r="V168" s="32">
        <f t="shared" si="92"/>
        <v>0</v>
      </c>
      <c r="W168" s="33">
        <f t="shared" si="93"/>
        <v>0</v>
      </c>
      <c r="X168" s="34">
        <f t="shared" si="94"/>
        <v>0</v>
      </c>
    </row>
    <row r="169" spans="1:24" ht="13.5" customHeight="1" x14ac:dyDescent="0.6">
      <c r="A169" s="169"/>
      <c r="B169" s="170"/>
      <c r="C169" s="161" t="s">
        <v>34</v>
      </c>
      <c r="D169" s="162"/>
      <c r="E169" s="19"/>
      <c r="F169" s="32">
        <f t="shared" si="80"/>
        <v>0</v>
      </c>
      <c r="G169" s="33">
        <f t="shared" si="81"/>
        <v>0</v>
      </c>
      <c r="H169" s="34">
        <f t="shared" si="82"/>
        <v>0</v>
      </c>
      <c r="I169" s="19"/>
      <c r="J169" s="32">
        <f t="shared" si="83"/>
        <v>0</v>
      </c>
      <c r="K169" s="33">
        <f t="shared" si="84"/>
        <v>0</v>
      </c>
      <c r="L169" s="34">
        <f t="shared" si="85"/>
        <v>0</v>
      </c>
      <c r="M169" s="19"/>
      <c r="N169" s="32">
        <f t="shared" si="86"/>
        <v>0</v>
      </c>
      <c r="O169" s="33">
        <f t="shared" si="87"/>
        <v>0</v>
      </c>
      <c r="P169" s="34">
        <f t="shared" si="88"/>
        <v>0</v>
      </c>
      <c r="Q169" s="19"/>
      <c r="R169" s="32">
        <f t="shared" si="89"/>
        <v>0</v>
      </c>
      <c r="S169" s="33">
        <f t="shared" si="90"/>
        <v>0</v>
      </c>
      <c r="T169" s="34">
        <f t="shared" si="91"/>
        <v>0</v>
      </c>
      <c r="U169" s="19"/>
      <c r="V169" s="32">
        <f t="shared" si="92"/>
        <v>0</v>
      </c>
      <c r="W169" s="33">
        <f t="shared" si="93"/>
        <v>0</v>
      </c>
      <c r="X169" s="34">
        <f t="shared" si="94"/>
        <v>0</v>
      </c>
    </row>
    <row r="170" spans="1:24" ht="13.5" customHeight="1" x14ac:dyDescent="0.6">
      <c r="A170" s="154"/>
      <c r="B170" s="155"/>
      <c r="C170" s="144" t="s">
        <v>35</v>
      </c>
      <c r="D170" s="145"/>
      <c r="E170" s="19"/>
      <c r="F170" s="26">
        <f t="shared" si="80"/>
        <v>0</v>
      </c>
      <c r="G170" s="27">
        <f t="shared" si="81"/>
        <v>0</v>
      </c>
      <c r="H170" s="28">
        <f t="shared" si="82"/>
        <v>0</v>
      </c>
      <c r="I170" s="19"/>
      <c r="J170" s="26">
        <f t="shared" si="83"/>
        <v>0</v>
      </c>
      <c r="K170" s="27">
        <f t="shared" si="84"/>
        <v>0</v>
      </c>
      <c r="L170" s="28">
        <f t="shared" si="85"/>
        <v>0</v>
      </c>
      <c r="M170" s="19"/>
      <c r="N170" s="26">
        <f t="shared" si="86"/>
        <v>0</v>
      </c>
      <c r="O170" s="27">
        <f t="shared" si="87"/>
        <v>0</v>
      </c>
      <c r="P170" s="28">
        <f t="shared" si="88"/>
        <v>0</v>
      </c>
      <c r="Q170" s="19"/>
      <c r="R170" s="26">
        <f t="shared" si="89"/>
        <v>0</v>
      </c>
      <c r="S170" s="27">
        <f t="shared" si="90"/>
        <v>0</v>
      </c>
      <c r="T170" s="28">
        <f t="shared" si="91"/>
        <v>0</v>
      </c>
      <c r="U170" s="19"/>
      <c r="V170" s="26">
        <f t="shared" si="92"/>
        <v>0</v>
      </c>
      <c r="W170" s="27">
        <f t="shared" si="93"/>
        <v>0</v>
      </c>
      <c r="X170" s="28">
        <f t="shared" si="94"/>
        <v>0</v>
      </c>
    </row>
    <row r="171" spans="1:24" ht="13.5" customHeight="1" x14ac:dyDescent="0.6">
      <c r="A171" s="152" t="s">
        <v>36</v>
      </c>
      <c r="B171" s="153"/>
      <c r="C171" s="156" t="s">
        <v>37</v>
      </c>
      <c r="D171" s="157"/>
      <c r="E171" s="19"/>
      <c r="F171" s="23">
        <f t="shared" si="80"/>
        <v>0</v>
      </c>
      <c r="G171" s="24">
        <f t="shared" si="81"/>
        <v>0</v>
      </c>
      <c r="H171" s="25">
        <f t="shared" si="82"/>
        <v>0</v>
      </c>
      <c r="I171" s="19"/>
      <c r="J171" s="23">
        <f t="shared" si="83"/>
        <v>0</v>
      </c>
      <c r="K171" s="24">
        <f t="shared" si="84"/>
        <v>0</v>
      </c>
      <c r="L171" s="25">
        <f t="shared" si="85"/>
        <v>0</v>
      </c>
      <c r="M171" s="19"/>
      <c r="N171" s="23">
        <f t="shared" si="86"/>
        <v>0</v>
      </c>
      <c r="O171" s="24">
        <f t="shared" si="87"/>
        <v>0</v>
      </c>
      <c r="P171" s="25">
        <f t="shared" si="88"/>
        <v>0</v>
      </c>
      <c r="Q171" s="19"/>
      <c r="R171" s="23">
        <f t="shared" si="89"/>
        <v>0</v>
      </c>
      <c r="S171" s="24">
        <f t="shared" si="90"/>
        <v>0</v>
      </c>
      <c r="T171" s="25">
        <f t="shared" si="91"/>
        <v>0</v>
      </c>
      <c r="U171" s="19"/>
      <c r="V171" s="23">
        <f t="shared" si="92"/>
        <v>0</v>
      </c>
      <c r="W171" s="24">
        <f t="shared" si="93"/>
        <v>0</v>
      </c>
      <c r="X171" s="25">
        <f t="shared" si="94"/>
        <v>0</v>
      </c>
    </row>
    <row r="172" spans="1:24" ht="13.5" customHeight="1" x14ac:dyDescent="0.6">
      <c r="A172" s="154"/>
      <c r="B172" s="155"/>
      <c r="C172" s="161" t="s">
        <v>38</v>
      </c>
      <c r="D172" s="162"/>
      <c r="E172" s="19"/>
      <c r="F172" s="26">
        <f t="shared" si="80"/>
        <v>0</v>
      </c>
      <c r="G172" s="27">
        <f t="shared" si="81"/>
        <v>0</v>
      </c>
      <c r="H172" s="28">
        <f t="shared" si="82"/>
        <v>0</v>
      </c>
      <c r="I172" s="19"/>
      <c r="J172" s="26">
        <f t="shared" si="83"/>
        <v>0</v>
      </c>
      <c r="K172" s="27">
        <f t="shared" si="84"/>
        <v>0</v>
      </c>
      <c r="L172" s="28">
        <f t="shared" si="85"/>
        <v>0</v>
      </c>
      <c r="M172" s="19"/>
      <c r="N172" s="26">
        <f t="shared" si="86"/>
        <v>0</v>
      </c>
      <c r="O172" s="27">
        <f t="shared" si="87"/>
        <v>0</v>
      </c>
      <c r="P172" s="28">
        <f t="shared" si="88"/>
        <v>0</v>
      </c>
      <c r="Q172" s="19"/>
      <c r="R172" s="26">
        <f t="shared" si="89"/>
        <v>0</v>
      </c>
      <c r="S172" s="27">
        <f t="shared" si="90"/>
        <v>0</v>
      </c>
      <c r="T172" s="28">
        <f t="shared" si="91"/>
        <v>0</v>
      </c>
      <c r="U172" s="19"/>
      <c r="V172" s="26">
        <f t="shared" si="92"/>
        <v>0</v>
      </c>
      <c r="W172" s="27">
        <f t="shared" si="93"/>
        <v>0</v>
      </c>
      <c r="X172" s="28">
        <f t="shared" si="94"/>
        <v>0</v>
      </c>
    </row>
    <row r="173" spans="1:24" ht="13.5" customHeight="1" x14ac:dyDescent="0.6">
      <c r="A173" s="35"/>
      <c r="B173" s="35"/>
      <c r="C173" s="163" t="s">
        <v>39</v>
      </c>
      <c r="D173" s="164"/>
      <c r="E173" s="19"/>
      <c r="F173" s="36">
        <f>IFERROR(SUM(F156:F170),0)</f>
        <v>0</v>
      </c>
      <c r="G173" s="37">
        <f t="shared" si="81"/>
        <v>0</v>
      </c>
      <c r="H173" s="38">
        <f>IFERROR(SUM(H156:H170),0)</f>
        <v>0</v>
      </c>
      <c r="I173" s="19"/>
      <c r="J173" s="36">
        <f>IFERROR(SUM(J156:J170),0)</f>
        <v>0</v>
      </c>
      <c r="K173" s="37">
        <f t="shared" si="84"/>
        <v>0</v>
      </c>
      <c r="L173" s="38">
        <f>IFERROR(SUM(L156:L170),0)</f>
        <v>0</v>
      </c>
      <c r="M173" s="19"/>
      <c r="N173" s="36">
        <f>IFERROR(SUM(N156:N170),0)</f>
        <v>0</v>
      </c>
      <c r="O173" s="37">
        <f t="shared" si="87"/>
        <v>0</v>
      </c>
      <c r="P173" s="38">
        <f>IFERROR(SUM(P156:P170),0)</f>
        <v>0</v>
      </c>
      <c r="Q173" s="19"/>
      <c r="R173" s="36">
        <f>IFERROR(SUM(R156:R170),0)</f>
        <v>0</v>
      </c>
      <c r="S173" s="37">
        <f t="shared" si="90"/>
        <v>0</v>
      </c>
      <c r="T173" s="38">
        <f>IFERROR(SUM(T156:T170),0)</f>
        <v>0</v>
      </c>
      <c r="U173" s="19"/>
      <c r="V173" s="36">
        <f>IFERROR(SUM(V156:V170),0)</f>
        <v>0</v>
      </c>
      <c r="W173" s="37">
        <f t="shared" si="93"/>
        <v>0</v>
      </c>
      <c r="X173" s="38">
        <f>IFERROR(SUM(X156:X170),0)</f>
        <v>0</v>
      </c>
    </row>
    <row r="174" spans="1:24" ht="3" customHeight="1" x14ac:dyDescent="0.6">
      <c r="A174" s="39"/>
      <c r="B174" s="39"/>
      <c r="C174" s="40"/>
      <c r="D174" s="41"/>
      <c r="E174" s="42"/>
      <c r="F174" s="43"/>
      <c r="G174" s="44"/>
      <c r="H174" s="45"/>
      <c r="I174" s="42"/>
      <c r="J174" s="43"/>
      <c r="K174" s="44"/>
      <c r="L174" s="45"/>
      <c r="M174" s="42"/>
      <c r="N174" s="43"/>
      <c r="O174" s="44"/>
      <c r="P174" s="45"/>
      <c r="Q174" s="42"/>
      <c r="R174" s="43"/>
      <c r="S174" s="44"/>
      <c r="T174" s="45"/>
      <c r="U174" s="42"/>
      <c r="V174" s="43"/>
      <c r="W174" s="44"/>
      <c r="X174" s="45"/>
    </row>
    <row r="175" spans="1:24" ht="13.5" customHeight="1" x14ac:dyDescent="0.6">
      <c r="A175" s="19"/>
      <c r="B175" s="19"/>
      <c r="C175" s="171" t="s">
        <v>40</v>
      </c>
      <c r="D175" s="172"/>
      <c r="E175" s="19"/>
      <c r="F175" s="46">
        <f>IFERROR(SUM((F173)/(O151*V151)),0)</f>
        <v>0</v>
      </c>
      <c r="G175" s="47">
        <f>IFERROR(SUM(H173/(O151*V151)),0)</f>
        <v>0</v>
      </c>
      <c r="H175" s="47">
        <f>IFERROR(SUM(H156:H170),0)</f>
        <v>0</v>
      </c>
      <c r="I175" s="19"/>
      <c r="J175" s="48"/>
      <c r="K175" s="48"/>
      <c r="L175" s="48"/>
      <c r="M175" s="19"/>
      <c r="N175" s="46">
        <f>IFERROR(SUM(N173/(O151*V151)),0)</f>
        <v>0</v>
      </c>
      <c r="O175" s="47">
        <f>IFERROR(SUM(P173/(O151*V151)),0)</f>
        <v>0</v>
      </c>
      <c r="P175" s="47">
        <f>IFERROR(SUM(P156:P170),0)</f>
        <v>0</v>
      </c>
      <c r="Q175" s="19"/>
      <c r="R175" s="46">
        <f>IFERROR(SUM((R173)/(O151*V151)),0)</f>
        <v>0</v>
      </c>
      <c r="S175" s="47">
        <f>IFERROR(SUM(T173/(O151*V151)),0)</f>
        <v>0</v>
      </c>
      <c r="T175" s="47">
        <f>IFERROR(SUM(T156:T170),0)</f>
        <v>0</v>
      </c>
      <c r="U175" s="19"/>
      <c r="V175" s="46">
        <f>IFERROR(SUM((V173)/(O151*V151)),0)</f>
        <v>0</v>
      </c>
      <c r="W175" s="47">
        <f>IFERROR(SUM(X173/(O151*V151)),0)</f>
        <v>0</v>
      </c>
      <c r="X175" s="47">
        <f>IFERROR(SUM(X156:X170),0)</f>
        <v>0</v>
      </c>
    </row>
    <row r="176" spans="1:24" ht="13.5" customHeight="1" x14ac:dyDescent="0.6">
      <c r="A176" s="19"/>
      <c r="B176" s="19"/>
      <c r="C176" s="19"/>
      <c r="D176" s="19"/>
      <c r="E176" s="19"/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</row>
    <row r="177" spans="1:24" ht="13.5" customHeight="1" x14ac:dyDescent="0.6">
      <c r="A177" s="49"/>
      <c r="B177" s="49"/>
      <c r="C177" s="49"/>
      <c r="D177" s="49"/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</row>
    <row r="178" spans="1:24" ht="13.5" customHeight="1" x14ac:dyDescent="0.6">
      <c r="A178" s="19"/>
      <c r="B178" s="19"/>
      <c r="C178" s="19"/>
      <c r="D178" s="19"/>
      <c r="E178" s="19"/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</row>
    <row r="179" spans="1:24" ht="13.5" customHeight="1" x14ac:dyDescent="0.6">
      <c r="A179" s="19"/>
      <c r="B179" s="19"/>
      <c r="C179" s="173" t="s">
        <v>41</v>
      </c>
      <c r="D179" s="173"/>
      <c r="E179" s="19"/>
      <c r="F179" s="50">
        <f>IFERROR(SUM(F158:F159),0)</f>
        <v>0</v>
      </c>
      <c r="G179" s="51">
        <f>IFERROR(SUM(H179/F179),0)</f>
        <v>0</v>
      </c>
      <c r="H179" s="52">
        <f>IFERROR(SUM(H158:H159),0)</f>
        <v>0</v>
      </c>
      <c r="I179" s="19"/>
      <c r="J179" s="50">
        <f>IFERROR(SUM(J158:J159),0)</f>
        <v>0</v>
      </c>
      <c r="K179" s="51">
        <f>IFERROR(SUM(L179/J179),0)</f>
        <v>0</v>
      </c>
      <c r="L179" s="52">
        <f>IFERROR(SUM(L158:L159),0)</f>
        <v>0</v>
      </c>
      <c r="M179" s="19"/>
      <c r="N179" s="50">
        <f>IFERROR(SUM(N158:N159),0)</f>
        <v>0</v>
      </c>
      <c r="O179" s="51">
        <f>IFERROR(SUM(P179/N179),0)</f>
        <v>0</v>
      </c>
      <c r="P179" s="52">
        <f>IFERROR(SUM(P158:P159),0)</f>
        <v>0</v>
      </c>
      <c r="Q179" s="19"/>
      <c r="R179" s="50">
        <f>IFERROR(SUM(R158:R159),0)</f>
        <v>0</v>
      </c>
      <c r="S179" s="51">
        <f>IFERROR(SUM(T179/R179),0)</f>
        <v>0</v>
      </c>
      <c r="T179" s="52">
        <f>IFERROR(SUM(T158:T159),0)</f>
        <v>0</v>
      </c>
      <c r="U179" s="19"/>
      <c r="V179" s="50">
        <f>IFERROR(SUM(V158:V159),0)</f>
        <v>0</v>
      </c>
      <c r="W179" s="51">
        <f>IFERROR(SUM(X179/V179),0)</f>
        <v>0</v>
      </c>
      <c r="X179" s="52">
        <f>IFERROR(SUM(X158:X159),0)</f>
        <v>0</v>
      </c>
    </row>
    <row r="180" spans="1:24" ht="13.5" customHeight="1" x14ac:dyDescent="0.6">
      <c r="A180" s="19"/>
      <c r="B180" s="19"/>
      <c r="C180" s="173" t="s">
        <v>42</v>
      </c>
      <c r="D180" s="173"/>
      <c r="E180" s="19"/>
      <c r="F180" s="53">
        <f>IFERROR(SUM(F157+(F165+F166+F167+F168+F169+F170)),0)</f>
        <v>0</v>
      </c>
      <c r="G180" s="54">
        <f t="shared" ref="G180:G184" si="95">IFERROR(SUM(H180/F180),0)</f>
        <v>0</v>
      </c>
      <c r="H180" s="55">
        <f>IFERROR(SUM(H157+(H165+H166+H167+H168+H169+H170)),0)</f>
        <v>0</v>
      </c>
      <c r="I180" s="19"/>
      <c r="J180" s="53">
        <f>IFERROR(SUM(J157+(J165+J166+J167+J168+J169+J170)),0)</f>
        <v>0</v>
      </c>
      <c r="K180" s="54">
        <f t="shared" ref="K180:K184" si="96">IFERROR(SUM(L180/J180),0)</f>
        <v>0</v>
      </c>
      <c r="L180" s="55">
        <f>IFERROR(SUM(L157+(L165+L166+L167+L168+L169+L170)),0)</f>
        <v>0</v>
      </c>
      <c r="M180" s="19"/>
      <c r="N180" s="53">
        <f>IFERROR(SUM(N157+(N165+N166+N167+N168+N169+N170)),0)</f>
        <v>0</v>
      </c>
      <c r="O180" s="54">
        <f t="shared" ref="O180:O184" si="97">IFERROR(SUM(P180/N180),0)</f>
        <v>0</v>
      </c>
      <c r="P180" s="55">
        <f>IFERROR(SUM(P157+(P165+P166+P167+P168+P169+P170)),0)</f>
        <v>0</v>
      </c>
      <c r="Q180" s="19"/>
      <c r="R180" s="53">
        <f>IFERROR(SUM(R157+(R165+R166+R167+R168+R169+R170)),0)</f>
        <v>0</v>
      </c>
      <c r="S180" s="54">
        <f t="shared" ref="S180:S184" si="98">IFERROR(SUM(T180/R180),0)</f>
        <v>0</v>
      </c>
      <c r="T180" s="55">
        <f>IFERROR(SUM(T157+(T165+T166+T167+T168+T169+T170)),0)</f>
        <v>0</v>
      </c>
      <c r="U180" s="19"/>
      <c r="V180" s="53">
        <f>IFERROR(SUM(V157+(V165+V166+V167+V168+V169+V170)),0)</f>
        <v>0</v>
      </c>
      <c r="W180" s="54">
        <f t="shared" ref="W180:W184" si="99">IFERROR(SUM(X180/V180),0)</f>
        <v>0</v>
      </c>
      <c r="X180" s="55">
        <f>IFERROR(SUM(X157+(X165+X166+X167+X168+X169+X170)),0)</f>
        <v>0</v>
      </c>
    </row>
    <row r="181" spans="1:24" ht="13.5" customHeight="1" x14ac:dyDescent="0.6">
      <c r="A181" s="19"/>
      <c r="B181" s="19"/>
      <c r="C181" s="173" t="s">
        <v>43</v>
      </c>
      <c r="D181" s="173"/>
      <c r="E181" s="19"/>
      <c r="F181" s="53">
        <f>IFERROR(SUM(F159+F165),0)</f>
        <v>0</v>
      </c>
      <c r="G181" s="54">
        <f t="shared" si="95"/>
        <v>0</v>
      </c>
      <c r="H181" s="55">
        <f>IFERROR(SUM(H159+H165),0)</f>
        <v>0</v>
      </c>
      <c r="I181" s="19"/>
      <c r="J181" s="53">
        <f>IFERROR(SUM(J159+J165),0)</f>
        <v>0</v>
      </c>
      <c r="K181" s="54">
        <f t="shared" si="96"/>
        <v>0</v>
      </c>
      <c r="L181" s="55">
        <f>IFERROR(SUM(L159+L165),0)</f>
        <v>0</v>
      </c>
      <c r="M181" s="19"/>
      <c r="N181" s="53">
        <f>IFERROR(SUM(N159+N165),0)</f>
        <v>0</v>
      </c>
      <c r="O181" s="54">
        <f t="shared" si="97"/>
        <v>0</v>
      </c>
      <c r="P181" s="55">
        <f>IFERROR(SUM(P159+P165),0)</f>
        <v>0</v>
      </c>
      <c r="Q181" s="19"/>
      <c r="R181" s="53">
        <f>IFERROR(SUM(R159+R165),0)</f>
        <v>0</v>
      </c>
      <c r="S181" s="54">
        <f t="shared" si="98"/>
        <v>0</v>
      </c>
      <c r="T181" s="55">
        <f>IFERROR(SUM(T159+T165),0)</f>
        <v>0</v>
      </c>
      <c r="U181" s="19"/>
      <c r="V181" s="53">
        <f>IFERROR(SUM(V159+V165),0)</f>
        <v>0</v>
      </c>
      <c r="W181" s="54">
        <f t="shared" si="99"/>
        <v>0</v>
      </c>
      <c r="X181" s="55">
        <f>IFERROR(SUM(X159+X165),0)</f>
        <v>0</v>
      </c>
    </row>
    <row r="182" spans="1:24" ht="13.5" customHeight="1" x14ac:dyDescent="0.6">
      <c r="A182" s="19"/>
      <c r="B182" s="19"/>
      <c r="C182" s="173" t="s">
        <v>44</v>
      </c>
      <c r="D182" s="173"/>
      <c r="E182" s="19"/>
      <c r="F182" s="53">
        <f>IFERROR(SUM(F158+F159+F165+F166+F167+F168+F169+F170),0)</f>
        <v>0</v>
      </c>
      <c r="G182" s="54">
        <f t="shared" si="95"/>
        <v>0</v>
      </c>
      <c r="H182" s="55">
        <f>IFERROR(SUM(H158+H159+H165+H166+H167+H168+H169+H170),0)</f>
        <v>0</v>
      </c>
      <c r="I182" s="19"/>
      <c r="J182" s="53">
        <f>IFERROR(SUM(J158+J159+J165+J166+J167+J168+J169+J170),0)</f>
        <v>0</v>
      </c>
      <c r="K182" s="54">
        <f t="shared" si="96"/>
        <v>0</v>
      </c>
      <c r="L182" s="55">
        <f>IFERROR(SUM(L158+L159+L165+L166+L167+L168+L169+L170),0)</f>
        <v>0</v>
      </c>
      <c r="M182" s="19"/>
      <c r="N182" s="53">
        <f>IFERROR(SUM(N158+N159+N165+N166+N167+N168+N169+N170),0)</f>
        <v>0</v>
      </c>
      <c r="O182" s="54">
        <f t="shared" si="97"/>
        <v>0</v>
      </c>
      <c r="P182" s="55">
        <f>IFERROR(SUM(P158+P159+P165+P166+P167+P168+P169+P170),0)</f>
        <v>0</v>
      </c>
      <c r="Q182" s="19"/>
      <c r="R182" s="53">
        <f>IFERROR(SUM(R158+R159+R165+R166+R167+R168+R169+R170),0)</f>
        <v>0</v>
      </c>
      <c r="S182" s="54">
        <f t="shared" si="98"/>
        <v>0</v>
      </c>
      <c r="T182" s="55">
        <f>IFERROR(SUM(T158+T159+T165+T166+T167+T168+T169+T170),0)</f>
        <v>0</v>
      </c>
      <c r="U182" s="19"/>
      <c r="V182" s="53">
        <f>IFERROR(SUM(V158+V159+V165+V166+V167+V168+V169+V170),0)</f>
        <v>0</v>
      </c>
      <c r="W182" s="54">
        <f t="shared" si="99"/>
        <v>0</v>
      </c>
      <c r="X182" s="55">
        <f>IFERROR(SUM(X158+X159+X165+X166+X167+X168+X169+X170),0)</f>
        <v>0</v>
      </c>
    </row>
    <row r="183" spans="1:24" ht="13.5" customHeight="1" x14ac:dyDescent="0.6">
      <c r="A183" s="19"/>
      <c r="B183" s="19"/>
      <c r="C183" s="173" t="s">
        <v>45</v>
      </c>
      <c r="D183" s="173"/>
      <c r="E183" s="19"/>
      <c r="F183" s="53">
        <f>IFERROR(SUM(F156+F157+F167+F168+F169+F170),0)</f>
        <v>0</v>
      </c>
      <c r="G183" s="54">
        <f t="shared" si="95"/>
        <v>0</v>
      </c>
      <c r="H183" s="55">
        <f>IFERROR(SUM(H156+H157+H167+H168+H169+H170),0)</f>
        <v>0</v>
      </c>
      <c r="I183" s="19"/>
      <c r="J183" s="53">
        <f>IFERROR(SUM(J156+J157+J167+J168+J169+J170),0)</f>
        <v>0</v>
      </c>
      <c r="K183" s="54">
        <f t="shared" si="96"/>
        <v>0</v>
      </c>
      <c r="L183" s="55">
        <f>IFERROR(SUM(L156+L157+L167+L168+L169+L170),0)</f>
        <v>0</v>
      </c>
      <c r="M183" s="19"/>
      <c r="N183" s="53">
        <f>IFERROR(SUM(N156+N157+N167+N168+N169+N170),0)</f>
        <v>0</v>
      </c>
      <c r="O183" s="54">
        <f t="shared" si="97"/>
        <v>0</v>
      </c>
      <c r="P183" s="55">
        <f>IFERROR(SUM(P156+P157+P167+P168+P169+P170),0)</f>
        <v>0</v>
      </c>
      <c r="Q183" s="19"/>
      <c r="R183" s="53">
        <f>IFERROR(SUM(R156+R157+R167+R168+R169+R170),0)</f>
        <v>0</v>
      </c>
      <c r="S183" s="54">
        <f t="shared" si="98"/>
        <v>0</v>
      </c>
      <c r="T183" s="55">
        <f>IFERROR(SUM(T156+T157+T167+T168+T169+T170),0)</f>
        <v>0</v>
      </c>
      <c r="U183" s="19"/>
      <c r="V183" s="53">
        <f>IFERROR(SUM(V156+V157+V167+V168+V169+V170),0)</f>
        <v>0</v>
      </c>
      <c r="W183" s="54">
        <f t="shared" si="99"/>
        <v>0</v>
      </c>
      <c r="X183" s="55">
        <f>IFERROR(SUM(X156+X157+X167+X168+X169+X170),0)</f>
        <v>0</v>
      </c>
    </row>
    <row r="184" spans="1:24" ht="13.5" customHeight="1" x14ac:dyDescent="0.6">
      <c r="A184" s="19"/>
      <c r="B184" s="19"/>
      <c r="C184" s="173" t="s">
        <v>21</v>
      </c>
      <c r="D184" s="173"/>
      <c r="E184" s="19"/>
      <c r="F184" s="56">
        <f>IFERROR(F160,0)</f>
        <v>0</v>
      </c>
      <c r="G184" s="57">
        <f t="shared" si="95"/>
        <v>0</v>
      </c>
      <c r="H184" s="58">
        <f>IFERROR(H160,0)</f>
        <v>0</v>
      </c>
      <c r="I184" s="19"/>
      <c r="J184" s="56">
        <f>IFERROR(J160,0)</f>
        <v>0</v>
      </c>
      <c r="K184" s="57">
        <f t="shared" si="96"/>
        <v>0</v>
      </c>
      <c r="L184" s="58">
        <f>IFERROR(L160,0)</f>
        <v>0</v>
      </c>
      <c r="M184" s="19"/>
      <c r="N184" s="56">
        <f>IFERROR(N160,0)</f>
        <v>0</v>
      </c>
      <c r="O184" s="57">
        <f t="shared" si="97"/>
        <v>0</v>
      </c>
      <c r="P184" s="58">
        <f>IFERROR(P160,0)</f>
        <v>0</v>
      </c>
      <c r="Q184" s="19"/>
      <c r="R184" s="56">
        <f>IFERROR(R160,0)</f>
        <v>0</v>
      </c>
      <c r="S184" s="57">
        <f t="shared" si="98"/>
        <v>0</v>
      </c>
      <c r="T184" s="58">
        <f>IFERROR(T160,0)</f>
        <v>0</v>
      </c>
      <c r="U184" s="19"/>
      <c r="V184" s="56">
        <f>IFERROR(V160,0)</f>
        <v>0</v>
      </c>
      <c r="W184" s="57">
        <f t="shared" si="99"/>
        <v>0</v>
      </c>
      <c r="X184" s="58">
        <f>IFERROR(X160,0)</f>
        <v>0</v>
      </c>
    </row>
    <row r="185" spans="1:24" ht="13.5" customHeight="1" x14ac:dyDescent="0.6">
      <c r="A185" s="19"/>
      <c r="B185" s="19"/>
      <c r="C185" s="19"/>
      <c r="D185" s="19"/>
      <c r="E185" s="19"/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19"/>
      <c r="R185" s="19"/>
      <c r="S185" s="19"/>
      <c r="T185" s="19"/>
      <c r="U185" s="19"/>
      <c r="V185" s="19"/>
      <c r="W185" s="19"/>
      <c r="X185" s="19"/>
    </row>
  </sheetData>
  <mergeCells count="220">
    <mergeCell ref="C180:D180"/>
    <mergeCell ref="C181:D181"/>
    <mergeCell ref="C182:D182"/>
    <mergeCell ref="C183:D183"/>
    <mergeCell ref="C184:D184"/>
    <mergeCell ref="A171:B172"/>
    <mergeCell ref="C171:D171"/>
    <mergeCell ref="C172:D172"/>
    <mergeCell ref="C173:D173"/>
    <mergeCell ref="C175:D175"/>
    <mergeCell ref="C179:D179"/>
    <mergeCell ref="A165:B166"/>
    <mergeCell ref="C165:D165"/>
    <mergeCell ref="C166:D166"/>
    <mergeCell ref="A167:B170"/>
    <mergeCell ref="C167:D167"/>
    <mergeCell ref="C168:D168"/>
    <mergeCell ref="C169:D169"/>
    <mergeCell ref="C170:D170"/>
    <mergeCell ref="A158:B159"/>
    <mergeCell ref="C158:D158"/>
    <mergeCell ref="C159:D159"/>
    <mergeCell ref="A160:B160"/>
    <mergeCell ref="C160:D160"/>
    <mergeCell ref="A161:B164"/>
    <mergeCell ref="C161:D161"/>
    <mergeCell ref="C162:D162"/>
    <mergeCell ref="C163:D163"/>
    <mergeCell ref="C164:D164"/>
    <mergeCell ref="F154:H154"/>
    <mergeCell ref="J154:L154"/>
    <mergeCell ref="N154:P154"/>
    <mergeCell ref="R154:T154"/>
    <mergeCell ref="V154:X154"/>
    <mergeCell ref="A156:B157"/>
    <mergeCell ref="C156:D156"/>
    <mergeCell ref="C157:D157"/>
    <mergeCell ref="K149:N149"/>
    <mergeCell ref="R149:T149"/>
    <mergeCell ref="F150:G150"/>
    <mergeCell ref="K150:N150"/>
    <mergeCell ref="R150:T150"/>
    <mergeCell ref="F153:X153"/>
    <mergeCell ref="C143:D143"/>
    <mergeCell ref="C144:D144"/>
    <mergeCell ref="C145:D145"/>
    <mergeCell ref="C146:D146"/>
    <mergeCell ref="C147:D147"/>
    <mergeCell ref="F149:G149"/>
    <mergeCell ref="A134:B135"/>
    <mergeCell ref="C134:D134"/>
    <mergeCell ref="C135:D135"/>
    <mergeCell ref="C136:D136"/>
    <mergeCell ref="C138:D138"/>
    <mergeCell ref="C142:D142"/>
    <mergeCell ref="A128:B129"/>
    <mergeCell ref="C128:D128"/>
    <mergeCell ref="C129:D129"/>
    <mergeCell ref="A130:B133"/>
    <mergeCell ref="C130:D130"/>
    <mergeCell ref="C131:D131"/>
    <mergeCell ref="C132:D132"/>
    <mergeCell ref="C133:D133"/>
    <mergeCell ref="A121:B122"/>
    <mergeCell ref="C121:D121"/>
    <mergeCell ref="C122:D122"/>
    <mergeCell ref="A123:B123"/>
    <mergeCell ref="C123:D123"/>
    <mergeCell ref="A124:B127"/>
    <mergeCell ref="C124:D124"/>
    <mergeCell ref="C125:D125"/>
    <mergeCell ref="C126:D126"/>
    <mergeCell ref="C127:D127"/>
    <mergeCell ref="F117:H117"/>
    <mergeCell ref="J117:L117"/>
    <mergeCell ref="N117:P117"/>
    <mergeCell ref="R117:T117"/>
    <mergeCell ref="V117:X117"/>
    <mergeCell ref="A119:B120"/>
    <mergeCell ref="C119:D119"/>
    <mergeCell ref="C120:D120"/>
    <mergeCell ref="K112:N112"/>
    <mergeCell ref="R112:T112"/>
    <mergeCell ref="F113:G113"/>
    <mergeCell ref="K113:N113"/>
    <mergeCell ref="R113:T113"/>
    <mergeCell ref="F116:X116"/>
    <mergeCell ref="C106:D106"/>
    <mergeCell ref="C107:D107"/>
    <mergeCell ref="C108:D108"/>
    <mergeCell ref="C109:D109"/>
    <mergeCell ref="C110:D110"/>
    <mergeCell ref="F112:G112"/>
    <mergeCell ref="A97:B98"/>
    <mergeCell ref="C97:D97"/>
    <mergeCell ref="C98:D98"/>
    <mergeCell ref="C99:D99"/>
    <mergeCell ref="C101:D101"/>
    <mergeCell ref="C105:D105"/>
    <mergeCell ref="A91:B92"/>
    <mergeCell ref="C91:D91"/>
    <mergeCell ref="C92:D92"/>
    <mergeCell ref="A93:B96"/>
    <mergeCell ref="C93:D93"/>
    <mergeCell ref="C94:D94"/>
    <mergeCell ref="C95:D95"/>
    <mergeCell ref="C96:D96"/>
    <mergeCell ref="A84:B85"/>
    <mergeCell ref="C84:D84"/>
    <mergeCell ref="C85:D85"/>
    <mergeCell ref="A86:B86"/>
    <mergeCell ref="C86:D86"/>
    <mergeCell ref="A87:B90"/>
    <mergeCell ref="C87:D87"/>
    <mergeCell ref="C88:D88"/>
    <mergeCell ref="C89:D89"/>
    <mergeCell ref="C90:D90"/>
    <mergeCell ref="F80:H80"/>
    <mergeCell ref="J80:L80"/>
    <mergeCell ref="N80:P80"/>
    <mergeCell ref="R80:T80"/>
    <mergeCell ref="V80:X80"/>
    <mergeCell ref="A82:B83"/>
    <mergeCell ref="C82:D82"/>
    <mergeCell ref="C83:D83"/>
    <mergeCell ref="K75:N75"/>
    <mergeCell ref="R75:T75"/>
    <mergeCell ref="F76:G76"/>
    <mergeCell ref="K76:N76"/>
    <mergeCell ref="R76:T76"/>
    <mergeCell ref="F79:X79"/>
    <mergeCell ref="C69:D69"/>
    <mergeCell ref="C70:D70"/>
    <mergeCell ref="C71:D71"/>
    <mergeCell ref="C72:D72"/>
    <mergeCell ref="C73:D73"/>
    <mergeCell ref="F75:G75"/>
    <mergeCell ref="A60:B61"/>
    <mergeCell ref="C60:D60"/>
    <mergeCell ref="C61:D61"/>
    <mergeCell ref="C62:D62"/>
    <mergeCell ref="C64:D64"/>
    <mergeCell ref="C68:D68"/>
    <mergeCell ref="A54:B55"/>
    <mergeCell ref="C54:D54"/>
    <mergeCell ref="C55:D55"/>
    <mergeCell ref="A56:B59"/>
    <mergeCell ref="C56:D56"/>
    <mergeCell ref="C57:D57"/>
    <mergeCell ref="C58:D58"/>
    <mergeCell ref="C59:D59"/>
    <mergeCell ref="A49:B49"/>
    <mergeCell ref="C49:D49"/>
    <mergeCell ref="A50:B53"/>
    <mergeCell ref="C50:D50"/>
    <mergeCell ref="C51:D51"/>
    <mergeCell ref="C52:D52"/>
    <mergeCell ref="C53:D53"/>
    <mergeCell ref="A45:B46"/>
    <mergeCell ref="C45:D45"/>
    <mergeCell ref="C46:D46"/>
    <mergeCell ref="A47:B48"/>
    <mergeCell ref="C47:D47"/>
    <mergeCell ref="C48:D48"/>
    <mergeCell ref="F42:X42"/>
    <mergeCell ref="F43:H43"/>
    <mergeCell ref="J43:L43"/>
    <mergeCell ref="N43:P43"/>
    <mergeCell ref="R43:T43"/>
    <mergeCell ref="V43:X43"/>
    <mergeCell ref="F38:G38"/>
    <mergeCell ref="K38:N38"/>
    <mergeCell ref="R38:T38"/>
    <mergeCell ref="F39:G39"/>
    <mergeCell ref="K39:N39"/>
    <mergeCell ref="R39:T39"/>
    <mergeCell ref="C32:D32"/>
    <mergeCell ref="C33:D33"/>
    <mergeCell ref="C34:D34"/>
    <mergeCell ref="C35:D35"/>
    <mergeCell ref="C36:D36"/>
    <mergeCell ref="C27:D27"/>
    <mergeCell ref="C31:D31"/>
    <mergeCell ref="A17:B18"/>
    <mergeCell ref="C17:D17"/>
    <mergeCell ref="C18:D18"/>
    <mergeCell ref="A19:B22"/>
    <mergeCell ref="C19:D19"/>
    <mergeCell ref="C20:D20"/>
    <mergeCell ref="C21:D21"/>
    <mergeCell ref="C22:D22"/>
    <mergeCell ref="V6:X6"/>
    <mergeCell ref="A8:B9"/>
    <mergeCell ref="C8:D8"/>
    <mergeCell ref="C9:D9"/>
    <mergeCell ref="F5:X5"/>
    <mergeCell ref="A23:B24"/>
    <mergeCell ref="C23:D23"/>
    <mergeCell ref="C24:D24"/>
    <mergeCell ref="C25:D25"/>
    <mergeCell ref="A10:B11"/>
    <mergeCell ref="C10:D10"/>
    <mergeCell ref="C11:D11"/>
    <mergeCell ref="A12:B12"/>
    <mergeCell ref="C12:D12"/>
    <mergeCell ref="A13:B16"/>
    <mergeCell ref="C13:D13"/>
    <mergeCell ref="C14:D14"/>
    <mergeCell ref="C15:D15"/>
    <mergeCell ref="F1:G1"/>
    <mergeCell ref="K1:N1"/>
    <mergeCell ref="R1:T1"/>
    <mergeCell ref="F2:G2"/>
    <mergeCell ref="K2:N2"/>
    <mergeCell ref="R2:T2"/>
    <mergeCell ref="C16:D16"/>
    <mergeCell ref="F6:H6"/>
    <mergeCell ref="J6:L6"/>
    <mergeCell ref="N6:P6"/>
    <mergeCell ref="R6:T6"/>
  </mergeCells>
  <conditionalFormatting sqref="F8:H26 V8:X26 N8:P26 J8:L26 R8:T26">
    <cfRule type="cellIs" dxfId="111" priority="67" operator="equal">
      <formula>0</formula>
    </cfRule>
  </conditionalFormatting>
  <conditionalFormatting sqref="F31:F36 H31:H36">
    <cfRule type="cellIs" dxfId="110" priority="66" operator="equal">
      <formula>0</formula>
    </cfRule>
  </conditionalFormatting>
  <conditionalFormatting sqref="G31:G36">
    <cfRule type="cellIs" dxfId="109" priority="65" operator="equal">
      <formula>0</formula>
    </cfRule>
  </conditionalFormatting>
  <conditionalFormatting sqref="J31:J36 L31:L36">
    <cfRule type="cellIs" dxfId="108" priority="64" operator="equal">
      <formula>0</formula>
    </cfRule>
  </conditionalFormatting>
  <conditionalFormatting sqref="K31:K36">
    <cfRule type="cellIs" dxfId="107" priority="63" operator="equal">
      <formula>0</formula>
    </cfRule>
  </conditionalFormatting>
  <conditionalFormatting sqref="N31:N36 P31:P36">
    <cfRule type="cellIs" dxfId="106" priority="62" operator="equal">
      <formula>0</formula>
    </cfRule>
  </conditionalFormatting>
  <conditionalFormatting sqref="O31:O36">
    <cfRule type="cellIs" dxfId="105" priority="61" operator="equal">
      <formula>0</formula>
    </cfRule>
  </conditionalFormatting>
  <conditionalFormatting sqref="R31:R36 T31:T36">
    <cfRule type="cellIs" dxfId="104" priority="60" operator="equal">
      <formula>0</formula>
    </cfRule>
  </conditionalFormatting>
  <conditionalFormatting sqref="S31:S36">
    <cfRule type="cellIs" dxfId="103" priority="59" operator="equal">
      <formula>0</formula>
    </cfRule>
  </conditionalFormatting>
  <conditionalFormatting sqref="V31:V36 X31:X36">
    <cfRule type="cellIs" dxfId="102" priority="58" operator="equal">
      <formula>0</formula>
    </cfRule>
  </conditionalFormatting>
  <conditionalFormatting sqref="W31:W36">
    <cfRule type="cellIs" dxfId="101" priority="57" operator="equal">
      <formula>0</formula>
    </cfRule>
  </conditionalFormatting>
  <conditionalFormatting sqref="F45:H63 V45:X63 N45:P63 J45:L63 R45:T63">
    <cfRule type="cellIs" dxfId="100" priority="45" operator="equal">
      <formula>0</formula>
    </cfRule>
  </conditionalFormatting>
  <conditionalFormatting sqref="F68:F73 H68:H73">
    <cfRule type="cellIs" dxfId="99" priority="44" operator="equal">
      <formula>0</formula>
    </cfRule>
  </conditionalFormatting>
  <conditionalFormatting sqref="G68:G73">
    <cfRule type="cellIs" dxfId="98" priority="43" operator="equal">
      <formula>0</formula>
    </cfRule>
  </conditionalFormatting>
  <conditionalFormatting sqref="J68:J73 L68:L73">
    <cfRule type="cellIs" dxfId="97" priority="42" operator="equal">
      <formula>0</formula>
    </cfRule>
  </conditionalFormatting>
  <conditionalFormatting sqref="K68:K73">
    <cfRule type="cellIs" dxfId="96" priority="41" operator="equal">
      <formula>0</formula>
    </cfRule>
  </conditionalFormatting>
  <conditionalFormatting sqref="N68:N73 P68:P73">
    <cfRule type="cellIs" dxfId="95" priority="40" operator="equal">
      <formula>0</formula>
    </cfRule>
  </conditionalFormatting>
  <conditionalFormatting sqref="O68:O73">
    <cfRule type="cellIs" dxfId="94" priority="39" operator="equal">
      <formula>0</formula>
    </cfRule>
  </conditionalFormatting>
  <conditionalFormatting sqref="R68:R73 T68:T73">
    <cfRule type="cellIs" dxfId="93" priority="38" operator="equal">
      <formula>0</formula>
    </cfRule>
  </conditionalFormatting>
  <conditionalFormatting sqref="S68:S73">
    <cfRule type="cellIs" dxfId="92" priority="37" operator="equal">
      <formula>0</formula>
    </cfRule>
  </conditionalFormatting>
  <conditionalFormatting sqref="V68:V73 X68:X73">
    <cfRule type="cellIs" dxfId="91" priority="36" operator="equal">
      <formula>0</formula>
    </cfRule>
  </conditionalFormatting>
  <conditionalFormatting sqref="W68:W73">
    <cfRule type="cellIs" dxfId="90" priority="35" operator="equal">
      <formula>0</formula>
    </cfRule>
  </conditionalFormatting>
  <conditionalFormatting sqref="F82:H100 V82:X100 N82:P100 J82:L100 R82:T100">
    <cfRule type="cellIs" dxfId="89" priority="33" operator="equal">
      <formula>0</formula>
    </cfRule>
  </conditionalFormatting>
  <conditionalFormatting sqref="F105:F110 H105:H110">
    <cfRule type="cellIs" dxfId="88" priority="32" operator="equal">
      <formula>0</formula>
    </cfRule>
  </conditionalFormatting>
  <conditionalFormatting sqref="G105:G110">
    <cfRule type="cellIs" dxfId="87" priority="31" operator="equal">
      <formula>0</formula>
    </cfRule>
  </conditionalFormatting>
  <conditionalFormatting sqref="J105:J110 L105:L110">
    <cfRule type="cellIs" dxfId="86" priority="30" operator="equal">
      <formula>0</formula>
    </cfRule>
  </conditionalFormatting>
  <conditionalFormatting sqref="K105:K110">
    <cfRule type="cellIs" dxfId="85" priority="29" operator="equal">
      <formula>0</formula>
    </cfRule>
  </conditionalFormatting>
  <conditionalFormatting sqref="N105:N110 P105:P110">
    <cfRule type="cellIs" dxfId="84" priority="28" operator="equal">
      <formula>0</formula>
    </cfRule>
  </conditionalFormatting>
  <conditionalFormatting sqref="O105:O110">
    <cfRule type="cellIs" dxfId="83" priority="27" operator="equal">
      <formula>0</formula>
    </cfRule>
  </conditionalFormatting>
  <conditionalFormatting sqref="R105:R110 T105:T110">
    <cfRule type="cellIs" dxfId="82" priority="26" operator="equal">
      <formula>0</formula>
    </cfRule>
  </conditionalFormatting>
  <conditionalFormatting sqref="S105:S110">
    <cfRule type="cellIs" dxfId="81" priority="25" operator="equal">
      <formula>0</formula>
    </cfRule>
  </conditionalFormatting>
  <conditionalFormatting sqref="V105:V110 X105:X110">
    <cfRule type="cellIs" dxfId="80" priority="24" operator="equal">
      <formula>0</formula>
    </cfRule>
  </conditionalFormatting>
  <conditionalFormatting sqref="W105:W110">
    <cfRule type="cellIs" dxfId="79" priority="23" operator="equal">
      <formula>0</formula>
    </cfRule>
  </conditionalFormatting>
  <conditionalFormatting sqref="F119:H137 V119:X137 N119:P137 J119:L137 R119:T137">
    <cfRule type="cellIs" dxfId="78" priority="22" operator="equal">
      <formula>0</formula>
    </cfRule>
  </conditionalFormatting>
  <conditionalFormatting sqref="F142:F147 H142:H147">
    <cfRule type="cellIs" dxfId="77" priority="21" operator="equal">
      <formula>0</formula>
    </cfRule>
  </conditionalFormatting>
  <conditionalFormatting sqref="G142:G147">
    <cfRule type="cellIs" dxfId="76" priority="20" operator="equal">
      <formula>0</formula>
    </cfRule>
  </conditionalFormatting>
  <conditionalFormatting sqref="J142:J147 L142:L147">
    <cfRule type="cellIs" dxfId="75" priority="19" operator="equal">
      <formula>0</formula>
    </cfRule>
  </conditionalFormatting>
  <conditionalFormatting sqref="K142:K147">
    <cfRule type="cellIs" dxfId="74" priority="18" operator="equal">
      <formula>0</formula>
    </cfRule>
  </conditionalFormatting>
  <conditionalFormatting sqref="N142:N147 P142:P147">
    <cfRule type="cellIs" dxfId="73" priority="17" operator="equal">
      <formula>0</formula>
    </cfRule>
  </conditionalFormatting>
  <conditionalFormatting sqref="O142:O147">
    <cfRule type="cellIs" dxfId="72" priority="16" operator="equal">
      <formula>0</formula>
    </cfRule>
  </conditionalFormatting>
  <conditionalFormatting sqref="R142:R147 T142:T147">
    <cfRule type="cellIs" dxfId="71" priority="15" operator="equal">
      <formula>0</formula>
    </cfRule>
  </conditionalFormatting>
  <conditionalFormatting sqref="S142:S147">
    <cfRule type="cellIs" dxfId="70" priority="14" operator="equal">
      <formula>0</formula>
    </cfRule>
  </conditionalFormatting>
  <conditionalFormatting sqref="V142:V147 X142:X147">
    <cfRule type="cellIs" dxfId="69" priority="13" operator="equal">
      <formula>0</formula>
    </cfRule>
  </conditionalFormatting>
  <conditionalFormatting sqref="W142:W147">
    <cfRule type="cellIs" dxfId="68" priority="12" operator="equal">
      <formula>0</formula>
    </cfRule>
  </conditionalFormatting>
  <conditionalFormatting sqref="F156:H174 V156:X174 N156:P174 J156:L174 R156:T174">
    <cfRule type="cellIs" dxfId="67" priority="11" operator="equal">
      <formula>0</formula>
    </cfRule>
  </conditionalFormatting>
  <conditionalFormatting sqref="F179:F184 H179:H184">
    <cfRule type="cellIs" dxfId="66" priority="10" operator="equal">
      <formula>0</formula>
    </cfRule>
  </conditionalFormatting>
  <conditionalFormatting sqref="G179:G184">
    <cfRule type="cellIs" dxfId="65" priority="9" operator="equal">
      <formula>0</formula>
    </cfRule>
  </conditionalFormatting>
  <conditionalFormatting sqref="J179:J184 L179:L184">
    <cfRule type="cellIs" dxfId="64" priority="8" operator="equal">
      <formula>0</formula>
    </cfRule>
  </conditionalFormatting>
  <conditionalFormatting sqref="K179:K184">
    <cfRule type="cellIs" dxfId="63" priority="7" operator="equal">
      <formula>0</formula>
    </cfRule>
  </conditionalFormatting>
  <conditionalFormatting sqref="N179:N184 P179:P184">
    <cfRule type="cellIs" dxfId="62" priority="6" operator="equal">
      <formula>0</formula>
    </cfRule>
  </conditionalFormatting>
  <conditionalFormatting sqref="O179:O184">
    <cfRule type="cellIs" dxfId="61" priority="5" operator="equal">
      <formula>0</formula>
    </cfRule>
  </conditionalFormatting>
  <conditionalFormatting sqref="R179:R184 T179:T184">
    <cfRule type="cellIs" dxfId="60" priority="4" operator="equal">
      <formula>0</formula>
    </cfRule>
  </conditionalFormatting>
  <conditionalFormatting sqref="S179:S184">
    <cfRule type="cellIs" dxfId="59" priority="3" operator="equal">
      <formula>0</formula>
    </cfRule>
  </conditionalFormatting>
  <conditionalFormatting sqref="V179:V184 X179:X184">
    <cfRule type="cellIs" dxfId="58" priority="2" operator="equal">
      <formula>0</formula>
    </cfRule>
  </conditionalFormatting>
  <conditionalFormatting sqref="W179:W184">
    <cfRule type="cellIs" dxfId="57" priority="1" operator="equal">
      <formula>0</formula>
    </cfRule>
  </conditionalFormatting>
  <pageMargins left="0.25" right="0.25" top="0.75" bottom="0.75" header="0.3" footer="0.3"/>
  <pageSetup paperSize="9" orientation="landscape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W42"/>
  <sheetViews>
    <sheetView workbookViewId="0">
      <selection activeCell="D32" sqref="D32"/>
    </sheetView>
  </sheetViews>
  <sheetFormatPr baseColWidth="10" defaultColWidth="11" defaultRowHeight="16.5" x14ac:dyDescent="0.6"/>
  <cols>
    <col min="1" max="1" width="11.86328125" style="1" bestFit="1" customWidth="1"/>
    <col min="2" max="2" width="6.86328125" style="1" bestFit="1" customWidth="1"/>
    <col min="3" max="3" width="10.1328125" style="1" customWidth="1"/>
    <col min="4" max="4" width="7.86328125" style="1" customWidth="1"/>
    <col min="5" max="5" width="3.3984375" style="1" customWidth="1"/>
    <col min="6" max="6" width="7.86328125" style="1" customWidth="1"/>
    <col min="7" max="7" width="3.3984375" style="1" customWidth="1"/>
    <col min="8" max="10" width="7.86328125" style="1" customWidth="1"/>
    <col min="11" max="11" width="3.3984375" style="1" customWidth="1"/>
    <col min="12" max="12" width="7.86328125" style="1" customWidth="1"/>
    <col min="13" max="13" width="3.3984375" style="1" customWidth="1"/>
    <col min="14" max="16" width="7.86328125" style="1" customWidth="1"/>
    <col min="17" max="17" width="3.3984375" style="1" customWidth="1"/>
    <col min="18" max="18" width="7.86328125" style="1" customWidth="1"/>
    <col min="19" max="19" width="3.3984375" style="1" customWidth="1"/>
    <col min="20" max="22" width="7.86328125" style="1" customWidth="1"/>
    <col min="23" max="23" width="3.3984375" style="1" customWidth="1"/>
    <col min="24" max="24" width="7.86328125" style="1" customWidth="1"/>
    <col min="25" max="25" width="3.3984375" style="1" customWidth="1"/>
    <col min="26" max="28" width="7.86328125" style="1" customWidth="1"/>
    <col min="29" max="29" width="3.3984375" style="1" customWidth="1"/>
    <col min="30" max="30" width="7.86328125" style="1" customWidth="1"/>
    <col min="31" max="31" width="3.3984375" style="1" customWidth="1"/>
    <col min="32" max="34" width="7.86328125" style="1" customWidth="1"/>
    <col min="35" max="35" width="3.3984375" style="1" customWidth="1"/>
    <col min="36" max="36" width="7.86328125" style="1" customWidth="1"/>
    <col min="37" max="37" width="3.3984375" style="1" customWidth="1"/>
    <col min="38" max="40" width="7.86328125" style="1" customWidth="1"/>
    <col min="41" max="41" width="3.3984375" style="1" customWidth="1"/>
    <col min="42" max="42" width="7.86328125" style="1" customWidth="1"/>
    <col min="43" max="43" width="3.3984375" style="1" customWidth="1"/>
    <col min="44" max="46" width="7.86328125" style="1" customWidth="1"/>
    <col min="47" max="47" width="3.3984375" style="1" customWidth="1"/>
    <col min="48" max="48" width="7.86328125" style="1" customWidth="1"/>
    <col min="49" max="49" width="3.3984375" style="1" customWidth="1"/>
    <col min="50" max="52" width="7.86328125" style="1" customWidth="1"/>
    <col min="53" max="53" width="3.3984375" style="1" customWidth="1"/>
    <col min="54" max="54" width="7.86328125" style="1" customWidth="1"/>
    <col min="55" max="55" width="3.3984375" style="1" customWidth="1"/>
    <col min="56" max="58" width="7.86328125" style="1" customWidth="1"/>
    <col min="59" max="59" width="3.3984375" style="1" customWidth="1"/>
    <col min="60" max="60" width="7.86328125" style="1" customWidth="1"/>
    <col min="61" max="61" width="3.3984375" style="1" customWidth="1"/>
    <col min="62" max="64" width="7.86328125" style="1" customWidth="1"/>
    <col min="65" max="65" width="3.3984375" style="1" customWidth="1"/>
    <col min="66" max="66" width="7.86328125" style="1" customWidth="1"/>
    <col min="67" max="67" width="3.3984375" style="1" customWidth="1"/>
    <col min="68" max="70" width="7.86328125" style="1" customWidth="1"/>
    <col min="71" max="71" width="3.3984375" style="1" customWidth="1"/>
    <col min="72" max="72" width="7.86328125" style="1" customWidth="1"/>
    <col min="73" max="73" width="3.3984375" style="1" customWidth="1"/>
    <col min="74" max="76" width="7.86328125" style="1" customWidth="1"/>
    <col min="77" max="77" width="3.3984375" style="1" customWidth="1"/>
    <col min="78" max="78" width="7.86328125" style="1" customWidth="1"/>
    <col min="79" max="79" width="3.3984375" style="1" customWidth="1"/>
    <col min="80" max="82" width="7.86328125" style="1" customWidth="1"/>
    <col min="83" max="83" width="3.3984375" style="1" customWidth="1"/>
    <col min="84" max="84" width="7.86328125" style="1" customWidth="1"/>
    <col min="85" max="85" width="3.3984375" style="1" customWidth="1"/>
    <col min="86" max="88" width="7.86328125" style="1" customWidth="1"/>
    <col min="89" max="89" width="3.3984375" style="1" customWidth="1"/>
    <col min="90" max="90" width="7.86328125" style="1" customWidth="1"/>
    <col min="91" max="91" width="3.3984375" style="1" customWidth="1"/>
    <col min="92" max="94" width="7.86328125" style="1" customWidth="1"/>
    <col min="95" max="95" width="3.3984375" style="1" customWidth="1"/>
    <col min="96" max="96" width="7.86328125" style="1" customWidth="1"/>
    <col min="97" max="97" width="3.3984375" style="1" customWidth="1"/>
    <col min="98" max="100" width="7.86328125" style="1" customWidth="1"/>
    <col min="101" max="101" width="3.3984375" style="1" customWidth="1"/>
    <col min="102" max="102" width="7.86328125" style="1" customWidth="1"/>
    <col min="103" max="103" width="3.3984375" style="1" customWidth="1"/>
    <col min="104" max="106" width="7.86328125" style="1" customWidth="1"/>
    <col min="107" max="107" width="3.3984375" style="1" customWidth="1"/>
    <col min="108" max="108" width="7.86328125" style="1" customWidth="1"/>
    <col min="109" max="109" width="3.3984375" style="1" customWidth="1"/>
    <col min="110" max="112" width="7.86328125" style="1" customWidth="1"/>
    <col min="113" max="113" width="3.3984375" style="1" customWidth="1"/>
    <col min="114" max="114" width="7.86328125" style="1" customWidth="1"/>
    <col min="115" max="115" width="3.3984375" style="1" customWidth="1"/>
    <col min="116" max="118" width="7.86328125" style="1" customWidth="1"/>
    <col min="119" max="119" width="3.3984375" style="1" customWidth="1"/>
    <col min="120" max="120" width="7.86328125" style="1" customWidth="1"/>
    <col min="121" max="121" width="3.3984375" style="1" customWidth="1"/>
    <col min="122" max="124" width="7.86328125" style="1" customWidth="1"/>
    <col min="125" max="125" width="3.3984375" style="1" customWidth="1"/>
    <col min="126" max="126" width="7.86328125" style="1" customWidth="1"/>
    <col min="127" max="127" width="3.3984375" style="1" customWidth="1"/>
    <col min="128" max="130" width="7.86328125" style="1" customWidth="1"/>
    <col min="131" max="131" width="3.3984375" style="1" customWidth="1"/>
    <col min="132" max="132" width="7.86328125" style="1" customWidth="1"/>
    <col min="133" max="133" width="3.3984375" style="1" customWidth="1"/>
    <col min="134" max="136" width="7.86328125" style="1" customWidth="1"/>
    <col min="137" max="137" width="3.3984375" style="1" customWidth="1"/>
    <col min="138" max="138" width="7.86328125" style="1" customWidth="1"/>
    <col min="139" max="139" width="3.3984375" style="1" customWidth="1"/>
    <col min="140" max="142" width="7.86328125" style="1" customWidth="1"/>
    <col min="143" max="143" width="3.3984375" style="1" customWidth="1"/>
    <col min="144" max="144" width="7.86328125" style="1" customWidth="1"/>
    <col min="145" max="145" width="3.3984375" style="1" customWidth="1"/>
    <col min="146" max="148" width="7.86328125" style="1" customWidth="1"/>
    <col min="149" max="149" width="3.3984375" style="1" customWidth="1"/>
    <col min="150" max="150" width="7.86328125" style="1" customWidth="1"/>
    <col min="151" max="151" width="3.3984375" style="1" customWidth="1"/>
    <col min="152" max="153" width="7.86328125" style="1" customWidth="1"/>
    <col min="154" max="16384" width="11" style="1"/>
  </cols>
  <sheetData>
    <row r="1" spans="1:153" ht="16.899999999999999" thickBot="1" x14ac:dyDescent="0.65">
      <c r="A1" s="127">
        <f ca="1">TODAY()-1</f>
        <v>43032</v>
      </c>
      <c r="B1" s="62"/>
      <c r="C1" s="62"/>
    </row>
    <row r="2" spans="1:153" ht="12.75" customHeight="1" x14ac:dyDescent="0.6">
      <c r="A2" s="177" t="s">
        <v>74</v>
      </c>
      <c r="B2" s="178"/>
      <c r="C2" s="179"/>
      <c r="D2" s="63" t="s">
        <v>51</v>
      </c>
      <c r="E2" s="64"/>
      <c r="F2" s="64"/>
      <c r="G2" s="64"/>
      <c r="H2" s="64"/>
      <c r="I2" s="65"/>
      <c r="J2" s="63" t="s">
        <v>52</v>
      </c>
      <c r="K2" s="64"/>
      <c r="L2" s="64"/>
      <c r="M2" s="64"/>
      <c r="N2" s="64"/>
      <c r="O2" s="65"/>
      <c r="P2" s="64" t="s">
        <v>53</v>
      </c>
      <c r="Q2" s="64"/>
      <c r="R2" s="64"/>
      <c r="S2" s="64"/>
      <c r="T2" s="64"/>
      <c r="U2" s="65"/>
      <c r="V2" s="64" t="s">
        <v>54</v>
      </c>
      <c r="W2" s="64"/>
      <c r="X2" s="64"/>
      <c r="Y2" s="64"/>
      <c r="Z2" s="64"/>
      <c r="AA2" s="65"/>
      <c r="AB2" s="64" t="s">
        <v>55</v>
      </c>
      <c r="AC2" s="64"/>
      <c r="AD2" s="64"/>
      <c r="AE2" s="64"/>
      <c r="AF2" s="64"/>
      <c r="AG2" s="65"/>
      <c r="AH2" s="64" t="s">
        <v>56</v>
      </c>
      <c r="AI2" s="64"/>
      <c r="AJ2" s="64"/>
      <c r="AK2" s="64"/>
      <c r="AL2" s="64"/>
      <c r="AM2" s="65"/>
      <c r="AN2" s="64" t="s">
        <v>57</v>
      </c>
      <c r="AO2" s="64"/>
      <c r="AP2" s="64"/>
      <c r="AQ2" s="64"/>
      <c r="AR2" s="64"/>
      <c r="AS2" s="65"/>
      <c r="AT2" s="64" t="s">
        <v>58</v>
      </c>
      <c r="AU2" s="64"/>
      <c r="AV2" s="64"/>
      <c r="AW2" s="64"/>
      <c r="AX2" s="64"/>
      <c r="AY2" s="65"/>
      <c r="AZ2" s="64" t="s">
        <v>59</v>
      </c>
      <c r="BA2" s="64"/>
      <c r="BB2" s="64"/>
      <c r="BC2" s="64"/>
      <c r="BD2" s="64"/>
      <c r="BE2" s="65"/>
      <c r="BF2" s="64" t="s">
        <v>28</v>
      </c>
      <c r="BG2" s="64"/>
      <c r="BH2" s="64"/>
      <c r="BI2" s="64"/>
      <c r="BJ2" s="64"/>
      <c r="BK2" s="65"/>
      <c r="BL2" s="64" t="s">
        <v>60</v>
      </c>
      <c r="BM2" s="64"/>
      <c r="BN2" s="64"/>
      <c r="BO2" s="64"/>
      <c r="BP2" s="64"/>
      <c r="BQ2" s="65"/>
      <c r="BR2" s="64" t="s">
        <v>61</v>
      </c>
      <c r="BS2" s="64"/>
      <c r="BT2" s="64"/>
      <c r="BU2" s="64"/>
      <c r="BV2" s="64"/>
      <c r="BW2" s="65"/>
      <c r="BX2" s="64" t="s">
        <v>62</v>
      </c>
      <c r="BY2" s="64"/>
      <c r="BZ2" s="64"/>
      <c r="CA2" s="64"/>
      <c r="CB2" s="64"/>
      <c r="CC2" s="65"/>
      <c r="CD2" s="64" t="s">
        <v>63</v>
      </c>
      <c r="CE2" s="64"/>
      <c r="CF2" s="64"/>
      <c r="CG2" s="64"/>
      <c r="CH2" s="64"/>
      <c r="CI2" s="65"/>
      <c r="CJ2" s="64" t="s">
        <v>64</v>
      </c>
      <c r="CK2" s="64"/>
      <c r="CL2" s="64"/>
      <c r="CM2" s="64"/>
      <c r="CN2" s="64"/>
      <c r="CO2" s="65"/>
      <c r="CP2" s="64" t="s">
        <v>65</v>
      </c>
      <c r="CQ2" s="64"/>
      <c r="CR2" s="64"/>
      <c r="CS2" s="64"/>
      <c r="CT2" s="64"/>
      <c r="CU2" s="65"/>
      <c r="CV2" s="64" t="s">
        <v>66</v>
      </c>
      <c r="CW2" s="64"/>
      <c r="CX2" s="64"/>
      <c r="CY2" s="64"/>
      <c r="CZ2" s="64"/>
      <c r="DA2" s="65"/>
      <c r="DB2" s="64" t="s">
        <v>67</v>
      </c>
      <c r="DC2" s="64"/>
      <c r="DD2" s="64"/>
      <c r="DE2" s="64"/>
      <c r="DF2" s="64"/>
      <c r="DG2" s="65"/>
      <c r="DH2" s="64" t="s">
        <v>68</v>
      </c>
      <c r="DI2" s="64"/>
      <c r="DJ2" s="64"/>
      <c r="DK2" s="64"/>
      <c r="DL2" s="64"/>
      <c r="DM2" s="65"/>
      <c r="DN2" s="64" t="s">
        <v>69</v>
      </c>
      <c r="DO2" s="64"/>
      <c r="DP2" s="64"/>
      <c r="DQ2" s="64"/>
      <c r="DR2" s="64"/>
      <c r="DS2" s="65"/>
      <c r="DT2" s="64" t="s">
        <v>70</v>
      </c>
      <c r="DU2" s="64"/>
      <c r="DV2" s="64"/>
      <c r="DW2" s="64"/>
      <c r="DX2" s="64"/>
      <c r="DY2" s="65"/>
      <c r="DZ2" s="64" t="s">
        <v>71</v>
      </c>
      <c r="EA2" s="64"/>
      <c r="EB2" s="64"/>
      <c r="EC2" s="64"/>
      <c r="ED2" s="64"/>
      <c r="EE2" s="65"/>
      <c r="EF2" s="64" t="s">
        <v>72</v>
      </c>
      <c r="EG2" s="64"/>
      <c r="EH2" s="64"/>
      <c r="EI2" s="64"/>
      <c r="EJ2" s="64"/>
      <c r="EK2" s="65"/>
      <c r="EL2" s="63" t="s">
        <v>73</v>
      </c>
      <c r="EM2" s="64"/>
      <c r="EN2" s="64"/>
      <c r="EO2" s="64"/>
      <c r="EP2" s="64"/>
      <c r="EQ2" s="65"/>
      <c r="ER2" s="66"/>
      <c r="ES2" s="67"/>
      <c r="ET2" s="67"/>
      <c r="EU2" s="66"/>
      <c r="EV2" s="66"/>
      <c r="EW2" s="66"/>
    </row>
    <row r="3" spans="1:153" ht="12.75" customHeight="1" x14ac:dyDescent="0.6">
      <c r="A3" s="180" t="s">
        <v>75</v>
      </c>
      <c r="B3" s="181"/>
      <c r="C3" s="182"/>
      <c r="D3" s="68"/>
      <c r="E3" s="69" t="s">
        <v>51</v>
      </c>
      <c r="F3" s="69"/>
      <c r="G3" s="69"/>
      <c r="H3" s="69"/>
      <c r="I3" s="70"/>
      <c r="J3" s="68"/>
      <c r="K3" s="69" t="s">
        <v>52</v>
      </c>
      <c r="L3" s="69"/>
      <c r="M3" s="69"/>
      <c r="N3" s="69"/>
      <c r="O3" s="70"/>
      <c r="P3" s="71"/>
      <c r="Q3" s="69" t="s">
        <v>53</v>
      </c>
      <c r="R3" s="69"/>
      <c r="S3" s="69"/>
      <c r="T3" s="69"/>
      <c r="U3" s="70"/>
      <c r="V3" s="69"/>
      <c r="W3" s="69" t="s">
        <v>54</v>
      </c>
      <c r="X3" s="69"/>
      <c r="Y3" s="69"/>
      <c r="Z3" s="69"/>
      <c r="AA3" s="70"/>
      <c r="AB3" s="69"/>
      <c r="AC3" s="69" t="s">
        <v>55</v>
      </c>
      <c r="AD3" s="69"/>
      <c r="AE3" s="69"/>
      <c r="AF3" s="69"/>
      <c r="AG3" s="70"/>
      <c r="AH3" s="69"/>
      <c r="AI3" s="69" t="s">
        <v>56</v>
      </c>
      <c r="AJ3" s="69"/>
      <c r="AK3" s="69"/>
      <c r="AL3" s="69"/>
      <c r="AM3" s="70"/>
      <c r="AN3" s="69"/>
      <c r="AO3" s="69" t="s">
        <v>57</v>
      </c>
      <c r="AP3" s="69"/>
      <c r="AQ3" s="69"/>
      <c r="AR3" s="69"/>
      <c r="AS3" s="70"/>
      <c r="AT3" s="69"/>
      <c r="AU3" s="69" t="s">
        <v>58</v>
      </c>
      <c r="AV3" s="69"/>
      <c r="AW3" s="69"/>
      <c r="AX3" s="69"/>
      <c r="AY3" s="70"/>
      <c r="AZ3" s="69"/>
      <c r="BA3" s="69" t="s">
        <v>59</v>
      </c>
      <c r="BB3" s="69"/>
      <c r="BC3" s="69"/>
      <c r="BD3" s="69"/>
      <c r="BE3" s="70"/>
      <c r="BF3" s="69"/>
      <c r="BG3" s="69" t="s">
        <v>28</v>
      </c>
      <c r="BH3" s="69"/>
      <c r="BI3" s="69"/>
      <c r="BJ3" s="69"/>
      <c r="BK3" s="70"/>
      <c r="BL3" s="69"/>
      <c r="BM3" s="69" t="s">
        <v>60</v>
      </c>
      <c r="BN3" s="69"/>
      <c r="BO3" s="69"/>
      <c r="BP3" s="69"/>
      <c r="BQ3" s="70"/>
      <c r="BR3" s="69"/>
      <c r="BS3" s="69" t="s">
        <v>61</v>
      </c>
      <c r="BT3" s="69"/>
      <c r="BU3" s="69"/>
      <c r="BV3" s="69"/>
      <c r="BW3" s="70"/>
      <c r="BX3" s="69"/>
      <c r="BY3" s="69" t="s">
        <v>62</v>
      </c>
      <c r="BZ3" s="69"/>
      <c r="CA3" s="69"/>
      <c r="CB3" s="69"/>
      <c r="CC3" s="70"/>
      <c r="CD3" s="69"/>
      <c r="CE3" s="69" t="s">
        <v>63</v>
      </c>
      <c r="CF3" s="69"/>
      <c r="CG3" s="69"/>
      <c r="CH3" s="69"/>
      <c r="CI3" s="70"/>
      <c r="CJ3" s="69"/>
      <c r="CK3" s="69" t="s">
        <v>64</v>
      </c>
      <c r="CL3" s="69"/>
      <c r="CM3" s="69"/>
      <c r="CN3" s="69"/>
      <c r="CO3" s="70"/>
      <c r="CP3" s="69"/>
      <c r="CQ3" s="69" t="s">
        <v>65</v>
      </c>
      <c r="CR3" s="69"/>
      <c r="CS3" s="69"/>
      <c r="CT3" s="69"/>
      <c r="CU3" s="70"/>
      <c r="CV3" s="69"/>
      <c r="CW3" s="69" t="s">
        <v>66</v>
      </c>
      <c r="CX3" s="69"/>
      <c r="CY3" s="69"/>
      <c r="CZ3" s="69"/>
      <c r="DA3" s="70"/>
      <c r="DB3" s="69"/>
      <c r="DC3" s="69" t="s">
        <v>67</v>
      </c>
      <c r="DD3" s="69"/>
      <c r="DE3" s="69"/>
      <c r="DF3" s="69"/>
      <c r="DG3" s="70"/>
      <c r="DH3" s="69"/>
      <c r="DI3" s="69" t="s">
        <v>68</v>
      </c>
      <c r="DJ3" s="69"/>
      <c r="DK3" s="69"/>
      <c r="DL3" s="69"/>
      <c r="DM3" s="70"/>
      <c r="DN3" s="69"/>
      <c r="DO3" s="69" t="s">
        <v>69</v>
      </c>
      <c r="DP3" s="69"/>
      <c r="DQ3" s="69"/>
      <c r="DR3" s="69"/>
      <c r="DS3" s="70"/>
      <c r="DT3" s="69"/>
      <c r="DU3" s="69" t="s">
        <v>70</v>
      </c>
      <c r="DV3" s="69"/>
      <c r="DW3" s="69"/>
      <c r="DX3" s="69"/>
      <c r="DY3" s="70"/>
      <c r="DZ3" s="69"/>
      <c r="EA3" s="69" t="s">
        <v>71</v>
      </c>
      <c r="EB3" s="69"/>
      <c r="EC3" s="69"/>
      <c r="ED3" s="69"/>
      <c r="EE3" s="70"/>
      <c r="EF3" s="69"/>
      <c r="EG3" s="69" t="s">
        <v>72</v>
      </c>
      <c r="EH3" s="69"/>
      <c r="EI3" s="69"/>
      <c r="EJ3" s="69"/>
      <c r="EK3" s="70"/>
      <c r="EL3" s="72"/>
      <c r="EM3" s="69" t="s">
        <v>73</v>
      </c>
      <c r="EN3" s="69"/>
      <c r="EO3" s="69"/>
      <c r="EP3" s="69"/>
      <c r="EQ3" s="70"/>
      <c r="ER3" s="66"/>
      <c r="ES3" s="66"/>
      <c r="ET3" s="67"/>
      <c r="EU3" s="66"/>
      <c r="EV3" s="66"/>
      <c r="EW3" s="66"/>
    </row>
    <row r="4" spans="1:153" ht="12.75" customHeight="1" x14ac:dyDescent="0.6">
      <c r="A4" s="183" t="s">
        <v>76</v>
      </c>
      <c r="B4" s="184"/>
      <c r="C4" s="185"/>
      <c r="D4" s="73"/>
      <c r="E4" s="74"/>
      <c r="F4" s="74" t="s">
        <v>51</v>
      </c>
      <c r="G4" s="74"/>
      <c r="H4" s="74"/>
      <c r="I4" s="75"/>
      <c r="J4" s="73"/>
      <c r="K4" s="74"/>
      <c r="L4" s="74" t="s">
        <v>52</v>
      </c>
      <c r="M4" s="74"/>
      <c r="N4" s="74"/>
      <c r="O4" s="75"/>
      <c r="P4" s="74"/>
      <c r="Q4" s="74"/>
      <c r="R4" s="74" t="s">
        <v>53</v>
      </c>
      <c r="S4" s="74"/>
      <c r="T4" s="74"/>
      <c r="U4" s="75"/>
      <c r="V4" s="74"/>
      <c r="W4" s="74"/>
      <c r="X4" s="74" t="s">
        <v>54</v>
      </c>
      <c r="Y4" s="74"/>
      <c r="Z4" s="74"/>
      <c r="AA4" s="75"/>
      <c r="AB4" s="74"/>
      <c r="AC4" s="74"/>
      <c r="AD4" s="74" t="s">
        <v>55</v>
      </c>
      <c r="AE4" s="74"/>
      <c r="AF4" s="74"/>
      <c r="AG4" s="75"/>
      <c r="AH4" s="74"/>
      <c r="AI4" s="74"/>
      <c r="AJ4" s="74" t="s">
        <v>56</v>
      </c>
      <c r="AK4" s="74"/>
      <c r="AL4" s="74"/>
      <c r="AM4" s="75"/>
      <c r="AN4" s="74"/>
      <c r="AO4" s="74"/>
      <c r="AP4" s="74" t="s">
        <v>57</v>
      </c>
      <c r="AQ4" s="74"/>
      <c r="AR4" s="74"/>
      <c r="AS4" s="75"/>
      <c r="AT4" s="74"/>
      <c r="AU4" s="74"/>
      <c r="AV4" s="74" t="s">
        <v>58</v>
      </c>
      <c r="AW4" s="74"/>
      <c r="AX4" s="74"/>
      <c r="AY4" s="75"/>
      <c r="AZ4" s="74"/>
      <c r="BA4" s="74"/>
      <c r="BB4" s="74" t="s">
        <v>59</v>
      </c>
      <c r="BC4" s="74"/>
      <c r="BD4" s="74"/>
      <c r="BE4" s="75"/>
      <c r="BF4" s="74"/>
      <c r="BG4" s="74"/>
      <c r="BH4" s="74" t="s">
        <v>28</v>
      </c>
      <c r="BI4" s="74"/>
      <c r="BJ4" s="74"/>
      <c r="BK4" s="75"/>
      <c r="BL4" s="74"/>
      <c r="BM4" s="74"/>
      <c r="BN4" s="74" t="s">
        <v>60</v>
      </c>
      <c r="BO4" s="74"/>
      <c r="BP4" s="74"/>
      <c r="BQ4" s="75"/>
      <c r="BR4" s="74"/>
      <c r="BS4" s="74"/>
      <c r="BT4" s="74" t="s">
        <v>61</v>
      </c>
      <c r="BU4" s="74"/>
      <c r="BV4" s="74"/>
      <c r="BW4" s="75"/>
      <c r="BX4" s="74"/>
      <c r="BY4" s="74"/>
      <c r="BZ4" s="74" t="s">
        <v>62</v>
      </c>
      <c r="CA4" s="74"/>
      <c r="CB4" s="74"/>
      <c r="CC4" s="75"/>
      <c r="CD4" s="74"/>
      <c r="CE4" s="74"/>
      <c r="CF4" s="74" t="s">
        <v>63</v>
      </c>
      <c r="CG4" s="74"/>
      <c r="CH4" s="74"/>
      <c r="CI4" s="75"/>
      <c r="CJ4" s="74"/>
      <c r="CK4" s="74"/>
      <c r="CL4" s="74" t="s">
        <v>64</v>
      </c>
      <c r="CM4" s="74"/>
      <c r="CN4" s="74"/>
      <c r="CO4" s="75"/>
      <c r="CP4" s="74"/>
      <c r="CQ4" s="74"/>
      <c r="CR4" s="74" t="s">
        <v>65</v>
      </c>
      <c r="CS4" s="74"/>
      <c r="CT4" s="74"/>
      <c r="CU4" s="75"/>
      <c r="CV4" s="74"/>
      <c r="CW4" s="74"/>
      <c r="CX4" s="74" t="s">
        <v>66</v>
      </c>
      <c r="CY4" s="74"/>
      <c r="CZ4" s="74"/>
      <c r="DA4" s="75"/>
      <c r="DB4" s="74"/>
      <c r="DC4" s="74"/>
      <c r="DD4" s="74" t="s">
        <v>67</v>
      </c>
      <c r="DE4" s="74"/>
      <c r="DF4" s="74"/>
      <c r="DG4" s="75"/>
      <c r="DH4" s="74"/>
      <c r="DI4" s="74"/>
      <c r="DJ4" s="74" t="s">
        <v>68</v>
      </c>
      <c r="DK4" s="74"/>
      <c r="DL4" s="74"/>
      <c r="DM4" s="75"/>
      <c r="DN4" s="74"/>
      <c r="DO4" s="74"/>
      <c r="DP4" s="74" t="s">
        <v>69</v>
      </c>
      <c r="DQ4" s="74"/>
      <c r="DR4" s="74"/>
      <c r="DS4" s="75"/>
      <c r="DT4" s="74"/>
      <c r="DU4" s="74"/>
      <c r="DV4" s="74" t="s">
        <v>70</v>
      </c>
      <c r="DW4" s="74"/>
      <c r="DX4" s="74"/>
      <c r="DY4" s="75"/>
      <c r="DZ4" s="74"/>
      <c r="EA4" s="74"/>
      <c r="EB4" s="74" t="s">
        <v>71</v>
      </c>
      <c r="EC4" s="74"/>
      <c r="ED4" s="74"/>
      <c r="EE4" s="75"/>
      <c r="EF4" s="74"/>
      <c r="EG4" s="74"/>
      <c r="EH4" s="74" t="s">
        <v>72</v>
      </c>
      <c r="EI4" s="74"/>
      <c r="EJ4" s="74"/>
      <c r="EK4" s="75"/>
      <c r="EL4" s="73"/>
      <c r="EM4" s="74"/>
      <c r="EN4" s="74" t="s">
        <v>73</v>
      </c>
      <c r="EO4" s="74"/>
      <c r="EP4" s="74"/>
      <c r="EQ4" s="75"/>
      <c r="ER4" s="66"/>
      <c r="ES4" s="66"/>
      <c r="ET4" s="66"/>
      <c r="EU4" s="66"/>
      <c r="EV4" s="66"/>
      <c r="EW4" s="66"/>
    </row>
    <row r="5" spans="1:153" s="80" customFormat="1" ht="12.75" customHeight="1" x14ac:dyDescent="0.6">
      <c r="A5" s="186" t="s">
        <v>77</v>
      </c>
      <c r="B5" s="187"/>
      <c r="C5" s="188"/>
      <c r="D5" s="76"/>
      <c r="E5" s="77"/>
      <c r="F5" s="77"/>
      <c r="G5" s="77" t="s">
        <v>51</v>
      </c>
      <c r="H5" s="77"/>
      <c r="I5" s="78"/>
      <c r="J5" s="76"/>
      <c r="K5" s="77"/>
      <c r="L5" s="77"/>
      <c r="M5" s="77" t="s">
        <v>52</v>
      </c>
      <c r="N5" s="77"/>
      <c r="O5" s="78"/>
      <c r="P5" s="77"/>
      <c r="Q5" s="77"/>
      <c r="R5" s="77"/>
      <c r="S5" s="77" t="s">
        <v>53</v>
      </c>
      <c r="T5" s="77"/>
      <c r="U5" s="78"/>
      <c r="V5" s="77"/>
      <c r="W5" s="77"/>
      <c r="X5" s="77"/>
      <c r="Y5" s="77" t="s">
        <v>54</v>
      </c>
      <c r="Z5" s="77"/>
      <c r="AA5" s="78"/>
      <c r="AB5" s="77"/>
      <c r="AC5" s="77"/>
      <c r="AD5" s="77"/>
      <c r="AE5" s="77" t="s">
        <v>55</v>
      </c>
      <c r="AF5" s="77"/>
      <c r="AG5" s="78"/>
      <c r="AH5" s="77"/>
      <c r="AI5" s="77"/>
      <c r="AJ5" s="77"/>
      <c r="AK5" s="77" t="s">
        <v>56</v>
      </c>
      <c r="AL5" s="77"/>
      <c r="AM5" s="78"/>
      <c r="AN5" s="77"/>
      <c r="AO5" s="77"/>
      <c r="AP5" s="77"/>
      <c r="AQ5" s="77" t="s">
        <v>57</v>
      </c>
      <c r="AR5" s="77"/>
      <c r="AS5" s="78"/>
      <c r="AT5" s="77"/>
      <c r="AU5" s="77"/>
      <c r="AV5" s="77"/>
      <c r="AW5" s="77" t="s">
        <v>58</v>
      </c>
      <c r="AX5" s="77"/>
      <c r="AY5" s="78"/>
      <c r="AZ5" s="77"/>
      <c r="BA5" s="77"/>
      <c r="BB5" s="77"/>
      <c r="BC5" s="77" t="s">
        <v>59</v>
      </c>
      <c r="BD5" s="77"/>
      <c r="BE5" s="78"/>
      <c r="BF5" s="77"/>
      <c r="BG5" s="77"/>
      <c r="BH5" s="77"/>
      <c r="BI5" s="77" t="s">
        <v>28</v>
      </c>
      <c r="BJ5" s="77"/>
      <c r="BK5" s="78"/>
      <c r="BL5" s="77"/>
      <c r="BM5" s="77"/>
      <c r="BN5" s="77"/>
      <c r="BO5" s="77" t="s">
        <v>60</v>
      </c>
      <c r="BP5" s="77"/>
      <c r="BQ5" s="78"/>
      <c r="BR5" s="77"/>
      <c r="BS5" s="77"/>
      <c r="BT5" s="77"/>
      <c r="BU5" s="77" t="s">
        <v>61</v>
      </c>
      <c r="BV5" s="77"/>
      <c r="BW5" s="78"/>
      <c r="BX5" s="77"/>
      <c r="BY5" s="77"/>
      <c r="BZ5" s="77"/>
      <c r="CA5" s="77" t="s">
        <v>62</v>
      </c>
      <c r="CB5" s="77"/>
      <c r="CC5" s="78"/>
      <c r="CD5" s="77"/>
      <c r="CE5" s="77"/>
      <c r="CF5" s="77"/>
      <c r="CG5" s="77" t="s">
        <v>63</v>
      </c>
      <c r="CH5" s="77"/>
      <c r="CI5" s="78"/>
      <c r="CJ5" s="77"/>
      <c r="CK5" s="77"/>
      <c r="CL5" s="77"/>
      <c r="CM5" s="77" t="s">
        <v>64</v>
      </c>
      <c r="CN5" s="77"/>
      <c r="CO5" s="78"/>
      <c r="CP5" s="77"/>
      <c r="CQ5" s="77"/>
      <c r="CR5" s="77"/>
      <c r="CS5" s="77" t="s">
        <v>65</v>
      </c>
      <c r="CT5" s="77"/>
      <c r="CU5" s="78"/>
      <c r="CV5" s="77"/>
      <c r="CW5" s="77"/>
      <c r="CX5" s="77"/>
      <c r="CY5" s="77" t="s">
        <v>66</v>
      </c>
      <c r="CZ5" s="77"/>
      <c r="DA5" s="78"/>
      <c r="DB5" s="77"/>
      <c r="DC5" s="77"/>
      <c r="DD5" s="77"/>
      <c r="DE5" s="77" t="s">
        <v>67</v>
      </c>
      <c r="DF5" s="77"/>
      <c r="DG5" s="78"/>
      <c r="DH5" s="77"/>
      <c r="DI5" s="77"/>
      <c r="DJ5" s="77"/>
      <c r="DK5" s="77" t="s">
        <v>68</v>
      </c>
      <c r="DL5" s="77"/>
      <c r="DM5" s="78"/>
      <c r="DN5" s="77"/>
      <c r="DO5" s="77"/>
      <c r="DP5" s="77"/>
      <c r="DQ5" s="77" t="s">
        <v>69</v>
      </c>
      <c r="DR5" s="77"/>
      <c r="DS5" s="78"/>
      <c r="DT5" s="77"/>
      <c r="DU5" s="77"/>
      <c r="DV5" s="77"/>
      <c r="DW5" s="77" t="s">
        <v>70</v>
      </c>
      <c r="DX5" s="77"/>
      <c r="DY5" s="78"/>
      <c r="DZ5" s="77"/>
      <c r="EA5" s="77"/>
      <c r="EB5" s="77"/>
      <c r="EC5" s="77" t="s">
        <v>71</v>
      </c>
      <c r="ED5" s="77"/>
      <c r="EE5" s="78"/>
      <c r="EF5" s="77"/>
      <c r="EG5" s="77"/>
      <c r="EH5" s="77"/>
      <c r="EI5" s="77" t="s">
        <v>72</v>
      </c>
      <c r="EJ5" s="77"/>
      <c r="EK5" s="78"/>
      <c r="EL5" s="76"/>
      <c r="EM5" s="77"/>
      <c r="EN5" s="77"/>
      <c r="EO5" s="77" t="s">
        <v>73</v>
      </c>
      <c r="EP5" s="77"/>
      <c r="EQ5" s="78"/>
      <c r="ER5" s="79"/>
      <c r="ES5" s="79"/>
      <c r="ET5" s="79"/>
      <c r="EU5" s="79"/>
      <c r="EV5" s="79"/>
      <c r="EW5" s="79"/>
    </row>
    <row r="6" spans="1:153" s="84" customFormat="1" ht="12.75" customHeight="1" x14ac:dyDescent="0.6">
      <c r="A6" s="189" t="s">
        <v>78</v>
      </c>
      <c r="B6" s="190"/>
      <c r="C6" s="191"/>
      <c r="D6" s="81"/>
      <c r="E6" s="82"/>
      <c r="F6" s="82"/>
      <c r="G6" s="82"/>
      <c r="H6" s="82" t="s">
        <v>51</v>
      </c>
      <c r="I6" s="83"/>
      <c r="J6" s="81"/>
      <c r="K6" s="82"/>
      <c r="L6" s="82"/>
      <c r="M6" s="82"/>
      <c r="N6" s="82" t="s">
        <v>52</v>
      </c>
      <c r="O6" s="83"/>
      <c r="P6" s="82"/>
      <c r="Q6" s="82"/>
      <c r="R6" s="82"/>
      <c r="S6" s="82"/>
      <c r="T6" s="82" t="s">
        <v>53</v>
      </c>
      <c r="U6" s="83"/>
      <c r="V6" s="82"/>
      <c r="W6" s="82"/>
      <c r="X6" s="82"/>
      <c r="Y6" s="82"/>
      <c r="Z6" s="82" t="s">
        <v>54</v>
      </c>
      <c r="AA6" s="83"/>
      <c r="AB6" s="82"/>
      <c r="AC6" s="82"/>
      <c r="AD6" s="82"/>
      <c r="AE6" s="82"/>
      <c r="AF6" s="82" t="s">
        <v>55</v>
      </c>
      <c r="AG6" s="83"/>
      <c r="AH6" s="82"/>
      <c r="AI6" s="82"/>
      <c r="AJ6" s="82"/>
      <c r="AK6" s="82"/>
      <c r="AL6" s="82" t="s">
        <v>56</v>
      </c>
      <c r="AM6" s="83"/>
      <c r="AN6" s="82"/>
      <c r="AO6" s="82"/>
      <c r="AP6" s="82"/>
      <c r="AQ6" s="82"/>
      <c r="AR6" s="82" t="s">
        <v>57</v>
      </c>
      <c r="AS6" s="83"/>
      <c r="AT6" s="82"/>
      <c r="AU6" s="82"/>
      <c r="AV6" s="82"/>
      <c r="AW6" s="82"/>
      <c r="AX6" s="82" t="s">
        <v>58</v>
      </c>
      <c r="AY6" s="83"/>
      <c r="AZ6" s="82"/>
      <c r="BA6" s="82"/>
      <c r="BB6" s="82"/>
      <c r="BC6" s="82"/>
      <c r="BD6" s="82" t="s">
        <v>59</v>
      </c>
      <c r="BE6" s="83"/>
      <c r="BF6" s="82"/>
      <c r="BG6" s="82"/>
      <c r="BH6" s="82"/>
      <c r="BI6" s="82"/>
      <c r="BJ6" s="82" t="s">
        <v>28</v>
      </c>
      <c r="BK6" s="83"/>
      <c r="BL6" s="82"/>
      <c r="BM6" s="82"/>
      <c r="BN6" s="82"/>
      <c r="BO6" s="82"/>
      <c r="BP6" s="82" t="s">
        <v>60</v>
      </c>
      <c r="BQ6" s="83"/>
      <c r="BR6" s="82"/>
      <c r="BS6" s="82"/>
      <c r="BT6" s="82"/>
      <c r="BU6" s="82"/>
      <c r="BV6" s="82" t="s">
        <v>61</v>
      </c>
      <c r="BW6" s="83"/>
      <c r="BX6" s="82"/>
      <c r="BY6" s="82"/>
      <c r="BZ6" s="82"/>
      <c r="CA6" s="82"/>
      <c r="CB6" s="82" t="s">
        <v>62</v>
      </c>
      <c r="CC6" s="83"/>
      <c r="CD6" s="82"/>
      <c r="CE6" s="82"/>
      <c r="CF6" s="82"/>
      <c r="CG6" s="82"/>
      <c r="CH6" s="82" t="s">
        <v>63</v>
      </c>
      <c r="CI6" s="83"/>
      <c r="CJ6" s="82"/>
      <c r="CK6" s="82"/>
      <c r="CL6" s="82"/>
      <c r="CM6" s="82"/>
      <c r="CN6" s="82" t="s">
        <v>64</v>
      </c>
      <c r="CO6" s="83"/>
      <c r="CP6" s="82"/>
      <c r="CQ6" s="82"/>
      <c r="CR6" s="82"/>
      <c r="CS6" s="82"/>
      <c r="CT6" s="82" t="s">
        <v>65</v>
      </c>
      <c r="CU6" s="83"/>
      <c r="CV6" s="82"/>
      <c r="CW6" s="82"/>
      <c r="CX6" s="82"/>
      <c r="CY6" s="82"/>
      <c r="CZ6" s="82" t="s">
        <v>66</v>
      </c>
      <c r="DA6" s="83"/>
      <c r="DB6" s="82"/>
      <c r="DC6" s="82"/>
      <c r="DD6" s="82"/>
      <c r="DE6" s="82"/>
      <c r="DF6" s="82" t="s">
        <v>67</v>
      </c>
      <c r="DG6" s="83"/>
      <c r="DH6" s="82"/>
      <c r="DI6" s="82"/>
      <c r="DJ6" s="82"/>
      <c r="DK6" s="82"/>
      <c r="DL6" s="82" t="s">
        <v>68</v>
      </c>
      <c r="DM6" s="83"/>
      <c r="DN6" s="82"/>
      <c r="DO6" s="82"/>
      <c r="DP6" s="82"/>
      <c r="DQ6" s="82"/>
      <c r="DR6" s="82" t="s">
        <v>69</v>
      </c>
      <c r="DS6" s="83"/>
      <c r="DT6" s="82"/>
      <c r="DU6" s="82"/>
      <c r="DV6" s="82"/>
      <c r="DW6" s="82"/>
      <c r="DX6" s="82" t="s">
        <v>70</v>
      </c>
      <c r="DY6" s="83"/>
      <c r="DZ6" s="82"/>
      <c r="EA6" s="82"/>
      <c r="EB6" s="82"/>
      <c r="EC6" s="82"/>
      <c r="ED6" s="82" t="s">
        <v>71</v>
      </c>
      <c r="EE6" s="83"/>
      <c r="EF6" s="82"/>
      <c r="EG6" s="82"/>
      <c r="EH6" s="82"/>
      <c r="EI6" s="82"/>
      <c r="EJ6" s="82" t="s">
        <v>72</v>
      </c>
      <c r="EK6" s="83"/>
      <c r="EL6" s="81"/>
      <c r="EM6" s="82"/>
      <c r="EN6" s="82"/>
      <c r="EO6" s="82"/>
      <c r="EP6" s="82" t="s">
        <v>73</v>
      </c>
      <c r="EQ6" s="83"/>
      <c r="ER6" s="66"/>
      <c r="ES6" s="66"/>
      <c r="ET6" s="66"/>
      <c r="EU6" s="66"/>
      <c r="EV6" s="66"/>
      <c r="EW6" s="66"/>
    </row>
    <row r="7" spans="1:153" s="88" customFormat="1" ht="12.75" customHeight="1" thickBot="1" x14ac:dyDescent="0.5">
      <c r="A7" s="174" t="s">
        <v>79</v>
      </c>
      <c r="B7" s="175"/>
      <c r="C7" s="176"/>
      <c r="D7" s="85"/>
      <c r="E7" s="86"/>
      <c r="F7" s="86"/>
      <c r="G7" s="86"/>
      <c r="H7" s="86"/>
      <c r="I7" s="87" t="s">
        <v>51</v>
      </c>
      <c r="J7" s="85"/>
      <c r="K7" s="86"/>
      <c r="L7" s="86"/>
      <c r="M7" s="86"/>
      <c r="N7" s="86"/>
      <c r="O7" s="87" t="s">
        <v>52</v>
      </c>
      <c r="P7" s="86"/>
      <c r="Q7" s="86"/>
      <c r="R7" s="86"/>
      <c r="S7" s="86"/>
      <c r="T7" s="86"/>
      <c r="U7" s="87" t="s">
        <v>53</v>
      </c>
      <c r="V7" s="86"/>
      <c r="W7" s="86"/>
      <c r="X7" s="86"/>
      <c r="Y7" s="86"/>
      <c r="Z7" s="86"/>
      <c r="AA7" s="87" t="s">
        <v>54</v>
      </c>
      <c r="AB7" s="86"/>
      <c r="AC7" s="86"/>
      <c r="AD7" s="86"/>
      <c r="AE7" s="86"/>
      <c r="AF7" s="86"/>
      <c r="AG7" s="87" t="s">
        <v>55</v>
      </c>
      <c r="AH7" s="86"/>
      <c r="AI7" s="86"/>
      <c r="AJ7" s="86"/>
      <c r="AK7" s="86"/>
      <c r="AL7" s="86"/>
      <c r="AM7" s="87" t="s">
        <v>56</v>
      </c>
      <c r="AN7" s="86"/>
      <c r="AO7" s="86"/>
      <c r="AP7" s="86"/>
      <c r="AQ7" s="86"/>
      <c r="AR7" s="86"/>
      <c r="AS7" s="87" t="s">
        <v>57</v>
      </c>
      <c r="AT7" s="86"/>
      <c r="AU7" s="86"/>
      <c r="AV7" s="86"/>
      <c r="AW7" s="86"/>
      <c r="AX7" s="86"/>
      <c r="AY7" s="87" t="s">
        <v>58</v>
      </c>
      <c r="AZ7" s="86"/>
      <c r="BA7" s="86"/>
      <c r="BB7" s="86"/>
      <c r="BC7" s="86"/>
      <c r="BD7" s="86"/>
      <c r="BE7" s="87" t="s">
        <v>59</v>
      </c>
      <c r="BF7" s="86"/>
      <c r="BG7" s="86"/>
      <c r="BH7" s="86"/>
      <c r="BI7" s="86"/>
      <c r="BJ7" s="86"/>
      <c r="BK7" s="87" t="s">
        <v>28</v>
      </c>
      <c r="BL7" s="86"/>
      <c r="BM7" s="86"/>
      <c r="BN7" s="86"/>
      <c r="BO7" s="86"/>
      <c r="BP7" s="86"/>
      <c r="BQ7" s="87" t="s">
        <v>60</v>
      </c>
      <c r="BR7" s="86"/>
      <c r="BS7" s="86"/>
      <c r="BT7" s="86"/>
      <c r="BU7" s="86"/>
      <c r="BV7" s="86"/>
      <c r="BW7" s="87" t="s">
        <v>61</v>
      </c>
      <c r="BX7" s="86"/>
      <c r="BY7" s="86"/>
      <c r="BZ7" s="86"/>
      <c r="CA7" s="86"/>
      <c r="CB7" s="86"/>
      <c r="CC7" s="87" t="s">
        <v>62</v>
      </c>
      <c r="CD7" s="86"/>
      <c r="CE7" s="86"/>
      <c r="CF7" s="86"/>
      <c r="CG7" s="86"/>
      <c r="CH7" s="86"/>
      <c r="CI7" s="87" t="s">
        <v>63</v>
      </c>
      <c r="CJ7" s="86"/>
      <c r="CK7" s="86"/>
      <c r="CL7" s="86"/>
      <c r="CM7" s="86"/>
      <c r="CN7" s="86"/>
      <c r="CO7" s="87" t="s">
        <v>64</v>
      </c>
      <c r="CP7" s="86"/>
      <c r="CQ7" s="86"/>
      <c r="CR7" s="86"/>
      <c r="CS7" s="86"/>
      <c r="CT7" s="86"/>
      <c r="CU7" s="87" t="s">
        <v>65</v>
      </c>
      <c r="CV7" s="86"/>
      <c r="CW7" s="86"/>
      <c r="CX7" s="86"/>
      <c r="CY7" s="86"/>
      <c r="CZ7" s="86"/>
      <c r="DA7" s="87" t="s">
        <v>66</v>
      </c>
      <c r="DB7" s="86"/>
      <c r="DC7" s="86"/>
      <c r="DD7" s="86"/>
      <c r="DE7" s="86"/>
      <c r="DF7" s="86"/>
      <c r="DG7" s="87" t="s">
        <v>67</v>
      </c>
      <c r="DH7" s="86"/>
      <c r="DI7" s="86"/>
      <c r="DJ7" s="86"/>
      <c r="DK7" s="86"/>
      <c r="DL7" s="86"/>
      <c r="DM7" s="87" t="s">
        <v>68</v>
      </c>
      <c r="DN7" s="86"/>
      <c r="DO7" s="86"/>
      <c r="DP7" s="86"/>
      <c r="DQ7" s="86"/>
      <c r="DR7" s="86"/>
      <c r="DS7" s="87" t="s">
        <v>69</v>
      </c>
      <c r="DT7" s="86"/>
      <c r="DU7" s="86"/>
      <c r="DV7" s="86"/>
      <c r="DW7" s="86"/>
      <c r="DX7" s="86"/>
      <c r="DY7" s="87" t="s">
        <v>70</v>
      </c>
      <c r="DZ7" s="86"/>
      <c r="EA7" s="86"/>
      <c r="EB7" s="86"/>
      <c r="EC7" s="86"/>
      <c r="ED7" s="86"/>
      <c r="EE7" s="87" t="s">
        <v>71</v>
      </c>
      <c r="EF7" s="86"/>
      <c r="EG7" s="86"/>
      <c r="EH7" s="86"/>
      <c r="EI7" s="86"/>
      <c r="EJ7" s="86"/>
      <c r="EK7" s="87" t="s">
        <v>72</v>
      </c>
      <c r="EL7" s="85"/>
      <c r="EM7" s="86"/>
      <c r="EN7" s="86"/>
      <c r="EO7" s="86"/>
      <c r="EP7" s="86"/>
      <c r="EQ7" s="87" t="s">
        <v>73</v>
      </c>
      <c r="ER7" s="66"/>
      <c r="ES7" s="66"/>
      <c r="ET7" s="66"/>
      <c r="EU7" s="67"/>
      <c r="EV7" s="67"/>
      <c r="EW7" s="66"/>
    </row>
    <row r="8" spans="1:153" s="84" customFormat="1" ht="8.1" customHeight="1" thickBot="1" x14ac:dyDescent="0.65">
      <c r="A8" s="89"/>
      <c r="B8" s="90"/>
      <c r="C8" s="90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  <c r="Z8" s="66"/>
      <c r="AA8" s="66"/>
      <c r="AB8" s="66"/>
      <c r="AC8" s="66"/>
      <c r="AD8" s="66"/>
      <c r="AE8" s="66"/>
      <c r="AF8" s="66"/>
      <c r="AG8" s="66"/>
      <c r="AH8" s="66"/>
      <c r="AI8" s="66"/>
      <c r="AJ8" s="66"/>
      <c r="AK8" s="66"/>
      <c r="AL8" s="66"/>
      <c r="AM8" s="66"/>
      <c r="AN8" s="66"/>
      <c r="AO8" s="66"/>
      <c r="AP8" s="66"/>
      <c r="AQ8" s="66"/>
      <c r="AR8" s="66"/>
      <c r="AS8" s="66"/>
      <c r="AT8" s="66"/>
      <c r="AU8" s="66"/>
      <c r="AV8" s="66"/>
      <c r="AW8" s="66"/>
      <c r="AX8" s="66"/>
      <c r="AY8" s="66"/>
      <c r="AZ8" s="66"/>
      <c r="BA8" s="66"/>
      <c r="BB8" s="66"/>
      <c r="BC8" s="66"/>
      <c r="BD8" s="66"/>
      <c r="BE8" s="66"/>
      <c r="BF8" s="66"/>
      <c r="BG8" s="66"/>
      <c r="BH8" s="66"/>
      <c r="BI8" s="66"/>
      <c r="BJ8" s="66"/>
      <c r="BK8" s="66"/>
      <c r="BL8" s="66"/>
      <c r="BM8" s="66"/>
      <c r="BN8" s="66"/>
      <c r="BO8" s="66"/>
      <c r="BP8" s="66"/>
      <c r="BQ8" s="66"/>
      <c r="BR8" s="66"/>
      <c r="BS8" s="66"/>
      <c r="BT8" s="66"/>
      <c r="BU8" s="66"/>
      <c r="BV8" s="66"/>
      <c r="BW8" s="66"/>
      <c r="BX8" s="66"/>
      <c r="BY8" s="66"/>
      <c r="BZ8" s="66"/>
      <c r="CA8" s="66"/>
      <c r="CB8" s="66"/>
      <c r="CC8" s="66"/>
      <c r="CD8" s="66"/>
      <c r="CE8" s="66"/>
      <c r="CF8" s="66"/>
      <c r="CG8" s="66"/>
      <c r="CH8" s="66"/>
      <c r="CI8" s="66"/>
      <c r="CJ8" s="66"/>
      <c r="CK8" s="66"/>
      <c r="CL8" s="66"/>
      <c r="CM8" s="66"/>
      <c r="CN8" s="66"/>
      <c r="CO8" s="66"/>
      <c r="CP8" s="66"/>
      <c r="CQ8" s="66"/>
      <c r="CR8" s="66"/>
      <c r="CS8" s="66"/>
      <c r="CT8" s="66"/>
      <c r="CU8" s="66"/>
      <c r="CV8" s="66"/>
      <c r="CW8" s="66"/>
      <c r="CX8" s="66"/>
      <c r="CY8" s="66"/>
      <c r="CZ8" s="66"/>
      <c r="DA8" s="66"/>
      <c r="DB8" s="66"/>
      <c r="DC8" s="66"/>
      <c r="DD8" s="66"/>
      <c r="DE8" s="66"/>
      <c r="DF8" s="66"/>
      <c r="DG8" s="66"/>
      <c r="DH8" s="66"/>
      <c r="DI8" s="66"/>
      <c r="DJ8" s="66"/>
      <c r="DK8" s="66"/>
      <c r="DL8" s="66"/>
      <c r="DM8" s="66"/>
      <c r="DN8" s="66"/>
      <c r="DO8" s="66"/>
      <c r="DP8" s="66"/>
      <c r="DQ8" s="66"/>
      <c r="DR8" s="66"/>
      <c r="DS8" s="66"/>
      <c r="DT8" s="66"/>
      <c r="DU8" s="66"/>
      <c r="DV8" s="66"/>
      <c r="DW8" s="66"/>
      <c r="DX8" s="66"/>
      <c r="DY8" s="66"/>
      <c r="DZ8" s="66"/>
      <c r="EA8" s="66"/>
      <c r="EB8" s="66"/>
      <c r="EC8" s="66"/>
      <c r="ED8" s="66"/>
      <c r="EE8" s="66"/>
      <c r="EF8" s="66"/>
      <c r="EG8" s="66"/>
      <c r="EH8" s="66"/>
      <c r="EI8" s="66"/>
      <c r="EJ8" s="66"/>
      <c r="EK8" s="66"/>
      <c r="EL8" s="66"/>
      <c r="EM8" s="66"/>
      <c r="EN8" s="66"/>
      <c r="EO8" s="66"/>
      <c r="EP8" s="66"/>
      <c r="EQ8" s="66"/>
      <c r="ER8" s="66"/>
      <c r="ES8" s="91"/>
      <c r="ET8" s="91"/>
      <c r="EU8" s="91"/>
      <c r="EV8" s="91"/>
      <c r="EW8" s="66"/>
    </row>
    <row r="9" spans="1:153" ht="12.75" customHeight="1" x14ac:dyDescent="0.6">
      <c r="A9" s="138" t="str">
        <f ca="1">"01/10/"&amp;PROPER(TEXT(EDATE(A1,0),"yyyy"))</f>
        <v>01/10/2017</v>
      </c>
      <c r="B9" s="128" t="str">
        <f ca="1" xml:space="preserve"> CHOOSE(WEEKDAY(A9,2),"lundi","mardi","mercredi","jeudi","vendredi","samedi","dimanche")</f>
        <v>dimanche</v>
      </c>
      <c r="C9" s="129">
        <f>IFERROR(SUM(D9+J9+P9+V9+AB9+AH9+AN9+AT9+AZ9+BF9+BL9+BR9+BX9+CD9+CJ9+CP9+CV9+DB9+DH9+DN9+DT9+DZ9+EF9+EL9+ER9),0)</f>
        <v>0</v>
      </c>
      <c r="D9" s="92"/>
      <c r="E9" s="93"/>
      <c r="F9" s="94">
        <f>IFERROR(D9/E9,0)</f>
        <v>0</v>
      </c>
      <c r="G9" s="95"/>
      <c r="H9" s="96"/>
      <c r="I9" s="97">
        <f>IFERROR(SUM(G9*H9),0)</f>
        <v>0</v>
      </c>
      <c r="J9" s="92"/>
      <c r="K9" s="93"/>
      <c r="L9" s="94">
        <f t="shared" ref="L9:L39" si="0">IFERROR(J9/K9,0)</f>
        <v>0</v>
      </c>
      <c r="M9" s="95"/>
      <c r="N9" s="96"/>
      <c r="O9" s="97">
        <f>IFERROR(SUM(M9*N9),0)</f>
        <v>0</v>
      </c>
      <c r="P9" s="92"/>
      <c r="Q9" s="93"/>
      <c r="R9" s="94">
        <f t="shared" ref="R9:R39" si="1">IFERROR(P9/Q9,0)</f>
        <v>0</v>
      </c>
      <c r="S9" s="95"/>
      <c r="T9" s="96"/>
      <c r="U9" s="97">
        <f>IFERROR(SUM(S9*T9),0)</f>
        <v>0</v>
      </c>
      <c r="V9" s="92"/>
      <c r="W9" s="93"/>
      <c r="X9" s="94">
        <f t="shared" ref="X9:X39" si="2">IFERROR(V9/W9,0)</f>
        <v>0</v>
      </c>
      <c r="Y9" s="95"/>
      <c r="Z9" s="96"/>
      <c r="AA9" s="97">
        <f>IFERROR(SUM(Y9*Z9),0)</f>
        <v>0</v>
      </c>
      <c r="AB9" s="92"/>
      <c r="AC9" s="93"/>
      <c r="AD9" s="94">
        <f t="shared" ref="AD9:AD39" si="3">IFERROR(AB9/AC9,0)</f>
        <v>0</v>
      </c>
      <c r="AE9" s="95"/>
      <c r="AF9" s="96"/>
      <c r="AG9" s="97">
        <f>IFERROR(SUM(AE9*AF9),0)</f>
        <v>0</v>
      </c>
      <c r="AH9" s="92"/>
      <c r="AI9" s="93"/>
      <c r="AJ9" s="94">
        <f t="shared" ref="AJ9:AJ39" si="4">IFERROR(AH9/AI9,0)</f>
        <v>0</v>
      </c>
      <c r="AK9" s="95"/>
      <c r="AL9" s="96"/>
      <c r="AM9" s="97">
        <f>IFERROR(SUM(AK9*AL9),0)</f>
        <v>0</v>
      </c>
      <c r="AN9" s="92"/>
      <c r="AO9" s="93"/>
      <c r="AP9" s="94">
        <f t="shared" ref="AP9:AP39" si="5">IFERROR(AN9/AO9,0)</f>
        <v>0</v>
      </c>
      <c r="AQ9" s="95"/>
      <c r="AR9" s="96"/>
      <c r="AS9" s="97">
        <f>IFERROR(SUM(AQ9*AR9),0)</f>
        <v>0</v>
      </c>
      <c r="AT9" s="92"/>
      <c r="AU9" s="93"/>
      <c r="AV9" s="94">
        <f t="shared" ref="AV9:AV39" si="6">IFERROR(AT9/AU9,0)</f>
        <v>0</v>
      </c>
      <c r="AW9" s="95"/>
      <c r="AX9" s="96"/>
      <c r="AY9" s="97">
        <f>IFERROR(SUM(AW9*AX9),0)</f>
        <v>0</v>
      </c>
      <c r="AZ9" s="92"/>
      <c r="BA9" s="93"/>
      <c r="BB9" s="94">
        <f t="shared" ref="BB9:BB39" si="7">IFERROR(AZ9/BA9,0)</f>
        <v>0</v>
      </c>
      <c r="BC9" s="95"/>
      <c r="BD9" s="96"/>
      <c r="BE9" s="97">
        <f>IFERROR(SUM(BC9*BD9),0)</f>
        <v>0</v>
      </c>
      <c r="BF9" s="92"/>
      <c r="BG9" s="93"/>
      <c r="BH9" s="94">
        <f t="shared" ref="BH9:BH39" si="8">IFERROR(BF9/BG9,0)</f>
        <v>0</v>
      </c>
      <c r="BI9" s="95"/>
      <c r="BJ9" s="96"/>
      <c r="BK9" s="97">
        <f>IFERROR(SUM(BI9*BJ9),0)</f>
        <v>0</v>
      </c>
      <c r="BL9" s="92"/>
      <c r="BM9" s="93"/>
      <c r="BN9" s="94">
        <f t="shared" ref="BN9:BN39" si="9">IFERROR(BL9/BM9,0)</f>
        <v>0</v>
      </c>
      <c r="BO9" s="95"/>
      <c r="BP9" s="96"/>
      <c r="BQ9" s="97">
        <f>IFERROR(SUM(BO9*BP9),0)</f>
        <v>0</v>
      </c>
      <c r="BR9" s="92"/>
      <c r="BS9" s="93"/>
      <c r="BT9" s="94">
        <f t="shared" ref="BT9:BT38" si="10">IFERROR(BR9/BS9,0)</f>
        <v>0</v>
      </c>
      <c r="BU9" s="95"/>
      <c r="BV9" s="96"/>
      <c r="BW9" s="97">
        <f t="shared" ref="BW9:BW39" si="11">IFERROR(SUM(BU9*PL9),0)</f>
        <v>0</v>
      </c>
      <c r="BX9" s="92"/>
      <c r="BY9" s="93"/>
      <c r="BZ9" s="94">
        <f t="shared" ref="BZ9:BZ39" si="12">IFERROR(BX9/BY9,0)</f>
        <v>0</v>
      </c>
      <c r="CA9" s="95"/>
      <c r="CB9" s="96"/>
      <c r="CC9" s="97">
        <f>IFERROR(SUM(CA9*CB9),0)</f>
        <v>0</v>
      </c>
      <c r="CD9" s="92"/>
      <c r="CE9" s="93"/>
      <c r="CF9" s="94">
        <f t="shared" ref="CF9:CF39" si="13">IFERROR(CD9/CE9,0)</f>
        <v>0</v>
      </c>
      <c r="CG9" s="95"/>
      <c r="CH9" s="96"/>
      <c r="CI9" s="97">
        <f>IFERROR(SUM(CG9*CH9),0)</f>
        <v>0</v>
      </c>
      <c r="CJ9" s="92"/>
      <c r="CK9" s="93"/>
      <c r="CL9" s="94">
        <f t="shared" ref="CL9:CL39" si="14">IFERROR(CJ9/CK9,0)</f>
        <v>0</v>
      </c>
      <c r="CM9" s="95"/>
      <c r="CN9" s="96"/>
      <c r="CO9" s="97">
        <f>IFERROR(SUM(CM9*CN9),0)</f>
        <v>0</v>
      </c>
      <c r="CP9" s="92"/>
      <c r="CQ9" s="93"/>
      <c r="CR9" s="94">
        <f t="shared" ref="CR9:CR39" si="15">IFERROR(CP9/CQ9,0)</f>
        <v>0</v>
      </c>
      <c r="CS9" s="95"/>
      <c r="CT9" s="96"/>
      <c r="CU9" s="97">
        <f>IFERROR(SUM(CS9*CT9),0)</f>
        <v>0</v>
      </c>
      <c r="CV9" s="92"/>
      <c r="CW9" s="93"/>
      <c r="CX9" s="94">
        <f t="shared" ref="CX9:CX39" si="16">IFERROR(CV9/CW9,0)</f>
        <v>0</v>
      </c>
      <c r="CY9" s="95"/>
      <c r="CZ9" s="96"/>
      <c r="DA9" s="97">
        <f>IFERROR(SUM(CY9*CZ9),0)</f>
        <v>0</v>
      </c>
      <c r="DB9" s="92"/>
      <c r="DC9" s="93"/>
      <c r="DD9" s="94">
        <f t="shared" ref="DD9:DD39" si="17">IFERROR(DB9/DC9,0)</f>
        <v>0</v>
      </c>
      <c r="DE9" s="95"/>
      <c r="DF9" s="96"/>
      <c r="DG9" s="97">
        <f>IFERROR(SUM(DE9*DF9),0)</f>
        <v>0</v>
      </c>
      <c r="DH9" s="92"/>
      <c r="DI9" s="93"/>
      <c r="DJ9" s="94">
        <f t="shared" ref="DJ9:DJ39" si="18">IFERROR(DH9/DI9,0)</f>
        <v>0</v>
      </c>
      <c r="DK9" s="95"/>
      <c r="DL9" s="96"/>
      <c r="DM9" s="97">
        <f>IFERROR(SUM(DK9*DL9),0)</f>
        <v>0</v>
      </c>
      <c r="DN9" s="92"/>
      <c r="DO9" s="93"/>
      <c r="DP9" s="94">
        <f t="shared" ref="DP9:DP39" si="19">IFERROR(DN9/DO9,0)</f>
        <v>0</v>
      </c>
      <c r="DQ9" s="95"/>
      <c r="DR9" s="96"/>
      <c r="DS9" s="97">
        <f>IFERROR(SUM(DQ9*DR9),0)</f>
        <v>0</v>
      </c>
      <c r="DT9" s="92"/>
      <c r="DU9" s="93"/>
      <c r="DV9" s="94">
        <f t="shared" ref="DV9:DV39" si="20">IFERROR(DT9/DU9,0)</f>
        <v>0</v>
      </c>
      <c r="DW9" s="95"/>
      <c r="DX9" s="96"/>
      <c r="DY9" s="97">
        <f>IFERROR(SUM(DW9*DX9),0)</f>
        <v>0</v>
      </c>
      <c r="DZ9" s="92"/>
      <c r="EA9" s="93"/>
      <c r="EB9" s="94">
        <f t="shared" ref="EB9:EB39" si="21">IFERROR(DZ9/EA9,0)</f>
        <v>0</v>
      </c>
      <c r="EC9" s="95"/>
      <c r="ED9" s="96"/>
      <c r="EE9" s="97">
        <f>IFERROR(SUM(EC9*ED9),0)</f>
        <v>0</v>
      </c>
      <c r="EF9" s="92"/>
      <c r="EG9" s="93"/>
      <c r="EH9" s="94">
        <f t="shared" ref="EH9:EH39" si="22">IFERROR(EF9/EG9,0)</f>
        <v>0</v>
      </c>
      <c r="EI9" s="95"/>
      <c r="EJ9" s="96"/>
      <c r="EK9" s="97">
        <f>IFERROR(SUM(EI9*EJ9),0)</f>
        <v>0</v>
      </c>
      <c r="EL9" s="92"/>
      <c r="EM9" s="93"/>
      <c r="EN9" s="94">
        <f t="shared" ref="EN9:EN39" si="23">IFERROR(EL9/EM9,0)</f>
        <v>0</v>
      </c>
      <c r="EO9" s="95"/>
      <c r="EP9" s="96"/>
      <c r="EQ9" s="97">
        <f>IFERROR(SUM(EO9*EP9),0)</f>
        <v>0</v>
      </c>
      <c r="ER9" s="98"/>
      <c r="ES9" s="99"/>
      <c r="ET9" s="98"/>
      <c r="EU9" s="100"/>
      <c r="EV9" s="101"/>
      <c r="EW9" s="98"/>
    </row>
    <row r="10" spans="1:153" ht="12.75" customHeight="1" x14ac:dyDescent="0.6">
      <c r="A10" s="137" t="str">
        <f ca="1">"02/10/"&amp;PROPER(TEXT(EDATE(A1,0),"yyyy"))</f>
        <v>02/10/2017</v>
      </c>
      <c r="B10" s="130" t="str">
        <f t="shared" ref="B10:B39" ca="1" si="24" xml:space="preserve"> CHOOSE(WEEKDAY(A10,2),"lundi","mardi","mercredi","jeudi","vendredi","samedi","dimanche")</f>
        <v>lundi</v>
      </c>
      <c r="C10" s="131">
        <f t="shared" ref="C10:C39" si="25">IFERROR(SUM(D10+J10+P10+V10+AB10+AH10+AN10+AT10+AZ10+BF10+BL10+BR10+BX10+CD10+CJ10+CP10+CV10+DB10+DH10+DN10+DT10+DZ10+EF10+EL10+ER10),0)</f>
        <v>0</v>
      </c>
      <c r="D10" s="102"/>
      <c r="E10" s="103"/>
      <c r="F10" s="104">
        <f t="shared" ref="F10:F39" si="26">IFERROR(D10/E10,0)</f>
        <v>0</v>
      </c>
      <c r="G10" s="105"/>
      <c r="H10" s="106"/>
      <c r="I10" s="107">
        <f>IFERROR(SUM(G10*H10),0)</f>
        <v>0</v>
      </c>
      <c r="J10" s="102"/>
      <c r="K10" s="103"/>
      <c r="L10" s="104">
        <f t="shared" si="0"/>
        <v>0</v>
      </c>
      <c r="M10" s="105"/>
      <c r="N10" s="106"/>
      <c r="O10" s="107">
        <f>IFERROR(SUM(M10*N10),0)</f>
        <v>0</v>
      </c>
      <c r="P10" s="102"/>
      <c r="Q10" s="103"/>
      <c r="R10" s="104">
        <f t="shared" si="1"/>
        <v>0</v>
      </c>
      <c r="S10" s="105"/>
      <c r="T10" s="106"/>
      <c r="U10" s="107">
        <f>IFERROR(SUM(S10*T10),0)</f>
        <v>0</v>
      </c>
      <c r="V10" s="102"/>
      <c r="W10" s="103"/>
      <c r="X10" s="104">
        <f t="shared" si="2"/>
        <v>0</v>
      </c>
      <c r="Y10" s="105"/>
      <c r="Z10" s="106"/>
      <c r="AA10" s="107">
        <f>IFERROR(SUM(Y10*Z10),0)</f>
        <v>0</v>
      </c>
      <c r="AB10" s="102"/>
      <c r="AC10" s="103"/>
      <c r="AD10" s="104">
        <f t="shared" si="3"/>
        <v>0</v>
      </c>
      <c r="AE10" s="105"/>
      <c r="AF10" s="106"/>
      <c r="AG10" s="107">
        <f>IFERROR(SUM(AE10*AF10),0)</f>
        <v>0</v>
      </c>
      <c r="AH10" s="102"/>
      <c r="AI10" s="103"/>
      <c r="AJ10" s="104">
        <f t="shared" si="4"/>
        <v>0</v>
      </c>
      <c r="AK10" s="105"/>
      <c r="AL10" s="106"/>
      <c r="AM10" s="107">
        <f>IFERROR(SUM(AK10*AL10),0)</f>
        <v>0</v>
      </c>
      <c r="AN10" s="102"/>
      <c r="AO10" s="103"/>
      <c r="AP10" s="104">
        <f t="shared" si="5"/>
        <v>0</v>
      </c>
      <c r="AQ10" s="105"/>
      <c r="AR10" s="106"/>
      <c r="AS10" s="107">
        <f>IFERROR(SUM(AQ10*AR10),0)</f>
        <v>0</v>
      </c>
      <c r="AT10" s="102"/>
      <c r="AU10" s="103"/>
      <c r="AV10" s="104">
        <f t="shared" si="6"/>
        <v>0</v>
      </c>
      <c r="AW10" s="105"/>
      <c r="AX10" s="106"/>
      <c r="AY10" s="107">
        <f>IFERROR(SUM(AW10*AX10),0)</f>
        <v>0</v>
      </c>
      <c r="AZ10" s="102"/>
      <c r="BA10" s="103"/>
      <c r="BB10" s="104">
        <f t="shared" si="7"/>
        <v>0</v>
      </c>
      <c r="BC10" s="105"/>
      <c r="BD10" s="106"/>
      <c r="BE10" s="107">
        <f>IFERROR(SUM(BC10*BD10),0)</f>
        <v>0</v>
      </c>
      <c r="BF10" s="102"/>
      <c r="BG10" s="103"/>
      <c r="BH10" s="104">
        <f t="shared" si="8"/>
        <v>0</v>
      </c>
      <c r="BI10" s="105"/>
      <c r="BJ10" s="106"/>
      <c r="BK10" s="107">
        <f>IFERROR(SUM(BI10*BJ10),0)</f>
        <v>0</v>
      </c>
      <c r="BL10" s="102"/>
      <c r="BM10" s="103"/>
      <c r="BN10" s="104">
        <f t="shared" si="9"/>
        <v>0</v>
      </c>
      <c r="BO10" s="105"/>
      <c r="BP10" s="106"/>
      <c r="BQ10" s="107">
        <f>IFERROR(SUM(BO10*BP10),0)</f>
        <v>0</v>
      </c>
      <c r="BR10" s="102"/>
      <c r="BS10" s="103"/>
      <c r="BT10" s="104">
        <f t="shared" si="10"/>
        <v>0</v>
      </c>
      <c r="BU10" s="105"/>
      <c r="BV10" s="106"/>
      <c r="BW10" s="107">
        <f t="shared" si="11"/>
        <v>0</v>
      </c>
      <c r="BX10" s="102"/>
      <c r="BY10" s="103"/>
      <c r="BZ10" s="104">
        <f t="shared" si="12"/>
        <v>0</v>
      </c>
      <c r="CA10" s="105"/>
      <c r="CB10" s="106"/>
      <c r="CC10" s="107">
        <f>IFERROR(SUM(CA10*CB10),0)</f>
        <v>0</v>
      </c>
      <c r="CD10" s="102"/>
      <c r="CE10" s="103"/>
      <c r="CF10" s="104">
        <f t="shared" si="13"/>
        <v>0</v>
      </c>
      <c r="CG10" s="105"/>
      <c r="CH10" s="106"/>
      <c r="CI10" s="107">
        <f>IFERROR(SUM(CG10*CH10),0)</f>
        <v>0</v>
      </c>
      <c r="CJ10" s="102"/>
      <c r="CK10" s="103"/>
      <c r="CL10" s="104">
        <f t="shared" si="14"/>
        <v>0</v>
      </c>
      <c r="CM10" s="105"/>
      <c r="CN10" s="106"/>
      <c r="CO10" s="107">
        <f>IFERROR(SUM(CM10*CN10),0)</f>
        <v>0</v>
      </c>
      <c r="CP10" s="102"/>
      <c r="CQ10" s="103"/>
      <c r="CR10" s="104">
        <f t="shared" si="15"/>
        <v>0</v>
      </c>
      <c r="CS10" s="105"/>
      <c r="CT10" s="106"/>
      <c r="CU10" s="107">
        <f>IFERROR(SUM(CS10*CT10),0)</f>
        <v>0</v>
      </c>
      <c r="CV10" s="102"/>
      <c r="CW10" s="103"/>
      <c r="CX10" s="104">
        <f t="shared" si="16"/>
        <v>0</v>
      </c>
      <c r="CY10" s="105"/>
      <c r="CZ10" s="106"/>
      <c r="DA10" s="107">
        <f>IFERROR(SUM(CY10*CZ10),0)</f>
        <v>0</v>
      </c>
      <c r="DB10" s="102"/>
      <c r="DC10" s="103"/>
      <c r="DD10" s="104">
        <f t="shared" si="17"/>
        <v>0</v>
      </c>
      <c r="DE10" s="105"/>
      <c r="DF10" s="106"/>
      <c r="DG10" s="107">
        <f>IFERROR(SUM(DE10*DF10),0)</f>
        <v>0</v>
      </c>
      <c r="DH10" s="102"/>
      <c r="DI10" s="103"/>
      <c r="DJ10" s="104">
        <f t="shared" si="18"/>
        <v>0</v>
      </c>
      <c r="DK10" s="105"/>
      <c r="DL10" s="106"/>
      <c r="DM10" s="107">
        <f>IFERROR(SUM(DK10*DL10),0)</f>
        <v>0</v>
      </c>
      <c r="DN10" s="102"/>
      <c r="DO10" s="103"/>
      <c r="DP10" s="104">
        <f t="shared" si="19"/>
        <v>0</v>
      </c>
      <c r="DQ10" s="105"/>
      <c r="DR10" s="106"/>
      <c r="DS10" s="107">
        <f>IFERROR(SUM(DQ10*DR10),0)</f>
        <v>0</v>
      </c>
      <c r="DT10" s="102"/>
      <c r="DU10" s="103"/>
      <c r="DV10" s="104">
        <f t="shared" si="20"/>
        <v>0</v>
      </c>
      <c r="DW10" s="105"/>
      <c r="DX10" s="106"/>
      <c r="DY10" s="107">
        <f>IFERROR(SUM(DW10*DX10),0)</f>
        <v>0</v>
      </c>
      <c r="DZ10" s="102"/>
      <c r="EA10" s="103"/>
      <c r="EB10" s="104">
        <f t="shared" si="21"/>
        <v>0</v>
      </c>
      <c r="EC10" s="105"/>
      <c r="ED10" s="106"/>
      <c r="EE10" s="107">
        <f>IFERROR(SUM(EC10*ED10),0)</f>
        <v>0</v>
      </c>
      <c r="EF10" s="102"/>
      <c r="EG10" s="103"/>
      <c r="EH10" s="104">
        <f t="shared" si="22"/>
        <v>0</v>
      </c>
      <c r="EI10" s="105"/>
      <c r="EJ10" s="106"/>
      <c r="EK10" s="107">
        <f>IFERROR(SUM(EI10*EJ10),0)</f>
        <v>0</v>
      </c>
      <c r="EL10" s="102"/>
      <c r="EM10" s="103"/>
      <c r="EN10" s="104">
        <f t="shared" si="23"/>
        <v>0</v>
      </c>
      <c r="EO10" s="105"/>
      <c r="EP10" s="106"/>
      <c r="EQ10" s="107">
        <f>IFERROR(SUM(EO10*EP10),0)</f>
        <v>0</v>
      </c>
      <c r="ER10" s="98"/>
      <c r="ES10" s="99"/>
      <c r="ET10" s="98"/>
      <c r="EU10" s="100"/>
      <c r="EV10" s="101"/>
      <c r="EW10" s="98"/>
    </row>
    <row r="11" spans="1:153" ht="12.75" customHeight="1" x14ac:dyDescent="0.6">
      <c r="A11" s="137" t="str">
        <f ca="1">"03/10/"&amp;PROPER(TEXT(EDATE(A1,0),"yyyy"))</f>
        <v>03/10/2017</v>
      </c>
      <c r="B11" s="130" t="str">
        <f t="shared" ca="1" si="24"/>
        <v>mardi</v>
      </c>
      <c r="C11" s="131">
        <f t="shared" si="25"/>
        <v>0</v>
      </c>
      <c r="D11" s="102"/>
      <c r="E11" s="103"/>
      <c r="F11" s="104">
        <f>IFERROR(D10/E10,0)</f>
        <v>0</v>
      </c>
      <c r="G11" s="105"/>
      <c r="H11" s="106"/>
      <c r="I11" s="107">
        <f>IFERROR(SUM(G10*H10),0)</f>
        <v>0</v>
      </c>
      <c r="J11" s="102"/>
      <c r="K11" s="103"/>
      <c r="L11" s="104">
        <f>IFERROR(J10/K10,0)</f>
        <v>0</v>
      </c>
      <c r="M11" s="105"/>
      <c r="N11" s="106"/>
      <c r="O11" s="107">
        <f>IFERROR(SUM(M10*N10),0)</f>
        <v>0</v>
      </c>
      <c r="P11" s="102"/>
      <c r="Q11" s="103"/>
      <c r="R11" s="104">
        <f>IFERROR(P10/Q10,0)</f>
        <v>0</v>
      </c>
      <c r="S11" s="105"/>
      <c r="T11" s="106"/>
      <c r="U11" s="107">
        <f>IFERROR(SUM(S10*T10),0)</f>
        <v>0</v>
      </c>
      <c r="V11" s="102"/>
      <c r="W11" s="103"/>
      <c r="X11" s="104">
        <f>IFERROR(V10/W10,0)</f>
        <v>0</v>
      </c>
      <c r="Y11" s="105"/>
      <c r="Z11" s="106"/>
      <c r="AA11" s="107">
        <f>IFERROR(SUM(Y10*Z10),0)</f>
        <v>0</v>
      </c>
      <c r="AB11" s="102"/>
      <c r="AC11" s="103"/>
      <c r="AD11" s="104">
        <f>IFERROR(AB10/AC10,0)</f>
        <v>0</v>
      </c>
      <c r="AE11" s="105"/>
      <c r="AF11" s="106"/>
      <c r="AG11" s="107">
        <f>IFERROR(SUM(AE10*AF10),0)</f>
        <v>0</v>
      </c>
      <c r="AH11" s="102"/>
      <c r="AI11" s="103"/>
      <c r="AJ11" s="104">
        <f>IFERROR(AH10/AI10,0)</f>
        <v>0</v>
      </c>
      <c r="AK11" s="105"/>
      <c r="AL11" s="106"/>
      <c r="AM11" s="107">
        <f>IFERROR(SUM(AK10*AL10),0)</f>
        <v>0</v>
      </c>
      <c r="AN11" s="102"/>
      <c r="AO11" s="103"/>
      <c r="AP11" s="104">
        <f>IFERROR(AN10/AO10,0)</f>
        <v>0</v>
      </c>
      <c r="AQ11" s="105"/>
      <c r="AR11" s="106"/>
      <c r="AS11" s="107">
        <f>IFERROR(SUM(AQ10*AR10),0)</f>
        <v>0</v>
      </c>
      <c r="AT11" s="102"/>
      <c r="AU11" s="103"/>
      <c r="AV11" s="104">
        <f>IFERROR(AT10/AU10,0)</f>
        <v>0</v>
      </c>
      <c r="AW11" s="105"/>
      <c r="AX11" s="106"/>
      <c r="AY11" s="107">
        <f>IFERROR(SUM(AW10*AX10),0)</f>
        <v>0</v>
      </c>
      <c r="AZ11" s="102"/>
      <c r="BA11" s="103"/>
      <c r="BB11" s="104">
        <f>IFERROR(AZ10/BA10,0)</f>
        <v>0</v>
      </c>
      <c r="BC11" s="105"/>
      <c r="BD11" s="106"/>
      <c r="BE11" s="107">
        <f>IFERROR(SUM(BC10*BD10),0)</f>
        <v>0</v>
      </c>
      <c r="BF11" s="102"/>
      <c r="BG11" s="103"/>
      <c r="BH11" s="104">
        <f>IFERROR(BF10/BG10,0)</f>
        <v>0</v>
      </c>
      <c r="BI11" s="105"/>
      <c r="BJ11" s="106"/>
      <c r="BK11" s="107">
        <f>IFERROR(SUM(BI10*BJ10),0)</f>
        <v>0</v>
      </c>
      <c r="BL11" s="102"/>
      <c r="BM11" s="103"/>
      <c r="BN11" s="104">
        <f>IFERROR(BL10/BM10,0)</f>
        <v>0</v>
      </c>
      <c r="BO11" s="105"/>
      <c r="BP11" s="106"/>
      <c r="BQ11" s="107">
        <f>IFERROR(SUM(BO10*BP10),0)</f>
        <v>0</v>
      </c>
      <c r="BR11" s="102"/>
      <c r="BS11" s="103"/>
      <c r="BT11" s="104">
        <f>IFERROR(BR10/BS10,0)</f>
        <v>0</v>
      </c>
      <c r="BU11" s="105"/>
      <c r="BV11" s="106"/>
      <c r="BW11" s="107">
        <f>IFERROR(SUM(BU10*PL10),0)</f>
        <v>0</v>
      </c>
      <c r="BX11" s="102"/>
      <c r="BY11" s="103"/>
      <c r="BZ11" s="104">
        <f>IFERROR(BX10/BY10,0)</f>
        <v>0</v>
      </c>
      <c r="CA11" s="105"/>
      <c r="CB11" s="106"/>
      <c r="CC11" s="107">
        <f>IFERROR(SUM(CA10*CB10),0)</f>
        <v>0</v>
      </c>
      <c r="CD11" s="102"/>
      <c r="CE11" s="103"/>
      <c r="CF11" s="104">
        <f>IFERROR(CD10/CE10,0)</f>
        <v>0</v>
      </c>
      <c r="CG11" s="105"/>
      <c r="CH11" s="106"/>
      <c r="CI11" s="107">
        <f>IFERROR(SUM(CG10*CH10),0)</f>
        <v>0</v>
      </c>
      <c r="CJ11" s="102"/>
      <c r="CK11" s="103"/>
      <c r="CL11" s="104">
        <f>IFERROR(CJ10/CK10,0)</f>
        <v>0</v>
      </c>
      <c r="CM11" s="105"/>
      <c r="CN11" s="106"/>
      <c r="CO11" s="107">
        <f>IFERROR(SUM(CM10*CN10),0)</f>
        <v>0</v>
      </c>
      <c r="CP11" s="102"/>
      <c r="CQ11" s="103"/>
      <c r="CR11" s="104">
        <f>IFERROR(CP10/CQ10,0)</f>
        <v>0</v>
      </c>
      <c r="CS11" s="105"/>
      <c r="CT11" s="106"/>
      <c r="CU11" s="107">
        <f>IFERROR(SUM(CS10*CT10),0)</f>
        <v>0</v>
      </c>
      <c r="CV11" s="102"/>
      <c r="CW11" s="103"/>
      <c r="CX11" s="104">
        <f>IFERROR(CV10/CW10,0)</f>
        <v>0</v>
      </c>
      <c r="CY11" s="105"/>
      <c r="CZ11" s="106"/>
      <c r="DA11" s="107">
        <f>IFERROR(SUM(CY10*CZ10),0)</f>
        <v>0</v>
      </c>
      <c r="DB11" s="102"/>
      <c r="DC11" s="103"/>
      <c r="DD11" s="104">
        <f>IFERROR(DB10/DC10,0)</f>
        <v>0</v>
      </c>
      <c r="DE11" s="105"/>
      <c r="DF11" s="106"/>
      <c r="DG11" s="107">
        <f>IFERROR(SUM(DE10*DF10),0)</f>
        <v>0</v>
      </c>
      <c r="DH11" s="102"/>
      <c r="DI11" s="103"/>
      <c r="DJ11" s="104">
        <f>IFERROR(DH10/DI10,0)</f>
        <v>0</v>
      </c>
      <c r="DK11" s="105"/>
      <c r="DL11" s="106"/>
      <c r="DM11" s="107">
        <f>IFERROR(SUM(DK10*DL10),0)</f>
        <v>0</v>
      </c>
      <c r="DN11" s="102"/>
      <c r="DO11" s="103"/>
      <c r="DP11" s="104">
        <f>IFERROR(DN10/DO10,0)</f>
        <v>0</v>
      </c>
      <c r="DQ11" s="105"/>
      <c r="DR11" s="106"/>
      <c r="DS11" s="107">
        <f>IFERROR(SUM(DQ10*DR10),0)</f>
        <v>0</v>
      </c>
      <c r="DT11" s="102"/>
      <c r="DU11" s="103"/>
      <c r="DV11" s="104">
        <f>IFERROR(DT10/DU10,0)</f>
        <v>0</v>
      </c>
      <c r="DW11" s="105"/>
      <c r="DX11" s="106"/>
      <c r="DY11" s="107">
        <f>IFERROR(SUM(DW10*DX10),0)</f>
        <v>0</v>
      </c>
      <c r="DZ11" s="102"/>
      <c r="EA11" s="103"/>
      <c r="EB11" s="104">
        <f>IFERROR(DZ10/EA10,0)</f>
        <v>0</v>
      </c>
      <c r="EC11" s="105"/>
      <c r="ED11" s="106"/>
      <c r="EE11" s="107">
        <f>IFERROR(SUM(EC10*ED10),0)</f>
        <v>0</v>
      </c>
      <c r="EF11" s="102"/>
      <c r="EG11" s="103"/>
      <c r="EH11" s="104">
        <f>IFERROR(EF10/EG10,0)</f>
        <v>0</v>
      </c>
      <c r="EI11" s="105"/>
      <c r="EJ11" s="106"/>
      <c r="EK11" s="107">
        <f>IFERROR(SUM(EI10*EJ10),0)</f>
        <v>0</v>
      </c>
      <c r="EL11" s="102"/>
      <c r="EM11" s="103"/>
      <c r="EN11" s="104">
        <f>IFERROR(EL10/EM10,0)</f>
        <v>0</v>
      </c>
      <c r="EO11" s="105"/>
      <c r="EP11" s="106"/>
      <c r="EQ11" s="107">
        <f>IFERROR(SUM(EO10*EP10),0)</f>
        <v>0</v>
      </c>
      <c r="ER11" s="98"/>
      <c r="ES11" s="99"/>
      <c r="ET11" s="98"/>
      <c r="EU11" s="100"/>
      <c r="EV11" s="101"/>
      <c r="EW11" s="98"/>
    </row>
    <row r="12" spans="1:153" ht="12.75" customHeight="1" x14ac:dyDescent="0.6">
      <c r="A12" s="137" t="str">
        <f ca="1">"04/10/"&amp;PROPER(TEXT(EDATE(A1,0),"yyyy"))</f>
        <v>04/10/2017</v>
      </c>
      <c r="B12" s="130" t="str">
        <f t="shared" ca="1" si="24"/>
        <v>mercredi</v>
      </c>
      <c r="C12" s="131">
        <f t="shared" si="25"/>
        <v>0</v>
      </c>
      <c r="D12" s="102"/>
      <c r="E12" s="103"/>
      <c r="F12" s="104">
        <f t="shared" si="26"/>
        <v>0</v>
      </c>
      <c r="G12" s="105"/>
      <c r="H12" s="106"/>
      <c r="I12" s="107">
        <f t="shared" ref="I12:I38" si="27">IFERROR(SUM(G12*H12),0)</f>
        <v>0</v>
      </c>
      <c r="J12" s="102"/>
      <c r="K12" s="103"/>
      <c r="L12" s="104">
        <f t="shared" si="0"/>
        <v>0</v>
      </c>
      <c r="M12" s="105"/>
      <c r="N12" s="106"/>
      <c r="O12" s="107">
        <f t="shared" ref="O12:O38" si="28">IFERROR(SUM(M12*N12),0)</f>
        <v>0</v>
      </c>
      <c r="P12" s="102"/>
      <c r="Q12" s="103"/>
      <c r="R12" s="104">
        <f t="shared" si="1"/>
        <v>0</v>
      </c>
      <c r="S12" s="105"/>
      <c r="T12" s="106"/>
      <c r="U12" s="107">
        <f t="shared" ref="U12:U38" si="29">IFERROR(SUM(S12*T12),0)</f>
        <v>0</v>
      </c>
      <c r="V12" s="102"/>
      <c r="W12" s="103"/>
      <c r="X12" s="104">
        <f t="shared" si="2"/>
        <v>0</v>
      </c>
      <c r="Y12" s="105"/>
      <c r="Z12" s="106"/>
      <c r="AA12" s="107">
        <f t="shared" ref="AA12:AA38" si="30">IFERROR(SUM(Y12*Z12),0)</f>
        <v>0</v>
      </c>
      <c r="AB12" s="102"/>
      <c r="AC12" s="103"/>
      <c r="AD12" s="104">
        <f t="shared" si="3"/>
        <v>0</v>
      </c>
      <c r="AE12" s="105"/>
      <c r="AF12" s="106"/>
      <c r="AG12" s="107">
        <f t="shared" ref="AG12:AG38" si="31">IFERROR(SUM(AE12*AF12),0)</f>
        <v>0</v>
      </c>
      <c r="AH12" s="102"/>
      <c r="AI12" s="103"/>
      <c r="AJ12" s="104">
        <f t="shared" si="4"/>
        <v>0</v>
      </c>
      <c r="AK12" s="105"/>
      <c r="AL12" s="106"/>
      <c r="AM12" s="107">
        <f t="shared" ref="AM12:AM38" si="32">IFERROR(SUM(AK12*AL12),0)</f>
        <v>0</v>
      </c>
      <c r="AN12" s="102"/>
      <c r="AO12" s="103"/>
      <c r="AP12" s="104">
        <f t="shared" si="5"/>
        <v>0</v>
      </c>
      <c r="AQ12" s="105"/>
      <c r="AR12" s="106"/>
      <c r="AS12" s="107">
        <f t="shared" ref="AS12:AS38" si="33">IFERROR(SUM(AQ12*AR12),0)</f>
        <v>0</v>
      </c>
      <c r="AT12" s="102"/>
      <c r="AU12" s="103"/>
      <c r="AV12" s="104">
        <f t="shared" si="6"/>
        <v>0</v>
      </c>
      <c r="AW12" s="105"/>
      <c r="AX12" s="106"/>
      <c r="AY12" s="107">
        <f t="shared" ref="AY12:AY38" si="34">IFERROR(SUM(AW12*AX12),0)</f>
        <v>0</v>
      </c>
      <c r="AZ12" s="102"/>
      <c r="BA12" s="103"/>
      <c r="BB12" s="104">
        <f t="shared" si="7"/>
        <v>0</v>
      </c>
      <c r="BC12" s="105"/>
      <c r="BD12" s="106"/>
      <c r="BE12" s="107">
        <f t="shared" ref="BE12:BE38" si="35">IFERROR(SUM(BC12*BD12),0)</f>
        <v>0</v>
      </c>
      <c r="BF12" s="102"/>
      <c r="BG12" s="103"/>
      <c r="BH12" s="104">
        <f t="shared" si="8"/>
        <v>0</v>
      </c>
      <c r="BI12" s="105"/>
      <c r="BJ12" s="106"/>
      <c r="BK12" s="107">
        <f t="shared" ref="BK12:BK38" si="36">IFERROR(SUM(BI12*BJ12),0)</f>
        <v>0</v>
      </c>
      <c r="BL12" s="102"/>
      <c r="BM12" s="103"/>
      <c r="BN12" s="104">
        <f t="shared" si="9"/>
        <v>0</v>
      </c>
      <c r="BO12" s="105"/>
      <c r="BP12" s="106"/>
      <c r="BQ12" s="107">
        <f t="shared" ref="BQ12:BQ38" si="37">IFERROR(SUM(BO12*BP12),0)</f>
        <v>0</v>
      </c>
      <c r="BR12" s="102"/>
      <c r="BS12" s="103"/>
      <c r="BT12" s="104">
        <f t="shared" si="10"/>
        <v>0</v>
      </c>
      <c r="BU12" s="105"/>
      <c r="BV12" s="106"/>
      <c r="BW12" s="107">
        <f t="shared" si="11"/>
        <v>0</v>
      </c>
      <c r="BX12" s="102"/>
      <c r="BY12" s="103"/>
      <c r="BZ12" s="104">
        <f t="shared" si="12"/>
        <v>0</v>
      </c>
      <c r="CA12" s="105"/>
      <c r="CB12" s="106"/>
      <c r="CC12" s="107">
        <f t="shared" ref="CC12:CC38" si="38">IFERROR(SUM(CA12*CB12),0)</f>
        <v>0</v>
      </c>
      <c r="CD12" s="102"/>
      <c r="CE12" s="103"/>
      <c r="CF12" s="104">
        <f t="shared" si="13"/>
        <v>0</v>
      </c>
      <c r="CG12" s="105"/>
      <c r="CH12" s="106"/>
      <c r="CI12" s="107">
        <f t="shared" ref="CI12:CI38" si="39">IFERROR(SUM(CG12*CH12),0)</f>
        <v>0</v>
      </c>
      <c r="CJ12" s="102"/>
      <c r="CK12" s="103"/>
      <c r="CL12" s="104">
        <f t="shared" si="14"/>
        <v>0</v>
      </c>
      <c r="CM12" s="105"/>
      <c r="CN12" s="106"/>
      <c r="CO12" s="107">
        <f t="shared" ref="CO12:CO38" si="40">IFERROR(SUM(CM12*CN12),0)</f>
        <v>0</v>
      </c>
      <c r="CP12" s="102"/>
      <c r="CQ12" s="103"/>
      <c r="CR12" s="104">
        <f t="shared" si="15"/>
        <v>0</v>
      </c>
      <c r="CS12" s="105"/>
      <c r="CT12" s="106"/>
      <c r="CU12" s="107">
        <f t="shared" ref="CU12:CU38" si="41">IFERROR(SUM(CS12*CT12),0)</f>
        <v>0</v>
      </c>
      <c r="CV12" s="102"/>
      <c r="CW12" s="103"/>
      <c r="CX12" s="104">
        <f t="shared" si="16"/>
        <v>0</v>
      </c>
      <c r="CY12" s="105"/>
      <c r="CZ12" s="106"/>
      <c r="DA12" s="107">
        <f t="shared" ref="DA12:DA38" si="42">IFERROR(SUM(CY12*CZ12),0)</f>
        <v>0</v>
      </c>
      <c r="DB12" s="102"/>
      <c r="DC12" s="103"/>
      <c r="DD12" s="104">
        <f t="shared" si="17"/>
        <v>0</v>
      </c>
      <c r="DE12" s="105"/>
      <c r="DF12" s="106"/>
      <c r="DG12" s="107">
        <f t="shared" ref="DG12:DG38" si="43">IFERROR(SUM(DE12*DF12),0)</f>
        <v>0</v>
      </c>
      <c r="DH12" s="102"/>
      <c r="DI12" s="103"/>
      <c r="DJ12" s="104">
        <f t="shared" si="18"/>
        <v>0</v>
      </c>
      <c r="DK12" s="105"/>
      <c r="DL12" s="106"/>
      <c r="DM12" s="107">
        <f t="shared" ref="DM12:DM38" si="44">IFERROR(SUM(DK12*DL12),0)</f>
        <v>0</v>
      </c>
      <c r="DN12" s="102"/>
      <c r="DO12" s="103"/>
      <c r="DP12" s="104">
        <f t="shared" si="19"/>
        <v>0</v>
      </c>
      <c r="DQ12" s="105"/>
      <c r="DR12" s="106"/>
      <c r="DS12" s="107">
        <f t="shared" ref="DS12:DS38" si="45">IFERROR(SUM(DQ12*DR12),0)</f>
        <v>0</v>
      </c>
      <c r="DT12" s="102"/>
      <c r="DU12" s="103"/>
      <c r="DV12" s="104">
        <f t="shared" si="20"/>
        <v>0</v>
      </c>
      <c r="DW12" s="105"/>
      <c r="DX12" s="106"/>
      <c r="DY12" s="107">
        <f t="shared" ref="DY12:DY38" si="46">IFERROR(SUM(DW12*DX12),0)</f>
        <v>0</v>
      </c>
      <c r="DZ12" s="102"/>
      <c r="EA12" s="103"/>
      <c r="EB12" s="104">
        <f t="shared" si="21"/>
        <v>0</v>
      </c>
      <c r="EC12" s="105"/>
      <c r="ED12" s="106"/>
      <c r="EE12" s="107">
        <f t="shared" ref="EE12:EE38" si="47">IFERROR(SUM(EC12*ED12),0)</f>
        <v>0</v>
      </c>
      <c r="EF12" s="102"/>
      <c r="EG12" s="103"/>
      <c r="EH12" s="104">
        <f t="shared" si="22"/>
        <v>0</v>
      </c>
      <c r="EI12" s="105"/>
      <c r="EJ12" s="106"/>
      <c r="EK12" s="107">
        <f t="shared" ref="EK12:EK38" si="48">IFERROR(SUM(EI12*EJ12),0)</f>
        <v>0</v>
      </c>
      <c r="EL12" s="102"/>
      <c r="EM12" s="103"/>
      <c r="EN12" s="104">
        <f t="shared" si="23"/>
        <v>0</v>
      </c>
      <c r="EO12" s="105"/>
      <c r="EP12" s="106"/>
      <c r="EQ12" s="107">
        <f t="shared" ref="EQ12:EQ38" si="49">IFERROR(SUM(EO12*EP12),0)</f>
        <v>0</v>
      </c>
      <c r="ER12" s="98"/>
      <c r="ES12" s="99"/>
      <c r="ET12" s="98"/>
      <c r="EU12" s="100"/>
      <c r="EV12" s="101"/>
      <c r="EW12" s="98"/>
    </row>
    <row r="13" spans="1:153" ht="12.75" customHeight="1" x14ac:dyDescent="0.6">
      <c r="A13" s="137" t="str">
        <f ca="1">"05/10/"&amp;PROPER(TEXT(EDATE(A1,0),"yyyy"))</f>
        <v>05/10/2017</v>
      </c>
      <c r="B13" s="130" t="str">
        <f t="shared" ca="1" si="24"/>
        <v>jeudi</v>
      </c>
      <c r="C13" s="131">
        <f t="shared" si="25"/>
        <v>0</v>
      </c>
      <c r="D13" s="102"/>
      <c r="E13" s="103"/>
      <c r="F13" s="104">
        <f t="shared" si="26"/>
        <v>0</v>
      </c>
      <c r="G13" s="105"/>
      <c r="H13" s="106"/>
      <c r="I13" s="107">
        <f t="shared" si="27"/>
        <v>0</v>
      </c>
      <c r="J13" s="102"/>
      <c r="K13" s="103"/>
      <c r="L13" s="104">
        <f t="shared" si="0"/>
        <v>0</v>
      </c>
      <c r="M13" s="105"/>
      <c r="N13" s="106"/>
      <c r="O13" s="107">
        <f t="shared" si="28"/>
        <v>0</v>
      </c>
      <c r="P13" s="102"/>
      <c r="Q13" s="103"/>
      <c r="R13" s="104">
        <f t="shared" si="1"/>
        <v>0</v>
      </c>
      <c r="S13" s="105"/>
      <c r="T13" s="106"/>
      <c r="U13" s="107">
        <f t="shared" si="29"/>
        <v>0</v>
      </c>
      <c r="V13" s="102"/>
      <c r="W13" s="103"/>
      <c r="X13" s="104">
        <f t="shared" si="2"/>
        <v>0</v>
      </c>
      <c r="Y13" s="105"/>
      <c r="Z13" s="106"/>
      <c r="AA13" s="107">
        <f t="shared" si="30"/>
        <v>0</v>
      </c>
      <c r="AB13" s="102"/>
      <c r="AC13" s="103"/>
      <c r="AD13" s="104">
        <f t="shared" si="3"/>
        <v>0</v>
      </c>
      <c r="AE13" s="105"/>
      <c r="AF13" s="106"/>
      <c r="AG13" s="107">
        <f t="shared" si="31"/>
        <v>0</v>
      </c>
      <c r="AH13" s="102"/>
      <c r="AI13" s="103"/>
      <c r="AJ13" s="104">
        <f t="shared" si="4"/>
        <v>0</v>
      </c>
      <c r="AK13" s="105"/>
      <c r="AL13" s="106"/>
      <c r="AM13" s="107">
        <f t="shared" si="32"/>
        <v>0</v>
      </c>
      <c r="AN13" s="102"/>
      <c r="AO13" s="103"/>
      <c r="AP13" s="104">
        <f t="shared" si="5"/>
        <v>0</v>
      </c>
      <c r="AQ13" s="105"/>
      <c r="AR13" s="106"/>
      <c r="AS13" s="107">
        <f t="shared" si="33"/>
        <v>0</v>
      </c>
      <c r="AT13" s="102"/>
      <c r="AU13" s="103"/>
      <c r="AV13" s="104">
        <f t="shared" si="6"/>
        <v>0</v>
      </c>
      <c r="AW13" s="105"/>
      <c r="AX13" s="106"/>
      <c r="AY13" s="107">
        <f t="shared" si="34"/>
        <v>0</v>
      </c>
      <c r="AZ13" s="102"/>
      <c r="BA13" s="103"/>
      <c r="BB13" s="104">
        <f t="shared" si="7"/>
        <v>0</v>
      </c>
      <c r="BC13" s="105"/>
      <c r="BD13" s="106"/>
      <c r="BE13" s="107">
        <f t="shared" si="35"/>
        <v>0</v>
      </c>
      <c r="BF13" s="102"/>
      <c r="BG13" s="103"/>
      <c r="BH13" s="104">
        <f t="shared" si="8"/>
        <v>0</v>
      </c>
      <c r="BI13" s="105"/>
      <c r="BJ13" s="106"/>
      <c r="BK13" s="107">
        <f t="shared" si="36"/>
        <v>0</v>
      </c>
      <c r="BL13" s="102"/>
      <c r="BM13" s="103"/>
      <c r="BN13" s="104">
        <f t="shared" si="9"/>
        <v>0</v>
      </c>
      <c r="BO13" s="105"/>
      <c r="BP13" s="106"/>
      <c r="BQ13" s="107">
        <f t="shared" si="37"/>
        <v>0</v>
      </c>
      <c r="BR13" s="102"/>
      <c r="BS13" s="103"/>
      <c r="BT13" s="104">
        <f t="shared" si="10"/>
        <v>0</v>
      </c>
      <c r="BU13" s="105"/>
      <c r="BV13" s="106"/>
      <c r="BW13" s="107">
        <f t="shared" si="11"/>
        <v>0</v>
      </c>
      <c r="BX13" s="102"/>
      <c r="BY13" s="103"/>
      <c r="BZ13" s="104">
        <f t="shared" si="12"/>
        <v>0</v>
      </c>
      <c r="CA13" s="105"/>
      <c r="CB13" s="106"/>
      <c r="CC13" s="107">
        <f t="shared" si="38"/>
        <v>0</v>
      </c>
      <c r="CD13" s="102"/>
      <c r="CE13" s="103"/>
      <c r="CF13" s="104">
        <f t="shared" si="13"/>
        <v>0</v>
      </c>
      <c r="CG13" s="105"/>
      <c r="CH13" s="106"/>
      <c r="CI13" s="107">
        <f t="shared" si="39"/>
        <v>0</v>
      </c>
      <c r="CJ13" s="102"/>
      <c r="CK13" s="103"/>
      <c r="CL13" s="104">
        <f t="shared" si="14"/>
        <v>0</v>
      </c>
      <c r="CM13" s="105"/>
      <c r="CN13" s="106"/>
      <c r="CO13" s="107">
        <f t="shared" si="40"/>
        <v>0</v>
      </c>
      <c r="CP13" s="102"/>
      <c r="CQ13" s="103"/>
      <c r="CR13" s="104">
        <f t="shared" si="15"/>
        <v>0</v>
      </c>
      <c r="CS13" s="105"/>
      <c r="CT13" s="106"/>
      <c r="CU13" s="107">
        <f t="shared" si="41"/>
        <v>0</v>
      </c>
      <c r="CV13" s="102"/>
      <c r="CW13" s="103"/>
      <c r="CX13" s="104">
        <f t="shared" si="16"/>
        <v>0</v>
      </c>
      <c r="CY13" s="105"/>
      <c r="CZ13" s="106"/>
      <c r="DA13" s="107">
        <f t="shared" si="42"/>
        <v>0</v>
      </c>
      <c r="DB13" s="102"/>
      <c r="DC13" s="103"/>
      <c r="DD13" s="104">
        <f t="shared" si="17"/>
        <v>0</v>
      </c>
      <c r="DE13" s="105"/>
      <c r="DF13" s="106"/>
      <c r="DG13" s="107">
        <f t="shared" si="43"/>
        <v>0</v>
      </c>
      <c r="DH13" s="102"/>
      <c r="DI13" s="103"/>
      <c r="DJ13" s="104">
        <f t="shared" si="18"/>
        <v>0</v>
      </c>
      <c r="DK13" s="105"/>
      <c r="DL13" s="106"/>
      <c r="DM13" s="107">
        <f t="shared" si="44"/>
        <v>0</v>
      </c>
      <c r="DN13" s="102"/>
      <c r="DO13" s="103"/>
      <c r="DP13" s="104">
        <f t="shared" si="19"/>
        <v>0</v>
      </c>
      <c r="DQ13" s="105"/>
      <c r="DR13" s="106"/>
      <c r="DS13" s="107">
        <f t="shared" si="45"/>
        <v>0</v>
      </c>
      <c r="DT13" s="102"/>
      <c r="DU13" s="103"/>
      <c r="DV13" s="104">
        <f t="shared" si="20"/>
        <v>0</v>
      </c>
      <c r="DW13" s="105"/>
      <c r="DX13" s="106"/>
      <c r="DY13" s="107">
        <f t="shared" si="46"/>
        <v>0</v>
      </c>
      <c r="DZ13" s="102"/>
      <c r="EA13" s="103"/>
      <c r="EB13" s="104">
        <f t="shared" si="21"/>
        <v>0</v>
      </c>
      <c r="EC13" s="105"/>
      <c r="ED13" s="106"/>
      <c r="EE13" s="107">
        <f t="shared" si="47"/>
        <v>0</v>
      </c>
      <c r="EF13" s="102"/>
      <c r="EG13" s="103"/>
      <c r="EH13" s="104">
        <f t="shared" si="22"/>
        <v>0</v>
      </c>
      <c r="EI13" s="105"/>
      <c r="EJ13" s="106"/>
      <c r="EK13" s="107">
        <f t="shared" si="48"/>
        <v>0</v>
      </c>
      <c r="EL13" s="102"/>
      <c r="EM13" s="103"/>
      <c r="EN13" s="104">
        <f t="shared" si="23"/>
        <v>0</v>
      </c>
      <c r="EO13" s="105"/>
      <c r="EP13" s="106"/>
      <c r="EQ13" s="107">
        <f t="shared" si="49"/>
        <v>0</v>
      </c>
      <c r="ER13" s="98"/>
      <c r="ES13" s="99"/>
      <c r="ET13" s="98"/>
      <c r="EU13" s="100"/>
      <c r="EV13" s="101"/>
      <c r="EW13" s="98"/>
    </row>
    <row r="14" spans="1:153" ht="12.75" customHeight="1" x14ac:dyDescent="0.6">
      <c r="A14" s="137" t="str">
        <f ca="1">"06/10/"&amp;PROPER(TEXT(EDATE(A1,0),"yyyy"))</f>
        <v>06/10/2017</v>
      </c>
      <c r="B14" s="130" t="str">
        <f t="shared" ca="1" si="24"/>
        <v>vendredi</v>
      </c>
      <c r="C14" s="131">
        <f t="shared" si="25"/>
        <v>0</v>
      </c>
      <c r="D14" s="102"/>
      <c r="E14" s="103"/>
      <c r="F14" s="104">
        <f t="shared" si="26"/>
        <v>0</v>
      </c>
      <c r="G14" s="105"/>
      <c r="H14" s="106"/>
      <c r="I14" s="107">
        <f t="shared" si="27"/>
        <v>0</v>
      </c>
      <c r="J14" s="102"/>
      <c r="K14" s="103"/>
      <c r="L14" s="104">
        <f t="shared" si="0"/>
        <v>0</v>
      </c>
      <c r="M14" s="105"/>
      <c r="N14" s="106"/>
      <c r="O14" s="107">
        <f t="shared" si="28"/>
        <v>0</v>
      </c>
      <c r="P14" s="102"/>
      <c r="Q14" s="103"/>
      <c r="R14" s="104">
        <f t="shared" si="1"/>
        <v>0</v>
      </c>
      <c r="S14" s="105"/>
      <c r="T14" s="106"/>
      <c r="U14" s="107">
        <f t="shared" si="29"/>
        <v>0</v>
      </c>
      <c r="V14" s="102"/>
      <c r="W14" s="103"/>
      <c r="X14" s="104">
        <f t="shared" si="2"/>
        <v>0</v>
      </c>
      <c r="Y14" s="105"/>
      <c r="Z14" s="106"/>
      <c r="AA14" s="107">
        <f t="shared" si="30"/>
        <v>0</v>
      </c>
      <c r="AB14" s="102"/>
      <c r="AC14" s="103"/>
      <c r="AD14" s="104">
        <f t="shared" si="3"/>
        <v>0</v>
      </c>
      <c r="AE14" s="105"/>
      <c r="AF14" s="106"/>
      <c r="AG14" s="107">
        <f t="shared" si="31"/>
        <v>0</v>
      </c>
      <c r="AH14" s="102"/>
      <c r="AI14" s="103"/>
      <c r="AJ14" s="104">
        <f t="shared" si="4"/>
        <v>0</v>
      </c>
      <c r="AK14" s="105"/>
      <c r="AL14" s="106"/>
      <c r="AM14" s="107">
        <f t="shared" si="32"/>
        <v>0</v>
      </c>
      <c r="AN14" s="102"/>
      <c r="AO14" s="103"/>
      <c r="AP14" s="104">
        <f t="shared" si="5"/>
        <v>0</v>
      </c>
      <c r="AQ14" s="105"/>
      <c r="AR14" s="106"/>
      <c r="AS14" s="107">
        <f t="shared" si="33"/>
        <v>0</v>
      </c>
      <c r="AT14" s="102"/>
      <c r="AU14" s="103"/>
      <c r="AV14" s="104">
        <f t="shared" si="6"/>
        <v>0</v>
      </c>
      <c r="AW14" s="105"/>
      <c r="AX14" s="106"/>
      <c r="AY14" s="107">
        <f t="shared" si="34"/>
        <v>0</v>
      </c>
      <c r="AZ14" s="102"/>
      <c r="BA14" s="103"/>
      <c r="BB14" s="104">
        <f t="shared" si="7"/>
        <v>0</v>
      </c>
      <c r="BC14" s="105"/>
      <c r="BD14" s="106"/>
      <c r="BE14" s="107">
        <f t="shared" si="35"/>
        <v>0</v>
      </c>
      <c r="BF14" s="102"/>
      <c r="BG14" s="103"/>
      <c r="BH14" s="104">
        <f t="shared" si="8"/>
        <v>0</v>
      </c>
      <c r="BI14" s="105"/>
      <c r="BJ14" s="106"/>
      <c r="BK14" s="107">
        <f t="shared" si="36"/>
        <v>0</v>
      </c>
      <c r="BL14" s="102"/>
      <c r="BM14" s="103"/>
      <c r="BN14" s="104">
        <f t="shared" si="9"/>
        <v>0</v>
      </c>
      <c r="BO14" s="105"/>
      <c r="BP14" s="106"/>
      <c r="BQ14" s="107">
        <f t="shared" si="37"/>
        <v>0</v>
      </c>
      <c r="BR14" s="102"/>
      <c r="BS14" s="103"/>
      <c r="BT14" s="104">
        <f t="shared" si="10"/>
        <v>0</v>
      </c>
      <c r="BU14" s="105"/>
      <c r="BV14" s="106"/>
      <c r="BW14" s="107">
        <f t="shared" si="11"/>
        <v>0</v>
      </c>
      <c r="BX14" s="102"/>
      <c r="BY14" s="103"/>
      <c r="BZ14" s="104">
        <f t="shared" si="12"/>
        <v>0</v>
      </c>
      <c r="CA14" s="105"/>
      <c r="CB14" s="106"/>
      <c r="CC14" s="107">
        <f t="shared" si="38"/>
        <v>0</v>
      </c>
      <c r="CD14" s="102"/>
      <c r="CE14" s="103"/>
      <c r="CF14" s="104">
        <f t="shared" si="13"/>
        <v>0</v>
      </c>
      <c r="CG14" s="105"/>
      <c r="CH14" s="106"/>
      <c r="CI14" s="107">
        <f t="shared" si="39"/>
        <v>0</v>
      </c>
      <c r="CJ14" s="102"/>
      <c r="CK14" s="103"/>
      <c r="CL14" s="104">
        <f t="shared" si="14"/>
        <v>0</v>
      </c>
      <c r="CM14" s="105"/>
      <c r="CN14" s="106"/>
      <c r="CO14" s="107">
        <f t="shared" si="40"/>
        <v>0</v>
      </c>
      <c r="CP14" s="102"/>
      <c r="CQ14" s="103"/>
      <c r="CR14" s="104">
        <f t="shared" si="15"/>
        <v>0</v>
      </c>
      <c r="CS14" s="105"/>
      <c r="CT14" s="106"/>
      <c r="CU14" s="107">
        <f t="shared" si="41"/>
        <v>0</v>
      </c>
      <c r="CV14" s="102"/>
      <c r="CW14" s="103"/>
      <c r="CX14" s="104">
        <f t="shared" si="16"/>
        <v>0</v>
      </c>
      <c r="CY14" s="105"/>
      <c r="CZ14" s="106"/>
      <c r="DA14" s="107">
        <f t="shared" si="42"/>
        <v>0</v>
      </c>
      <c r="DB14" s="102"/>
      <c r="DC14" s="103"/>
      <c r="DD14" s="104">
        <f t="shared" si="17"/>
        <v>0</v>
      </c>
      <c r="DE14" s="105"/>
      <c r="DF14" s="106"/>
      <c r="DG14" s="107">
        <f t="shared" si="43"/>
        <v>0</v>
      </c>
      <c r="DH14" s="102"/>
      <c r="DI14" s="103"/>
      <c r="DJ14" s="104">
        <f t="shared" si="18"/>
        <v>0</v>
      </c>
      <c r="DK14" s="105"/>
      <c r="DL14" s="106"/>
      <c r="DM14" s="107">
        <f t="shared" si="44"/>
        <v>0</v>
      </c>
      <c r="DN14" s="102"/>
      <c r="DO14" s="103"/>
      <c r="DP14" s="104">
        <f t="shared" si="19"/>
        <v>0</v>
      </c>
      <c r="DQ14" s="105"/>
      <c r="DR14" s="106"/>
      <c r="DS14" s="107">
        <f t="shared" si="45"/>
        <v>0</v>
      </c>
      <c r="DT14" s="102"/>
      <c r="DU14" s="103"/>
      <c r="DV14" s="104">
        <f t="shared" si="20"/>
        <v>0</v>
      </c>
      <c r="DW14" s="105"/>
      <c r="DX14" s="106"/>
      <c r="DY14" s="107">
        <f t="shared" si="46"/>
        <v>0</v>
      </c>
      <c r="DZ14" s="102"/>
      <c r="EA14" s="103"/>
      <c r="EB14" s="104">
        <f t="shared" si="21"/>
        <v>0</v>
      </c>
      <c r="EC14" s="105"/>
      <c r="ED14" s="106"/>
      <c r="EE14" s="107">
        <f t="shared" si="47"/>
        <v>0</v>
      </c>
      <c r="EF14" s="102"/>
      <c r="EG14" s="103"/>
      <c r="EH14" s="104">
        <f t="shared" si="22"/>
        <v>0</v>
      </c>
      <c r="EI14" s="105"/>
      <c r="EJ14" s="106"/>
      <c r="EK14" s="107">
        <f t="shared" si="48"/>
        <v>0</v>
      </c>
      <c r="EL14" s="102"/>
      <c r="EM14" s="103"/>
      <c r="EN14" s="104">
        <f t="shared" si="23"/>
        <v>0</v>
      </c>
      <c r="EO14" s="105"/>
      <c r="EP14" s="106"/>
      <c r="EQ14" s="107">
        <f t="shared" si="49"/>
        <v>0</v>
      </c>
      <c r="ER14" s="98"/>
      <c r="ES14" s="99"/>
      <c r="ET14" s="98"/>
      <c r="EU14" s="100"/>
      <c r="EV14" s="101"/>
      <c r="EW14" s="98"/>
    </row>
    <row r="15" spans="1:153" ht="12.75" customHeight="1" x14ac:dyDescent="0.6">
      <c r="A15" s="137" t="str">
        <f ca="1">"07/10/"&amp;PROPER(TEXT(EDATE(A1,0),"yyyy"))</f>
        <v>07/10/2017</v>
      </c>
      <c r="B15" s="130" t="str">
        <f t="shared" ca="1" si="24"/>
        <v>samedi</v>
      </c>
      <c r="C15" s="131">
        <f t="shared" si="25"/>
        <v>0</v>
      </c>
      <c r="D15" s="102"/>
      <c r="E15" s="103"/>
      <c r="F15" s="104">
        <f t="shared" si="26"/>
        <v>0</v>
      </c>
      <c r="G15" s="105"/>
      <c r="H15" s="106"/>
      <c r="I15" s="107">
        <f t="shared" si="27"/>
        <v>0</v>
      </c>
      <c r="J15" s="102"/>
      <c r="K15" s="103"/>
      <c r="L15" s="104">
        <f t="shared" si="0"/>
        <v>0</v>
      </c>
      <c r="M15" s="105"/>
      <c r="N15" s="106"/>
      <c r="O15" s="107">
        <f t="shared" si="28"/>
        <v>0</v>
      </c>
      <c r="P15" s="102"/>
      <c r="Q15" s="103"/>
      <c r="R15" s="104">
        <f t="shared" si="1"/>
        <v>0</v>
      </c>
      <c r="S15" s="105"/>
      <c r="T15" s="106"/>
      <c r="U15" s="107">
        <f t="shared" si="29"/>
        <v>0</v>
      </c>
      <c r="V15" s="102"/>
      <c r="W15" s="103"/>
      <c r="X15" s="104">
        <f t="shared" si="2"/>
        <v>0</v>
      </c>
      <c r="Y15" s="105"/>
      <c r="Z15" s="106"/>
      <c r="AA15" s="107">
        <f t="shared" si="30"/>
        <v>0</v>
      </c>
      <c r="AB15" s="102"/>
      <c r="AC15" s="103"/>
      <c r="AD15" s="104">
        <f t="shared" si="3"/>
        <v>0</v>
      </c>
      <c r="AE15" s="105"/>
      <c r="AF15" s="106"/>
      <c r="AG15" s="107">
        <f t="shared" si="31"/>
        <v>0</v>
      </c>
      <c r="AH15" s="102"/>
      <c r="AI15" s="103"/>
      <c r="AJ15" s="104">
        <f t="shared" si="4"/>
        <v>0</v>
      </c>
      <c r="AK15" s="105"/>
      <c r="AL15" s="106"/>
      <c r="AM15" s="107">
        <f t="shared" si="32"/>
        <v>0</v>
      </c>
      <c r="AN15" s="102"/>
      <c r="AO15" s="103"/>
      <c r="AP15" s="104">
        <f t="shared" si="5"/>
        <v>0</v>
      </c>
      <c r="AQ15" s="105"/>
      <c r="AR15" s="106"/>
      <c r="AS15" s="107">
        <f t="shared" si="33"/>
        <v>0</v>
      </c>
      <c r="AT15" s="102"/>
      <c r="AU15" s="103"/>
      <c r="AV15" s="104">
        <f t="shared" si="6"/>
        <v>0</v>
      </c>
      <c r="AW15" s="105"/>
      <c r="AX15" s="106"/>
      <c r="AY15" s="107">
        <f t="shared" si="34"/>
        <v>0</v>
      </c>
      <c r="AZ15" s="102"/>
      <c r="BA15" s="103"/>
      <c r="BB15" s="104">
        <f t="shared" si="7"/>
        <v>0</v>
      </c>
      <c r="BC15" s="105"/>
      <c r="BD15" s="106"/>
      <c r="BE15" s="107">
        <f t="shared" si="35"/>
        <v>0</v>
      </c>
      <c r="BF15" s="102"/>
      <c r="BG15" s="103"/>
      <c r="BH15" s="104">
        <f t="shared" si="8"/>
        <v>0</v>
      </c>
      <c r="BI15" s="105"/>
      <c r="BJ15" s="106"/>
      <c r="BK15" s="107">
        <f t="shared" si="36"/>
        <v>0</v>
      </c>
      <c r="BL15" s="102"/>
      <c r="BM15" s="103"/>
      <c r="BN15" s="104">
        <f t="shared" si="9"/>
        <v>0</v>
      </c>
      <c r="BO15" s="105"/>
      <c r="BP15" s="106"/>
      <c r="BQ15" s="107">
        <f t="shared" si="37"/>
        <v>0</v>
      </c>
      <c r="BR15" s="102"/>
      <c r="BS15" s="103"/>
      <c r="BT15" s="104">
        <f t="shared" si="10"/>
        <v>0</v>
      </c>
      <c r="BU15" s="105"/>
      <c r="BV15" s="106"/>
      <c r="BW15" s="107">
        <f t="shared" si="11"/>
        <v>0</v>
      </c>
      <c r="BX15" s="102"/>
      <c r="BY15" s="103"/>
      <c r="BZ15" s="104">
        <f t="shared" si="12"/>
        <v>0</v>
      </c>
      <c r="CA15" s="105"/>
      <c r="CB15" s="106"/>
      <c r="CC15" s="107">
        <f t="shared" si="38"/>
        <v>0</v>
      </c>
      <c r="CD15" s="102"/>
      <c r="CE15" s="103"/>
      <c r="CF15" s="104">
        <f t="shared" si="13"/>
        <v>0</v>
      </c>
      <c r="CG15" s="105"/>
      <c r="CH15" s="106"/>
      <c r="CI15" s="107">
        <f t="shared" si="39"/>
        <v>0</v>
      </c>
      <c r="CJ15" s="102"/>
      <c r="CK15" s="103"/>
      <c r="CL15" s="104">
        <f t="shared" si="14"/>
        <v>0</v>
      </c>
      <c r="CM15" s="105"/>
      <c r="CN15" s="106"/>
      <c r="CO15" s="107">
        <f t="shared" si="40"/>
        <v>0</v>
      </c>
      <c r="CP15" s="102"/>
      <c r="CQ15" s="103"/>
      <c r="CR15" s="104">
        <f t="shared" si="15"/>
        <v>0</v>
      </c>
      <c r="CS15" s="105"/>
      <c r="CT15" s="106"/>
      <c r="CU15" s="107">
        <f t="shared" si="41"/>
        <v>0</v>
      </c>
      <c r="CV15" s="102"/>
      <c r="CW15" s="103"/>
      <c r="CX15" s="104">
        <f t="shared" si="16"/>
        <v>0</v>
      </c>
      <c r="CY15" s="105"/>
      <c r="CZ15" s="106"/>
      <c r="DA15" s="107">
        <f t="shared" si="42"/>
        <v>0</v>
      </c>
      <c r="DB15" s="102"/>
      <c r="DC15" s="103"/>
      <c r="DD15" s="104">
        <f t="shared" si="17"/>
        <v>0</v>
      </c>
      <c r="DE15" s="105"/>
      <c r="DF15" s="106"/>
      <c r="DG15" s="107">
        <f t="shared" si="43"/>
        <v>0</v>
      </c>
      <c r="DH15" s="102"/>
      <c r="DI15" s="103"/>
      <c r="DJ15" s="104">
        <f t="shared" si="18"/>
        <v>0</v>
      </c>
      <c r="DK15" s="105"/>
      <c r="DL15" s="106"/>
      <c r="DM15" s="107">
        <f t="shared" si="44"/>
        <v>0</v>
      </c>
      <c r="DN15" s="102"/>
      <c r="DO15" s="103"/>
      <c r="DP15" s="104">
        <f t="shared" si="19"/>
        <v>0</v>
      </c>
      <c r="DQ15" s="105"/>
      <c r="DR15" s="106"/>
      <c r="DS15" s="107">
        <f t="shared" si="45"/>
        <v>0</v>
      </c>
      <c r="DT15" s="102"/>
      <c r="DU15" s="103"/>
      <c r="DV15" s="104">
        <f t="shared" si="20"/>
        <v>0</v>
      </c>
      <c r="DW15" s="105"/>
      <c r="DX15" s="106"/>
      <c r="DY15" s="107">
        <f t="shared" si="46"/>
        <v>0</v>
      </c>
      <c r="DZ15" s="102"/>
      <c r="EA15" s="103"/>
      <c r="EB15" s="104">
        <f t="shared" si="21"/>
        <v>0</v>
      </c>
      <c r="EC15" s="105"/>
      <c r="ED15" s="106"/>
      <c r="EE15" s="107">
        <f t="shared" si="47"/>
        <v>0</v>
      </c>
      <c r="EF15" s="102"/>
      <c r="EG15" s="103"/>
      <c r="EH15" s="104">
        <f t="shared" si="22"/>
        <v>0</v>
      </c>
      <c r="EI15" s="105"/>
      <c r="EJ15" s="106"/>
      <c r="EK15" s="107">
        <f t="shared" si="48"/>
        <v>0</v>
      </c>
      <c r="EL15" s="102"/>
      <c r="EM15" s="103"/>
      <c r="EN15" s="104">
        <f t="shared" si="23"/>
        <v>0</v>
      </c>
      <c r="EO15" s="105"/>
      <c r="EP15" s="106"/>
      <c r="EQ15" s="107">
        <f t="shared" si="49"/>
        <v>0</v>
      </c>
      <c r="ER15" s="98"/>
      <c r="ES15" s="99"/>
      <c r="ET15" s="98"/>
      <c r="EU15" s="100"/>
      <c r="EV15" s="101"/>
      <c r="EW15" s="98"/>
    </row>
    <row r="16" spans="1:153" ht="12.75" customHeight="1" x14ac:dyDescent="0.6">
      <c r="A16" s="137" t="str">
        <f ca="1">"08/10/"&amp;PROPER(TEXT(EDATE(A1,0),"yyyy"))</f>
        <v>08/10/2017</v>
      </c>
      <c r="B16" s="130" t="str">
        <f t="shared" ca="1" si="24"/>
        <v>dimanche</v>
      </c>
      <c r="C16" s="131">
        <f t="shared" si="25"/>
        <v>0</v>
      </c>
      <c r="D16" s="102"/>
      <c r="E16" s="103"/>
      <c r="F16" s="104">
        <f t="shared" si="26"/>
        <v>0</v>
      </c>
      <c r="G16" s="105"/>
      <c r="H16" s="106"/>
      <c r="I16" s="107">
        <f t="shared" si="27"/>
        <v>0</v>
      </c>
      <c r="J16" s="102"/>
      <c r="K16" s="103"/>
      <c r="L16" s="104">
        <f t="shared" si="0"/>
        <v>0</v>
      </c>
      <c r="M16" s="105"/>
      <c r="N16" s="106"/>
      <c r="O16" s="107">
        <f t="shared" si="28"/>
        <v>0</v>
      </c>
      <c r="P16" s="102"/>
      <c r="Q16" s="103"/>
      <c r="R16" s="104">
        <f t="shared" si="1"/>
        <v>0</v>
      </c>
      <c r="S16" s="105"/>
      <c r="T16" s="106"/>
      <c r="U16" s="107">
        <f t="shared" si="29"/>
        <v>0</v>
      </c>
      <c r="V16" s="102"/>
      <c r="W16" s="103"/>
      <c r="X16" s="104">
        <f t="shared" si="2"/>
        <v>0</v>
      </c>
      <c r="Y16" s="105"/>
      <c r="Z16" s="106"/>
      <c r="AA16" s="107">
        <f t="shared" si="30"/>
        <v>0</v>
      </c>
      <c r="AB16" s="102"/>
      <c r="AC16" s="103"/>
      <c r="AD16" s="104">
        <f t="shared" si="3"/>
        <v>0</v>
      </c>
      <c r="AE16" s="105"/>
      <c r="AF16" s="106"/>
      <c r="AG16" s="107">
        <f t="shared" si="31"/>
        <v>0</v>
      </c>
      <c r="AH16" s="102"/>
      <c r="AI16" s="103"/>
      <c r="AJ16" s="104">
        <f t="shared" si="4"/>
        <v>0</v>
      </c>
      <c r="AK16" s="105"/>
      <c r="AL16" s="106"/>
      <c r="AM16" s="107">
        <f t="shared" si="32"/>
        <v>0</v>
      </c>
      <c r="AN16" s="102"/>
      <c r="AO16" s="103"/>
      <c r="AP16" s="104">
        <f t="shared" si="5"/>
        <v>0</v>
      </c>
      <c r="AQ16" s="105"/>
      <c r="AR16" s="106"/>
      <c r="AS16" s="107">
        <f t="shared" si="33"/>
        <v>0</v>
      </c>
      <c r="AT16" s="102"/>
      <c r="AU16" s="103"/>
      <c r="AV16" s="104">
        <f t="shared" si="6"/>
        <v>0</v>
      </c>
      <c r="AW16" s="105"/>
      <c r="AX16" s="106"/>
      <c r="AY16" s="107">
        <f t="shared" si="34"/>
        <v>0</v>
      </c>
      <c r="AZ16" s="102"/>
      <c r="BA16" s="103"/>
      <c r="BB16" s="104">
        <f t="shared" si="7"/>
        <v>0</v>
      </c>
      <c r="BC16" s="105"/>
      <c r="BD16" s="106"/>
      <c r="BE16" s="107">
        <f t="shared" si="35"/>
        <v>0</v>
      </c>
      <c r="BF16" s="102"/>
      <c r="BG16" s="103"/>
      <c r="BH16" s="104">
        <f t="shared" si="8"/>
        <v>0</v>
      </c>
      <c r="BI16" s="105"/>
      <c r="BJ16" s="106"/>
      <c r="BK16" s="107">
        <f t="shared" si="36"/>
        <v>0</v>
      </c>
      <c r="BL16" s="102"/>
      <c r="BM16" s="103"/>
      <c r="BN16" s="104">
        <f t="shared" si="9"/>
        <v>0</v>
      </c>
      <c r="BO16" s="105"/>
      <c r="BP16" s="106"/>
      <c r="BQ16" s="107">
        <f t="shared" si="37"/>
        <v>0</v>
      </c>
      <c r="BR16" s="102"/>
      <c r="BS16" s="103"/>
      <c r="BT16" s="104">
        <f t="shared" si="10"/>
        <v>0</v>
      </c>
      <c r="BU16" s="105"/>
      <c r="BV16" s="106"/>
      <c r="BW16" s="107">
        <f t="shared" si="11"/>
        <v>0</v>
      </c>
      <c r="BX16" s="102"/>
      <c r="BY16" s="103"/>
      <c r="BZ16" s="104">
        <f t="shared" si="12"/>
        <v>0</v>
      </c>
      <c r="CA16" s="105"/>
      <c r="CB16" s="106"/>
      <c r="CC16" s="107">
        <f t="shared" si="38"/>
        <v>0</v>
      </c>
      <c r="CD16" s="102"/>
      <c r="CE16" s="103"/>
      <c r="CF16" s="104">
        <f t="shared" si="13"/>
        <v>0</v>
      </c>
      <c r="CG16" s="105"/>
      <c r="CH16" s="106"/>
      <c r="CI16" s="107">
        <f t="shared" si="39"/>
        <v>0</v>
      </c>
      <c r="CJ16" s="102"/>
      <c r="CK16" s="103"/>
      <c r="CL16" s="104">
        <f t="shared" si="14"/>
        <v>0</v>
      </c>
      <c r="CM16" s="105"/>
      <c r="CN16" s="106"/>
      <c r="CO16" s="107">
        <f t="shared" si="40"/>
        <v>0</v>
      </c>
      <c r="CP16" s="102"/>
      <c r="CQ16" s="103"/>
      <c r="CR16" s="104">
        <f t="shared" si="15"/>
        <v>0</v>
      </c>
      <c r="CS16" s="105"/>
      <c r="CT16" s="106"/>
      <c r="CU16" s="107">
        <f t="shared" si="41"/>
        <v>0</v>
      </c>
      <c r="CV16" s="102"/>
      <c r="CW16" s="103"/>
      <c r="CX16" s="104">
        <f t="shared" si="16"/>
        <v>0</v>
      </c>
      <c r="CY16" s="105"/>
      <c r="CZ16" s="106"/>
      <c r="DA16" s="107">
        <f t="shared" si="42"/>
        <v>0</v>
      </c>
      <c r="DB16" s="102"/>
      <c r="DC16" s="103"/>
      <c r="DD16" s="104">
        <f t="shared" si="17"/>
        <v>0</v>
      </c>
      <c r="DE16" s="105"/>
      <c r="DF16" s="106"/>
      <c r="DG16" s="107">
        <f t="shared" si="43"/>
        <v>0</v>
      </c>
      <c r="DH16" s="102"/>
      <c r="DI16" s="103"/>
      <c r="DJ16" s="104">
        <f t="shared" si="18"/>
        <v>0</v>
      </c>
      <c r="DK16" s="105"/>
      <c r="DL16" s="106"/>
      <c r="DM16" s="107">
        <f t="shared" si="44"/>
        <v>0</v>
      </c>
      <c r="DN16" s="102"/>
      <c r="DO16" s="103"/>
      <c r="DP16" s="104">
        <f t="shared" si="19"/>
        <v>0</v>
      </c>
      <c r="DQ16" s="105"/>
      <c r="DR16" s="106"/>
      <c r="DS16" s="107">
        <f t="shared" si="45"/>
        <v>0</v>
      </c>
      <c r="DT16" s="102"/>
      <c r="DU16" s="103"/>
      <c r="DV16" s="104">
        <f t="shared" si="20"/>
        <v>0</v>
      </c>
      <c r="DW16" s="105"/>
      <c r="DX16" s="106"/>
      <c r="DY16" s="107">
        <f t="shared" si="46"/>
        <v>0</v>
      </c>
      <c r="DZ16" s="102"/>
      <c r="EA16" s="103"/>
      <c r="EB16" s="104">
        <f t="shared" si="21"/>
        <v>0</v>
      </c>
      <c r="EC16" s="105"/>
      <c r="ED16" s="106"/>
      <c r="EE16" s="107">
        <f t="shared" si="47"/>
        <v>0</v>
      </c>
      <c r="EF16" s="102"/>
      <c r="EG16" s="103"/>
      <c r="EH16" s="104">
        <f t="shared" si="22"/>
        <v>0</v>
      </c>
      <c r="EI16" s="105"/>
      <c r="EJ16" s="106"/>
      <c r="EK16" s="107">
        <f t="shared" si="48"/>
        <v>0</v>
      </c>
      <c r="EL16" s="102"/>
      <c r="EM16" s="103"/>
      <c r="EN16" s="104">
        <f t="shared" si="23"/>
        <v>0</v>
      </c>
      <c r="EO16" s="105"/>
      <c r="EP16" s="106"/>
      <c r="EQ16" s="107">
        <f t="shared" si="49"/>
        <v>0</v>
      </c>
      <c r="ER16" s="98"/>
      <c r="ES16" s="99"/>
      <c r="ET16" s="98"/>
      <c r="EU16" s="100"/>
      <c r="EV16" s="101"/>
      <c r="EW16" s="98"/>
    </row>
    <row r="17" spans="1:153" ht="12.75" customHeight="1" x14ac:dyDescent="0.6">
      <c r="A17" s="137" t="str">
        <f ca="1">"09/10/"&amp;PROPER(TEXT(EDATE(A1,0),"yyyy"))</f>
        <v>09/10/2017</v>
      </c>
      <c r="B17" s="130" t="str">
        <f t="shared" ca="1" si="24"/>
        <v>lundi</v>
      </c>
      <c r="C17" s="131">
        <f t="shared" si="25"/>
        <v>0</v>
      </c>
      <c r="D17" s="102"/>
      <c r="E17" s="103"/>
      <c r="F17" s="104">
        <f t="shared" si="26"/>
        <v>0</v>
      </c>
      <c r="G17" s="105"/>
      <c r="H17" s="106"/>
      <c r="I17" s="107">
        <f t="shared" si="27"/>
        <v>0</v>
      </c>
      <c r="J17" s="102"/>
      <c r="K17" s="103"/>
      <c r="L17" s="104">
        <f t="shared" si="0"/>
        <v>0</v>
      </c>
      <c r="M17" s="105"/>
      <c r="N17" s="106"/>
      <c r="O17" s="107">
        <f t="shared" si="28"/>
        <v>0</v>
      </c>
      <c r="P17" s="102"/>
      <c r="Q17" s="103"/>
      <c r="R17" s="104">
        <f t="shared" si="1"/>
        <v>0</v>
      </c>
      <c r="S17" s="105"/>
      <c r="T17" s="106"/>
      <c r="U17" s="107">
        <f t="shared" si="29"/>
        <v>0</v>
      </c>
      <c r="V17" s="102"/>
      <c r="W17" s="103"/>
      <c r="X17" s="104">
        <f t="shared" si="2"/>
        <v>0</v>
      </c>
      <c r="Y17" s="105"/>
      <c r="Z17" s="106"/>
      <c r="AA17" s="107">
        <f t="shared" si="30"/>
        <v>0</v>
      </c>
      <c r="AB17" s="102"/>
      <c r="AC17" s="103"/>
      <c r="AD17" s="104">
        <f t="shared" si="3"/>
        <v>0</v>
      </c>
      <c r="AE17" s="105"/>
      <c r="AF17" s="106"/>
      <c r="AG17" s="107">
        <f t="shared" si="31"/>
        <v>0</v>
      </c>
      <c r="AH17" s="102"/>
      <c r="AI17" s="103"/>
      <c r="AJ17" s="104">
        <f t="shared" si="4"/>
        <v>0</v>
      </c>
      <c r="AK17" s="105"/>
      <c r="AL17" s="106"/>
      <c r="AM17" s="107">
        <f t="shared" si="32"/>
        <v>0</v>
      </c>
      <c r="AN17" s="102"/>
      <c r="AO17" s="103"/>
      <c r="AP17" s="104">
        <f t="shared" si="5"/>
        <v>0</v>
      </c>
      <c r="AQ17" s="105"/>
      <c r="AR17" s="106"/>
      <c r="AS17" s="107">
        <f t="shared" si="33"/>
        <v>0</v>
      </c>
      <c r="AT17" s="102"/>
      <c r="AU17" s="103"/>
      <c r="AV17" s="104">
        <f t="shared" si="6"/>
        <v>0</v>
      </c>
      <c r="AW17" s="105"/>
      <c r="AX17" s="106"/>
      <c r="AY17" s="107">
        <f t="shared" si="34"/>
        <v>0</v>
      </c>
      <c r="AZ17" s="102"/>
      <c r="BA17" s="103"/>
      <c r="BB17" s="104">
        <f t="shared" si="7"/>
        <v>0</v>
      </c>
      <c r="BC17" s="105"/>
      <c r="BD17" s="106"/>
      <c r="BE17" s="107">
        <f t="shared" si="35"/>
        <v>0</v>
      </c>
      <c r="BF17" s="102"/>
      <c r="BG17" s="103"/>
      <c r="BH17" s="104">
        <f t="shared" si="8"/>
        <v>0</v>
      </c>
      <c r="BI17" s="105"/>
      <c r="BJ17" s="106"/>
      <c r="BK17" s="107">
        <f t="shared" si="36"/>
        <v>0</v>
      </c>
      <c r="BL17" s="102"/>
      <c r="BM17" s="103"/>
      <c r="BN17" s="104">
        <f t="shared" si="9"/>
        <v>0</v>
      </c>
      <c r="BO17" s="105"/>
      <c r="BP17" s="106"/>
      <c r="BQ17" s="107">
        <f t="shared" si="37"/>
        <v>0</v>
      </c>
      <c r="BR17" s="102"/>
      <c r="BS17" s="103"/>
      <c r="BT17" s="104">
        <f t="shared" si="10"/>
        <v>0</v>
      </c>
      <c r="BU17" s="105"/>
      <c r="BV17" s="106"/>
      <c r="BW17" s="107">
        <f t="shared" si="11"/>
        <v>0</v>
      </c>
      <c r="BX17" s="102"/>
      <c r="BY17" s="103"/>
      <c r="BZ17" s="104">
        <f t="shared" si="12"/>
        <v>0</v>
      </c>
      <c r="CA17" s="105"/>
      <c r="CB17" s="106"/>
      <c r="CC17" s="107">
        <f t="shared" si="38"/>
        <v>0</v>
      </c>
      <c r="CD17" s="102"/>
      <c r="CE17" s="103"/>
      <c r="CF17" s="104">
        <f t="shared" si="13"/>
        <v>0</v>
      </c>
      <c r="CG17" s="105"/>
      <c r="CH17" s="106"/>
      <c r="CI17" s="107">
        <f t="shared" si="39"/>
        <v>0</v>
      </c>
      <c r="CJ17" s="102"/>
      <c r="CK17" s="103"/>
      <c r="CL17" s="104">
        <f t="shared" si="14"/>
        <v>0</v>
      </c>
      <c r="CM17" s="105"/>
      <c r="CN17" s="106"/>
      <c r="CO17" s="107">
        <f t="shared" si="40"/>
        <v>0</v>
      </c>
      <c r="CP17" s="102"/>
      <c r="CQ17" s="103"/>
      <c r="CR17" s="104">
        <f t="shared" si="15"/>
        <v>0</v>
      </c>
      <c r="CS17" s="105"/>
      <c r="CT17" s="106"/>
      <c r="CU17" s="107">
        <f t="shared" si="41"/>
        <v>0</v>
      </c>
      <c r="CV17" s="102"/>
      <c r="CW17" s="103"/>
      <c r="CX17" s="104">
        <f t="shared" si="16"/>
        <v>0</v>
      </c>
      <c r="CY17" s="105"/>
      <c r="CZ17" s="106"/>
      <c r="DA17" s="107">
        <f t="shared" si="42"/>
        <v>0</v>
      </c>
      <c r="DB17" s="102"/>
      <c r="DC17" s="103"/>
      <c r="DD17" s="104">
        <f t="shared" si="17"/>
        <v>0</v>
      </c>
      <c r="DE17" s="105"/>
      <c r="DF17" s="106"/>
      <c r="DG17" s="107">
        <f t="shared" si="43"/>
        <v>0</v>
      </c>
      <c r="DH17" s="102"/>
      <c r="DI17" s="103"/>
      <c r="DJ17" s="104">
        <f t="shared" si="18"/>
        <v>0</v>
      </c>
      <c r="DK17" s="105"/>
      <c r="DL17" s="106"/>
      <c r="DM17" s="107">
        <f t="shared" si="44"/>
        <v>0</v>
      </c>
      <c r="DN17" s="102"/>
      <c r="DO17" s="103"/>
      <c r="DP17" s="104">
        <f t="shared" si="19"/>
        <v>0</v>
      </c>
      <c r="DQ17" s="105"/>
      <c r="DR17" s="106"/>
      <c r="DS17" s="107">
        <f t="shared" si="45"/>
        <v>0</v>
      </c>
      <c r="DT17" s="102"/>
      <c r="DU17" s="103"/>
      <c r="DV17" s="104">
        <f t="shared" si="20"/>
        <v>0</v>
      </c>
      <c r="DW17" s="105"/>
      <c r="DX17" s="106"/>
      <c r="DY17" s="107">
        <f t="shared" si="46"/>
        <v>0</v>
      </c>
      <c r="DZ17" s="102"/>
      <c r="EA17" s="103"/>
      <c r="EB17" s="104">
        <f t="shared" si="21"/>
        <v>0</v>
      </c>
      <c r="EC17" s="105"/>
      <c r="ED17" s="106"/>
      <c r="EE17" s="107">
        <f t="shared" si="47"/>
        <v>0</v>
      </c>
      <c r="EF17" s="102"/>
      <c r="EG17" s="103"/>
      <c r="EH17" s="104">
        <f t="shared" si="22"/>
        <v>0</v>
      </c>
      <c r="EI17" s="105"/>
      <c r="EJ17" s="106"/>
      <c r="EK17" s="107">
        <f t="shared" si="48"/>
        <v>0</v>
      </c>
      <c r="EL17" s="102"/>
      <c r="EM17" s="103"/>
      <c r="EN17" s="104">
        <f t="shared" si="23"/>
        <v>0</v>
      </c>
      <c r="EO17" s="105"/>
      <c r="EP17" s="106"/>
      <c r="EQ17" s="107">
        <f t="shared" si="49"/>
        <v>0</v>
      </c>
      <c r="ER17" s="98"/>
      <c r="ES17" s="99"/>
      <c r="ET17" s="98"/>
      <c r="EU17" s="100"/>
      <c r="EV17" s="101"/>
      <c r="EW17" s="98"/>
    </row>
    <row r="18" spans="1:153" ht="12.75" customHeight="1" x14ac:dyDescent="0.6">
      <c r="A18" s="137" t="str">
        <f ca="1">"10/10/"&amp;PROPER(TEXT(EDATE(A1,0),"yyyy"))</f>
        <v>10/10/2017</v>
      </c>
      <c r="B18" s="130" t="str">
        <f t="shared" ca="1" si="24"/>
        <v>mardi</v>
      </c>
      <c r="C18" s="131">
        <f t="shared" si="25"/>
        <v>0</v>
      </c>
      <c r="D18" s="102"/>
      <c r="E18" s="103"/>
      <c r="F18" s="104">
        <f t="shared" si="26"/>
        <v>0</v>
      </c>
      <c r="G18" s="105"/>
      <c r="H18" s="106"/>
      <c r="I18" s="107">
        <f t="shared" si="27"/>
        <v>0</v>
      </c>
      <c r="J18" s="102"/>
      <c r="K18" s="103"/>
      <c r="L18" s="104">
        <f t="shared" si="0"/>
        <v>0</v>
      </c>
      <c r="M18" s="105"/>
      <c r="N18" s="106"/>
      <c r="O18" s="107">
        <f t="shared" si="28"/>
        <v>0</v>
      </c>
      <c r="P18" s="102"/>
      <c r="Q18" s="103"/>
      <c r="R18" s="104">
        <f t="shared" si="1"/>
        <v>0</v>
      </c>
      <c r="S18" s="105"/>
      <c r="T18" s="106"/>
      <c r="U18" s="107">
        <f t="shared" si="29"/>
        <v>0</v>
      </c>
      <c r="V18" s="102"/>
      <c r="W18" s="103"/>
      <c r="X18" s="104">
        <f t="shared" si="2"/>
        <v>0</v>
      </c>
      <c r="Y18" s="105"/>
      <c r="Z18" s="106"/>
      <c r="AA18" s="107">
        <f t="shared" si="30"/>
        <v>0</v>
      </c>
      <c r="AB18" s="102"/>
      <c r="AC18" s="103"/>
      <c r="AD18" s="104">
        <f t="shared" si="3"/>
        <v>0</v>
      </c>
      <c r="AE18" s="105"/>
      <c r="AF18" s="106"/>
      <c r="AG18" s="107">
        <f t="shared" si="31"/>
        <v>0</v>
      </c>
      <c r="AH18" s="102"/>
      <c r="AI18" s="103"/>
      <c r="AJ18" s="104">
        <f t="shared" si="4"/>
        <v>0</v>
      </c>
      <c r="AK18" s="105"/>
      <c r="AL18" s="106"/>
      <c r="AM18" s="107">
        <f t="shared" si="32"/>
        <v>0</v>
      </c>
      <c r="AN18" s="102"/>
      <c r="AO18" s="103"/>
      <c r="AP18" s="104">
        <f t="shared" si="5"/>
        <v>0</v>
      </c>
      <c r="AQ18" s="105"/>
      <c r="AR18" s="106"/>
      <c r="AS18" s="107">
        <f t="shared" si="33"/>
        <v>0</v>
      </c>
      <c r="AT18" s="102"/>
      <c r="AU18" s="103"/>
      <c r="AV18" s="104">
        <f t="shared" si="6"/>
        <v>0</v>
      </c>
      <c r="AW18" s="105"/>
      <c r="AX18" s="106"/>
      <c r="AY18" s="107">
        <f t="shared" si="34"/>
        <v>0</v>
      </c>
      <c r="AZ18" s="102"/>
      <c r="BA18" s="103"/>
      <c r="BB18" s="104">
        <f t="shared" si="7"/>
        <v>0</v>
      </c>
      <c r="BC18" s="105"/>
      <c r="BD18" s="106"/>
      <c r="BE18" s="107">
        <f t="shared" si="35"/>
        <v>0</v>
      </c>
      <c r="BF18" s="102"/>
      <c r="BG18" s="103"/>
      <c r="BH18" s="104">
        <f t="shared" si="8"/>
        <v>0</v>
      </c>
      <c r="BI18" s="105"/>
      <c r="BJ18" s="106"/>
      <c r="BK18" s="107">
        <f t="shared" si="36"/>
        <v>0</v>
      </c>
      <c r="BL18" s="102"/>
      <c r="BM18" s="103"/>
      <c r="BN18" s="104">
        <f t="shared" si="9"/>
        <v>0</v>
      </c>
      <c r="BO18" s="105"/>
      <c r="BP18" s="106"/>
      <c r="BQ18" s="107">
        <f t="shared" si="37"/>
        <v>0</v>
      </c>
      <c r="BR18" s="102"/>
      <c r="BS18" s="103"/>
      <c r="BT18" s="104">
        <f t="shared" si="10"/>
        <v>0</v>
      </c>
      <c r="BU18" s="105"/>
      <c r="BV18" s="106"/>
      <c r="BW18" s="107">
        <f t="shared" si="11"/>
        <v>0</v>
      </c>
      <c r="BX18" s="102"/>
      <c r="BY18" s="103"/>
      <c r="BZ18" s="104">
        <f t="shared" si="12"/>
        <v>0</v>
      </c>
      <c r="CA18" s="105"/>
      <c r="CB18" s="106"/>
      <c r="CC18" s="107">
        <f t="shared" si="38"/>
        <v>0</v>
      </c>
      <c r="CD18" s="102"/>
      <c r="CE18" s="103"/>
      <c r="CF18" s="104">
        <f t="shared" si="13"/>
        <v>0</v>
      </c>
      <c r="CG18" s="105"/>
      <c r="CH18" s="106"/>
      <c r="CI18" s="107">
        <f t="shared" si="39"/>
        <v>0</v>
      </c>
      <c r="CJ18" s="102"/>
      <c r="CK18" s="103"/>
      <c r="CL18" s="104">
        <f t="shared" si="14"/>
        <v>0</v>
      </c>
      <c r="CM18" s="105"/>
      <c r="CN18" s="106"/>
      <c r="CO18" s="107">
        <f t="shared" si="40"/>
        <v>0</v>
      </c>
      <c r="CP18" s="102"/>
      <c r="CQ18" s="103"/>
      <c r="CR18" s="104">
        <f t="shared" si="15"/>
        <v>0</v>
      </c>
      <c r="CS18" s="105"/>
      <c r="CT18" s="106"/>
      <c r="CU18" s="107">
        <f t="shared" si="41"/>
        <v>0</v>
      </c>
      <c r="CV18" s="102"/>
      <c r="CW18" s="103"/>
      <c r="CX18" s="104">
        <f t="shared" si="16"/>
        <v>0</v>
      </c>
      <c r="CY18" s="105"/>
      <c r="CZ18" s="106"/>
      <c r="DA18" s="107">
        <f t="shared" si="42"/>
        <v>0</v>
      </c>
      <c r="DB18" s="102"/>
      <c r="DC18" s="103"/>
      <c r="DD18" s="104">
        <f t="shared" si="17"/>
        <v>0</v>
      </c>
      <c r="DE18" s="105"/>
      <c r="DF18" s="106"/>
      <c r="DG18" s="107">
        <f t="shared" si="43"/>
        <v>0</v>
      </c>
      <c r="DH18" s="102"/>
      <c r="DI18" s="103"/>
      <c r="DJ18" s="104">
        <f t="shared" si="18"/>
        <v>0</v>
      </c>
      <c r="DK18" s="105"/>
      <c r="DL18" s="106"/>
      <c r="DM18" s="107">
        <f t="shared" si="44"/>
        <v>0</v>
      </c>
      <c r="DN18" s="102"/>
      <c r="DO18" s="103"/>
      <c r="DP18" s="104">
        <f t="shared" si="19"/>
        <v>0</v>
      </c>
      <c r="DQ18" s="105"/>
      <c r="DR18" s="106"/>
      <c r="DS18" s="107">
        <f t="shared" si="45"/>
        <v>0</v>
      </c>
      <c r="DT18" s="102"/>
      <c r="DU18" s="103"/>
      <c r="DV18" s="104">
        <f t="shared" si="20"/>
        <v>0</v>
      </c>
      <c r="DW18" s="105"/>
      <c r="DX18" s="106"/>
      <c r="DY18" s="107">
        <f t="shared" si="46"/>
        <v>0</v>
      </c>
      <c r="DZ18" s="102"/>
      <c r="EA18" s="103"/>
      <c r="EB18" s="104">
        <f t="shared" si="21"/>
        <v>0</v>
      </c>
      <c r="EC18" s="105"/>
      <c r="ED18" s="106"/>
      <c r="EE18" s="107">
        <f t="shared" si="47"/>
        <v>0</v>
      </c>
      <c r="EF18" s="102"/>
      <c r="EG18" s="103"/>
      <c r="EH18" s="104">
        <f t="shared" si="22"/>
        <v>0</v>
      </c>
      <c r="EI18" s="105"/>
      <c r="EJ18" s="106"/>
      <c r="EK18" s="107">
        <f t="shared" si="48"/>
        <v>0</v>
      </c>
      <c r="EL18" s="102"/>
      <c r="EM18" s="103"/>
      <c r="EN18" s="104">
        <f t="shared" si="23"/>
        <v>0</v>
      </c>
      <c r="EO18" s="105"/>
      <c r="EP18" s="106"/>
      <c r="EQ18" s="107">
        <f t="shared" si="49"/>
        <v>0</v>
      </c>
      <c r="ER18" s="98"/>
      <c r="ES18" s="99"/>
      <c r="ET18" s="98"/>
      <c r="EU18" s="100"/>
      <c r="EV18" s="101"/>
      <c r="EW18" s="98"/>
    </row>
    <row r="19" spans="1:153" ht="12.75" customHeight="1" x14ac:dyDescent="0.6">
      <c r="A19" s="137" t="str">
        <f ca="1">"11/10/"&amp;PROPER(TEXT(EDATE(A1,0),"yyyy"))</f>
        <v>11/10/2017</v>
      </c>
      <c r="B19" s="130" t="str">
        <f t="shared" ca="1" si="24"/>
        <v>mercredi</v>
      </c>
      <c r="C19" s="131">
        <f t="shared" si="25"/>
        <v>0</v>
      </c>
      <c r="D19" s="102"/>
      <c r="E19" s="103"/>
      <c r="F19" s="104">
        <f t="shared" si="26"/>
        <v>0</v>
      </c>
      <c r="G19" s="105"/>
      <c r="H19" s="106"/>
      <c r="I19" s="107">
        <f t="shared" si="27"/>
        <v>0</v>
      </c>
      <c r="J19" s="102"/>
      <c r="K19" s="103"/>
      <c r="L19" s="104">
        <f t="shared" si="0"/>
        <v>0</v>
      </c>
      <c r="M19" s="105"/>
      <c r="N19" s="106"/>
      <c r="O19" s="107">
        <f t="shared" si="28"/>
        <v>0</v>
      </c>
      <c r="P19" s="102"/>
      <c r="Q19" s="103"/>
      <c r="R19" s="104">
        <f t="shared" si="1"/>
        <v>0</v>
      </c>
      <c r="S19" s="105"/>
      <c r="T19" s="106"/>
      <c r="U19" s="107">
        <f t="shared" si="29"/>
        <v>0</v>
      </c>
      <c r="V19" s="102"/>
      <c r="W19" s="103"/>
      <c r="X19" s="104">
        <f t="shared" si="2"/>
        <v>0</v>
      </c>
      <c r="Y19" s="105"/>
      <c r="Z19" s="106"/>
      <c r="AA19" s="107">
        <f t="shared" si="30"/>
        <v>0</v>
      </c>
      <c r="AB19" s="102"/>
      <c r="AC19" s="103"/>
      <c r="AD19" s="104">
        <f t="shared" si="3"/>
        <v>0</v>
      </c>
      <c r="AE19" s="105"/>
      <c r="AF19" s="106"/>
      <c r="AG19" s="107">
        <f t="shared" si="31"/>
        <v>0</v>
      </c>
      <c r="AH19" s="102"/>
      <c r="AI19" s="103"/>
      <c r="AJ19" s="104">
        <f t="shared" si="4"/>
        <v>0</v>
      </c>
      <c r="AK19" s="105"/>
      <c r="AL19" s="106"/>
      <c r="AM19" s="107">
        <f t="shared" si="32"/>
        <v>0</v>
      </c>
      <c r="AN19" s="102"/>
      <c r="AO19" s="103"/>
      <c r="AP19" s="104">
        <f t="shared" si="5"/>
        <v>0</v>
      </c>
      <c r="AQ19" s="105"/>
      <c r="AR19" s="106"/>
      <c r="AS19" s="107">
        <f t="shared" si="33"/>
        <v>0</v>
      </c>
      <c r="AT19" s="102"/>
      <c r="AU19" s="103"/>
      <c r="AV19" s="104">
        <f t="shared" si="6"/>
        <v>0</v>
      </c>
      <c r="AW19" s="105"/>
      <c r="AX19" s="106"/>
      <c r="AY19" s="107">
        <f t="shared" si="34"/>
        <v>0</v>
      </c>
      <c r="AZ19" s="102"/>
      <c r="BA19" s="103"/>
      <c r="BB19" s="104">
        <f t="shared" si="7"/>
        <v>0</v>
      </c>
      <c r="BC19" s="105"/>
      <c r="BD19" s="106"/>
      <c r="BE19" s="107">
        <f t="shared" si="35"/>
        <v>0</v>
      </c>
      <c r="BF19" s="102"/>
      <c r="BG19" s="103"/>
      <c r="BH19" s="104">
        <f t="shared" si="8"/>
        <v>0</v>
      </c>
      <c r="BI19" s="105"/>
      <c r="BJ19" s="106"/>
      <c r="BK19" s="107">
        <f t="shared" si="36"/>
        <v>0</v>
      </c>
      <c r="BL19" s="102"/>
      <c r="BM19" s="103"/>
      <c r="BN19" s="104">
        <f t="shared" si="9"/>
        <v>0</v>
      </c>
      <c r="BO19" s="105"/>
      <c r="BP19" s="106"/>
      <c r="BQ19" s="107">
        <f t="shared" si="37"/>
        <v>0</v>
      </c>
      <c r="BR19" s="102"/>
      <c r="BS19" s="103"/>
      <c r="BT19" s="104">
        <f t="shared" si="10"/>
        <v>0</v>
      </c>
      <c r="BU19" s="105"/>
      <c r="BV19" s="106"/>
      <c r="BW19" s="107">
        <f t="shared" si="11"/>
        <v>0</v>
      </c>
      <c r="BX19" s="102"/>
      <c r="BY19" s="103"/>
      <c r="BZ19" s="104">
        <f t="shared" si="12"/>
        <v>0</v>
      </c>
      <c r="CA19" s="105"/>
      <c r="CB19" s="106"/>
      <c r="CC19" s="107">
        <f t="shared" si="38"/>
        <v>0</v>
      </c>
      <c r="CD19" s="102"/>
      <c r="CE19" s="103"/>
      <c r="CF19" s="104">
        <f t="shared" si="13"/>
        <v>0</v>
      </c>
      <c r="CG19" s="105"/>
      <c r="CH19" s="106"/>
      <c r="CI19" s="107">
        <f t="shared" si="39"/>
        <v>0</v>
      </c>
      <c r="CJ19" s="102"/>
      <c r="CK19" s="103"/>
      <c r="CL19" s="104">
        <f t="shared" si="14"/>
        <v>0</v>
      </c>
      <c r="CM19" s="105"/>
      <c r="CN19" s="106"/>
      <c r="CO19" s="107">
        <f t="shared" si="40"/>
        <v>0</v>
      </c>
      <c r="CP19" s="102"/>
      <c r="CQ19" s="103"/>
      <c r="CR19" s="104">
        <f t="shared" si="15"/>
        <v>0</v>
      </c>
      <c r="CS19" s="105"/>
      <c r="CT19" s="106"/>
      <c r="CU19" s="107">
        <f t="shared" si="41"/>
        <v>0</v>
      </c>
      <c r="CV19" s="102"/>
      <c r="CW19" s="103"/>
      <c r="CX19" s="104">
        <f t="shared" si="16"/>
        <v>0</v>
      </c>
      <c r="CY19" s="105"/>
      <c r="CZ19" s="106"/>
      <c r="DA19" s="107">
        <f t="shared" si="42"/>
        <v>0</v>
      </c>
      <c r="DB19" s="102"/>
      <c r="DC19" s="103"/>
      <c r="DD19" s="104">
        <f t="shared" si="17"/>
        <v>0</v>
      </c>
      <c r="DE19" s="105"/>
      <c r="DF19" s="106"/>
      <c r="DG19" s="107">
        <f t="shared" si="43"/>
        <v>0</v>
      </c>
      <c r="DH19" s="102"/>
      <c r="DI19" s="103"/>
      <c r="DJ19" s="104">
        <f t="shared" si="18"/>
        <v>0</v>
      </c>
      <c r="DK19" s="105"/>
      <c r="DL19" s="106"/>
      <c r="DM19" s="107">
        <f t="shared" si="44"/>
        <v>0</v>
      </c>
      <c r="DN19" s="102"/>
      <c r="DO19" s="103"/>
      <c r="DP19" s="104">
        <f t="shared" si="19"/>
        <v>0</v>
      </c>
      <c r="DQ19" s="105"/>
      <c r="DR19" s="106"/>
      <c r="DS19" s="107">
        <f t="shared" si="45"/>
        <v>0</v>
      </c>
      <c r="DT19" s="102"/>
      <c r="DU19" s="103"/>
      <c r="DV19" s="104">
        <f t="shared" si="20"/>
        <v>0</v>
      </c>
      <c r="DW19" s="105"/>
      <c r="DX19" s="106"/>
      <c r="DY19" s="107">
        <f t="shared" si="46"/>
        <v>0</v>
      </c>
      <c r="DZ19" s="102"/>
      <c r="EA19" s="103"/>
      <c r="EB19" s="104">
        <f t="shared" si="21"/>
        <v>0</v>
      </c>
      <c r="EC19" s="105"/>
      <c r="ED19" s="106"/>
      <c r="EE19" s="107">
        <f t="shared" si="47"/>
        <v>0</v>
      </c>
      <c r="EF19" s="102"/>
      <c r="EG19" s="103"/>
      <c r="EH19" s="104">
        <f t="shared" si="22"/>
        <v>0</v>
      </c>
      <c r="EI19" s="105"/>
      <c r="EJ19" s="106"/>
      <c r="EK19" s="107">
        <f t="shared" si="48"/>
        <v>0</v>
      </c>
      <c r="EL19" s="102"/>
      <c r="EM19" s="103"/>
      <c r="EN19" s="104">
        <f t="shared" si="23"/>
        <v>0</v>
      </c>
      <c r="EO19" s="105"/>
      <c r="EP19" s="106"/>
      <c r="EQ19" s="107">
        <f t="shared" si="49"/>
        <v>0</v>
      </c>
      <c r="ER19" s="98"/>
      <c r="ES19" s="99"/>
      <c r="ET19" s="98"/>
      <c r="EU19" s="100"/>
      <c r="EV19" s="101"/>
      <c r="EW19" s="98"/>
    </row>
    <row r="20" spans="1:153" ht="12.75" customHeight="1" x14ac:dyDescent="0.6">
      <c r="A20" s="137" t="str">
        <f ca="1">"12/10/"&amp;PROPER(TEXT(EDATE(A1,0),"yyyy"))</f>
        <v>12/10/2017</v>
      </c>
      <c r="B20" s="130" t="str">
        <f t="shared" ca="1" si="24"/>
        <v>jeudi</v>
      </c>
      <c r="C20" s="131">
        <f t="shared" si="25"/>
        <v>0</v>
      </c>
      <c r="D20" s="102"/>
      <c r="E20" s="103"/>
      <c r="F20" s="104">
        <f t="shared" si="26"/>
        <v>0</v>
      </c>
      <c r="G20" s="105"/>
      <c r="H20" s="106"/>
      <c r="I20" s="107">
        <f t="shared" si="27"/>
        <v>0</v>
      </c>
      <c r="J20" s="102"/>
      <c r="K20" s="103"/>
      <c r="L20" s="104">
        <f t="shared" si="0"/>
        <v>0</v>
      </c>
      <c r="M20" s="105"/>
      <c r="N20" s="106"/>
      <c r="O20" s="107">
        <f t="shared" si="28"/>
        <v>0</v>
      </c>
      <c r="P20" s="102"/>
      <c r="Q20" s="103"/>
      <c r="R20" s="104">
        <f t="shared" si="1"/>
        <v>0</v>
      </c>
      <c r="S20" s="105"/>
      <c r="T20" s="106"/>
      <c r="U20" s="107">
        <f t="shared" si="29"/>
        <v>0</v>
      </c>
      <c r="V20" s="102"/>
      <c r="W20" s="103"/>
      <c r="X20" s="104">
        <f t="shared" si="2"/>
        <v>0</v>
      </c>
      <c r="Y20" s="105"/>
      <c r="Z20" s="106"/>
      <c r="AA20" s="107">
        <f t="shared" si="30"/>
        <v>0</v>
      </c>
      <c r="AB20" s="102"/>
      <c r="AC20" s="103"/>
      <c r="AD20" s="104">
        <f t="shared" si="3"/>
        <v>0</v>
      </c>
      <c r="AE20" s="105"/>
      <c r="AF20" s="106"/>
      <c r="AG20" s="107">
        <f t="shared" si="31"/>
        <v>0</v>
      </c>
      <c r="AH20" s="102"/>
      <c r="AI20" s="103"/>
      <c r="AJ20" s="104">
        <f t="shared" si="4"/>
        <v>0</v>
      </c>
      <c r="AK20" s="105"/>
      <c r="AL20" s="106"/>
      <c r="AM20" s="107">
        <f t="shared" si="32"/>
        <v>0</v>
      </c>
      <c r="AN20" s="102"/>
      <c r="AO20" s="103"/>
      <c r="AP20" s="104">
        <f t="shared" si="5"/>
        <v>0</v>
      </c>
      <c r="AQ20" s="105"/>
      <c r="AR20" s="106"/>
      <c r="AS20" s="107">
        <f t="shared" si="33"/>
        <v>0</v>
      </c>
      <c r="AT20" s="102"/>
      <c r="AU20" s="103"/>
      <c r="AV20" s="104">
        <f t="shared" si="6"/>
        <v>0</v>
      </c>
      <c r="AW20" s="105"/>
      <c r="AX20" s="106"/>
      <c r="AY20" s="107">
        <f t="shared" si="34"/>
        <v>0</v>
      </c>
      <c r="AZ20" s="102"/>
      <c r="BA20" s="103"/>
      <c r="BB20" s="104">
        <f t="shared" si="7"/>
        <v>0</v>
      </c>
      <c r="BC20" s="105"/>
      <c r="BD20" s="106"/>
      <c r="BE20" s="107">
        <f t="shared" si="35"/>
        <v>0</v>
      </c>
      <c r="BF20" s="102"/>
      <c r="BG20" s="103"/>
      <c r="BH20" s="104">
        <f t="shared" si="8"/>
        <v>0</v>
      </c>
      <c r="BI20" s="105"/>
      <c r="BJ20" s="106"/>
      <c r="BK20" s="107">
        <f t="shared" si="36"/>
        <v>0</v>
      </c>
      <c r="BL20" s="102"/>
      <c r="BM20" s="103"/>
      <c r="BN20" s="104">
        <f t="shared" si="9"/>
        <v>0</v>
      </c>
      <c r="BO20" s="105"/>
      <c r="BP20" s="106"/>
      <c r="BQ20" s="107">
        <f t="shared" si="37"/>
        <v>0</v>
      </c>
      <c r="BR20" s="102"/>
      <c r="BS20" s="103"/>
      <c r="BT20" s="104">
        <f t="shared" si="10"/>
        <v>0</v>
      </c>
      <c r="BU20" s="105"/>
      <c r="BV20" s="106"/>
      <c r="BW20" s="107">
        <f t="shared" si="11"/>
        <v>0</v>
      </c>
      <c r="BX20" s="102"/>
      <c r="BY20" s="103"/>
      <c r="BZ20" s="104">
        <f t="shared" si="12"/>
        <v>0</v>
      </c>
      <c r="CA20" s="105"/>
      <c r="CB20" s="106"/>
      <c r="CC20" s="107">
        <f t="shared" si="38"/>
        <v>0</v>
      </c>
      <c r="CD20" s="102"/>
      <c r="CE20" s="103"/>
      <c r="CF20" s="104">
        <f t="shared" si="13"/>
        <v>0</v>
      </c>
      <c r="CG20" s="105"/>
      <c r="CH20" s="106"/>
      <c r="CI20" s="107">
        <f t="shared" si="39"/>
        <v>0</v>
      </c>
      <c r="CJ20" s="102"/>
      <c r="CK20" s="103"/>
      <c r="CL20" s="104">
        <f t="shared" si="14"/>
        <v>0</v>
      </c>
      <c r="CM20" s="105"/>
      <c r="CN20" s="106"/>
      <c r="CO20" s="107">
        <f t="shared" si="40"/>
        <v>0</v>
      </c>
      <c r="CP20" s="102"/>
      <c r="CQ20" s="103"/>
      <c r="CR20" s="104">
        <f t="shared" si="15"/>
        <v>0</v>
      </c>
      <c r="CS20" s="105"/>
      <c r="CT20" s="106"/>
      <c r="CU20" s="107">
        <f t="shared" si="41"/>
        <v>0</v>
      </c>
      <c r="CV20" s="102"/>
      <c r="CW20" s="103"/>
      <c r="CX20" s="104">
        <f t="shared" si="16"/>
        <v>0</v>
      </c>
      <c r="CY20" s="105"/>
      <c r="CZ20" s="106"/>
      <c r="DA20" s="107">
        <f t="shared" si="42"/>
        <v>0</v>
      </c>
      <c r="DB20" s="102"/>
      <c r="DC20" s="103"/>
      <c r="DD20" s="104">
        <f t="shared" si="17"/>
        <v>0</v>
      </c>
      <c r="DE20" s="105"/>
      <c r="DF20" s="106"/>
      <c r="DG20" s="107">
        <f t="shared" si="43"/>
        <v>0</v>
      </c>
      <c r="DH20" s="102"/>
      <c r="DI20" s="103"/>
      <c r="DJ20" s="104">
        <f t="shared" si="18"/>
        <v>0</v>
      </c>
      <c r="DK20" s="105"/>
      <c r="DL20" s="106"/>
      <c r="DM20" s="107">
        <f t="shared" si="44"/>
        <v>0</v>
      </c>
      <c r="DN20" s="102"/>
      <c r="DO20" s="103"/>
      <c r="DP20" s="104">
        <f t="shared" si="19"/>
        <v>0</v>
      </c>
      <c r="DQ20" s="105"/>
      <c r="DR20" s="106"/>
      <c r="DS20" s="107">
        <f t="shared" si="45"/>
        <v>0</v>
      </c>
      <c r="DT20" s="102"/>
      <c r="DU20" s="103"/>
      <c r="DV20" s="104">
        <f t="shared" si="20"/>
        <v>0</v>
      </c>
      <c r="DW20" s="105"/>
      <c r="DX20" s="106"/>
      <c r="DY20" s="107">
        <f t="shared" si="46"/>
        <v>0</v>
      </c>
      <c r="DZ20" s="102"/>
      <c r="EA20" s="103"/>
      <c r="EB20" s="104">
        <f t="shared" si="21"/>
        <v>0</v>
      </c>
      <c r="EC20" s="105"/>
      <c r="ED20" s="106"/>
      <c r="EE20" s="107">
        <f t="shared" si="47"/>
        <v>0</v>
      </c>
      <c r="EF20" s="102"/>
      <c r="EG20" s="103"/>
      <c r="EH20" s="104">
        <f t="shared" si="22"/>
        <v>0</v>
      </c>
      <c r="EI20" s="105"/>
      <c r="EJ20" s="106"/>
      <c r="EK20" s="107">
        <f t="shared" si="48"/>
        <v>0</v>
      </c>
      <c r="EL20" s="102"/>
      <c r="EM20" s="103"/>
      <c r="EN20" s="104">
        <f t="shared" si="23"/>
        <v>0</v>
      </c>
      <c r="EO20" s="105"/>
      <c r="EP20" s="106"/>
      <c r="EQ20" s="107">
        <f t="shared" si="49"/>
        <v>0</v>
      </c>
      <c r="ER20" s="98"/>
      <c r="ES20" s="99"/>
      <c r="ET20" s="98"/>
      <c r="EU20" s="100"/>
      <c r="EV20" s="101"/>
      <c r="EW20" s="98"/>
    </row>
    <row r="21" spans="1:153" ht="12.75" customHeight="1" x14ac:dyDescent="0.6">
      <c r="A21" s="137" t="str">
        <f ca="1">"13/10/"&amp;PROPER(TEXT(EDATE(A1,0),"yyyy"))</f>
        <v>13/10/2017</v>
      </c>
      <c r="B21" s="130" t="str">
        <f t="shared" ca="1" si="24"/>
        <v>vendredi</v>
      </c>
      <c r="C21" s="131">
        <f t="shared" si="25"/>
        <v>0</v>
      </c>
      <c r="D21" s="102"/>
      <c r="E21" s="103"/>
      <c r="F21" s="104">
        <f t="shared" si="26"/>
        <v>0</v>
      </c>
      <c r="G21" s="105"/>
      <c r="H21" s="106"/>
      <c r="I21" s="107">
        <f t="shared" si="27"/>
        <v>0</v>
      </c>
      <c r="J21" s="102"/>
      <c r="K21" s="103"/>
      <c r="L21" s="104">
        <f t="shared" si="0"/>
        <v>0</v>
      </c>
      <c r="M21" s="105"/>
      <c r="N21" s="106"/>
      <c r="O21" s="107">
        <f t="shared" si="28"/>
        <v>0</v>
      </c>
      <c r="P21" s="102"/>
      <c r="Q21" s="103"/>
      <c r="R21" s="104">
        <f t="shared" si="1"/>
        <v>0</v>
      </c>
      <c r="S21" s="105"/>
      <c r="T21" s="106"/>
      <c r="U21" s="107">
        <f t="shared" si="29"/>
        <v>0</v>
      </c>
      <c r="V21" s="102"/>
      <c r="W21" s="103"/>
      <c r="X21" s="104">
        <f t="shared" si="2"/>
        <v>0</v>
      </c>
      <c r="Y21" s="105"/>
      <c r="Z21" s="106"/>
      <c r="AA21" s="107">
        <f t="shared" si="30"/>
        <v>0</v>
      </c>
      <c r="AB21" s="102"/>
      <c r="AC21" s="103"/>
      <c r="AD21" s="104">
        <f t="shared" si="3"/>
        <v>0</v>
      </c>
      <c r="AE21" s="105"/>
      <c r="AF21" s="106"/>
      <c r="AG21" s="107">
        <f t="shared" si="31"/>
        <v>0</v>
      </c>
      <c r="AH21" s="102"/>
      <c r="AI21" s="103"/>
      <c r="AJ21" s="104">
        <f t="shared" si="4"/>
        <v>0</v>
      </c>
      <c r="AK21" s="105"/>
      <c r="AL21" s="106"/>
      <c r="AM21" s="107">
        <f t="shared" si="32"/>
        <v>0</v>
      </c>
      <c r="AN21" s="102"/>
      <c r="AO21" s="103"/>
      <c r="AP21" s="104">
        <f t="shared" si="5"/>
        <v>0</v>
      </c>
      <c r="AQ21" s="105"/>
      <c r="AR21" s="106"/>
      <c r="AS21" s="107">
        <f t="shared" si="33"/>
        <v>0</v>
      </c>
      <c r="AT21" s="102"/>
      <c r="AU21" s="103"/>
      <c r="AV21" s="104">
        <f t="shared" si="6"/>
        <v>0</v>
      </c>
      <c r="AW21" s="105"/>
      <c r="AX21" s="106"/>
      <c r="AY21" s="107">
        <f t="shared" si="34"/>
        <v>0</v>
      </c>
      <c r="AZ21" s="102"/>
      <c r="BA21" s="103"/>
      <c r="BB21" s="104">
        <f t="shared" si="7"/>
        <v>0</v>
      </c>
      <c r="BC21" s="105"/>
      <c r="BD21" s="106"/>
      <c r="BE21" s="107">
        <f t="shared" si="35"/>
        <v>0</v>
      </c>
      <c r="BF21" s="102"/>
      <c r="BG21" s="103"/>
      <c r="BH21" s="104">
        <f t="shared" si="8"/>
        <v>0</v>
      </c>
      <c r="BI21" s="105"/>
      <c r="BJ21" s="106"/>
      <c r="BK21" s="107">
        <f t="shared" si="36"/>
        <v>0</v>
      </c>
      <c r="BL21" s="102"/>
      <c r="BM21" s="103"/>
      <c r="BN21" s="104">
        <f t="shared" si="9"/>
        <v>0</v>
      </c>
      <c r="BO21" s="105"/>
      <c r="BP21" s="106"/>
      <c r="BQ21" s="107">
        <f t="shared" si="37"/>
        <v>0</v>
      </c>
      <c r="BR21" s="102"/>
      <c r="BS21" s="103"/>
      <c r="BT21" s="104">
        <f t="shared" si="10"/>
        <v>0</v>
      </c>
      <c r="BU21" s="105"/>
      <c r="BV21" s="106"/>
      <c r="BW21" s="107">
        <f t="shared" si="11"/>
        <v>0</v>
      </c>
      <c r="BX21" s="102"/>
      <c r="BY21" s="103"/>
      <c r="BZ21" s="104">
        <f t="shared" si="12"/>
        <v>0</v>
      </c>
      <c r="CA21" s="105"/>
      <c r="CB21" s="106"/>
      <c r="CC21" s="107">
        <f t="shared" si="38"/>
        <v>0</v>
      </c>
      <c r="CD21" s="102"/>
      <c r="CE21" s="103"/>
      <c r="CF21" s="104">
        <f t="shared" si="13"/>
        <v>0</v>
      </c>
      <c r="CG21" s="105"/>
      <c r="CH21" s="106"/>
      <c r="CI21" s="107">
        <f t="shared" si="39"/>
        <v>0</v>
      </c>
      <c r="CJ21" s="102"/>
      <c r="CK21" s="103"/>
      <c r="CL21" s="104">
        <f t="shared" si="14"/>
        <v>0</v>
      </c>
      <c r="CM21" s="105"/>
      <c r="CN21" s="106"/>
      <c r="CO21" s="107">
        <f t="shared" si="40"/>
        <v>0</v>
      </c>
      <c r="CP21" s="102"/>
      <c r="CQ21" s="103"/>
      <c r="CR21" s="104">
        <f t="shared" si="15"/>
        <v>0</v>
      </c>
      <c r="CS21" s="105"/>
      <c r="CT21" s="106"/>
      <c r="CU21" s="107">
        <f t="shared" si="41"/>
        <v>0</v>
      </c>
      <c r="CV21" s="102"/>
      <c r="CW21" s="103"/>
      <c r="CX21" s="104">
        <f t="shared" si="16"/>
        <v>0</v>
      </c>
      <c r="CY21" s="105"/>
      <c r="CZ21" s="106"/>
      <c r="DA21" s="107">
        <f t="shared" si="42"/>
        <v>0</v>
      </c>
      <c r="DB21" s="102"/>
      <c r="DC21" s="103"/>
      <c r="DD21" s="104">
        <f t="shared" si="17"/>
        <v>0</v>
      </c>
      <c r="DE21" s="105"/>
      <c r="DF21" s="106"/>
      <c r="DG21" s="107">
        <f t="shared" si="43"/>
        <v>0</v>
      </c>
      <c r="DH21" s="102"/>
      <c r="DI21" s="103"/>
      <c r="DJ21" s="104">
        <f t="shared" si="18"/>
        <v>0</v>
      </c>
      <c r="DK21" s="105"/>
      <c r="DL21" s="106"/>
      <c r="DM21" s="107">
        <f t="shared" si="44"/>
        <v>0</v>
      </c>
      <c r="DN21" s="102"/>
      <c r="DO21" s="103"/>
      <c r="DP21" s="104">
        <f t="shared" si="19"/>
        <v>0</v>
      </c>
      <c r="DQ21" s="105"/>
      <c r="DR21" s="106"/>
      <c r="DS21" s="107">
        <f t="shared" si="45"/>
        <v>0</v>
      </c>
      <c r="DT21" s="102"/>
      <c r="DU21" s="103"/>
      <c r="DV21" s="104">
        <f t="shared" si="20"/>
        <v>0</v>
      </c>
      <c r="DW21" s="105"/>
      <c r="DX21" s="106"/>
      <c r="DY21" s="107">
        <f t="shared" si="46"/>
        <v>0</v>
      </c>
      <c r="DZ21" s="102"/>
      <c r="EA21" s="103"/>
      <c r="EB21" s="104">
        <f t="shared" si="21"/>
        <v>0</v>
      </c>
      <c r="EC21" s="105"/>
      <c r="ED21" s="106"/>
      <c r="EE21" s="107">
        <f t="shared" si="47"/>
        <v>0</v>
      </c>
      <c r="EF21" s="102"/>
      <c r="EG21" s="103"/>
      <c r="EH21" s="104">
        <f t="shared" si="22"/>
        <v>0</v>
      </c>
      <c r="EI21" s="105"/>
      <c r="EJ21" s="106"/>
      <c r="EK21" s="107">
        <f t="shared" si="48"/>
        <v>0</v>
      </c>
      <c r="EL21" s="102"/>
      <c r="EM21" s="103"/>
      <c r="EN21" s="104">
        <f t="shared" si="23"/>
        <v>0</v>
      </c>
      <c r="EO21" s="105"/>
      <c r="EP21" s="106"/>
      <c r="EQ21" s="107">
        <f t="shared" si="49"/>
        <v>0</v>
      </c>
      <c r="ER21" s="98"/>
      <c r="ES21" s="99"/>
      <c r="ET21" s="98"/>
      <c r="EU21" s="100"/>
      <c r="EV21" s="101"/>
      <c r="EW21" s="98"/>
    </row>
    <row r="22" spans="1:153" ht="12.75" customHeight="1" x14ac:dyDescent="0.6">
      <c r="A22" s="137" t="str">
        <f ca="1">"14/10/"&amp;PROPER(TEXT(EDATE(A1,0),"yyyy"))</f>
        <v>14/10/2017</v>
      </c>
      <c r="B22" s="130" t="str">
        <f t="shared" ca="1" si="24"/>
        <v>samedi</v>
      </c>
      <c r="C22" s="131">
        <f t="shared" si="25"/>
        <v>0</v>
      </c>
      <c r="D22" s="102"/>
      <c r="E22" s="103"/>
      <c r="F22" s="104">
        <f t="shared" si="26"/>
        <v>0</v>
      </c>
      <c r="G22" s="105"/>
      <c r="H22" s="106"/>
      <c r="I22" s="107">
        <f t="shared" si="27"/>
        <v>0</v>
      </c>
      <c r="J22" s="102"/>
      <c r="K22" s="103"/>
      <c r="L22" s="104">
        <f t="shared" si="0"/>
        <v>0</v>
      </c>
      <c r="M22" s="105"/>
      <c r="N22" s="106"/>
      <c r="O22" s="107">
        <f t="shared" si="28"/>
        <v>0</v>
      </c>
      <c r="P22" s="102"/>
      <c r="Q22" s="103"/>
      <c r="R22" s="104">
        <f t="shared" si="1"/>
        <v>0</v>
      </c>
      <c r="S22" s="105"/>
      <c r="T22" s="106"/>
      <c r="U22" s="107">
        <f t="shared" si="29"/>
        <v>0</v>
      </c>
      <c r="V22" s="102"/>
      <c r="W22" s="103"/>
      <c r="X22" s="104">
        <f t="shared" si="2"/>
        <v>0</v>
      </c>
      <c r="Y22" s="105"/>
      <c r="Z22" s="106"/>
      <c r="AA22" s="107">
        <f t="shared" si="30"/>
        <v>0</v>
      </c>
      <c r="AB22" s="102"/>
      <c r="AC22" s="103"/>
      <c r="AD22" s="104">
        <f t="shared" si="3"/>
        <v>0</v>
      </c>
      <c r="AE22" s="105"/>
      <c r="AF22" s="106"/>
      <c r="AG22" s="107">
        <f t="shared" si="31"/>
        <v>0</v>
      </c>
      <c r="AH22" s="102"/>
      <c r="AI22" s="103"/>
      <c r="AJ22" s="104">
        <f t="shared" si="4"/>
        <v>0</v>
      </c>
      <c r="AK22" s="105"/>
      <c r="AL22" s="106"/>
      <c r="AM22" s="107">
        <f t="shared" si="32"/>
        <v>0</v>
      </c>
      <c r="AN22" s="102"/>
      <c r="AO22" s="103"/>
      <c r="AP22" s="104">
        <f t="shared" si="5"/>
        <v>0</v>
      </c>
      <c r="AQ22" s="105"/>
      <c r="AR22" s="106"/>
      <c r="AS22" s="107">
        <f t="shared" si="33"/>
        <v>0</v>
      </c>
      <c r="AT22" s="102"/>
      <c r="AU22" s="103"/>
      <c r="AV22" s="104">
        <f t="shared" si="6"/>
        <v>0</v>
      </c>
      <c r="AW22" s="105"/>
      <c r="AX22" s="106"/>
      <c r="AY22" s="107">
        <f t="shared" si="34"/>
        <v>0</v>
      </c>
      <c r="AZ22" s="102"/>
      <c r="BA22" s="103"/>
      <c r="BB22" s="104">
        <f t="shared" si="7"/>
        <v>0</v>
      </c>
      <c r="BC22" s="105"/>
      <c r="BD22" s="106"/>
      <c r="BE22" s="107">
        <f t="shared" si="35"/>
        <v>0</v>
      </c>
      <c r="BF22" s="102"/>
      <c r="BG22" s="103"/>
      <c r="BH22" s="104">
        <f t="shared" si="8"/>
        <v>0</v>
      </c>
      <c r="BI22" s="105"/>
      <c r="BJ22" s="106"/>
      <c r="BK22" s="107">
        <f t="shared" si="36"/>
        <v>0</v>
      </c>
      <c r="BL22" s="102"/>
      <c r="BM22" s="103"/>
      <c r="BN22" s="104">
        <f t="shared" si="9"/>
        <v>0</v>
      </c>
      <c r="BO22" s="105"/>
      <c r="BP22" s="106"/>
      <c r="BQ22" s="107">
        <f t="shared" si="37"/>
        <v>0</v>
      </c>
      <c r="BR22" s="102"/>
      <c r="BS22" s="103"/>
      <c r="BT22" s="104">
        <f t="shared" si="10"/>
        <v>0</v>
      </c>
      <c r="BU22" s="105"/>
      <c r="BV22" s="106"/>
      <c r="BW22" s="107">
        <f t="shared" si="11"/>
        <v>0</v>
      </c>
      <c r="BX22" s="102"/>
      <c r="BY22" s="103"/>
      <c r="BZ22" s="104">
        <f t="shared" si="12"/>
        <v>0</v>
      </c>
      <c r="CA22" s="105"/>
      <c r="CB22" s="106"/>
      <c r="CC22" s="107">
        <f t="shared" si="38"/>
        <v>0</v>
      </c>
      <c r="CD22" s="102"/>
      <c r="CE22" s="103"/>
      <c r="CF22" s="104">
        <f t="shared" si="13"/>
        <v>0</v>
      </c>
      <c r="CG22" s="105"/>
      <c r="CH22" s="106"/>
      <c r="CI22" s="107">
        <f t="shared" si="39"/>
        <v>0</v>
      </c>
      <c r="CJ22" s="102"/>
      <c r="CK22" s="103"/>
      <c r="CL22" s="104">
        <f t="shared" si="14"/>
        <v>0</v>
      </c>
      <c r="CM22" s="105"/>
      <c r="CN22" s="106"/>
      <c r="CO22" s="107">
        <f t="shared" si="40"/>
        <v>0</v>
      </c>
      <c r="CP22" s="102"/>
      <c r="CQ22" s="103"/>
      <c r="CR22" s="104">
        <f t="shared" si="15"/>
        <v>0</v>
      </c>
      <c r="CS22" s="105"/>
      <c r="CT22" s="106"/>
      <c r="CU22" s="107">
        <f t="shared" si="41"/>
        <v>0</v>
      </c>
      <c r="CV22" s="102"/>
      <c r="CW22" s="103"/>
      <c r="CX22" s="104">
        <f t="shared" si="16"/>
        <v>0</v>
      </c>
      <c r="CY22" s="105"/>
      <c r="CZ22" s="106"/>
      <c r="DA22" s="107">
        <f t="shared" si="42"/>
        <v>0</v>
      </c>
      <c r="DB22" s="102"/>
      <c r="DC22" s="103"/>
      <c r="DD22" s="104">
        <f t="shared" si="17"/>
        <v>0</v>
      </c>
      <c r="DE22" s="105"/>
      <c r="DF22" s="106"/>
      <c r="DG22" s="107">
        <f t="shared" si="43"/>
        <v>0</v>
      </c>
      <c r="DH22" s="102"/>
      <c r="DI22" s="103"/>
      <c r="DJ22" s="104">
        <f t="shared" si="18"/>
        <v>0</v>
      </c>
      <c r="DK22" s="105"/>
      <c r="DL22" s="106"/>
      <c r="DM22" s="107">
        <f t="shared" si="44"/>
        <v>0</v>
      </c>
      <c r="DN22" s="102"/>
      <c r="DO22" s="103"/>
      <c r="DP22" s="104">
        <f t="shared" si="19"/>
        <v>0</v>
      </c>
      <c r="DQ22" s="105"/>
      <c r="DR22" s="106"/>
      <c r="DS22" s="107">
        <f t="shared" si="45"/>
        <v>0</v>
      </c>
      <c r="DT22" s="102"/>
      <c r="DU22" s="103"/>
      <c r="DV22" s="104">
        <f t="shared" si="20"/>
        <v>0</v>
      </c>
      <c r="DW22" s="105"/>
      <c r="DX22" s="106"/>
      <c r="DY22" s="107">
        <f t="shared" si="46"/>
        <v>0</v>
      </c>
      <c r="DZ22" s="102"/>
      <c r="EA22" s="103"/>
      <c r="EB22" s="104">
        <f t="shared" si="21"/>
        <v>0</v>
      </c>
      <c r="EC22" s="105"/>
      <c r="ED22" s="106"/>
      <c r="EE22" s="107">
        <f t="shared" si="47"/>
        <v>0</v>
      </c>
      <c r="EF22" s="102"/>
      <c r="EG22" s="103"/>
      <c r="EH22" s="104">
        <f t="shared" si="22"/>
        <v>0</v>
      </c>
      <c r="EI22" s="105"/>
      <c r="EJ22" s="106"/>
      <c r="EK22" s="107">
        <f t="shared" si="48"/>
        <v>0</v>
      </c>
      <c r="EL22" s="102"/>
      <c r="EM22" s="103"/>
      <c r="EN22" s="104">
        <f t="shared" si="23"/>
        <v>0</v>
      </c>
      <c r="EO22" s="105"/>
      <c r="EP22" s="106"/>
      <c r="EQ22" s="107">
        <f t="shared" si="49"/>
        <v>0</v>
      </c>
      <c r="ER22" s="98"/>
      <c r="ES22" s="99"/>
      <c r="ET22" s="98"/>
      <c r="EU22" s="100"/>
      <c r="EV22" s="101"/>
      <c r="EW22" s="98"/>
    </row>
    <row r="23" spans="1:153" ht="12.75" customHeight="1" x14ac:dyDescent="0.6">
      <c r="A23" s="137" t="str">
        <f ca="1">"15/10/"&amp;PROPER(TEXT(EDATE(A1,0),"yyyy"))</f>
        <v>15/10/2017</v>
      </c>
      <c r="B23" s="130" t="str">
        <f t="shared" ca="1" si="24"/>
        <v>dimanche</v>
      </c>
      <c r="C23" s="131">
        <f t="shared" si="25"/>
        <v>0</v>
      </c>
      <c r="D23" s="102"/>
      <c r="E23" s="103"/>
      <c r="F23" s="104">
        <f t="shared" si="26"/>
        <v>0</v>
      </c>
      <c r="G23" s="105"/>
      <c r="H23" s="106"/>
      <c r="I23" s="107">
        <f t="shared" si="27"/>
        <v>0</v>
      </c>
      <c r="J23" s="102"/>
      <c r="K23" s="103"/>
      <c r="L23" s="104">
        <f t="shared" si="0"/>
        <v>0</v>
      </c>
      <c r="M23" s="105"/>
      <c r="N23" s="106"/>
      <c r="O23" s="107">
        <f t="shared" si="28"/>
        <v>0</v>
      </c>
      <c r="P23" s="102"/>
      <c r="Q23" s="103"/>
      <c r="R23" s="104">
        <f t="shared" si="1"/>
        <v>0</v>
      </c>
      <c r="S23" s="105"/>
      <c r="T23" s="106"/>
      <c r="U23" s="107">
        <f t="shared" si="29"/>
        <v>0</v>
      </c>
      <c r="V23" s="102"/>
      <c r="W23" s="103"/>
      <c r="X23" s="104">
        <f t="shared" si="2"/>
        <v>0</v>
      </c>
      <c r="Y23" s="105"/>
      <c r="Z23" s="106"/>
      <c r="AA23" s="107">
        <f t="shared" si="30"/>
        <v>0</v>
      </c>
      <c r="AB23" s="102"/>
      <c r="AC23" s="103"/>
      <c r="AD23" s="104">
        <f t="shared" si="3"/>
        <v>0</v>
      </c>
      <c r="AE23" s="105"/>
      <c r="AF23" s="106"/>
      <c r="AG23" s="107">
        <f t="shared" si="31"/>
        <v>0</v>
      </c>
      <c r="AH23" s="102"/>
      <c r="AI23" s="103"/>
      <c r="AJ23" s="104">
        <f t="shared" si="4"/>
        <v>0</v>
      </c>
      <c r="AK23" s="105"/>
      <c r="AL23" s="106"/>
      <c r="AM23" s="107">
        <f t="shared" si="32"/>
        <v>0</v>
      </c>
      <c r="AN23" s="102"/>
      <c r="AO23" s="103"/>
      <c r="AP23" s="104">
        <f t="shared" si="5"/>
        <v>0</v>
      </c>
      <c r="AQ23" s="105"/>
      <c r="AR23" s="106"/>
      <c r="AS23" s="107">
        <f t="shared" si="33"/>
        <v>0</v>
      </c>
      <c r="AT23" s="102"/>
      <c r="AU23" s="103"/>
      <c r="AV23" s="104">
        <f t="shared" si="6"/>
        <v>0</v>
      </c>
      <c r="AW23" s="105"/>
      <c r="AX23" s="106"/>
      <c r="AY23" s="107">
        <f t="shared" si="34"/>
        <v>0</v>
      </c>
      <c r="AZ23" s="102"/>
      <c r="BA23" s="103"/>
      <c r="BB23" s="104">
        <f t="shared" si="7"/>
        <v>0</v>
      </c>
      <c r="BC23" s="105"/>
      <c r="BD23" s="106"/>
      <c r="BE23" s="107">
        <f t="shared" si="35"/>
        <v>0</v>
      </c>
      <c r="BF23" s="102"/>
      <c r="BG23" s="103"/>
      <c r="BH23" s="104">
        <f t="shared" si="8"/>
        <v>0</v>
      </c>
      <c r="BI23" s="105"/>
      <c r="BJ23" s="106"/>
      <c r="BK23" s="107">
        <f t="shared" si="36"/>
        <v>0</v>
      </c>
      <c r="BL23" s="102"/>
      <c r="BM23" s="103"/>
      <c r="BN23" s="104">
        <f t="shared" si="9"/>
        <v>0</v>
      </c>
      <c r="BO23" s="105"/>
      <c r="BP23" s="106"/>
      <c r="BQ23" s="107">
        <f t="shared" si="37"/>
        <v>0</v>
      </c>
      <c r="BR23" s="102"/>
      <c r="BS23" s="103"/>
      <c r="BT23" s="104">
        <f t="shared" si="10"/>
        <v>0</v>
      </c>
      <c r="BU23" s="105"/>
      <c r="BV23" s="106"/>
      <c r="BW23" s="107">
        <f t="shared" si="11"/>
        <v>0</v>
      </c>
      <c r="BX23" s="102"/>
      <c r="BY23" s="103"/>
      <c r="BZ23" s="104">
        <f t="shared" si="12"/>
        <v>0</v>
      </c>
      <c r="CA23" s="105"/>
      <c r="CB23" s="106"/>
      <c r="CC23" s="107">
        <f t="shared" si="38"/>
        <v>0</v>
      </c>
      <c r="CD23" s="102"/>
      <c r="CE23" s="103"/>
      <c r="CF23" s="104">
        <f t="shared" si="13"/>
        <v>0</v>
      </c>
      <c r="CG23" s="105"/>
      <c r="CH23" s="106"/>
      <c r="CI23" s="107">
        <f t="shared" si="39"/>
        <v>0</v>
      </c>
      <c r="CJ23" s="102"/>
      <c r="CK23" s="103"/>
      <c r="CL23" s="104">
        <f t="shared" si="14"/>
        <v>0</v>
      </c>
      <c r="CM23" s="105"/>
      <c r="CN23" s="106"/>
      <c r="CO23" s="107">
        <f t="shared" si="40"/>
        <v>0</v>
      </c>
      <c r="CP23" s="102"/>
      <c r="CQ23" s="103"/>
      <c r="CR23" s="104">
        <f t="shared" si="15"/>
        <v>0</v>
      </c>
      <c r="CS23" s="105"/>
      <c r="CT23" s="106"/>
      <c r="CU23" s="107">
        <f t="shared" si="41"/>
        <v>0</v>
      </c>
      <c r="CV23" s="102"/>
      <c r="CW23" s="103"/>
      <c r="CX23" s="104">
        <f t="shared" si="16"/>
        <v>0</v>
      </c>
      <c r="CY23" s="105"/>
      <c r="CZ23" s="106"/>
      <c r="DA23" s="107">
        <f t="shared" si="42"/>
        <v>0</v>
      </c>
      <c r="DB23" s="102"/>
      <c r="DC23" s="103"/>
      <c r="DD23" s="104">
        <f t="shared" si="17"/>
        <v>0</v>
      </c>
      <c r="DE23" s="105"/>
      <c r="DF23" s="106"/>
      <c r="DG23" s="107">
        <f t="shared" si="43"/>
        <v>0</v>
      </c>
      <c r="DH23" s="102"/>
      <c r="DI23" s="103"/>
      <c r="DJ23" s="104">
        <f t="shared" si="18"/>
        <v>0</v>
      </c>
      <c r="DK23" s="105"/>
      <c r="DL23" s="106"/>
      <c r="DM23" s="107">
        <f t="shared" si="44"/>
        <v>0</v>
      </c>
      <c r="DN23" s="102"/>
      <c r="DO23" s="103"/>
      <c r="DP23" s="104">
        <f t="shared" si="19"/>
        <v>0</v>
      </c>
      <c r="DQ23" s="105"/>
      <c r="DR23" s="106"/>
      <c r="DS23" s="107">
        <f t="shared" si="45"/>
        <v>0</v>
      </c>
      <c r="DT23" s="102"/>
      <c r="DU23" s="103"/>
      <c r="DV23" s="104">
        <f t="shared" si="20"/>
        <v>0</v>
      </c>
      <c r="DW23" s="105"/>
      <c r="DX23" s="106"/>
      <c r="DY23" s="107">
        <f t="shared" si="46"/>
        <v>0</v>
      </c>
      <c r="DZ23" s="102"/>
      <c r="EA23" s="103"/>
      <c r="EB23" s="104">
        <f t="shared" si="21"/>
        <v>0</v>
      </c>
      <c r="EC23" s="105"/>
      <c r="ED23" s="106"/>
      <c r="EE23" s="107">
        <f t="shared" si="47"/>
        <v>0</v>
      </c>
      <c r="EF23" s="102"/>
      <c r="EG23" s="103"/>
      <c r="EH23" s="104">
        <f t="shared" si="22"/>
        <v>0</v>
      </c>
      <c r="EI23" s="105"/>
      <c r="EJ23" s="106"/>
      <c r="EK23" s="107">
        <f t="shared" si="48"/>
        <v>0</v>
      </c>
      <c r="EL23" s="102"/>
      <c r="EM23" s="103"/>
      <c r="EN23" s="104">
        <f t="shared" si="23"/>
        <v>0</v>
      </c>
      <c r="EO23" s="105"/>
      <c r="EP23" s="106"/>
      <c r="EQ23" s="107">
        <f t="shared" si="49"/>
        <v>0</v>
      </c>
      <c r="ER23" s="98"/>
      <c r="ES23" s="99"/>
      <c r="ET23" s="98"/>
      <c r="EU23" s="100"/>
      <c r="EV23" s="101"/>
      <c r="EW23" s="98"/>
    </row>
    <row r="24" spans="1:153" ht="12.75" customHeight="1" x14ac:dyDescent="0.6">
      <c r="A24" s="137" t="str">
        <f ca="1">"16/10/"&amp;PROPER(TEXT(EDATE(A1,0),"yyyy"))</f>
        <v>16/10/2017</v>
      </c>
      <c r="B24" s="130" t="str">
        <f t="shared" ca="1" si="24"/>
        <v>lundi</v>
      </c>
      <c r="C24" s="131">
        <f t="shared" si="25"/>
        <v>0</v>
      </c>
      <c r="D24" s="102"/>
      <c r="E24" s="103"/>
      <c r="F24" s="104">
        <f t="shared" si="26"/>
        <v>0</v>
      </c>
      <c r="G24" s="105"/>
      <c r="H24" s="106"/>
      <c r="I24" s="107">
        <f t="shared" si="27"/>
        <v>0</v>
      </c>
      <c r="J24" s="102"/>
      <c r="K24" s="103"/>
      <c r="L24" s="104">
        <f t="shared" si="0"/>
        <v>0</v>
      </c>
      <c r="M24" s="105"/>
      <c r="N24" s="106"/>
      <c r="O24" s="107">
        <f t="shared" si="28"/>
        <v>0</v>
      </c>
      <c r="P24" s="102"/>
      <c r="Q24" s="103"/>
      <c r="R24" s="104">
        <f t="shared" si="1"/>
        <v>0</v>
      </c>
      <c r="S24" s="105"/>
      <c r="T24" s="106"/>
      <c r="U24" s="107">
        <f t="shared" si="29"/>
        <v>0</v>
      </c>
      <c r="V24" s="102"/>
      <c r="W24" s="103"/>
      <c r="X24" s="104">
        <f t="shared" si="2"/>
        <v>0</v>
      </c>
      <c r="Y24" s="105"/>
      <c r="Z24" s="106"/>
      <c r="AA24" s="107">
        <f t="shared" si="30"/>
        <v>0</v>
      </c>
      <c r="AB24" s="102"/>
      <c r="AC24" s="103"/>
      <c r="AD24" s="104">
        <f t="shared" si="3"/>
        <v>0</v>
      </c>
      <c r="AE24" s="105"/>
      <c r="AF24" s="106"/>
      <c r="AG24" s="107">
        <f t="shared" si="31"/>
        <v>0</v>
      </c>
      <c r="AH24" s="102"/>
      <c r="AI24" s="103"/>
      <c r="AJ24" s="104">
        <f t="shared" si="4"/>
        <v>0</v>
      </c>
      <c r="AK24" s="105"/>
      <c r="AL24" s="106"/>
      <c r="AM24" s="107">
        <f t="shared" si="32"/>
        <v>0</v>
      </c>
      <c r="AN24" s="102"/>
      <c r="AO24" s="103"/>
      <c r="AP24" s="104">
        <f t="shared" si="5"/>
        <v>0</v>
      </c>
      <c r="AQ24" s="105"/>
      <c r="AR24" s="106"/>
      <c r="AS24" s="107">
        <f t="shared" si="33"/>
        <v>0</v>
      </c>
      <c r="AT24" s="102"/>
      <c r="AU24" s="103"/>
      <c r="AV24" s="104">
        <f t="shared" si="6"/>
        <v>0</v>
      </c>
      <c r="AW24" s="105"/>
      <c r="AX24" s="106"/>
      <c r="AY24" s="107">
        <f t="shared" si="34"/>
        <v>0</v>
      </c>
      <c r="AZ24" s="102"/>
      <c r="BA24" s="103"/>
      <c r="BB24" s="104">
        <f t="shared" si="7"/>
        <v>0</v>
      </c>
      <c r="BC24" s="105"/>
      <c r="BD24" s="106"/>
      <c r="BE24" s="107">
        <f t="shared" si="35"/>
        <v>0</v>
      </c>
      <c r="BF24" s="102"/>
      <c r="BG24" s="103"/>
      <c r="BH24" s="104">
        <f t="shared" si="8"/>
        <v>0</v>
      </c>
      <c r="BI24" s="105"/>
      <c r="BJ24" s="106"/>
      <c r="BK24" s="107">
        <f t="shared" si="36"/>
        <v>0</v>
      </c>
      <c r="BL24" s="102"/>
      <c r="BM24" s="103"/>
      <c r="BN24" s="104">
        <f t="shared" si="9"/>
        <v>0</v>
      </c>
      <c r="BO24" s="105"/>
      <c r="BP24" s="106"/>
      <c r="BQ24" s="107">
        <f t="shared" si="37"/>
        <v>0</v>
      </c>
      <c r="BR24" s="102"/>
      <c r="BS24" s="103"/>
      <c r="BT24" s="104">
        <f t="shared" si="10"/>
        <v>0</v>
      </c>
      <c r="BU24" s="105"/>
      <c r="BV24" s="106"/>
      <c r="BW24" s="107">
        <f t="shared" si="11"/>
        <v>0</v>
      </c>
      <c r="BX24" s="102"/>
      <c r="BY24" s="103"/>
      <c r="BZ24" s="104">
        <f t="shared" si="12"/>
        <v>0</v>
      </c>
      <c r="CA24" s="105"/>
      <c r="CB24" s="106"/>
      <c r="CC24" s="107">
        <f t="shared" si="38"/>
        <v>0</v>
      </c>
      <c r="CD24" s="102"/>
      <c r="CE24" s="103"/>
      <c r="CF24" s="104">
        <f t="shared" si="13"/>
        <v>0</v>
      </c>
      <c r="CG24" s="105"/>
      <c r="CH24" s="106"/>
      <c r="CI24" s="107">
        <f t="shared" si="39"/>
        <v>0</v>
      </c>
      <c r="CJ24" s="102"/>
      <c r="CK24" s="103"/>
      <c r="CL24" s="104">
        <f t="shared" si="14"/>
        <v>0</v>
      </c>
      <c r="CM24" s="105"/>
      <c r="CN24" s="106"/>
      <c r="CO24" s="107">
        <f t="shared" si="40"/>
        <v>0</v>
      </c>
      <c r="CP24" s="102"/>
      <c r="CQ24" s="103"/>
      <c r="CR24" s="104">
        <f t="shared" si="15"/>
        <v>0</v>
      </c>
      <c r="CS24" s="105"/>
      <c r="CT24" s="106"/>
      <c r="CU24" s="107">
        <f t="shared" si="41"/>
        <v>0</v>
      </c>
      <c r="CV24" s="102"/>
      <c r="CW24" s="103"/>
      <c r="CX24" s="104">
        <f t="shared" si="16"/>
        <v>0</v>
      </c>
      <c r="CY24" s="105"/>
      <c r="CZ24" s="106"/>
      <c r="DA24" s="107">
        <f t="shared" si="42"/>
        <v>0</v>
      </c>
      <c r="DB24" s="102"/>
      <c r="DC24" s="103"/>
      <c r="DD24" s="104">
        <f t="shared" si="17"/>
        <v>0</v>
      </c>
      <c r="DE24" s="105"/>
      <c r="DF24" s="106"/>
      <c r="DG24" s="107">
        <f t="shared" si="43"/>
        <v>0</v>
      </c>
      <c r="DH24" s="102"/>
      <c r="DI24" s="103"/>
      <c r="DJ24" s="104">
        <f t="shared" si="18"/>
        <v>0</v>
      </c>
      <c r="DK24" s="105"/>
      <c r="DL24" s="106"/>
      <c r="DM24" s="107">
        <f t="shared" si="44"/>
        <v>0</v>
      </c>
      <c r="DN24" s="102"/>
      <c r="DO24" s="103"/>
      <c r="DP24" s="104">
        <f t="shared" si="19"/>
        <v>0</v>
      </c>
      <c r="DQ24" s="105"/>
      <c r="DR24" s="106"/>
      <c r="DS24" s="107">
        <f t="shared" si="45"/>
        <v>0</v>
      </c>
      <c r="DT24" s="102"/>
      <c r="DU24" s="103"/>
      <c r="DV24" s="104">
        <f t="shared" si="20"/>
        <v>0</v>
      </c>
      <c r="DW24" s="105"/>
      <c r="DX24" s="106"/>
      <c r="DY24" s="107">
        <f t="shared" si="46"/>
        <v>0</v>
      </c>
      <c r="DZ24" s="102"/>
      <c r="EA24" s="103"/>
      <c r="EB24" s="104">
        <f t="shared" si="21"/>
        <v>0</v>
      </c>
      <c r="EC24" s="105"/>
      <c r="ED24" s="106"/>
      <c r="EE24" s="107">
        <f t="shared" si="47"/>
        <v>0</v>
      </c>
      <c r="EF24" s="102"/>
      <c r="EG24" s="103"/>
      <c r="EH24" s="104">
        <f t="shared" si="22"/>
        <v>0</v>
      </c>
      <c r="EI24" s="105"/>
      <c r="EJ24" s="106"/>
      <c r="EK24" s="107">
        <f t="shared" si="48"/>
        <v>0</v>
      </c>
      <c r="EL24" s="102"/>
      <c r="EM24" s="103"/>
      <c r="EN24" s="104">
        <f t="shared" si="23"/>
        <v>0</v>
      </c>
      <c r="EO24" s="105"/>
      <c r="EP24" s="106"/>
      <c r="EQ24" s="107">
        <f t="shared" si="49"/>
        <v>0</v>
      </c>
      <c r="ER24" s="98"/>
      <c r="ES24" s="99"/>
      <c r="ET24" s="98"/>
      <c r="EU24" s="100"/>
      <c r="EV24" s="101"/>
      <c r="EW24" s="98"/>
    </row>
    <row r="25" spans="1:153" ht="12.75" customHeight="1" x14ac:dyDescent="0.6">
      <c r="A25" s="137" t="str">
        <f ca="1">"17/10/"&amp;PROPER(TEXT(EDATE(A1,0),"yyyy"))</f>
        <v>17/10/2017</v>
      </c>
      <c r="B25" s="130" t="str">
        <f t="shared" ca="1" si="24"/>
        <v>mardi</v>
      </c>
      <c r="C25" s="131">
        <f t="shared" si="25"/>
        <v>0</v>
      </c>
      <c r="D25" s="102"/>
      <c r="E25" s="103"/>
      <c r="F25" s="104">
        <f t="shared" si="26"/>
        <v>0</v>
      </c>
      <c r="G25" s="105"/>
      <c r="H25" s="106"/>
      <c r="I25" s="107">
        <f t="shared" si="27"/>
        <v>0</v>
      </c>
      <c r="J25" s="102"/>
      <c r="K25" s="103"/>
      <c r="L25" s="104">
        <f t="shared" si="0"/>
        <v>0</v>
      </c>
      <c r="M25" s="105"/>
      <c r="N25" s="106"/>
      <c r="O25" s="107">
        <f t="shared" si="28"/>
        <v>0</v>
      </c>
      <c r="P25" s="102"/>
      <c r="Q25" s="103"/>
      <c r="R25" s="104">
        <f t="shared" si="1"/>
        <v>0</v>
      </c>
      <c r="S25" s="105"/>
      <c r="T25" s="106"/>
      <c r="U25" s="107">
        <f t="shared" si="29"/>
        <v>0</v>
      </c>
      <c r="V25" s="102"/>
      <c r="W25" s="103"/>
      <c r="X25" s="104">
        <f t="shared" si="2"/>
        <v>0</v>
      </c>
      <c r="Y25" s="105"/>
      <c r="Z25" s="106"/>
      <c r="AA25" s="107">
        <f t="shared" si="30"/>
        <v>0</v>
      </c>
      <c r="AB25" s="102"/>
      <c r="AC25" s="103"/>
      <c r="AD25" s="104">
        <f t="shared" si="3"/>
        <v>0</v>
      </c>
      <c r="AE25" s="105"/>
      <c r="AF25" s="106"/>
      <c r="AG25" s="107">
        <f t="shared" si="31"/>
        <v>0</v>
      </c>
      <c r="AH25" s="102"/>
      <c r="AI25" s="103"/>
      <c r="AJ25" s="104">
        <f t="shared" si="4"/>
        <v>0</v>
      </c>
      <c r="AK25" s="105"/>
      <c r="AL25" s="106"/>
      <c r="AM25" s="107">
        <f t="shared" si="32"/>
        <v>0</v>
      </c>
      <c r="AN25" s="102"/>
      <c r="AO25" s="103"/>
      <c r="AP25" s="104">
        <f t="shared" si="5"/>
        <v>0</v>
      </c>
      <c r="AQ25" s="105"/>
      <c r="AR25" s="106"/>
      <c r="AS25" s="107">
        <f t="shared" si="33"/>
        <v>0</v>
      </c>
      <c r="AT25" s="102"/>
      <c r="AU25" s="103"/>
      <c r="AV25" s="104">
        <f t="shared" si="6"/>
        <v>0</v>
      </c>
      <c r="AW25" s="105"/>
      <c r="AX25" s="106"/>
      <c r="AY25" s="107">
        <f t="shared" si="34"/>
        <v>0</v>
      </c>
      <c r="AZ25" s="102"/>
      <c r="BA25" s="103"/>
      <c r="BB25" s="104">
        <f t="shared" si="7"/>
        <v>0</v>
      </c>
      <c r="BC25" s="105"/>
      <c r="BD25" s="106"/>
      <c r="BE25" s="107">
        <f t="shared" si="35"/>
        <v>0</v>
      </c>
      <c r="BF25" s="102"/>
      <c r="BG25" s="103"/>
      <c r="BH25" s="104">
        <f t="shared" si="8"/>
        <v>0</v>
      </c>
      <c r="BI25" s="105"/>
      <c r="BJ25" s="106"/>
      <c r="BK25" s="107">
        <f t="shared" si="36"/>
        <v>0</v>
      </c>
      <c r="BL25" s="102"/>
      <c r="BM25" s="103"/>
      <c r="BN25" s="104">
        <f t="shared" si="9"/>
        <v>0</v>
      </c>
      <c r="BO25" s="105"/>
      <c r="BP25" s="106"/>
      <c r="BQ25" s="107">
        <f t="shared" si="37"/>
        <v>0</v>
      </c>
      <c r="BR25" s="102"/>
      <c r="BS25" s="103"/>
      <c r="BT25" s="104">
        <f t="shared" si="10"/>
        <v>0</v>
      </c>
      <c r="BU25" s="105"/>
      <c r="BV25" s="106"/>
      <c r="BW25" s="107">
        <f t="shared" si="11"/>
        <v>0</v>
      </c>
      <c r="BX25" s="102"/>
      <c r="BY25" s="103"/>
      <c r="BZ25" s="104">
        <f t="shared" si="12"/>
        <v>0</v>
      </c>
      <c r="CA25" s="105"/>
      <c r="CB25" s="106"/>
      <c r="CC25" s="107">
        <f t="shared" si="38"/>
        <v>0</v>
      </c>
      <c r="CD25" s="102"/>
      <c r="CE25" s="103"/>
      <c r="CF25" s="104">
        <f t="shared" si="13"/>
        <v>0</v>
      </c>
      <c r="CG25" s="105"/>
      <c r="CH25" s="106"/>
      <c r="CI25" s="107">
        <f t="shared" si="39"/>
        <v>0</v>
      </c>
      <c r="CJ25" s="102"/>
      <c r="CK25" s="103"/>
      <c r="CL25" s="104">
        <f t="shared" si="14"/>
        <v>0</v>
      </c>
      <c r="CM25" s="105"/>
      <c r="CN25" s="106"/>
      <c r="CO25" s="107">
        <f t="shared" si="40"/>
        <v>0</v>
      </c>
      <c r="CP25" s="102"/>
      <c r="CQ25" s="103"/>
      <c r="CR25" s="104">
        <f t="shared" si="15"/>
        <v>0</v>
      </c>
      <c r="CS25" s="105"/>
      <c r="CT25" s="106"/>
      <c r="CU25" s="107">
        <f t="shared" si="41"/>
        <v>0</v>
      </c>
      <c r="CV25" s="102"/>
      <c r="CW25" s="103"/>
      <c r="CX25" s="104">
        <f t="shared" si="16"/>
        <v>0</v>
      </c>
      <c r="CY25" s="105"/>
      <c r="CZ25" s="106"/>
      <c r="DA25" s="107">
        <f t="shared" si="42"/>
        <v>0</v>
      </c>
      <c r="DB25" s="102"/>
      <c r="DC25" s="103"/>
      <c r="DD25" s="104">
        <f t="shared" si="17"/>
        <v>0</v>
      </c>
      <c r="DE25" s="105"/>
      <c r="DF25" s="106"/>
      <c r="DG25" s="107">
        <f t="shared" si="43"/>
        <v>0</v>
      </c>
      <c r="DH25" s="102"/>
      <c r="DI25" s="103"/>
      <c r="DJ25" s="104">
        <f t="shared" si="18"/>
        <v>0</v>
      </c>
      <c r="DK25" s="105"/>
      <c r="DL25" s="106"/>
      <c r="DM25" s="107">
        <f t="shared" si="44"/>
        <v>0</v>
      </c>
      <c r="DN25" s="102"/>
      <c r="DO25" s="103"/>
      <c r="DP25" s="104">
        <f t="shared" si="19"/>
        <v>0</v>
      </c>
      <c r="DQ25" s="105"/>
      <c r="DR25" s="106"/>
      <c r="DS25" s="107">
        <f t="shared" si="45"/>
        <v>0</v>
      </c>
      <c r="DT25" s="102"/>
      <c r="DU25" s="103"/>
      <c r="DV25" s="104">
        <f t="shared" si="20"/>
        <v>0</v>
      </c>
      <c r="DW25" s="105"/>
      <c r="DX25" s="106"/>
      <c r="DY25" s="107">
        <f t="shared" si="46"/>
        <v>0</v>
      </c>
      <c r="DZ25" s="102"/>
      <c r="EA25" s="103"/>
      <c r="EB25" s="104">
        <f t="shared" si="21"/>
        <v>0</v>
      </c>
      <c r="EC25" s="105"/>
      <c r="ED25" s="106"/>
      <c r="EE25" s="107">
        <f t="shared" si="47"/>
        <v>0</v>
      </c>
      <c r="EF25" s="102"/>
      <c r="EG25" s="103"/>
      <c r="EH25" s="104">
        <f t="shared" si="22"/>
        <v>0</v>
      </c>
      <c r="EI25" s="105"/>
      <c r="EJ25" s="106"/>
      <c r="EK25" s="107">
        <f t="shared" si="48"/>
        <v>0</v>
      </c>
      <c r="EL25" s="102"/>
      <c r="EM25" s="103"/>
      <c r="EN25" s="104">
        <f t="shared" si="23"/>
        <v>0</v>
      </c>
      <c r="EO25" s="105"/>
      <c r="EP25" s="106"/>
      <c r="EQ25" s="107">
        <f t="shared" si="49"/>
        <v>0</v>
      </c>
      <c r="ER25" s="98"/>
      <c r="ES25" s="99"/>
      <c r="ET25" s="98"/>
      <c r="EU25" s="100"/>
      <c r="EV25" s="101"/>
      <c r="EW25" s="98"/>
    </row>
    <row r="26" spans="1:153" ht="12.75" customHeight="1" x14ac:dyDescent="0.6">
      <c r="A26" s="137" t="str">
        <f ca="1">"18/10/"&amp;PROPER(TEXT(EDATE(A1,0),"yyyy"))</f>
        <v>18/10/2017</v>
      </c>
      <c r="B26" s="130" t="str">
        <f t="shared" ca="1" si="24"/>
        <v>mercredi</v>
      </c>
      <c r="C26" s="131">
        <f t="shared" si="25"/>
        <v>0</v>
      </c>
      <c r="D26" s="102"/>
      <c r="E26" s="103"/>
      <c r="F26" s="104">
        <f t="shared" si="26"/>
        <v>0</v>
      </c>
      <c r="G26" s="105"/>
      <c r="H26" s="106"/>
      <c r="I26" s="107">
        <f t="shared" si="27"/>
        <v>0</v>
      </c>
      <c r="J26" s="102"/>
      <c r="K26" s="103"/>
      <c r="L26" s="104">
        <f t="shared" si="0"/>
        <v>0</v>
      </c>
      <c r="M26" s="105"/>
      <c r="N26" s="106"/>
      <c r="O26" s="107">
        <f t="shared" si="28"/>
        <v>0</v>
      </c>
      <c r="P26" s="102"/>
      <c r="Q26" s="103"/>
      <c r="R26" s="104">
        <f t="shared" si="1"/>
        <v>0</v>
      </c>
      <c r="S26" s="105"/>
      <c r="T26" s="106"/>
      <c r="U26" s="107">
        <f t="shared" si="29"/>
        <v>0</v>
      </c>
      <c r="V26" s="102"/>
      <c r="W26" s="103"/>
      <c r="X26" s="104">
        <f t="shared" si="2"/>
        <v>0</v>
      </c>
      <c r="Y26" s="105"/>
      <c r="Z26" s="106"/>
      <c r="AA26" s="107">
        <f t="shared" si="30"/>
        <v>0</v>
      </c>
      <c r="AB26" s="102"/>
      <c r="AC26" s="103"/>
      <c r="AD26" s="104">
        <f t="shared" si="3"/>
        <v>0</v>
      </c>
      <c r="AE26" s="105"/>
      <c r="AF26" s="106"/>
      <c r="AG26" s="107">
        <f t="shared" si="31"/>
        <v>0</v>
      </c>
      <c r="AH26" s="102"/>
      <c r="AI26" s="103"/>
      <c r="AJ26" s="104">
        <f t="shared" si="4"/>
        <v>0</v>
      </c>
      <c r="AK26" s="105"/>
      <c r="AL26" s="106"/>
      <c r="AM26" s="107">
        <f t="shared" si="32"/>
        <v>0</v>
      </c>
      <c r="AN26" s="102"/>
      <c r="AO26" s="103"/>
      <c r="AP26" s="104">
        <f t="shared" si="5"/>
        <v>0</v>
      </c>
      <c r="AQ26" s="105"/>
      <c r="AR26" s="106"/>
      <c r="AS26" s="107">
        <f t="shared" si="33"/>
        <v>0</v>
      </c>
      <c r="AT26" s="102"/>
      <c r="AU26" s="103"/>
      <c r="AV26" s="104">
        <f t="shared" si="6"/>
        <v>0</v>
      </c>
      <c r="AW26" s="105"/>
      <c r="AX26" s="106"/>
      <c r="AY26" s="107">
        <f t="shared" si="34"/>
        <v>0</v>
      </c>
      <c r="AZ26" s="102"/>
      <c r="BA26" s="103"/>
      <c r="BB26" s="104">
        <f t="shared" si="7"/>
        <v>0</v>
      </c>
      <c r="BC26" s="105"/>
      <c r="BD26" s="106"/>
      <c r="BE26" s="107">
        <f t="shared" si="35"/>
        <v>0</v>
      </c>
      <c r="BF26" s="102"/>
      <c r="BG26" s="103"/>
      <c r="BH26" s="104">
        <f t="shared" si="8"/>
        <v>0</v>
      </c>
      <c r="BI26" s="105"/>
      <c r="BJ26" s="106"/>
      <c r="BK26" s="107">
        <f t="shared" si="36"/>
        <v>0</v>
      </c>
      <c r="BL26" s="102"/>
      <c r="BM26" s="103"/>
      <c r="BN26" s="104">
        <f t="shared" si="9"/>
        <v>0</v>
      </c>
      <c r="BO26" s="105"/>
      <c r="BP26" s="106"/>
      <c r="BQ26" s="107">
        <f t="shared" si="37"/>
        <v>0</v>
      </c>
      <c r="BR26" s="102"/>
      <c r="BS26" s="103"/>
      <c r="BT26" s="104">
        <f t="shared" si="10"/>
        <v>0</v>
      </c>
      <c r="BU26" s="105"/>
      <c r="BV26" s="106"/>
      <c r="BW26" s="107">
        <f t="shared" si="11"/>
        <v>0</v>
      </c>
      <c r="BX26" s="102"/>
      <c r="BY26" s="103"/>
      <c r="BZ26" s="104">
        <f t="shared" si="12"/>
        <v>0</v>
      </c>
      <c r="CA26" s="105"/>
      <c r="CB26" s="106"/>
      <c r="CC26" s="107">
        <f t="shared" si="38"/>
        <v>0</v>
      </c>
      <c r="CD26" s="102"/>
      <c r="CE26" s="103"/>
      <c r="CF26" s="104">
        <f t="shared" si="13"/>
        <v>0</v>
      </c>
      <c r="CG26" s="105"/>
      <c r="CH26" s="106"/>
      <c r="CI26" s="107">
        <f t="shared" si="39"/>
        <v>0</v>
      </c>
      <c r="CJ26" s="102"/>
      <c r="CK26" s="103"/>
      <c r="CL26" s="104">
        <f t="shared" si="14"/>
        <v>0</v>
      </c>
      <c r="CM26" s="105"/>
      <c r="CN26" s="106"/>
      <c r="CO26" s="107">
        <f t="shared" si="40"/>
        <v>0</v>
      </c>
      <c r="CP26" s="102"/>
      <c r="CQ26" s="103"/>
      <c r="CR26" s="104">
        <f t="shared" si="15"/>
        <v>0</v>
      </c>
      <c r="CS26" s="105"/>
      <c r="CT26" s="106"/>
      <c r="CU26" s="107">
        <f t="shared" si="41"/>
        <v>0</v>
      </c>
      <c r="CV26" s="102"/>
      <c r="CW26" s="103"/>
      <c r="CX26" s="104">
        <f t="shared" si="16"/>
        <v>0</v>
      </c>
      <c r="CY26" s="105"/>
      <c r="CZ26" s="106"/>
      <c r="DA26" s="107">
        <f t="shared" si="42"/>
        <v>0</v>
      </c>
      <c r="DB26" s="102"/>
      <c r="DC26" s="103"/>
      <c r="DD26" s="104">
        <f t="shared" si="17"/>
        <v>0</v>
      </c>
      <c r="DE26" s="105"/>
      <c r="DF26" s="106"/>
      <c r="DG26" s="107">
        <f t="shared" si="43"/>
        <v>0</v>
      </c>
      <c r="DH26" s="102"/>
      <c r="DI26" s="103"/>
      <c r="DJ26" s="104">
        <f t="shared" si="18"/>
        <v>0</v>
      </c>
      <c r="DK26" s="105"/>
      <c r="DL26" s="106"/>
      <c r="DM26" s="107">
        <f t="shared" si="44"/>
        <v>0</v>
      </c>
      <c r="DN26" s="102"/>
      <c r="DO26" s="103"/>
      <c r="DP26" s="104">
        <f t="shared" si="19"/>
        <v>0</v>
      </c>
      <c r="DQ26" s="105"/>
      <c r="DR26" s="106"/>
      <c r="DS26" s="107">
        <f t="shared" si="45"/>
        <v>0</v>
      </c>
      <c r="DT26" s="102"/>
      <c r="DU26" s="103"/>
      <c r="DV26" s="104">
        <f t="shared" si="20"/>
        <v>0</v>
      </c>
      <c r="DW26" s="105"/>
      <c r="DX26" s="106"/>
      <c r="DY26" s="107">
        <f t="shared" si="46"/>
        <v>0</v>
      </c>
      <c r="DZ26" s="102"/>
      <c r="EA26" s="103"/>
      <c r="EB26" s="104">
        <f t="shared" si="21"/>
        <v>0</v>
      </c>
      <c r="EC26" s="105"/>
      <c r="ED26" s="106"/>
      <c r="EE26" s="107">
        <f t="shared" si="47"/>
        <v>0</v>
      </c>
      <c r="EF26" s="102"/>
      <c r="EG26" s="103"/>
      <c r="EH26" s="104">
        <f t="shared" si="22"/>
        <v>0</v>
      </c>
      <c r="EI26" s="105"/>
      <c r="EJ26" s="106"/>
      <c r="EK26" s="107">
        <f t="shared" si="48"/>
        <v>0</v>
      </c>
      <c r="EL26" s="102"/>
      <c r="EM26" s="103"/>
      <c r="EN26" s="104">
        <f t="shared" si="23"/>
        <v>0</v>
      </c>
      <c r="EO26" s="105"/>
      <c r="EP26" s="106"/>
      <c r="EQ26" s="107">
        <f t="shared" si="49"/>
        <v>0</v>
      </c>
      <c r="ER26" s="98"/>
      <c r="ES26" s="99"/>
      <c r="ET26" s="98"/>
      <c r="EU26" s="100"/>
      <c r="EV26" s="101"/>
      <c r="EW26" s="98"/>
    </row>
    <row r="27" spans="1:153" ht="12.75" customHeight="1" x14ac:dyDescent="0.6">
      <c r="A27" s="137" t="str">
        <f ca="1">"19/10/"&amp;PROPER(TEXT(EDATE(A1,0),"yyyy"))</f>
        <v>19/10/2017</v>
      </c>
      <c r="B27" s="130" t="str">
        <f t="shared" ca="1" si="24"/>
        <v>jeudi</v>
      </c>
      <c r="C27" s="131">
        <f t="shared" si="25"/>
        <v>0</v>
      </c>
      <c r="D27" s="102"/>
      <c r="E27" s="103"/>
      <c r="F27" s="104">
        <f t="shared" si="26"/>
        <v>0</v>
      </c>
      <c r="G27" s="105"/>
      <c r="H27" s="106"/>
      <c r="I27" s="107">
        <f t="shared" si="27"/>
        <v>0</v>
      </c>
      <c r="J27" s="102"/>
      <c r="K27" s="103"/>
      <c r="L27" s="104">
        <f t="shared" si="0"/>
        <v>0</v>
      </c>
      <c r="M27" s="105"/>
      <c r="N27" s="106"/>
      <c r="O27" s="107">
        <f t="shared" si="28"/>
        <v>0</v>
      </c>
      <c r="P27" s="102"/>
      <c r="Q27" s="103"/>
      <c r="R27" s="104">
        <f t="shared" si="1"/>
        <v>0</v>
      </c>
      <c r="S27" s="105"/>
      <c r="T27" s="106"/>
      <c r="U27" s="107">
        <f t="shared" si="29"/>
        <v>0</v>
      </c>
      <c r="V27" s="102"/>
      <c r="W27" s="103"/>
      <c r="X27" s="104">
        <f t="shared" si="2"/>
        <v>0</v>
      </c>
      <c r="Y27" s="105"/>
      <c r="Z27" s="106"/>
      <c r="AA27" s="107">
        <f t="shared" si="30"/>
        <v>0</v>
      </c>
      <c r="AB27" s="102"/>
      <c r="AC27" s="103"/>
      <c r="AD27" s="104">
        <f t="shared" si="3"/>
        <v>0</v>
      </c>
      <c r="AE27" s="105"/>
      <c r="AF27" s="106"/>
      <c r="AG27" s="107">
        <f t="shared" si="31"/>
        <v>0</v>
      </c>
      <c r="AH27" s="102"/>
      <c r="AI27" s="103"/>
      <c r="AJ27" s="104">
        <f t="shared" si="4"/>
        <v>0</v>
      </c>
      <c r="AK27" s="105"/>
      <c r="AL27" s="106"/>
      <c r="AM27" s="107">
        <f t="shared" si="32"/>
        <v>0</v>
      </c>
      <c r="AN27" s="102"/>
      <c r="AO27" s="103"/>
      <c r="AP27" s="104">
        <f t="shared" si="5"/>
        <v>0</v>
      </c>
      <c r="AQ27" s="105"/>
      <c r="AR27" s="106"/>
      <c r="AS27" s="107">
        <f t="shared" si="33"/>
        <v>0</v>
      </c>
      <c r="AT27" s="102"/>
      <c r="AU27" s="103"/>
      <c r="AV27" s="104">
        <f t="shared" si="6"/>
        <v>0</v>
      </c>
      <c r="AW27" s="105"/>
      <c r="AX27" s="106"/>
      <c r="AY27" s="107">
        <f t="shared" si="34"/>
        <v>0</v>
      </c>
      <c r="AZ27" s="102"/>
      <c r="BA27" s="103"/>
      <c r="BB27" s="104">
        <f t="shared" si="7"/>
        <v>0</v>
      </c>
      <c r="BC27" s="105"/>
      <c r="BD27" s="106"/>
      <c r="BE27" s="107">
        <f t="shared" si="35"/>
        <v>0</v>
      </c>
      <c r="BF27" s="102"/>
      <c r="BG27" s="103"/>
      <c r="BH27" s="104">
        <f t="shared" si="8"/>
        <v>0</v>
      </c>
      <c r="BI27" s="105"/>
      <c r="BJ27" s="106"/>
      <c r="BK27" s="107">
        <f t="shared" si="36"/>
        <v>0</v>
      </c>
      <c r="BL27" s="102"/>
      <c r="BM27" s="103"/>
      <c r="BN27" s="104">
        <f t="shared" si="9"/>
        <v>0</v>
      </c>
      <c r="BO27" s="105"/>
      <c r="BP27" s="106"/>
      <c r="BQ27" s="107">
        <f t="shared" si="37"/>
        <v>0</v>
      </c>
      <c r="BR27" s="102"/>
      <c r="BS27" s="103"/>
      <c r="BT27" s="104">
        <f t="shared" si="10"/>
        <v>0</v>
      </c>
      <c r="BU27" s="105"/>
      <c r="BV27" s="106"/>
      <c r="BW27" s="107">
        <f t="shared" si="11"/>
        <v>0</v>
      </c>
      <c r="BX27" s="102"/>
      <c r="BY27" s="103"/>
      <c r="BZ27" s="104">
        <f t="shared" si="12"/>
        <v>0</v>
      </c>
      <c r="CA27" s="105"/>
      <c r="CB27" s="106"/>
      <c r="CC27" s="107">
        <f t="shared" si="38"/>
        <v>0</v>
      </c>
      <c r="CD27" s="102"/>
      <c r="CE27" s="103"/>
      <c r="CF27" s="104">
        <f t="shared" si="13"/>
        <v>0</v>
      </c>
      <c r="CG27" s="105"/>
      <c r="CH27" s="106"/>
      <c r="CI27" s="107">
        <f t="shared" si="39"/>
        <v>0</v>
      </c>
      <c r="CJ27" s="102"/>
      <c r="CK27" s="103"/>
      <c r="CL27" s="104">
        <f t="shared" si="14"/>
        <v>0</v>
      </c>
      <c r="CM27" s="105"/>
      <c r="CN27" s="106"/>
      <c r="CO27" s="107">
        <f t="shared" si="40"/>
        <v>0</v>
      </c>
      <c r="CP27" s="102"/>
      <c r="CQ27" s="103"/>
      <c r="CR27" s="104">
        <f t="shared" si="15"/>
        <v>0</v>
      </c>
      <c r="CS27" s="105"/>
      <c r="CT27" s="106"/>
      <c r="CU27" s="107">
        <f t="shared" si="41"/>
        <v>0</v>
      </c>
      <c r="CV27" s="102"/>
      <c r="CW27" s="103"/>
      <c r="CX27" s="104">
        <f t="shared" si="16"/>
        <v>0</v>
      </c>
      <c r="CY27" s="105"/>
      <c r="CZ27" s="106"/>
      <c r="DA27" s="107">
        <f t="shared" si="42"/>
        <v>0</v>
      </c>
      <c r="DB27" s="102"/>
      <c r="DC27" s="103"/>
      <c r="DD27" s="104">
        <f t="shared" si="17"/>
        <v>0</v>
      </c>
      <c r="DE27" s="105"/>
      <c r="DF27" s="106"/>
      <c r="DG27" s="107">
        <f t="shared" si="43"/>
        <v>0</v>
      </c>
      <c r="DH27" s="102"/>
      <c r="DI27" s="103"/>
      <c r="DJ27" s="104">
        <f t="shared" si="18"/>
        <v>0</v>
      </c>
      <c r="DK27" s="105"/>
      <c r="DL27" s="106"/>
      <c r="DM27" s="107">
        <f t="shared" si="44"/>
        <v>0</v>
      </c>
      <c r="DN27" s="102"/>
      <c r="DO27" s="103"/>
      <c r="DP27" s="104">
        <f t="shared" si="19"/>
        <v>0</v>
      </c>
      <c r="DQ27" s="105"/>
      <c r="DR27" s="106"/>
      <c r="DS27" s="107">
        <f t="shared" si="45"/>
        <v>0</v>
      </c>
      <c r="DT27" s="102"/>
      <c r="DU27" s="103"/>
      <c r="DV27" s="104">
        <f t="shared" si="20"/>
        <v>0</v>
      </c>
      <c r="DW27" s="105"/>
      <c r="DX27" s="106"/>
      <c r="DY27" s="107">
        <f t="shared" si="46"/>
        <v>0</v>
      </c>
      <c r="DZ27" s="102"/>
      <c r="EA27" s="103"/>
      <c r="EB27" s="104">
        <f t="shared" si="21"/>
        <v>0</v>
      </c>
      <c r="EC27" s="105"/>
      <c r="ED27" s="106"/>
      <c r="EE27" s="107">
        <f t="shared" si="47"/>
        <v>0</v>
      </c>
      <c r="EF27" s="102"/>
      <c r="EG27" s="103"/>
      <c r="EH27" s="104">
        <f t="shared" si="22"/>
        <v>0</v>
      </c>
      <c r="EI27" s="105"/>
      <c r="EJ27" s="106"/>
      <c r="EK27" s="107">
        <f t="shared" si="48"/>
        <v>0</v>
      </c>
      <c r="EL27" s="102"/>
      <c r="EM27" s="103"/>
      <c r="EN27" s="104">
        <f t="shared" si="23"/>
        <v>0</v>
      </c>
      <c r="EO27" s="105"/>
      <c r="EP27" s="106"/>
      <c r="EQ27" s="107">
        <f t="shared" si="49"/>
        <v>0</v>
      </c>
      <c r="ER27" s="98"/>
      <c r="ES27" s="99"/>
      <c r="ET27" s="98"/>
      <c r="EU27" s="100"/>
      <c r="EV27" s="101"/>
      <c r="EW27" s="98"/>
    </row>
    <row r="28" spans="1:153" ht="12.75" customHeight="1" x14ac:dyDescent="0.6">
      <c r="A28" s="137" t="str">
        <f ca="1">"20/10/"&amp;PROPER(TEXT(EDATE(A1,0),"yyyy"))</f>
        <v>20/10/2017</v>
      </c>
      <c r="B28" s="130" t="str">
        <f t="shared" ca="1" si="24"/>
        <v>vendredi</v>
      </c>
      <c r="C28" s="131">
        <f t="shared" si="25"/>
        <v>0</v>
      </c>
      <c r="D28" s="102"/>
      <c r="E28" s="103"/>
      <c r="F28" s="104">
        <f t="shared" si="26"/>
        <v>0</v>
      </c>
      <c r="G28" s="105"/>
      <c r="H28" s="106"/>
      <c r="I28" s="107">
        <f t="shared" si="27"/>
        <v>0</v>
      </c>
      <c r="J28" s="102"/>
      <c r="K28" s="103"/>
      <c r="L28" s="104">
        <f t="shared" si="0"/>
        <v>0</v>
      </c>
      <c r="M28" s="105"/>
      <c r="N28" s="106"/>
      <c r="O28" s="107">
        <f t="shared" si="28"/>
        <v>0</v>
      </c>
      <c r="P28" s="102"/>
      <c r="Q28" s="103"/>
      <c r="R28" s="104">
        <f t="shared" si="1"/>
        <v>0</v>
      </c>
      <c r="S28" s="105"/>
      <c r="T28" s="106"/>
      <c r="U28" s="107">
        <f t="shared" si="29"/>
        <v>0</v>
      </c>
      <c r="V28" s="102"/>
      <c r="W28" s="103"/>
      <c r="X28" s="104">
        <f t="shared" si="2"/>
        <v>0</v>
      </c>
      <c r="Y28" s="105"/>
      <c r="Z28" s="106"/>
      <c r="AA28" s="107">
        <f t="shared" si="30"/>
        <v>0</v>
      </c>
      <c r="AB28" s="102"/>
      <c r="AC28" s="103"/>
      <c r="AD28" s="104">
        <f t="shared" si="3"/>
        <v>0</v>
      </c>
      <c r="AE28" s="105"/>
      <c r="AF28" s="106"/>
      <c r="AG28" s="107">
        <f t="shared" si="31"/>
        <v>0</v>
      </c>
      <c r="AH28" s="102"/>
      <c r="AI28" s="103"/>
      <c r="AJ28" s="104">
        <f t="shared" si="4"/>
        <v>0</v>
      </c>
      <c r="AK28" s="105"/>
      <c r="AL28" s="106"/>
      <c r="AM28" s="107">
        <f t="shared" si="32"/>
        <v>0</v>
      </c>
      <c r="AN28" s="102"/>
      <c r="AO28" s="103"/>
      <c r="AP28" s="104">
        <f t="shared" si="5"/>
        <v>0</v>
      </c>
      <c r="AQ28" s="105"/>
      <c r="AR28" s="106"/>
      <c r="AS28" s="107">
        <f t="shared" si="33"/>
        <v>0</v>
      </c>
      <c r="AT28" s="102"/>
      <c r="AU28" s="103"/>
      <c r="AV28" s="104">
        <f t="shared" si="6"/>
        <v>0</v>
      </c>
      <c r="AW28" s="105"/>
      <c r="AX28" s="106"/>
      <c r="AY28" s="107">
        <f t="shared" si="34"/>
        <v>0</v>
      </c>
      <c r="AZ28" s="102"/>
      <c r="BA28" s="103"/>
      <c r="BB28" s="104">
        <f t="shared" si="7"/>
        <v>0</v>
      </c>
      <c r="BC28" s="105"/>
      <c r="BD28" s="106"/>
      <c r="BE28" s="107">
        <f t="shared" si="35"/>
        <v>0</v>
      </c>
      <c r="BF28" s="102"/>
      <c r="BG28" s="103"/>
      <c r="BH28" s="104">
        <f t="shared" si="8"/>
        <v>0</v>
      </c>
      <c r="BI28" s="105"/>
      <c r="BJ28" s="106"/>
      <c r="BK28" s="107">
        <f t="shared" si="36"/>
        <v>0</v>
      </c>
      <c r="BL28" s="102"/>
      <c r="BM28" s="103"/>
      <c r="BN28" s="104">
        <f t="shared" si="9"/>
        <v>0</v>
      </c>
      <c r="BO28" s="105"/>
      <c r="BP28" s="106"/>
      <c r="BQ28" s="107">
        <f t="shared" si="37"/>
        <v>0</v>
      </c>
      <c r="BR28" s="102"/>
      <c r="BS28" s="103"/>
      <c r="BT28" s="104">
        <f t="shared" si="10"/>
        <v>0</v>
      </c>
      <c r="BU28" s="105"/>
      <c r="BV28" s="106"/>
      <c r="BW28" s="107">
        <f t="shared" si="11"/>
        <v>0</v>
      </c>
      <c r="BX28" s="102"/>
      <c r="BY28" s="103"/>
      <c r="BZ28" s="104">
        <f t="shared" si="12"/>
        <v>0</v>
      </c>
      <c r="CA28" s="105"/>
      <c r="CB28" s="106"/>
      <c r="CC28" s="107">
        <f t="shared" si="38"/>
        <v>0</v>
      </c>
      <c r="CD28" s="102"/>
      <c r="CE28" s="103"/>
      <c r="CF28" s="104">
        <f t="shared" si="13"/>
        <v>0</v>
      </c>
      <c r="CG28" s="105"/>
      <c r="CH28" s="106"/>
      <c r="CI28" s="107">
        <f t="shared" si="39"/>
        <v>0</v>
      </c>
      <c r="CJ28" s="102"/>
      <c r="CK28" s="103"/>
      <c r="CL28" s="104">
        <f t="shared" si="14"/>
        <v>0</v>
      </c>
      <c r="CM28" s="105"/>
      <c r="CN28" s="106"/>
      <c r="CO28" s="107">
        <f t="shared" si="40"/>
        <v>0</v>
      </c>
      <c r="CP28" s="102"/>
      <c r="CQ28" s="103"/>
      <c r="CR28" s="104">
        <f t="shared" si="15"/>
        <v>0</v>
      </c>
      <c r="CS28" s="105"/>
      <c r="CT28" s="106"/>
      <c r="CU28" s="107">
        <f t="shared" si="41"/>
        <v>0</v>
      </c>
      <c r="CV28" s="102"/>
      <c r="CW28" s="103"/>
      <c r="CX28" s="104">
        <f t="shared" si="16"/>
        <v>0</v>
      </c>
      <c r="CY28" s="105"/>
      <c r="CZ28" s="106"/>
      <c r="DA28" s="107">
        <f t="shared" si="42"/>
        <v>0</v>
      </c>
      <c r="DB28" s="102"/>
      <c r="DC28" s="103"/>
      <c r="DD28" s="104">
        <f t="shared" si="17"/>
        <v>0</v>
      </c>
      <c r="DE28" s="105"/>
      <c r="DF28" s="106"/>
      <c r="DG28" s="107">
        <f t="shared" si="43"/>
        <v>0</v>
      </c>
      <c r="DH28" s="102"/>
      <c r="DI28" s="103"/>
      <c r="DJ28" s="104">
        <f t="shared" si="18"/>
        <v>0</v>
      </c>
      <c r="DK28" s="105"/>
      <c r="DL28" s="106"/>
      <c r="DM28" s="107">
        <f t="shared" si="44"/>
        <v>0</v>
      </c>
      <c r="DN28" s="102"/>
      <c r="DO28" s="103"/>
      <c r="DP28" s="104">
        <f t="shared" si="19"/>
        <v>0</v>
      </c>
      <c r="DQ28" s="105"/>
      <c r="DR28" s="106"/>
      <c r="DS28" s="107">
        <f t="shared" si="45"/>
        <v>0</v>
      </c>
      <c r="DT28" s="102"/>
      <c r="DU28" s="103"/>
      <c r="DV28" s="104">
        <f t="shared" si="20"/>
        <v>0</v>
      </c>
      <c r="DW28" s="105"/>
      <c r="DX28" s="106"/>
      <c r="DY28" s="107">
        <f t="shared" si="46"/>
        <v>0</v>
      </c>
      <c r="DZ28" s="102"/>
      <c r="EA28" s="103"/>
      <c r="EB28" s="104">
        <f t="shared" si="21"/>
        <v>0</v>
      </c>
      <c r="EC28" s="105"/>
      <c r="ED28" s="106"/>
      <c r="EE28" s="107">
        <f t="shared" si="47"/>
        <v>0</v>
      </c>
      <c r="EF28" s="102"/>
      <c r="EG28" s="103"/>
      <c r="EH28" s="104">
        <f t="shared" si="22"/>
        <v>0</v>
      </c>
      <c r="EI28" s="105"/>
      <c r="EJ28" s="106"/>
      <c r="EK28" s="107">
        <f t="shared" si="48"/>
        <v>0</v>
      </c>
      <c r="EL28" s="102"/>
      <c r="EM28" s="103"/>
      <c r="EN28" s="104">
        <f t="shared" si="23"/>
        <v>0</v>
      </c>
      <c r="EO28" s="105"/>
      <c r="EP28" s="106"/>
      <c r="EQ28" s="107">
        <f t="shared" si="49"/>
        <v>0</v>
      </c>
      <c r="ER28" s="98"/>
      <c r="ES28" s="99"/>
      <c r="ET28" s="98"/>
      <c r="EU28" s="100"/>
      <c r="EV28" s="101"/>
      <c r="EW28" s="98"/>
    </row>
    <row r="29" spans="1:153" ht="12.75" customHeight="1" x14ac:dyDescent="0.6">
      <c r="A29" s="137" t="str">
        <f ca="1">"21/10/"&amp;PROPER(TEXT(EDATE(A1,0),"yyyy"))</f>
        <v>21/10/2017</v>
      </c>
      <c r="B29" s="130" t="str">
        <f t="shared" ca="1" si="24"/>
        <v>samedi</v>
      </c>
      <c r="C29" s="131">
        <f t="shared" si="25"/>
        <v>0</v>
      </c>
      <c r="D29" s="102"/>
      <c r="E29" s="103"/>
      <c r="F29" s="104">
        <f t="shared" si="26"/>
        <v>0</v>
      </c>
      <c r="G29" s="105"/>
      <c r="H29" s="106"/>
      <c r="I29" s="107">
        <f t="shared" si="27"/>
        <v>0</v>
      </c>
      <c r="J29" s="102"/>
      <c r="K29" s="103"/>
      <c r="L29" s="104">
        <f t="shared" si="0"/>
        <v>0</v>
      </c>
      <c r="M29" s="105"/>
      <c r="N29" s="106"/>
      <c r="O29" s="107">
        <f t="shared" si="28"/>
        <v>0</v>
      </c>
      <c r="P29" s="102"/>
      <c r="Q29" s="103"/>
      <c r="R29" s="104">
        <f t="shared" si="1"/>
        <v>0</v>
      </c>
      <c r="S29" s="105"/>
      <c r="T29" s="106"/>
      <c r="U29" s="107">
        <f t="shared" si="29"/>
        <v>0</v>
      </c>
      <c r="V29" s="102"/>
      <c r="W29" s="103"/>
      <c r="X29" s="104">
        <f t="shared" si="2"/>
        <v>0</v>
      </c>
      <c r="Y29" s="105"/>
      <c r="Z29" s="106"/>
      <c r="AA29" s="107">
        <f t="shared" si="30"/>
        <v>0</v>
      </c>
      <c r="AB29" s="102"/>
      <c r="AC29" s="103"/>
      <c r="AD29" s="104">
        <f t="shared" si="3"/>
        <v>0</v>
      </c>
      <c r="AE29" s="105"/>
      <c r="AF29" s="106"/>
      <c r="AG29" s="107">
        <f t="shared" si="31"/>
        <v>0</v>
      </c>
      <c r="AH29" s="102"/>
      <c r="AI29" s="103"/>
      <c r="AJ29" s="104">
        <f t="shared" si="4"/>
        <v>0</v>
      </c>
      <c r="AK29" s="105"/>
      <c r="AL29" s="106"/>
      <c r="AM29" s="107">
        <f t="shared" si="32"/>
        <v>0</v>
      </c>
      <c r="AN29" s="102"/>
      <c r="AO29" s="103"/>
      <c r="AP29" s="104">
        <f t="shared" si="5"/>
        <v>0</v>
      </c>
      <c r="AQ29" s="105"/>
      <c r="AR29" s="106"/>
      <c r="AS29" s="107">
        <f t="shared" si="33"/>
        <v>0</v>
      </c>
      <c r="AT29" s="102"/>
      <c r="AU29" s="103"/>
      <c r="AV29" s="104">
        <f t="shared" si="6"/>
        <v>0</v>
      </c>
      <c r="AW29" s="105"/>
      <c r="AX29" s="106"/>
      <c r="AY29" s="107">
        <f t="shared" si="34"/>
        <v>0</v>
      </c>
      <c r="AZ29" s="102"/>
      <c r="BA29" s="103"/>
      <c r="BB29" s="104">
        <f t="shared" si="7"/>
        <v>0</v>
      </c>
      <c r="BC29" s="105"/>
      <c r="BD29" s="106"/>
      <c r="BE29" s="107">
        <f t="shared" si="35"/>
        <v>0</v>
      </c>
      <c r="BF29" s="102"/>
      <c r="BG29" s="103"/>
      <c r="BH29" s="104">
        <f t="shared" si="8"/>
        <v>0</v>
      </c>
      <c r="BI29" s="105"/>
      <c r="BJ29" s="106"/>
      <c r="BK29" s="107">
        <f t="shared" si="36"/>
        <v>0</v>
      </c>
      <c r="BL29" s="102"/>
      <c r="BM29" s="103"/>
      <c r="BN29" s="104">
        <f t="shared" si="9"/>
        <v>0</v>
      </c>
      <c r="BO29" s="105"/>
      <c r="BP29" s="106"/>
      <c r="BQ29" s="107">
        <f t="shared" si="37"/>
        <v>0</v>
      </c>
      <c r="BR29" s="102"/>
      <c r="BS29" s="103"/>
      <c r="BT29" s="104">
        <f t="shared" si="10"/>
        <v>0</v>
      </c>
      <c r="BU29" s="105"/>
      <c r="BV29" s="106"/>
      <c r="BW29" s="107">
        <f t="shared" si="11"/>
        <v>0</v>
      </c>
      <c r="BX29" s="102"/>
      <c r="BY29" s="103"/>
      <c r="BZ29" s="104">
        <f t="shared" si="12"/>
        <v>0</v>
      </c>
      <c r="CA29" s="105"/>
      <c r="CB29" s="106"/>
      <c r="CC29" s="107">
        <f t="shared" si="38"/>
        <v>0</v>
      </c>
      <c r="CD29" s="102"/>
      <c r="CE29" s="103"/>
      <c r="CF29" s="104">
        <f t="shared" si="13"/>
        <v>0</v>
      </c>
      <c r="CG29" s="105"/>
      <c r="CH29" s="106"/>
      <c r="CI29" s="107">
        <f t="shared" si="39"/>
        <v>0</v>
      </c>
      <c r="CJ29" s="102"/>
      <c r="CK29" s="103"/>
      <c r="CL29" s="104">
        <f t="shared" si="14"/>
        <v>0</v>
      </c>
      <c r="CM29" s="105"/>
      <c r="CN29" s="106"/>
      <c r="CO29" s="107">
        <f t="shared" si="40"/>
        <v>0</v>
      </c>
      <c r="CP29" s="102"/>
      <c r="CQ29" s="103"/>
      <c r="CR29" s="104">
        <f t="shared" si="15"/>
        <v>0</v>
      </c>
      <c r="CS29" s="105"/>
      <c r="CT29" s="106"/>
      <c r="CU29" s="107">
        <f t="shared" si="41"/>
        <v>0</v>
      </c>
      <c r="CV29" s="102"/>
      <c r="CW29" s="103"/>
      <c r="CX29" s="104">
        <f t="shared" si="16"/>
        <v>0</v>
      </c>
      <c r="CY29" s="105"/>
      <c r="CZ29" s="106"/>
      <c r="DA29" s="107">
        <f t="shared" si="42"/>
        <v>0</v>
      </c>
      <c r="DB29" s="102"/>
      <c r="DC29" s="103"/>
      <c r="DD29" s="104">
        <f t="shared" si="17"/>
        <v>0</v>
      </c>
      <c r="DE29" s="105"/>
      <c r="DF29" s="106"/>
      <c r="DG29" s="107">
        <f t="shared" si="43"/>
        <v>0</v>
      </c>
      <c r="DH29" s="102"/>
      <c r="DI29" s="103"/>
      <c r="DJ29" s="104">
        <f t="shared" si="18"/>
        <v>0</v>
      </c>
      <c r="DK29" s="105"/>
      <c r="DL29" s="106"/>
      <c r="DM29" s="107">
        <f t="shared" si="44"/>
        <v>0</v>
      </c>
      <c r="DN29" s="102"/>
      <c r="DO29" s="103"/>
      <c r="DP29" s="104">
        <f t="shared" si="19"/>
        <v>0</v>
      </c>
      <c r="DQ29" s="105"/>
      <c r="DR29" s="106"/>
      <c r="DS29" s="107">
        <f t="shared" si="45"/>
        <v>0</v>
      </c>
      <c r="DT29" s="102"/>
      <c r="DU29" s="103"/>
      <c r="DV29" s="104">
        <f t="shared" si="20"/>
        <v>0</v>
      </c>
      <c r="DW29" s="105"/>
      <c r="DX29" s="106"/>
      <c r="DY29" s="107">
        <f t="shared" si="46"/>
        <v>0</v>
      </c>
      <c r="DZ29" s="102"/>
      <c r="EA29" s="103"/>
      <c r="EB29" s="104">
        <f t="shared" si="21"/>
        <v>0</v>
      </c>
      <c r="EC29" s="105"/>
      <c r="ED29" s="106"/>
      <c r="EE29" s="107">
        <f t="shared" si="47"/>
        <v>0</v>
      </c>
      <c r="EF29" s="102"/>
      <c r="EG29" s="103"/>
      <c r="EH29" s="104">
        <f t="shared" si="22"/>
        <v>0</v>
      </c>
      <c r="EI29" s="105"/>
      <c r="EJ29" s="106"/>
      <c r="EK29" s="107">
        <f t="shared" si="48"/>
        <v>0</v>
      </c>
      <c r="EL29" s="102"/>
      <c r="EM29" s="103"/>
      <c r="EN29" s="104">
        <f t="shared" si="23"/>
        <v>0</v>
      </c>
      <c r="EO29" s="105"/>
      <c r="EP29" s="106"/>
      <c r="EQ29" s="107">
        <f t="shared" si="49"/>
        <v>0</v>
      </c>
      <c r="ER29" s="98"/>
      <c r="ES29" s="99"/>
      <c r="ET29" s="98"/>
      <c r="EU29" s="100"/>
      <c r="EV29" s="101"/>
      <c r="EW29" s="98"/>
    </row>
    <row r="30" spans="1:153" ht="12.75" customHeight="1" x14ac:dyDescent="0.6">
      <c r="A30" s="137" t="str">
        <f ca="1">"22/10/"&amp;PROPER(TEXT(EDATE(A1,0),"yyyy"))</f>
        <v>22/10/2017</v>
      </c>
      <c r="B30" s="130" t="str">
        <f t="shared" ca="1" si="24"/>
        <v>dimanche</v>
      </c>
      <c r="C30" s="131">
        <f t="shared" si="25"/>
        <v>0</v>
      </c>
      <c r="D30" s="102"/>
      <c r="E30" s="103"/>
      <c r="F30" s="104">
        <f t="shared" si="26"/>
        <v>0</v>
      </c>
      <c r="G30" s="105"/>
      <c r="H30" s="106"/>
      <c r="I30" s="107">
        <f t="shared" si="27"/>
        <v>0</v>
      </c>
      <c r="J30" s="102"/>
      <c r="K30" s="103"/>
      <c r="L30" s="104">
        <f t="shared" si="0"/>
        <v>0</v>
      </c>
      <c r="M30" s="105"/>
      <c r="N30" s="106"/>
      <c r="O30" s="107">
        <f t="shared" si="28"/>
        <v>0</v>
      </c>
      <c r="P30" s="102"/>
      <c r="Q30" s="103"/>
      <c r="R30" s="104">
        <f t="shared" si="1"/>
        <v>0</v>
      </c>
      <c r="S30" s="105"/>
      <c r="T30" s="106"/>
      <c r="U30" s="107">
        <f t="shared" si="29"/>
        <v>0</v>
      </c>
      <c r="V30" s="102"/>
      <c r="W30" s="103"/>
      <c r="X30" s="104">
        <f t="shared" si="2"/>
        <v>0</v>
      </c>
      <c r="Y30" s="105"/>
      <c r="Z30" s="106"/>
      <c r="AA30" s="107">
        <f t="shared" si="30"/>
        <v>0</v>
      </c>
      <c r="AB30" s="102"/>
      <c r="AC30" s="103"/>
      <c r="AD30" s="104">
        <f t="shared" si="3"/>
        <v>0</v>
      </c>
      <c r="AE30" s="105"/>
      <c r="AF30" s="106"/>
      <c r="AG30" s="107">
        <f t="shared" si="31"/>
        <v>0</v>
      </c>
      <c r="AH30" s="102"/>
      <c r="AI30" s="103"/>
      <c r="AJ30" s="104">
        <f t="shared" si="4"/>
        <v>0</v>
      </c>
      <c r="AK30" s="105"/>
      <c r="AL30" s="106"/>
      <c r="AM30" s="107">
        <f t="shared" si="32"/>
        <v>0</v>
      </c>
      <c r="AN30" s="102"/>
      <c r="AO30" s="103"/>
      <c r="AP30" s="104">
        <f t="shared" si="5"/>
        <v>0</v>
      </c>
      <c r="AQ30" s="105"/>
      <c r="AR30" s="106"/>
      <c r="AS30" s="107">
        <f t="shared" si="33"/>
        <v>0</v>
      </c>
      <c r="AT30" s="102"/>
      <c r="AU30" s="103"/>
      <c r="AV30" s="104">
        <f t="shared" si="6"/>
        <v>0</v>
      </c>
      <c r="AW30" s="105"/>
      <c r="AX30" s="106"/>
      <c r="AY30" s="107">
        <f t="shared" si="34"/>
        <v>0</v>
      </c>
      <c r="AZ30" s="102"/>
      <c r="BA30" s="103"/>
      <c r="BB30" s="104">
        <f t="shared" si="7"/>
        <v>0</v>
      </c>
      <c r="BC30" s="105"/>
      <c r="BD30" s="106"/>
      <c r="BE30" s="107">
        <f t="shared" si="35"/>
        <v>0</v>
      </c>
      <c r="BF30" s="102"/>
      <c r="BG30" s="103"/>
      <c r="BH30" s="104">
        <f t="shared" si="8"/>
        <v>0</v>
      </c>
      <c r="BI30" s="105"/>
      <c r="BJ30" s="106"/>
      <c r="BK30" s="107">
        <f t="shared" si="36"/>
        <v>0</v>
      </c>
      <c r="BL30" s="102"/>
      <c r="BM30" s="103"/>
      <c r="BN30" s="104">
        <f t="shared" si="9"/>
        <v>0</v>
      </c>
      <c r="BO30" s="105"/>
      <c r="BP30" s="106"/>
      <c r="BQ30" s="107">
        <f t="shared" si="37"/>
        <v>0</v>
      </c>
      <c r="BR30" s="102"/>
      <c r="BS30" s="103"/>
      <c r="BT30" s="104">
        <f t="shared" si="10"/>
        <v>0</v>
      </c>
      <c r="BU30" s="105"/>
      <c r="BV30" s="106"/>
      <c r="BW30" s="107">
        <f t="shared" si="11"/>
        <v>0</v>
      </c>
      <c r="BX30" s="102"/>
      <c r="BY30" s="103"/>
      <c r="BZ30" s="104">
        <f t="shared" si="12"/>
        <v>0</v>
      </c>
      <c r="CA30" s="105"/>
      <c r="CB30" s="106"/>
      <c r="CC30" s="107">
        <f t="shared" si="38"/>
        <v>0</v>
      </c>
      <c r="CD30" s="102"/>
      <c r="CE30" s="103"/>
      <c r="CF30" s="104">
        <f t="shared" si="13"/>
        <v>0</v>
      </c>
      <c r="CG30" s="105"/>
      <c r="CH30" s="106"/>
      <c r="CI30" s="107">
        <f t="shared" si="39"/>
        <v>0</v>
      </c>
      <c r="CJ30" s="102"/>
      <c r="CK30" s="103"/>
      <c r="CL30" s="104">
        <f t="shared" si="14"/>
        <v>0</v>
      </c>
      <c r="CM30" s="105"/>
      <c r="CN30" s="106"/>
      <c r="CO30" s="107">
        <f t="shared" si="40"/>
        <v>0</v>
      </c>
      <c r="CP30" s="102"/>
      <c r="CQ30" s="103"/>
      <c r="CR30" s="104">
        <f t="shared" si="15"/>
        <v>0</v>
      </c>
      <c r="CS30" s="105"/>
      <c r="CT30" s="106"/>
      <c r="CU30" s="107">
        <f t="shared" si="41"/>
        <v>0</v>
      </c>
      <c r="CV30" s="102"/>
      <c r="CW30" s="103"/>
      <c r="CX30" s="104">
        <f t="shared" si="16"/>
        <v>0</v>
      </c>
      <c r="CY30" s="105"/>
      <c r="CZ30" s="106"/>
      <c r="DA30" s="107">
        <f t="shared" si="42"/>
        <v>0</v>
      </c>
      <c r="DB30" s="102"/>
      <c r="DC30" s="103"/>
      <c r="DD30" s="104">
        <f t="shared" si="17"/>
        <v>0</v>
      </c>
      <c r="DE30" s="105"/>
      <c r="DF30" s="106"/>
      <c r="DG30" s="107">
        <f t="shared" si="43"/>
        <v>0</v>
      </c>
      <c r="DH30" s="102"/>
      <c r="DI30" s="103"/>
      <c r="DJ30" s="104">
        <f t="shared" si="18"/>
        <v>0</v>
      </c>
      <c r="DK30" s="105"/>
      <c r="DL30" s="106"/>
      <c r="DM30" s="107">
        <f t="shared" si="44"/>
        <v>0</v>
      </c>
      <c r="DN30" s="102"/>
      <c r="DO30" s="103"/>
      <c r="DP30" s="104">
        <f t="shared" si="19"/>
        <v>0</v>
      </c>
      <c r="DQ30" s="105"/>
      <c r="DR30" s="106"/>
      <c r="DS30" s="107">
        <f t="shared" si="45"/>
        <v>0</v>
      </c>
      <c r="DT30" s="102"/>
      <c r="DU30" s="103"/>
      <c r="DV30" s="104">
        <f t="shared" si="20"/>
        <v>0</v>
      </c>
      <c r="DW30" s="105"/>
      <c r="DX30" s="106"/>
      <c r="DY30" s="107">
        <f t="shared" si="46"/>
        <v>0</v>
      </c>
      <c r="DZ30" s="102"/>
      <c r="EA30" s="103"/>
      <c r="EB30" s="104">
        <f t="shared" si="21"/>
        <v>0</v>
      </c>
      <c r="EC30" s="105"/>
      <c r="ED30" s="106"/>
      <c r="EE30" s="107">
        <f t="shared" si="47"/>
        <v>0</v>
      </c>
      <c r="EF30" s="102"/>
      <c r="EG30" s="103"/>
      <c r="EH30" s="104">
        <f t="shared" si="22"/>
        <v>0</v>
      </c>
      <c r="EI30" s="105"/>
      <c r="EJ30" s="106"/>
      <c r="EK30" s="107">
        <f t="shared" si="48"/>
        <v>0</v>
      </c>
      <c r="EL30" s="102"/>
      <c r="EM30" s="103"/>
      <c r="EN30" s="104">
        <f t="shared" si="23"/>
        <v>0</v>
      </c>
      <c r="EO30" s="105"/>
      <c r="EP30" s="106"/>
      <c r="EQ30" s="107">
        <f t="shared" si="49"/>
        <v>0</v>
      </c>
      <c r="ER30" s="98"/>
      <c r="ES30" s="99"/>
      <c r="ET30" s="98"/>
      <c r="EU30" s="100"/>
      <c r="EV30" s="101"/>
      <c r="EW30" s="98"/>
    </row>
    <row r="31" spans="1:153" ht="12.75" customHeight="1" x14ac:dyDescent="0.6">
      <c r="A31" s="137" t="str">
        <f ca="1">"23/10/"&amp;PROPER(TEXT(EDATE(A1,0),"yyyy"))</f>
        <v>23/10/2017</v>
      </c>
      <c r="B31" s="130" t="str">
        <f t="shared" ca="1" si="24"/>
        <v>lundi</v>
      </c>
      <c r="C31" s="131">
        <f t="shared" si="25"/>
        <v>0</v>
      </c>
      <c r="D31" s="102"/>
      <c r="E31" s="103"/>
      <c r="F31" s="104">
        <f t="shared" si="26"/>
        <v>0</v>
      </c>
      <c r="G31" s="105"/>
      <c r="H31" s="106"/>
      <c r="I31" s="107">
        <f t="shared" si="27"/>
        <v>0</v>
      </c>
      <c r="J31" s="102"/>
      <c r="K31" s="103"/>
      <c r="L31" s="104">
        <f t="shared" si="0"/>
        <v>0</v>
      </c>
      <c r="M31" s="105"/>
      <c r="N31" s="106"/>
      <c r="O31" s="107">
        <f t="shared" si="28"/>
        <v>0</v>
      </c>
      <c r="P31" s="102"/>
      <c r="Q31" s="103"/>
      <c r="R31" s="104">
        <f t="shared" si="1"/>
        <v>0</v>
      </c>
      <c r="S31" s="105"/>
      <c r="T31" s="106"/>
      <c r="U31" s="107">
        <f t="shared" si="29"/>
        <v>0</v>
      </c>
      <c r="V31" s="102"/>
      <c r="W31" s="103"/>
      <c r="X31" s="104">
        <f t="shared" si="2"/>
        <v>0</v>
      </c>
      <c r="Y31" s="105"/>
      <c r="Z31" s="106"/>
      <c r="AA31" s="107">
        <f t="shared" si="30"/>
        <v>0</v>
      </c>
      <c r="AB31" s="102"/>
      <c r="AC31" s="103"/>
      <c r="AD31" s="104">
        <f t="shared" si="3"/>
        <v>0</v>
      </c>
      <c r="AE31" s="105"/>
      <c r="AF31" s="106"/>
      <c r="AG31" s="107">
        <f t="shared" si="31"/>
        <v>0</v>
      </c>
      <c r="AH31" s="102"/>
      <c r="AI31" s="103"/>
      <c r="AJ31" s="104">
        <f t="shared" si="4"/>
        <v>0</v>
      </c>
      <c r="AK31" s="105"/>
      <c r="AL31" s="106"/>
      <c r="AM31" s="107">
        <f t="shared" si="32"/>
        <v>0</v>
      </c>
      <c r="AN31" s="102"/>
      <c r="AO31" s="103"/>
      <c r="AP31" s="104">
        <f t="shared" si="5"/>
        <v>0</v>
      </c>
      <c r="AQ31" s="105"/>
      <c r="AR31" s="106"/>
      <c r="AS31" s="107">
        <f t="shared" si="33"/>
        <v>0</v>
      </c>
      <c r="AT31" s="102"/>
      <c r="AU31" s="103"/>
      <c r="AV31" s="104">
        <f t="shared" si="6"/>
        <v>0</v>
      </c>
      <c r="AW31" s="105"/>
      <c r="AX31" s="106"/>
      <c r="AY31" s="107">
        <f t="shared" si="34"/>
        <v>0</v>
      </c>
      <c r="AZ31" s="102"/>
      <c r="BA31" s="103"/>
      <c r="BB31" s="104">
        <f t="shared" si="7"/>
        <v>0</v>
      </c>
      <c r="BC31" s="105"/>
      <c r="BD31" s="106"/>
      <c r="BE31" s="107">
        <f t="shared" si="35"/>
        <v>0</v>
      </c>
      <c r="BF31" s="102"/>
      <c r="BG31" s="103"/>
      <c r="BH31" s="104">
        <f t="shared" si="8"/>
        <v>0</v>
      </c>
      <c r="BI31" s="105"/>
      <c r="BJ31" s="106"/>
      <c r="BK31" s="107">
        <f t="shared" si="36"/>
        <v>0</v>
      </c>
      <c r="BL31" s="102"/>
      <c r="BM31" s="103"/>
      <c r="BN31" s="104">
        <f t="shared" si="9"/>
        <v>0</v>
      </c>
      <c r="BO31" s="105"/>
      <c r="BP31" s="106"/>
      <c r="BQ31" s="107">
        <f t="shared" si="37"/>
        <v>0</v>
      </c>
      <c r="BR31" s="102"/>
      <c r="BS31" s="103"/>
      <c r="BT31" s="104">
        <f t="shared" si="10"/>
        <v>0</v>
      </c>
      <c r="BU31" s="105"/>
      <c r="BV31" s="106"/>
      <c r="BW31" s="107">
        <f t="shared" si="11"/>
        <v>0</v>
      </c>
      <c r="BX31" s="102"/>
      <c r="BY31" s="103"/>
      <c r="BZ31" s="104">
        <f t="shared" si="12"/>
        <v>0</v>
      </c>
      <c r="CA31" s="105"/>
      <c r="CB31" s="106"/>
      <c r="CC31" s="107">
        <f t="shared" si="38"/>
        <v>0</v>
      </c>
      <c r="CD31" s="102"/>
      <c r="CE31" s="103"/>
      <c r="CF31" s="104">
        <f t="shared" si="13"/>
        <v>0</v>
      </c>
      <c r="CG31" s="105"/>
      <c r="CH31" s="106"/>
      <c r="CI31" s="107">
        <f t="shared" si="39"/>
        <v>0</v>
      </c>
      <c r="CJ31" s="102"/>
      <c r="CK31" s="103"/>
      <c r="CL31" s="104">
        <f t="shared" si="14"/>
        <v>0</v>
      </c>
      <c r="CM31" s="105"/>
      <c r="CN31" s="106"/>
      <c r="CO31" s="107">
        <f t="shared" si="40"/>
        <v>0</v>
      </c>
      <c r="CP31" s="102"/>
      <c r="CQ31" s="103"/>
      <c r="CR31" s="104">
        <f t="shared" si="15"/>
        <v>0</v>
      </c>
      <c r="CS31" s="105"/>
      <c r="CT31" s="106"/>
      <c r="CU31" s="107">
        <f t="shared" si="41"/>
        <v>0</v>
      </c>
      <c r="CV31" s="102"/>
      <c r="CW31" s="103"/>
      <c r="CX31" s="104">
        <f t="shared" si="16"/>
        <v>0</v>
      </c>
      <c r="CY31" s="105"/>
      <c r="CZ31" s="106"/>
      <c r="DA31" s="107">
        <f t="shared" si="42"/>
        <v>0</v>
      </c>
      <c r="DB31" s="102"/>
      <c r="DC31" s="103"/>
      <c r="DD31" s="104">
        <f t="shared" si="17"/>
        <v>0</v>
      </c>
      <c r="DE31" s="105"/>
      <c r="DF31" s="106"/>
      <c r="DG31" s="107">
        <f t="shared" si="43"/>
        <v>0</v>
      </c>
      <c r="DH31" s="102"/>
      <c r="DI31" s="103"/>
      <c r="DJ31" s="104">
        <f t="shared" si="18"/>
        <v>0</v>
      </c>
      <c r="DK31" s="105"/>
      <c r="DL31" s="106"/>
      <c r="DM31" s="107">
        <f t="shared" si="44"/>
        <v>0</v>
      </c>
      <c r="DN31" s="102"/>
      <c r="DO31" s="103"/>
      <c r="DP31" s="104">
        <f t="shared" si="19"/>
        <v>0</v>
      </c>
      <c r="DQ31" s="105"/>
      <c r="DR31" s="106"/>
      <c r="DS31" s="107">
        <f t="shared" si="45"/>
        <v>0</v>
      </c>
      <c r="DT31" s="102"/>
      <c r="DU31" s="103"/>
      <c r="DV31" s="104">
        <f t="shared" si="20"/>
        <v>0</v>
      </c>
      <c r="DW31" s="105"/>
      <c r="DX31" s="106"/>
      <c r="DY31" s="107">
        <f t="shared" si="46"/>
        <v>0</v>
      </c>
      <c r="DZ31" s="102"/>
      <c r="EA31" s="103"/>
      <c r="EB31" s="104">
        <f t="shared" si="21"/>
        <v>0</v>
      </c>
      <c r="EC31" s="105"/>
      <c r="ED31" s="106"/>
      <c r="EE31" s="107">
        <f t="shared" si="47"/>
        <v>0</v>
      </c>
      <c r="EF31" s="102"/>
      <c r="EG31" s="103"/>
      <c r="EH31" s="104">
        <f t="shared" si="22"/>
        <v>0</v>
      </c>
      <c r="EI31" s="105"/>
      <c r="EJ31" s="106"/>
      <c r="EK31" s="107">
        <f t="shared" si="48"/>
        <v>0</v>
      </c>
      <c r="EL31" s="102"/>
      <c r="EM31" s="103"/>
      <c r="EN31" s="104">
        <f t="shared" si="23"/>
        <v>0</v>
      </c>
      <c r="EO31" s="105"/>
      <c r="EP31" s="106"/>
      <c r="EQ31" s="107">
        <f t="shared" si="49"/>
        <v>0</v>
      </c>
      <c r="ER31" s="98"/>
      <c r="ES31" s="99"/>
      <c r="ET31" s="98"/>
      <c r="EU31" s="100"/>
      <c r="EV31" s="101"/>
      <c r="EW31" s="98"/>
    </row>
    <row r="32" spans="1:153" ht="12.75" customHeight="1" x14ac:dyDescent="0.6">
      <c r="A32" s="137" t="str">
        <f ca="1">"24/10/"&amp;PROPER(TEXT(EDATE(A1,0),"yyyy"))</f>
        <v>24/10/2017</v>
      </c>
      <c r="B32" s="130" t="str">
        <f t="shared" ca="1" si="24"/>
        <v>mardi</v>
      </c>
      <c r="C32" s="131">
        <f t="shared" si="25"/>
        <v>0</v>
      </c>
      <c r="D32" s="102"/>
      <c r="E32" s="103"/>
      <c r="F32" s="104">
        <f t="shared" si="26"/>
        <v>0</v>
      </c>
      <c r="G32" s="105"/>
      <c r="H32" s="106"/>
      <c r="I32" s="107">
        <f t="shared" si="27"/>
        <v>0</v>
      </c>
      <c r="J32" s="102"/>
      <c r="K32" s="103"/>
      <c r="L32" s="104">
        <f t="shared" si="0"/>
        <v>0</v>
      </c>
      <c r="M32" s="105"/>
      <c r="N32" s="106"/>
      <c r="O32" s="107">
        <f t="shared" si="28"/>
        <v>0</v>
      </c>
      <c r="P32" s="102"/>
      <c r="Q32" s="103"/>
      <c r="R32" s="104">
        <f t="shared" si="1"/>
        <v>0</v>
      </c>
      <c r="S32" s="105"/>
      <c r="T32" s="106"/>
      <c r="U32" s="107">
        <f t="shared" si="29"/>
        <v>0</v>
      </c>
      <c r="V32" s="102"/>
      <c r="W32" s="103"/>
      <c r="X32" s="104">
        <f t="shared" si="2"/>
        <v>0</v>
      </c>
      <c r="Y32" s="105"/>
      <c r="Z32" s="106"/>
      <c r="AA32" s="107">
        <f t="shared" si="30"/>
        <v>0</v>
      </c>
      <c r="AB32" s="102"/>
      <c r="AC32" s="103"/>
      <c r="AD32" s="104">
        <f t="shared" si="3"/>
        <v>0</v>
      </c>
      <c r="AE32" s="105"/>
      <c r="AF32" s="106"/>
      <c r="AG32" s="107">
        <f t="shared" si="31"/>
        <v>0</v>
      </c>
      <c r="AH32" s="102"/>
      <c r="AI32" s="103"/>
      <c r="AJ32" s="104">
        <f t="shared" si="4"/>
        <v>0</v>
      </c>
      <c r="AK32" s="105"/>
      <c r="AL32" s="106"/>
      <c r="AM32" s="107">
        <f t="shared" si="32"/>
        <v>0</v>
      </c>
      <c r="AN32" s="102"/>
      <c r="AO32" s="103"/>
      <c r="AP32" s="104">
        <f t="shared" si="5"/>
        <v>0</v>
      </c>
      <c r="AQ32" s="105"/>
      <c r="AR32" s="106"/>
      <c r="AS32" s="107">
        <f t="shared" si="33"/>
        <v>0</v>
      </c>
      <c r="AT32" s="102"/>
      <c r="AU32" s="103"/>
      <c r="AV32" s="104">
        <f t="shared" si="6"/>
        <v>0</v>
      </c>
      <c r="AW32" s="105"/>
      <c r="AX32" s="106"/>
      <c r="AY32" s="107">
        <f t="shared" si="34"/>
        <v>0</v>
      </c>
      <c r="AZ32" s="102"/>
      <c r="BA32" s="103"/>
      <c r="BB32" s="104">
        <f t="shared" si="7"/>
        <v>0</v>
      </c>
      <c r="BC32" s="105"/>
      <c r="BD32" s="106"/>
      <c r="BE32" s="107">
        <f t="shared" si="35"/>
        <v>0</v>
      </c>
      <c r="BF32" s="102"/>
      <c r="BG32" s="103"/>
      <c r="BH32" s="104">
        <f t="shared" si="8"/>
        <v>0</v>
      </c>
      <c r="BI32" s="105"/>
      <c r="BJ32" s="106"/>
      <c r="BK32" s="107">
        <f t="shared" si="36"/>
        <v>0</v>
      </c>
      <c r="BL32" s="102"/>
      <c r="BM32" s="103"/>
      <c r="BN32" s="104">
        <f t="shared" si="9"/>
        <v>0</v>
      </c>
      <c r="BO32" s="105"/>
      <c r="BP32" s="106"/>
      <c r="BQ32" s="107">
        <f t="shared" si="37"/>
        <v>0</v>
      </c>
      <c r="BR32" s="102"/>
      <c r="BS32" s="103"/>
      <c r="BT32" s="104">
        <f t="shared" si="10"/>
        <v>0</v>
      </c>
      <c r="BU32" s="105"/>
      <c r="BV32" s="106"/>
      <c r="BW32" s="107">
        <f t="shared" si="11"/>
        <v>0</v>
      </c>
      <c r="BX32" s="102"/>
      <c r="BY32" s="103"/>
      <c r="BZ32" s="104">
        <f t="shared" si="12"/>
        <v>0</v>
      </c>
      <c r="CA32" s="105"/>
      <c r="CB32" s="106"/>
      <c r="CC32" s="107">
        <f t="shared" si="38"/>
        <v>0</v>
      </c>
      <c r="CD32" s="102"/>
      <c r="CE32" s="103"/>
      <c r="CF32" s="104">
        <f t="shared" si="13"/>
        <v>0</v>
      </c>
      <c r="CG32" s="105"/>
      <c r="CH32" s="106"/>
      <c r="CI32" s="107">
        <f t="shared" si="39"/>
        <v>0</v>
      </c>
      <c r="CJ32" s="102"/>
      <c r="CK32" s="103"/>
      <c r="CL32" s="104">
        <f t="shared" si="14"/>
        <v>0</v>
      </c>
      <c r="CM32" s="105"/>
      <c r="CN32" s="106"/>
      <c r="CO32" s="107">
        <f t="shared" si="40"/>
        <v>0</v>
      </c>
      <c r="CP32" s="102"/>
      <c r="CQ32" s="103"/>
      <c r="CR32" s="104">
        <f t="shared" si="15"/>
        <v>0</v>
      </c>
      <c r="CS32" s="105"/>
      <c r="CT32" s="106"/>
      <c r="CU32" s="107">
        <f t="shared" si="41"/>
        <v>0</v>
      </c>
      <c r="CV32" s="102"/>
      <c r="CW32" s="103"/>
      <c r="CX32" s="104">
        <f t="shared" si="16"/>
        <v>0</v>
      </c>
      <c r="CY32" s="105"/>
      <c r="CZ32" s="106"/>
      <c r="DA32" s="107">
        <f t="shared" si="42"/>
        <v>0</v>
      </c>
      <c r="DB32" s="102"/>
      <c r="DC32" s="103"/>
      <c r="DD32" s="104">
        <f t="shared" si="17"/>
        <v>0</v>
      </c>
      <c r="DE32" s="105"/>
      <c r="DF32" s="106"/>
      <c r="DG32" s="107">
        <f t="shared" si="43"/>
        <v>0</v>
      </c>
      <c r="DH32" s="102"/>
      <c r="DI32" s="103"/>
      <c r="DJ32" s="104">
        <f t="shared" si="18"/>
        <v>0</v>
      </c>
      <c r="DK32" s="105"/>
      <c r="DL32" s="106"/>
      <c r="DM32" s="107">
        <f t="shared" si="44"/>
        <v>0</v>
      </c>
      <c r="DN32" s="102"/>
      <c r="DO32" s="103"/>
      <c r="DP32" s="104">
        <f t="shared" si="19"/>
        <v>0</v>
      </c>
      <c r="DQ32" s="105"/>
      <c r="DR32" s="106"/>
      <c r="DS32" s="107">
        <f t="shared" si="45"/>
        <v>0</v>
      </c>
      <c r="DT32" s="102"/>
      <c r="DU32" s="103"/>
      <c r="DV32" s="104">
        <f t="shared" si="20"/>
        <v>0</v>
      </c>
      <c r="DW32" s="105"/>
      <c r="DX32" s="106"/>
      <c r="DY32" s="107">
        <f t="shared" si="46"/>
        <v>0</v>
      </c>
      <c r="DZ32" s="102"/>
      <c r="EA32" s="103"/>
      <c r="EB32" s="104">
        <f t="shared" si="21"/>
        <v>0</v>
      </c>
      <c r="EC32" s="105"/>
      <c r="ED32" s="106"/>
      <c r="EE32" s="107">
        <f t="shared" si="47"/>
        <v>0</v>
      </c>
      <c r="EF32" s="102"/>
      <c r="EG32" s="103"/>
      <c r="EH32" s="104">
        <f t="shared" si="22"/>
        <v>0</v>
      </c>
      <c r="EI32" s="105"/>
      <c r="EJ32" s="106"/>
      <c r="EK32" s="107">
        <f t="shared" si="48"/>
        <v>0</v>
      </c>
      <c r="EL32" s="102"/>
      <c r="EM32" s="103"/>
      <c r="EN32" s="104">
        <f t="shared" si="23"/>
        <v>0</v>
      </c>
      <c r="EO32" s="105"/>
      <c r="EP32" s="106"/>
      <c r="EQ32" s="107">
        <f t="shared" si="49"/>
        <v>0</v>
      </c>
      <c r="ER32" s="98"/>
      <c r="ES32" s="99"/>
      <c r="ET32" s="98"/>
      <c r="EU32" s="100"/>
      <c r="EV32" s="101"/>
      <c r="EW32" s="98"/>
    </row>
    <row r="33" spans="1:153" ht="12.75" customHeight="1" x14ac:dyDescent="0.6">
      <c r="A33" s="137" t="str">
        <f ca="1">"25/10/"&amp;PROPER(TEXT(EDATE(A1,0),"yyyy"))</f>
        <v>25/10/2017</v>
      </c>
      <c r="B33" s="130" t="str">
        <f t="shared" ca="1" si="24"/>
        <v>mercredi</v>
      </c>
      <c r="C33" s="131">
        <f t="shared" si="25"/>
        <v>0</v>
      </c>
      <c r="D33" s="102"/>
      <c r="E33" s="103"/>
      <c r="F33" s="104">
        <f t="shared" si="26"/>
        <v>0</v>
      </c>
      <c r="G33" s="105"/>
      <c r="H33" s="106"/>
      <c r="I33" s="107">
        <f t="shared" si="27"/>
        <v>0</v>
      </c>
      <c r="J33" s="102"/>
      <c r="K33" s="103"/>
      <c r="L33" s="104">
        <f t="shared" si="0"/>
        <v>0</v>
      </c>
      <c r="M33" s="105"/>
      <c r="N33" s="106"/>
      <c r="O33" s="107">
        <f t="shared" si="28"/>
        <v>0</v>
      </c>
      <c r="P33" s="102"/>
      <c r="Q33" s="103"/>
      <c r="R33" s="104">
        <f t="shared" si="1"/>
        <v>0</v>
      </c>
      <c r="S33" s="105"/>
      <c r="T33" s="106"/>
      <c r="U33" s="107">
        <f t="shared" si="29"/>
        <v>0</v>
      </c>
      <c r="V33" s="102"/>
      <c r="W33" s="103"/>
      <c r="X33" s="104">
        <f t="shared" si="2"/>
        <v>0</v>
      </c>
      <c r="Y33" s="105"/>
      <c r="Z33" s="106"/>
      <c r="AA33" s="107">
        <f t="shared" si="30"/>
        <v>0</v>
      </c>
      <c r="AB33" s="102"/>
      <c r="AC33" s="103"/>
      <c r="AD33" s="104">
        <f t="shared" si="3"/>
        <v>0</v>
      </c>
      <c r="AE33" s="105"/>
      <c r="AF33" s="106"/>
      <c r="AG33" s="107">
        <f t="shared" si="31"/>
        <v>0</v>
      </c>
      <c r="AH33" s="102"/>
      <c r="AI33" s="103"/>
      <c r="AJ33" s="104">
        <f t="shared" si="4"/>
        <v>0</v>
      </c>
      <c r="AK33" s="105"/>
      <c r="AL33" s="106"/>
      <c r="AM33" s="107">
        <f t="shared" si="32"/>
        <v>0</v>
      </c>
      <c r="AN33" s="102"/>
      <c r="AO33" s="103"/>
      <c r="AP33" s="104">
        <f t="shared" si="5"/>
        <v>0</v>
      </c>
      <c r="AQ33" s="105"/>
      <c r="AR33" s="106"/>
      <c r="AS33" s="107">
        <f t="shared" si="33"/>
        <v>0</v>
      </c>
      <c r="AT33" s="102"/>
      <c r="AU33" s="103"/>
      <c r="AV33" s="104">
        <f t="shared" si="6"/>
        <v>0</v>
      </c>
      <c r="AW33" s="105"/>
      <c r="AX33" s="106"/>
      <c r="AY33" s="107">
        <f t="shared" si="34"/>
        <v>0</v>
      </c>
      <c r="AZ33" s="102"/>
      <c r="BA33" s="103"/>
      <c r="BB33" s="104">
        <f t="shared" si="7"/>
        <v>0</v>
      </c>
      <c r="BC33" s="105"/>
      <c r="BD33" s="106"/>
      <c r="BE33" s="107">
        <f t="shared" si="35"/>
        <v>0</v>
      </c>
      <c r="BF33" s="102"/>
      <c r="BG33" s="103"/>
      <c r="BH33" s="104">
        <f t="shared" si="8"/>
        <v>0</v>
      </c>
      <c r="BI33" s="105"/>
      <c r="BJ33" s="106"/>
      <c r="BK33" s="107">
        <f t="shared" si="36"/>
        <v>0</v>
      </c>
      <c r="BL33" s="102"/>
      <c r="BM33" s="103"/>
      <c r="BN33" s="104">
        <f t="shared" si="9"/>
        <v>0</v>
      </c>
      <c r="BO33" s="105"/>
      <c r="BP33" s="106"/>
      <c r="BQ33" s="107">
        <f t="shared" si="37"/>
        <v>0</v>
      </c>
      <c r="BR33" s="102"/>
      <c r="BS33" s="103"/>
      <c r="BT33" s="104">
        <f t="shared" si="10"/>
        <v>0</v>
      </c>
      <c r="BU33" s="105"/>
      <c r="BV33" s="106"/>
      <c r="BW33" s="107">
        <f t="shared" si="11"/>
        <v>0</v>
      </c>
      <c r="BX33" s="102"/>
      <c r="BY33" s="103"/>
      <c r="BZ33" s="104">
        <f t="shared" si="12"/>
        <v>0</v>
      </c>
      <c r="CA33" s="105"/>
      <c r="CB33" s="106"/>
      <c r="CC33" s="107">
        <f t="shared" si="38"/>
        <v>0</v>
      </c>
      <c r="CD33" s="102"/>
      <c r="CE33" s="103"/>
      <c r="CF33" s="104">
        <f t="shared" si="13"/>
        <v>0</v>
      </c>
      <c r="CG33" s="105"/>
      <c r="CH33" s="106"/>
      <c r="CI33" s="107">
        <f t="shared" si="39"/>
        <v>0</v>
      </c>
      <c r="CJ33" s="102"/>
      <c r="CK33" s="103"/>
      <c r="CL33" s="104">
        <f t="shared" si="14"/>
        <v>0</v>
      </c>
      <c r="CM33" s="105"/>
      <c r="CN33" s="106"/>
      <c r="CO33" s="107">
        <f t="shared" si="40"/>
        <v>0</v>
      </c>
      <c r="CP33" s="102"/>
      <c r="CQ33" s="103"/>
      <c r="CR33" s="104">
        <f t="shared" si="15"/>
        <v>0</v>
      </c>
      <c r="CS33" s="105"/>
      <c r="CT33" s="106"/>
      <c r="CU33" s="107">
        <f t="shared" si="41"/>
        <v>0</v>
      </c>
      <c r="CV33" s="102"/>
      <c r="CW33" s="103"/>
      <c r="CX33" s="104">
        <f t="shared" si="16"/>
        <v>0</v>
      </c>
      <c r="CY33" s="105"/>
      <c r="CZ33" s="106"/>
      <c r="DA33" s="107">
        <f t="shared" si="42"/>
        <v>0</v>
      </c>
      <c r="DB33" s="102"/>
      <c r="DC33" s="103"/>
      <c r="DD33" s="104">
        <f t="shared" si="17"/>
        <v>0</v>
      </c>
      <c r="DE33" s="105"/>
      <c r="DF33" s="106"/>
      <c r="DG33" s="107">
        <f t="shared" si="43"/>
        <v>0</v>
      </c>
      <c r="DH33" s="102"/>
      <c r="DI33" s="103"/>
      <c r="DJ33" s="104">
        <f t="shared" si="18"/>
        <v>0</v>
      </c>
      <c r="DK33" s="105"/>
      <c r="DL33" s="106"/>
      <c r="DM33" s="107">
        <f t="shared" si="44"/>
        <v>0</v>
      </c>
      <c r="DN33" s="102"/>
      <c r="DO33" s="103"/>
      <c r="DP33" s="104">
        <f t="shared" si="19"/>
        <v>0</v>
      </c>
      <c r="DQ33" s="105"/>
      <c r="DR33" s="106"/>
      <c r="DS33" s="107">
        <f t="shared" si="45"/>
        <v>0</v>
      </c>
      <c r="DT33" s="102"/>
      <c r="DU33" s="103"/>
      <c r="DV33" s="104">
        <f t="shared" si="20"/>
        <v>0</v>
      </c>
      <c r="DW33" s="105"/>
      <c r="DX33" s="106"/>
      <c r="DY33" s="107">
        <f t="shared" si="46"/>
        <v>0</v>
      </c>
      <c r="DZ33" s="102"/>
      <c r="EA33" s="103"/>
      <c r="EB33" s="104">
        <f t="shared" si="21"/>
        <v>0</v>
      </c>
      <c r="EC33" s="105"/>
      <c r="ED33" s="106"/>
      <c r="EE33" s="107">
        <f t="shared" si="47"/>
        <v>0</v>
      </c>
      <c r="EF33" s="102"/>
      <c r="EG33" s="103"/>
      <c r="EH33" s="104">
        <f t="shared" si="22"/>
        <v>0</v>
      </c>
      <c r="EI33" s="105"/>
      <c r="EJ33" s="106"/>
      <c r="EK33" s="107">
        <f t="shared" si="48"/>
        <v>0</v>
      </c>
      <c r="EL33" s="102"/>
      <c r="EM33" s="103"/>
      <c r="EN33" s="104">
        <f t="shared" si="23"/>
        <v>0</v>
      </c>
      <c r="EO33" s="105"/>
      <c r="EP33" s="106"/>
      <c r="EQ33" s="107">
        <f t="shared" si="49"/>
        <v>0</v>
      </c>
      <c r="ER33" s="98"/>
      <c r="ES33" s="99"/>
      <c r="ET33" s="98"/>
      <c r="EU33" s="100"/>
      <c r="EV33" s="101"/>
      <c r="EW33" s="98"/>
    </row>
    <row r="34" spans="1:153" ht="12.75" customHeight="1" x14ac:dyDescent="0.6">
      <c r="A34" s="137" t="str">
        <f ca="1">"26/10/"&amp;PROPER(TEXT(EDATE(A1,0),"yyyy"))</f>
        <v>26/10/2017</v>
      </c>
      <c r="B34" s="130" t="str">
        <f t="shared" ca="1" si="24"/>
        <v>jeudi</v>
      </c>
      <c r="C34" s="131">
        <f t="shared" si="25"/>
        <v>0</v>
      </c>
      <c r="D34" s="102"/>
      <c r="E34" s="103"/>
      <c r="F34" s="104">
        <f t="shared" si="26"/>
        <v>0</v>
      </c>
      <c r="G34" s="105"/>
      <c r="H34" s="106"/>
      <c r="I34" s="107">
        <f t="shared" si="27"/>
        <v>0</v>
      </c>
      <c r="J34" s="102"/>
      <c r="K34" s="103"/>
      <c r="L34" s="104">
        <f t="shared" si="0"/>
        <v>0</v>
      </c>
      <c r="M34" s="105"/>
      <c r="N34" s="106"/>
      <c r="O34" s="107">
        <f t="shared" si="28"/>
        <v>0</v>
      </c>
      <c r="P34" s="102"/>
      <c r="Q34" s="103"/>
      <c r="R34" s="104">
        <f t="shared" si="1"/>
        <v>0</v>
      </c>
      <c r="S34" s="105"/>
      <c r="T34" s="106"/>
      <c r="U34" s="107">
        <f t="shared" si="29"/>
        <v>0</v>
      </c>
      <c r="V34" s="102"/>
      <c r="W34" s="103"/>
      <c r="X34" s="104">
        <f t="shared" si="2"/>
        <v>0</v>
      </c>
      <c r="Y34" s="105"/>
      <c r="Z34" s="106"/>
      <c r="AA34" s="107">
        <f t="shared" si="30"/>
        <v>0</v>
      </c>
      <c r="AB34" s="102"/>
      <c r="AC34" s="103"/>
      <c r="AD34" s="104">
        <f t="shared" si="3"/>
        <v>0</v>
      </c>
      <c r="AE34" s="105"/>
      <c r="AF34" s="106"/>
      <c r="AG34" s="107">
        <f t="shared" si="31"/>
        <v>0</v>
      </c>
      <c r="AH34" s="102"/>
      <c r="AI34" s="103"/>
      <c r="AJ34" s="104">
        <f t="shared" si="4"/>
        <v>0</v>
      </c>
      <c r="AK34" s="105"/>
      <c r="AL34" s="106"/>
      <c r="AM34" s="107">
        <f t="shared" si="32"/>
        <v>0</v>
      </c>
      <c r="AN34" s="102"/>
      <c r="AO34" s="103"/>
      <c r="AP34" s="104">
        <f t="shared" si="5"/>
        <v>0</v>
      </c>
      <c r="AQ34" s="105"/>
      <c r="AR34" s="106"/>
      <c r="AS34" s="107">
        <f t="shared" si="33"/>
        <v>0</v>
      </c>
      <c r="AT34" s="102"/>
      <c r="AU34" s="103"/>
      <c r="AV34" s="104">
        <f t="shared" si="6"/>
        <v>0</v>
      </c>
      <c r="AW34" s="105"/>
      <c r="AX34" s="106"/>
      <c r="AY34" s="107">
        <f t="shared" si="34"/>
        <v>0</v>
      </c>
      <c r="AZ34" s="102"/>
      <c r="BA34" s="103"/>
      <c r="BB34" s="104">
        <f t="shared" si="7"/>
        <v>0</v>
      </c>
      <c r="BC34" s="105"/>
      <c r="BD34" s="106"/>
      <c r="BE34" s="107">
        <f t="shared" si="35"/>
        <v>0</v>
      </c>
      <c r="BF34" s="102"/>
      <c r="BG34" s="103"/>
      <c r="BH34" s="104">
        <f t="shared" si="8"/>
        <v>0</v>
      </c>
      <c r="BI34" s="105"/>
      <c r="BJ34" s="106"/>
      <c r="BK34" s="107">
        <f t="shared" si="36"/>
        <v>0</v>
      </c>
      <c r="BL34" s="102"/>
      <c r="BM34" s="103"/>
      <c r="BN34" s="104">
        <f t="shared" si="9"/>
        <v>0</v>
      </c>
      <c r="BO34" s="105"/>
      <c r="BP34" s="106"/>
      <c r="BQ34" s="107">
        <f t="shared" si="37"/>
        <v>0</v>
      </c>
      <c r="BR34" s="102"/>
      <c r="BS34" s="103"/>
      <c r="BT34" s="104">
        <f t="shared" si="10"/>
        <v>0</v>
      </c>
      <c r="BU34" s="105"/>
      <c r="BV34" s="106"/>
      <c r="BW34" s="107">
        <f t="shared" si="11"/>
        <v>0</v>
      </c>
      <c r="BX34" s="102"/>
      <c r="BY34" s="103"/>
      <c r="BZ34" s="104">
        <f t="shared" si="12"/>
        <v>0</v>
      </c>
      <c r="CA34" s="105"/>
      <c r="CB34" s="106"/>
      <c r="CC34" s="107">
        <f t="shared" si="38"/>
        <v>0</v>
      </c>
      <c r="CD34" s="102"/>
      <c r="CE34" s="103"/>
      <c r="CF34" s="104">
        <f t="shared" si="13"/>
        <v>0</v>
      </c>
      <c r="CG34" s="105"/>
      <c r="CH34" s="106"/>
      <c r="CI34" s="107">
        <f t="shared" si="39"/>
        <v>0</v>
      </c>
      <c r="CJ34" s="102"/>
      <c r="CK34" s="103"/>
      <c r="CL34" s="104">
        <f t="shared" si="14"/>
        <v>0</v>
      </c>
      <c r="CM34" s="105"/>
      <c r="CN34" s="106"/>
      <c r="CO34" s="107">
        <f t="shared" si="40"/>
        <v>0</v>
      </c>
      <c r="CP34" s="102"/>
      <c r="CQ34" s="103"/>
      <c r="CR34" s="104">
        <f t="shared" si="15"/>
        <v>0</v>
      </c>
      <c r="CS34" s="105"/>
      <c r="CT34" s="106"/>
      <c r="CU34" s="107">
        <f t="shared" si="41"/>
        <v>0</v>
      </c>
      <c r="CV34" s="102"/>
      <c r="CW34" s="103"/>
      <c r="CX34" s="104">
        <f t="shared" si="16"/>
        <v>0</v>
      </c>
      <c r="CY34" s="105"/>
      <c r="CZ34" s="106"/>
      <c r="DA34" s="107">
        <f t="shared" si="42"/>
        <v>0</v>
      </c>
      <c r="DB34" s="102"/>
      <c r="DC34" s="103"/>
      <c r="DD34" s="104">
        <f t="shared" si="17"/>
        <v>0</v>
      </c>
      <c r="DE34" s="105"/>
      <c r="DF34" s="106"/>
      <c r="DG34" s="107">
        <f t="shared" si="43"/>
        <v>0</v>
      </c>
      <c r="DH34" s="102"/>
      <c r="DI34" s="103"/>
      <c r="DJ34" s="104">
        <f t="shared" si="18"/>
        <v>0</v>
      </c>
      <c r="DK34" s="105"/>
      <c r="DL34" s="106"/>
      <c r="DM34" s="107">
        <f t="shared" si="44"/>
        <v>0</v>
      </c>
      <c r="DN34" s="102"/>
      <c r="DO34" s="103"/>
      <c r="DP34" s="104">
        <f t="shared" si="19"/>
        <v>0</v>
      </c>
      <c r="DQ34" s="105"/>
      <c r="DR34" s="106"/>
      <c r="DS34" s="107">
        <f t="shared" si="45"/>
        <v>0</v>
      </c>
      <c r="DT34" s="102"/>
      <c r="DU34" s="103"/>
      <c r="DV34" s="104">
        <f t="shared" si="20"/>
        <v>0</v>
      </c>
      <c r="DW34" s="105"/>
      <c r="DX34" s="106"/>
      <c r="DY34" s="107">
        <f t="shared" si="46"/>
        <v>0</v>
      </c>
      <c r="DZ34" s="102"/>
      <c r="EA34" s="103"/>
      <c r="EB34" s="104">
        <f t="shared" si="21"/>
        <v>0</v>
      </c>
      <c r="EC34" s="105"/>
      <c r="ED34" s="106"/>
      <c r="EE34" s="107">
        <f t="shared" si="47"/>
        <v>0</v>
      </c>
      <c r="EF34" s="102"/>
      <c r="EG34" s="103"/>
      <c r="EH34" s="104">
        <f t="shared" si="22"/>
        <v>0</v>
      </c>
      <c r="EI34" s="105"/>
      <c r="EJ34" s="106"/>
      <c r="EK34" s="107">
        <f t="shared" si="48"/>
        <v>0</v>
      </c>
      <c r="EL34" s="102"/>
      <c r="EM34" s="103"/>
      <c r="EN34" s="104">
        <f t="shared" si="23"/>
        <v>0</v>
      </c>
      <c r="EO34" s="105"/>
      <c r="EP34" s="106"/>
      <c r="EQ34" s="107">
        <f t="shared" si="49"/>
        <v>0</v>
      </c>
      <c r="ER34" s="98"/>
      <c r="ES34" s="99"/>
      <c r="ET34" s="98"/>
      <c r="EU34" s="100"/>
      <c r="EV34" s="101"/>
      <c r="EW34" s="98"/>
    </row>
    <row r="35" spans="1:153" ht="12.75" customHeight="1" x14ac:dyDescent="0.6">
      <c r="A35" s="137" t="str">
        <f ca="1">"27/10/"&amp;PROPER(TEXT(EDATE(A1,0),"yyyy"))</f>
        <v>27/10/2017</v>
      </c>
      <c r="B35" s="130" t="str">
        <f t="shared" ca="1" si="24"/>
        <v>vendredi</v>
      </c>
      <c r="C35" s="131">
        <f t="shared" si="25"/>
        <v>0</v>
      </c>
      <c r="D35" s="102"/>
      <c r="E35" s="103"/>
      <c r="F35" s="104">
        <f t="shared" si="26"/>
        <v>0</v>
      </c>
      <c r="G35" s="105"/>
      <c r="H35" s="106"/>
      <c r="I35" s="107">
        <f t="shared" si="27"/>
        <v>0</v>
      </c>
      <c r="J35" s="102"/>
      <c r="K35" s="103"/>
      <c r="L35" s="104">
        <f t="shared" si="0"/>
        <v>0</v>
      </c>
      <c r="M35" s="105"/>
      <c r="N35" s="106"/>
      <c r="O35" s="107">
        <f t="shared" si="28"/>
        <v>0</v>
      </c>
      <c r="P35" s="102"/>
      <c r="Q35" s="103"/>
      <c r="R35" s="104">
        <f t="shared" si="1"/>
        <v>0</v>
      </c>
      <c r="S35" s="105"/>
      <c r="T35" s="106"/>
      <c r="U35" s="107">
        <f t="shared" si="29"/>
        <v>0</v>
      </c>
      <c r="V35" s="102"/>
      <c r="W35" s="103"/>
      <c r="X35" s="104">
        <f t="shared" si="2"/>
        <v>0</v>
      </c>
      <c r="Y35" s="105"/>
      <c r="Z35" s="106"/>
      <c r="AA35" s="107">
        <f t="shared" si="30"/>
        <v>0</v>
      </c>
      <c r="AB35" s="102"/>
      <c r="AC35" s="103"/>
      <c r="AD35" s="104">
        <f t="shared" si="3"/>
        <v>0</v>
      </c>
      <c r="AE35" s="105"/>
      <c r="AF35" s="106"/>
      <c r="AG35" s="107">
        <f t="shared" si="31"/>
        <v>0</v>
      </c>
      <c r="AH35" s="102"/>
      <c r="AI35" s="103"/>
      <c r="AJ35" s="104">
        <f t="shared" si="4"/>
        <v>0</v>
      </c>
      <c r="AK35" s="105"/>
      <c r="AL35" s="106"/>
      <c r="AM35" s="107">
        <f t="shared" si="32"/>
        <v>0</v>
      </c>
      <c r="AN35" s="102"/>
      <c r="AO35" s="103"/>
      <c r="AP35" s="104">
        <f t="shared" si="5"/>
        <v>0</v>
      </c>
      <c r="AQ35" s="105"/>
      <c r="AR35" s="106"/>
      <c r="AS35" s="107">
        <f t="shared" si="33"/>
        <v>0</v>
      </c>
      <c r="AT35" s="102"/>
      <c r="AU35" s="103"/>
      <c r="AV35" s="104">
        <f t="shared" si="6"/>
        <v>0</v>
      </c>
      <c r="AW35" s="105"/>
      <c r="AX35" s="106"/>
      <c r="AY35" s="107">
        <f t="shared" si="34"/>
        <v>0</v>
      </c>
      <c r="AZ35" s="102"/>
      <c r="BA35" s="103"/>
      <c r="BB35" s="104">
        <f t="shared" si="7"/>
        <v>0</v>
      </c>
      <c r="BC35" s="105"/>
      <c r="BD35" s="106"/>
      <c r="BE35" s="107">
        <f t="shared" si="35"/>
        <v>0</v>
      </c>
      <c r="BF35" s="102"/>
      <c r="BG35" s="103"/>
      <c r="BH35" s="104">
        <f t="shared" si="8"/>
        <v>0</v>
      </c>
      <c r="BI35" s="105"/>
      <c r="BJ35" s="106"/>
      <c r="BK35" s="107">
        <f t="shared" si="36"/>
        <v>0</v>
      </c>
      <c r="BL35" s="102"/>
      <c r="BM35" s="103"/>
      <c r="BN35" s="104">
        <f t="shared" si="9"/>
        <v>0</v>
      </c>
      <c r="BO35" s="105"/>
      <c r="BP35" s="106"/>
      <c r="BQ35" s="107">
        <f t="shared" si="37"/>
        <v>0</v>
      </c>
      <c r="BR35" s="102"/>
      <c r="BS35" s="103"/>
      <c r="BT35" s="104">
        <f t="shared" si="10"/>
        <v>0</v>
      </c>
      <c r="BU35" s="105"/>
      <c r="BV35" s="106"/>
      <c r="BW35" s="107">
        <f t="shared" si="11"/>
        <v>0</v>
      </c>
      <c r="BX35" s="102"/>
      <c r="BY35" s="103"/>
      <c r="BZ35" s="104">
        <f t="shared" si="12"/>
        <v>0</v>
      </c>
      <c r="CA35" s="105"/>
      <c r="CB35" s="106"/>
      <c r="CC35" s="107">
        <f t="shared" si="38"/>
        <v>0</v>
      </c>
      <c r="CD35" s="102"/>
      <c r="CE35" s="103"/>
      <c r="CF35" s="104">
        <f t="shared" si="13"/>
        <v>0</v>
      </c>
      <c r="CG35" s="105"/>
      <c r="CH35" s="106"/>
      <c r="CI35" s="107">
        <f t="shared" si="39"/>
        <v>0</v>
      </c>
      <c r="CJ35" s="102"/>
      <c r="CK35" s="103"/>
      <c r="CL35" s="104">
        <f t="shared" si="14"/>
        <v>0</v>
      </c>
      <c r="CM35" s="105"/>
      <c r="CN35" s="106"/>
      <c r="CO35" s="107">
        <f t="shared" si="40"/>
        <v>0</v>
      </c>
      <c r="CP35" s="102"/>
      <c r="CQ35" s="103"/>
      <c r="CR35" s="104">
        <f t="shared" si="15"/>
        <v>0</v>
      </c>
      <c r="CS35" s="105"/>
      <c r="CT35" s="106"/>
      <c r="CU35" s="107">
        <f t="shared" si="41"/>
        <v>0</v>
      </c>
      <c r="CV35" s="102"/>
      <c r="CW35" s="103"/>
      <c r="CX35" s="104">
        <f t="shared" si="16"/>
        <v>0</v>
      </c>
      <c r="CY35" s="105"/>
      <c r="CZ35" s="106"/>
      <c r="DA35" s="107">
        <f t="shared" si="42"/>
        <v>0</v>
      </c>
      <c r="DB35" s="102"/>
      <c r="DC35" s="103"/>
      <c r="DD35" s="104">
        <f t="shared" si="17"/>
        <v>0</v>
      </c>
      <c r="DE35" s="105"/>
      <c r="DF35" s="106"/>
      <c r="DG35" s="107">
        <f t="shared" si="43"/>
        <v>0</v>
      </c>
      <c r="DH35" s="102"/>
      <c r="DI35" s="103"/>
      <c r="DJ35" s="104">
        <f t="shared" si="18"/>
        <v>0</v>
      </c>
      <c r="DK35" s="105"/>
      <c r="DL35" s="106"/>
      <c r="DM35" s="107">
        <f t="shared" si="44"/>
        <v>0</v>
      </c>
      <c r="DN35" s="102"/>
      <c r="DO35" s="103"/>
      <c r="DP35" s="104">
        <f t="shared" si="19"/>
        <v>0</v>
      </c>
      <c r="DQ35" s="105"/>
      <c r="DR35" s="106"/>
      <c r="DS35" s="107">
        <f t="shared" si="45"/>
        <v>0</v>
      </c>
      <c r="DT35" s="102"/>
      <c r="DU35" s="103"/>
      <c r="DV35" s="104">
        <f t="shared" si="20"/>
        <v>0</v>
      </c>
      <c r="DW35" s="105"/>
      <c r="DX35" s="106"/>
      <c r="DY35" s="107">
        <f t="shared" si="46"/>
        <v>0</v>
      </c>
      <c r="DZ35" s="102"/>
      <c r="EA35" s="103"/>
      <c r="EB35" s="104">
        <f t="shared" si="21"/>
        <v>0</v>
      </c>
      <c r="EC35" s="105"/>
      <c r="ED35" s="106"/>
      <c r="EE35" s="107">
        <f t="shared" si="47"/>
        <v>0</v>
      </c>
      <c r="EF35" s="102"/>
      <c r="EG35" s="103"/>
      <c r="EH35" s="104">
        <f t="shared" si="22"/>
        <v>0</v>
      </c>
      <c r="EI35" s="105"/>
      <c r="EJ35" s="106"/>
      <c r="EK35" s="107">
        <f t="shared" si="48"/>
        <v>0</v>
      </c>
      <c r="EL35" s="102"/>
      <c r="EM35" s="103"/>
      <c r="EN35" s="104">
        <f t="shared" si="23"/>
        <v>0</v>
      </c>
      <c r="EO35" s="105"/>
      <c r="EP35" s="106"/>
      <c r="EQ35" s="107">
        <f t="shared" si="49"/>
        <v>0</v>
      </c>
      <c r="ER35" s="98"/>
      <c r="ES35" s="99"/>
      <c r="ET35" s="98"/>
      <c r="EU35" s="100"/>
      <c r="EV35" s="101"/>
      <c r="EW35" s="98"/>
    </row>
    <row r="36" spans="1:153" ht="12.75" customHeight="1" x14ac:dyDescent="0.6">
      <c r="A36" s="137" t="str">
        <f ca="1">"28/10/"&amp;PROPER(TEXT(EDATE(A1,0),"yyyy"))</f>
        <v>28/10/2017</v>
      </c>
      <c r="B36" s="130" t="str">
        <f t="shared" ca="1" si="24"/>
        <v>samedi</v>
      </c>
      <c r="C36" s="131">
        <f t="shared" si="25"/>
        <v>0</v>
      </c>
      <c r="D36" s="102"/>
      <c r="E36" s="103"/>
      <c r="F36" s="104">
        <f t="shared" si="26"/>
        <v>0</v>
      </c>
      <c r="G36" s="105"/>
      <c r="H36" s="106"/>
      <c r="I36" s="107">
        <f t="shared" si="27"/>
        <v>0</v>
      </c>
      <c r="J36" s="102"/>
      <c r="K36" s="103"/>
      <c r="L36" s="104">
        <f t="shared" si="0"/>
        <v>0</v>
      </c>
      <c r="M36" s="105"/>
      <c r="N36" s="106"/>
      <c r="O36" s="107">
        <f t="shared" si="28"/>
        <v>0</v>
      </c>
      <c r="P36" s="102"/>
      <c r="Q36" s="103"/>
      <c r="R36" s="104">
        <f t="shared" si="1"/>
        <v>0</v>
      </c>
      <c r="S36" s="105"/>
      <c r="T36" s="106"/>
      <c r="U36" s="107">
        <f t="shared" si="29"/>
        <v>0</v>
      </c>
      <c r="V36" s="102"/>
      <c r="W36" s="103"/>
      <c r="X36" s="104">
        <f t="shared" si="2"/>
        <v>0</v>
      </c>
      <c r="Y36" s="105"/>
      <c r="Z36" s="106"/>
      <c r="AA36" s="107">
        <f t="shared" si="30"/>
        <v>0</v>
      </c>
      <c r="AB36" s="102"/>
      <c r="AC36" s="103"/>
      <c r="AD36" s="104">
        <f t="shared" si="3"/>
        <v>0</v>
      </c>
      <c r="AE36" s="105"/>
      <c r="AF36" s="106"/>
      <c r="AG36" s="107">
        <f t="shared" si="31"/>
        <v>0</v>
      </c>
      <c r="AH36" s="102"/>
      <c r="AI36" s="103"/>
      <c r="AJ36" s="104">
        <f t="shared" si="4"/>
        <v>0</v>
      </c>
      <c r="AK36" s="105"/>
      <c r="AL36" s="106"/>
      <c r="AM36" s="107">
        <f t="shared" si="32"/>
        <v>0</v>
      </c>
      <c r="AN36" s="102"/>
      <c r="AO36" s="103"/>
      <c r="AP36" s="104">
        <f t="shared" si="5"/>
        <v>0</v>
      </c>
      <c r="AQ36" s="105"/>
      <c r="AR36" s="106"/>
      <c r="AS36" s="107">
        <f t="shared" si="33"/>
        <v>0</v>
      </c>
      <c r="AT36" s="102"/>
      <c r="AU36" s="103"/>
      <c r="AV36" s="104">
        <f t="shared" si="6"/>
        <v>0</v>
      </c>
      <c r="AW36" s="105"/>
      <c r="AX36" s="106"/>
      <c r="AY36" s="107">
        <f t="shared" si="34"/>
        <v>0</v>
      </c>
      <c r="AZ36" s="102"/>
      <c r="BA36" s="103"/>
      <c r="BB36" s="104">
        <f t="shared" si="7"/>
        <v>0</v>
      </c>
      <c r="BC36" s="105"/>
      <c r="BD36" s="106"/>
      <c r="BE36" s="107">
        <f t="shared" si="35"/>
        <v>0</v>
      </c>
      <c r="BF36" s="102"/>
      <c r="BG36" s="103"/>
      <c r="BH36" s="104">
        <f t="shared" si="8"/>
        <v>0</v>
      </c>
      <c r="BI36" s="105"/>
      <c r="BJ36" s="106"/>
      <c r="BK36" s="107">
        <f t="shared" si="36"/>
        <v>0</v>
      </c>
      <c r="BL36" s="102"/>
      <c r="BM36" s="103"/>
      <c r="BN36" s="104">
        <f t="shared" si="9"/>
        <v>0</v>
      </c>
      <c r="BO36" s="105"/>
      <c r="BP36" s="106"/>
      <c r="BQ36" s="107">
        <f t="shared" si="37"/>
        <v>0</v>
      </c>
      <c r="BR36" s="102"/>
      <c r="BS36" s="103"/>
      <c r="BT36" s="104">
        <f t="shared" si="10"/>
        <v>0</v>
      </c>
      <c r="BU36" s="105"/>
      <c r="BV36" s="106"/>
      <c r="BW36" s="107">
        <f t="shared" si="11"/>
        <v>0</v>
      </c>
      <c r="BX36" s="102"/>
      <c r="BY36" s="103"/>
      <c r="BZ36" s="104">
        <f t="shared" si="12"/>
        <v>0</v>
      </c>
      <c r="CA36" s="105"/>
      <c r="CB36" s="106"/>
      <c r="CC36" s="107">
        <f t="shared" si="38"/>
        <v>0</v>
      </c>
      <c r="CD36" s="102"/>
      <c r="CE36" s="103"/>
      <c r="CF36" s="104">
        <f t="shared" si="13"/>
        <v>0</v>
      </c>
      <c r="CG36" s="105"/>
      <c r="CH36" s="106"/>
      <c r="CI36" s="107">
        <f t="shared" si="39"/>
        <v>0</v>
      </c>
      <c r="CJ36" s="102"/>
      <c r="CK36" s="103"/>
      <c r="CL36" s="104">
        <f t="shared" si="14"/>
        <v>0</v>
      </c>
      <c r="CM36" s="105"/>
      <c r="CN36" s="106"/>
      <c r="CO36" s="107">
        <f t="shared" si="40"/>
        <v>0</v>
      </c>
      <c r="CP36" s="102"/>
      <c r="CQ36" s="103"/>
      <c r="CR36" s="104">
        <f t="shared" si="15"/>
        <v>0</v>
      </c>
      <c r="CS36" s="105"/>
      <c r="CT36" s="106"/>
      <c r="CU36" s="107">
        <f t="shared" si="41"/>
        <v>0</v>
      </c>
      <c r="CV36" s="102"/>
      <c r="CW36" s="103"/>
      <c r="CX36" s="104">
        <f t="shared" si="16"/>
        <v>0</v>
      </c>
      <c r="CY36" s="105"/>
      <c r="CZ36" s="106"/>
      <c r="DA36" s="107">
        <f t="shared" si="42"/>
        <v>0</v>
      </c>
      <c r="DB36" s="102"/>
      <c r="DC36" s="103"/>
      <c r="DD36" s="104">
        <f t="shared" si="17"/>
        <v>0</v>
      </c>
      <c r="DE36" s="105"/>
      <c r="DF36" s="106"/>
      <c r="DG36" s="107">
        <f t="shared" si="43"/>
        <v>0</v>
      </c>
      <c r="DH36" s="102"/>
      <c r="DI36" s="103"/>
      <c r="DJ36" s="104">
        <f t="shared" si="18"/>
        <v>0</v>
      </c>
      <c r="DK36" s="105"/>
      <c r="DL36" s="106"/>
      <c r="DM36" s="107">
        <f t="shared" si="44"/>
        <v>0</v>
      </c>
      <c r="DN36" s="102"/>
      <c r="DO36" s="103"/>
      <c r="DP36" s="104">
        <f t="shared" si="19"/>
        <v>0</v>
      </c>
      <c r="DQ36" s="105"/>
      <c r="DR36" s="106"/>
      <c r="DS36" s="107">
        <f t="shared" si="45"/>
        <v>0</v>
      </c>
      <c r="DT36" s="102"/>
      <c r="DU36" s="103"/>
      <c r="DV36" s="104">
        <f t="shared" si="20"/>
        <v>0</v>
      </c>
      <c r="DW36" s="105"/>
      <c r="DX36" s="106"/>
      <c r="DY36" s="107">
        <f t="shared" si="46"/>
        <v>0</v>
      </c>
      <c r="DZ36" s="102"/>
      <c r="EA36" s="103"/>
      <c r="EB36" s="104">
        <f t="shared" si="21"/>
        <v>0</v>
      </c>
      <c r="EC36" s="105"/>
      <c r="ED36" s="106"/>
      <c r="EE36" s="107">
        <f t="shared" si="47"/>
        <v>0</v>
      </c>
      <c r="EF36" s="102"/>
      <c r="EG36" s="103"/>
      <c r="EH36" s="104">
        <f t="shared" si="22"/>
        <v>0</v>
      </c>
      <c r="EI36" s="105"/>
      <c r="EJ36" s="106"/>
      <c r="EK36" s="107">
        <f t="shared" si="48"/>
        <v>0</v>
      </c>
      <c r="EL36" s="102"/>
      <c r="EM36" s="103"/>
      <c r="EN36" s="104">
        <f t="shared" si="23"/>
        <v>0</v>
      </c>
      <c r="EO36" s="105"/>
      <c r="EP36" s="106"/>
      <c r="EQ36" s="107">
        <f t="shared" si="49"/>
        <v>0</v>
      </c>
      <c r="ER36" s="98"/>
      <c r="ES36" s="99"/>
      <c r="ET36" s="98"/>
      <c r="EU36" s="100"/>
      <c r="EV36" s="101"/>
      <c r="EW36" s="98"/>
    </row>
    <row r="37" spans="1:153" ht="12.75" customHeight="1" x14ac:dyDescent="0.6">
      <c r="A37" s="137" t="str">
        <f ca="1">"29/10/"&amp;PROPER(TEXT(EDATE(A1,0),"yyyy"))</f>
        <v>29/10/2017</v>
      </c>
      <c r="B37" s="130" t="str">
        <f t="shared" ca="1" si="24"/>
        <v>dimanche</v>
      </c>
      <c r="C37" s="131">
        <f t="shared" si="25"/>
        <v>0</v>
      </c>
      <c r="D37" s="102"/>
      <c r="E37" s="103"/>
      <c r="F37" s="104">
        <f t="shared" si="26"/>
        <v>0</v>
      </c>
      <c r="G37" s="105"/>
      <c r="H37" s="106"/>
      <c r="I37" s="107">
        <f t="shared" si="27"/>
        <v>0</v>
      </c>
      <c r="J37" s="102"/>
      <c r="K37" s="103"/>
      <c r="L37" s="104">
        <f t="shared" si="0"/>
        <v>0</v>
      </c>
      <c r="M37" s="105"/>
      <c r="N37" s="106"/>
      <c r="O37" s="107">
        <f t="shared" si="28"/>
        <v>0</v>
      </c>
      <c r="P37" s="102"/>
      <c r="Q37" s="103"/>
      <c r="R37" s="104">
        <f t="shared" si="1"/>
        <v>0</v>
      </c>
      <c r="S37" s="105"/>
      <c r="T37" s="106"/>
      <c r="U37" s="107">
        <f t="shared" si="29"/>
        <v>0</v>
      </c>
      <c r="V37" s="102"/>
      <c r="W37" s="103"/>
      <c r="X37" s="104">
        <f t="shared" si="2"/>
        <v>0</v>
      </c>
      <c r="Y37" s="105"/>
      <c r="Z37" s="106"/>
      <c r="AA37" s="107">
        <f t="shared" si="30"/>
        <v>0</v>
      </c>
      <c r="AB37" s="102"/>
      <c r="AC37" s="103"/>
      <c r="AD37" s="104">
        <f t="shared" si="3"/>
        <v>0</v>
      </c>
      <c r="AE37" s="105"/>
      <c r="AF37" s="106"/>
      <c r="AG37" s="107">
        <f t="shared" si="31"/>
        <v>0</v>
      </c>
      <c r="AH37" s="102"/>
      <c r="AI37" s="103"/>
      <c r="AJ37" s="104">
        <f t="shared" si="4"/>
        <v>0</v>
      </c>
      <c r="AK37" s="105"/>
      <c r="AL37" s="106"/>
      <c r="AM37" s="107">
        <f t="shared" si="32"/>
        <v>0</v>
      </c>
      <c r="AN37" s="102"/>
      <c r="AO37" s="103"/>
      <c r="AP37" s="104">
        <f t="shared" si="5"/>
        <v>0</v>
      </c>
      <c r="AQ37" s="105"/>
      <c r="AR37" s="106"/>
      <c r="AS37" s="107">
        <f t="shared" si="33"/>
        <v>0</v>
      </c>
      <c r="AT37" s="102"/>
      <c r="AU37" s="103"/>
      <c r="AV37" s="104">
        <f t="shared" si="6"/>
        <v>0</v>
      </c>
      <c r="AW37" s="105"/>
      <c r="AX37" s="106"/>
      <c r="AY37" s="107">
        <f t="shared" si="34"/>
        <v>0</v>
      </c>
      <c r="AZ37" s="102"/>
      <c r="BA37" s="103"/>
      <c r="BB37" s="104">
        <f t="shared" si="7"/>
        <v>0</v>
      </c>
      <c r="BC37" s="105"/>
      <c r="BD37" s="106"/>
      <c r="BE37" s="107">
        <f t="shared" si="35"/>
        <v>0</v>
      </c>
      <c r="BF37" s="102"/>
      <c r="BG37" s="103"/>
      <c r="BH37" s="104">
        <f t="shared" si="8"/>
        <v>0</v>
      </c>
      <c r="BI37" s="105"/>
      <c r="BJ37" s="106"/>
      <c r="BK37" s="107">
        <f t="shared" si="36"/>
        <v>0</v>
      </c>
      <c r="BL37" s="102"/>
      <c r="BM37" s="103"/>
      <c r="BN37" s="104">
        <f t="shared" si="9"/>
        <v>0</v>
      </c>
      <c r="BO37" s="105"/>
      <c r="BP37" s="106"/>
      <c r="BQ37" s="107">
        <f t="shared" si="37"/>
        <v>0</v>
      </c>
      <c r="BR37" s="102"/>
      <c r="BS37" s="103"/>
      <c r="BT37" s="104">
        <f t="shared" si="10"/>
        <v>0</v>
      </c>
      <c r="BU37" s="105"/>
      <c r="BV37" s="106"/>
      <c r="BW37" s="107">
        <f t="shared" si="11"/>
        <v>0</v>
      </c>
      <c r="BX37" s="102"/>
      <c r="BY37" s="103"/>
      <c r="BZ37" s="104">
        <f t="shared" si="12"/>
        <v>0</v>
      </c>
      <c r="CA37" s="105"/>
      <c r="CB37" s="106"/>
      <c r="CC37" s="107">
        <f t="shared" si="38"/>
        <v>0</v>
      </c>
      <c r="CD37" s="102"/>
      <c r="CE37" s="103"/>
      <c r="CF37" s="104">
        <f t="shared" si="13"/>
        <v>0</v>
      </c>
      <c r="CG37" s="105"/>
      <c r="CH37" s="106"/>
      <c r="CI37" s="107">
        <f t="shared" si="39"/>
        <v>0</v>
      </c>
      <c r="CJ37" s="102"/>
      <c r="CK37" s="103"/>
      <c r="CL37" s="104">
        <f t="shared" si="14"/>
        <v>0</v>
      </c>
      <c r="CM37" s="105"/>
      <c r="CN37" s="106"/>
      <c r="CO37" s="107">
        <f t="shared" si="40"/>
        <v>0</v>
      </c>
      <c r="CP37" s="102"/>
      <c r="CQ37" s="103"/>
      <c r="CR37" s="104">
        <f t="shared" si="15"/>
        <v>0</v>
      </c>
      <c r="CS37" s="105"/>
      <c r="CT37" s="106"/>
      <c r="CU37" s="107">
        <f t="shared" si="41"/>
        <v>0</v>
      </c>
      <c r="CV37" s="102"/>
      <c r="CW37" s="103"/>
      <c r="CX37" s="104">
        <f t="shared" si="16"/>
        <v>0</v>
      </c>
      <c r="CY37" s="105"/>
      <c r="CZ37" s="106"/>
      <c r="DA37" s="107">
        <f t="shared" si="42"/>
        <v>0</v>
      </c>
      <c r="DB37" s="102"/>
      <c r="DC37" s="103"/>
      <c r="DD37" s="104">
        <f t="shared" si="17"/>
        <v>0</v>
      </c>
      <c r="DE37" s="105"/>
      <c r="DF37" s="106"/>
      <c r="DG37" s="107">
        <f t="shared" si="43"/>
        <v>0</v>
      </c>
      <c r="DH37" s="102"/>
      <c r="DI37" s="103"/>
      <c r="DJ37" s="104">
        <f t="shared" si="18"/>
        <v>0</v>
      </c>
      <c r="DK37" s="105"/>
      <c r="DL37" s="106"/>
      <c r="DM37" s="107">
        <f t="shared" si="44"/>
        <v>0</v>
      </c>
      <c r="DN37" s="102"/>
      <c r="DO37" s="103"/>
      <c r="DP37" s="104">
        <f t="shared" si="19"/>
        <v>0</v>
      </c>
      <c r="DQ37" s="105"/>
      <c r="DR37" s="106"/>
      <c r="DS37" s="107">
        <f t="shared" si="45"/>
        <v>0</v>
      </c>
      <c r="DT37" s="102"/>
      <c r="DU37" s="103"/>
      <c r="DV37" s="104">
        <f t="shared" si="20"/>
        <v>0</v>
      </c>
      <c r="DW37" s="105"/>
      <c r="DX37" s="106"/>
      <c r="DY37" s="107">
        <f t="shared" si="46"/>
        <v>0</v>
      </c>
      <c r="DZ37" s="102"/>
      <c r="EA37" s="103"/>
      <c r="EB37" s="104">
        <f t="shared" si="21"/>
        <v>0</v>
      </c>
      <c r="EC37" s="105"/>
      <c r="ED37" s="106"/>
      <c r="EE37" s="107">
        <f t="shared" si="47"/>
        <v>0</v>
      </c>
      <c r="EF37" s="102"/>
      <c r="EG37" s="103"/>
      <c r="EH37" s="104">
        <f t="shared" si="22"/>
        <v>0</v>
      </c>
      <c r="EI37" s="105"/>
      <c r="EJ37" s="106"/>
      <c r="EK37" s="107">
        <f t="shared" si="48"/>
        <v>0</v>
      </c>
      <c r="EL37" s="102"/>
      <c r="EM37" s="103"/>
      <c r="EN37" s="104">
        <f t="shared" si="23"/>
        <v>0</v>
      </c>
      <c r="EO37" s="105"/>
      <c r="EP37" s="106"/>
      <c r="EQ37" s="107">
        <f t="shared" si="49"/>
        <v>0</v>
      </c>
      <c r="ER37" s="98"/>
      <c r="ES37" s="99"/>
      <c r="ET37" s="98"/>
      <c r="EU37" s="100"/>
      <c r="EV37" s="101"/>
      <c r="EW37" s="98"/>
    </row>
    <row r="38" spans="1:153" ht="12.75" customHeight="1" x14ac:dyDescent="0.6">
      <c r="A38" s="137" t="str">
        <f ca="1">"30/10/"&amp;PROPER(TEXT(EDATE(A1,0),"yyyy"))</f>
        <v>30/10/2017</v>
      </c>
      <c r="B38" s="130" t="str">
        <f t="shared" ca="1" si="24"/>
        <v>lundi</v>
      </c>
      <c r="C38" s="131">
        <f t="shared" si="25"/>
        <v>0</v>
      </c>
      <c r="D38" s="102"/>
      <c r="E38" s="103"/>
      <c r="F38" s="104">
        <f t="shared" si="26"/>
        <v>0</v>
      </c>
      <c r="G38" s="105"/>
      <c r="H38" s="106"/>
      <c r="I38" s="107">
        <f t="shared" si="27"/>
        <v>0</v>
      </c>
      <c r="J38" s="102"/>
      <c r="K38" s="103"/>
      <c r="L38" s="104">
        <f t="shared" si="0"/>
        <v>0</v>
      </c>
      <c r="M38" s="105"/>
      <c r="N38" s="106"/>
      <c r="O38" s="107">
        <f t="shared" si="28"/>
        <v>0</v>
      </c>
      <c r="P38" s="102"/>
      <c r="Q38" s="103"/>
      <c r="R38" s="104">
        <f t="shared" si="1"/>
        <v>0</v>
      </c>
      <c r="S38" s="105"/>
      <c r="T38" s="106"/>
      <c r="U38" s="107">
        <f t="shared" si="29"/>
        <v>0</v>
      </c>
      <c r="V38" s="102"/>
      <c r="W38" s="103"/>
      <c r="X38" s="104">
        <f t="shared" si="2"/>
        <v>0</v>
      </c>
      <c r="Y38" s="105"/>
      <c r="Z38" s="106"/>
      <c r="AA38" s="107">
        <f t="shared" si="30"/>
        <v>0</v>
      </c>
      <c r="AB38" s="102"/>
      <c r="AC38" s="103"/>
      <c r="AD38" s="104">
        <f t="shared" si="3"/>
        <v>0</v>
      </c>
      <c r="AE38" s="105"/>
      <c r="AF38" s="106"/>
      <c r="AG38" s="107">
        <f t="shared" si="31"/>
        <v>0</v>
      </c>
      <c r="AH38" s="102"/>
      <c r="AI38" s="103"/>
      <c r="AJ38" s="104">
        <f t="shared" si="4"/>
        <v>0</v>
      </c>
      <c r="AK38" s="105"/>
      <c r="AL38" s="106"/>
      <c r="AM38" s="107">
        <f t="shared" si="32"/>
        <v>0</v>
      </c>
      <c r="AN38" s="102"/>
      <c r="AO38" s="103"/>
      <c r="AP38" s="104">
        <f t="shared" si="5"/>
        <v>0</v>
      </c>
      <c r="AQ38" s="105"/>
      <c r="AR38" s="106"/>
      <c r="AS38" s="107">
        <f t="shared" si="33"/>
        <v>0</v>
      </c>
      <c r="AT38" s="102"/>
      <c r="AU38" s="103"/>
      <c r="AV38" s="104">
        <f t="shared" si="6"/>
        <v>0</v>
      </c>
      <c r="AW38" s="105"/>
      <c r="AX38" s="106"/>
      <c r="AY38" s="107">
        <f t="shared" si="34"/>
        <v>0</v>
      </c>
      <c r="AZ38" s="102"/>
      <c r="BA38" s="103"/>
      <c r="BB38" s="104">
        <f t="shared" si="7"/>
        <v>0</v>
      </c>
      <c r="BC38" s="105"/>
      <c r="BD38" s="106"/>
      <c r="BE38" s="107">
        <f t="shared" si="35"/>
        <v>0</v>
      </c>
      <c r="BF38" s="102"/>
      <c r="BG38" s="103"/>
      <c r="BH38" s="104">
        <f t="shared" si="8"/>
        <v>0</v>
      </c>
      <c r="BI38" s="105"/>
      <c r="BJ38" s="106"/>
      <c r="BK38" s="107">
        <f t="shared" si="36"/>
        <v>0</v>
      </c>
      <c r="BL38" s="102"/>
      <c r="BM38" s="103"/>
      <c r="BN38" s="104">
        <f t="shared" si="9"/>
        <v>0</v>
      </c>
      <c r="BO38" s="105"/>
      <c r="BP38" s="106"/>
      <c r="BQ38" s="107">
        <f t="shared" si="37"/>
        <v>0</v>
      </c>
      <c r="BR38" s="102"/>
      <c r="BS38" s="103"/>
      <c r="BT38" s="104">
        <f t="shared" si="10"/>
        <v>0</v>
      </c>
      <c r="BU38" s="105"/>
      <c r="BV38" s="106"/>
      <c r="BW38" s="107">
        <f t="shared" si="11"/>
        <v>0</v>
      </c>
      <c r="BX38" s="102"/>
      <c r="BY38" s="103"/>
      <c r="BZ38" s="104">
        <f t="shared" si="12"/>
        <v>0</v>
      </c>
      <c r="CA38" s="105"/>
      <c r="CB38" s="106"/>
      <c r="CC38" s="107">
        <f t="shared" si="38"/>
        <v>0</v>
      </c>
      <c r="CD38" s="102"/>
      <c r="CE38" s="103"/>
      <c r="CF38" s="104">
        <f t="shared" si="13"/>
        <v>0</v>
      </c>
      <c r="CG38" s="105"/>
      <c r="CH38" s="106"/>
      <c r="CI38" s="107">
        <f t="shared" si="39"/>
        <v>0</v>
      </c>
      <c r="CJ38" s="102"/>
      <c r="CK38" s="103"/>
      <c r="CL38" s="104">
        <f t="shared" si="14"/>
        <v>0</v>
      </c>
      <c r="CM38" s="105"/>
      <c r="CN38" s="106"/>
      <c r="CO38" s="107">
        <f t="shared" si="40"/>
        <v>0</v>
      </c>
      <c r="CP38" s="102"/>
      <c r="CQ38" s="103"/>
      <c r="CR38" s="104">
        <f t="shared" si="15"/>
        <v>0</v>
      </c>
      <c r="CS38" s="105"/>
      <c r="CT38" s="106"/>
      <c r="CU38" s="107">
        <f t="shared" si="41"/>
        <v>0</v>
      </c>
      <c r="CV38" s="102"/>
      <c r="CW38" s="103"/>
      <c r="CX38" s="104">
        <f t="shared" si="16"/>
        <v>0</v>
      </c>
      <c r="CY38" s="105"/>
      <c r="CZ38" s="106"/>
      <c r="DA38" s="107">
        <f t="shared" si="42"/>
        <v>0</v>
      </c>
      <c r="DB38" s="102"/>
      <c r="DC38" s="103"/>
      <c r="DD38" s="104">
        <f t="shared" si="17"/>
        <v>0</v>
      </c>
      <c r="DE38" s="105"/>
      <c r="DF38" s="106"/>
      <c r="DG38" s="107">
        <f t="shared" si="43"/>
        <v>0</v>
      </c>
      <c r="DH38" s="102"/>
      <c r="DI38" s="103"/>
      <c r="DJ38" s="104">
        <f t="shared" si="18"/>
        <v>0</v>
      </c>
      <c r="DK38" s="105"/>
      <c r="DL38" s="106"/>
      <c r="DM38" s="107">
        <f t="shared" si="44"/>
        <v>0</v>
      </c>
      <c r="DN38" s="102"/>
      <c r="DO38" s="103"/>
      <c r="DP38" s="104">
        <f t="shared" si="19"/>
        <v>0</v>
      </c>
      <c r="DQ38" s="105"/>
      <c r="DR38" s="106"/>
      <c r="DS38" s="107">
        <f t="shared" si="45"/>
        <v>0</v>
      </c>
      <c r="DT38" s="102"/>
      <c r="DU38" s="103"/>
      <c r="DV38" s="104">
        <f t="shared" si="20"/>
        <v>0</v>
      </c>
      <c r="DW38" s="105"/>
      <c r="DX38" s="106"/>
      <c r="DY38" s="107">
        <f t="shared" si="46"/>
        <v>0</v>
      </c>
      <c r="DZ38" s="102"/>
      <c r="EA38" s="103"/>
      <c r="EB38" s="104">
        <f t="shared" si="21"/>
        <v>0</v>
      </c>
      <c r="EC38" s="105"/>
      <c r="ED38" s="106"/>
      <c r="EE38" s="107">
        <f t="shared" si="47"/>
        <v>0</v>
      </c>
      <c r="EF38" s="102"/>
      <c r="EG38" s="103"/>
      <c r="EH38" s="104">
        <f t="shared" si="22"/>
        <v>0</v>
      </c>
      <c r="EI38" s="105"/>
      <c r="EJ38" s="106"/>
      <c r="EK38" s="107">
        <f t="shared" si="48"/>
        <v>0</v>
      </c>
      <c r="EL38" s="102"/>
      <c r="EM38" s="103"/>
      <c r="EN38" s="104">
        <f t="shared" si="23"/>
        <v>0</v>
      </c>
      <c r="EO38" s="105"/>
      <c r="EP38" s="106"/>
      <c r="EQ38" s="107">
        <f t="shared" si="49"/>
        <v>0</v>
      </c>
      <c r="ER38" s="98"/>
      <c r="ES38" s="99"/>
      <c r="ET38" s="98"/>
      <c r="EU38" s="100"/>
      <c r="EV38" s="101"/>
      <c r="EW38" s="98"/>
    </row>
    <row r="39" spans="1:153" ht="12.75" customHeight="1" thickBot="1" x14ac:dyDescent="0.65">
      <c r="A39" s="139" t="str">
        <f ca="1">"31/10/"&amp;PROPER(TEXT(EDATE(A1,0),"yyyy"))</f>
        <v>31/10/2017</v>
      </c>
      <c r="B39" s="132" t="str">
        <f t="shared" ca="1" si="24"/>
        <v>mardi</v>
      </c>
      <c r="C39" s="133">
        <f t="shared" si="25"/>
        <v>0</v>
      </c>
      <c r="D39" s="108"/>
      <c r="E39" s="109"/>
      <c r="F39" s="110">
        <f t="shared" si="26"/>
        <v>0</v>
      </c>
      <c r="G39" s="111"/>
      <c r="H39" s="112"/>
      <c r="I39" s="113">
        <f>IFERROR(SUM(G39*H39),0)</f>
        <v>0</v>
      </c>
      <c r="J39" s="108"/>
      <c r="K39" s="109"/>
      <c r="L39" s="110">
        <f t="shared" si="0"/>
        <v>0</v>
      </c>
      <c r="M39" s="111"/>
      <c r="N39" s="112"/>
      <c r="O39" s="113">
        <f>IFERROR(SUM(M39*N39),0)</f>
        <v>0</v>
      </c>
      <c r="P39" s="108"/>
      <c r="Q39" s="109"/>
      <c r="R39" s="110">
        <f t="shared" si="1"/>
        <v>0</v>
      </c>
      <c r="S39" s="111"/>
      <c r="T39" s="112"/>
      <c r="U39" s="113">
        <f>IFERROR(SUM(S39*T39),0)</f>
        <v>0</v>
      </c>
      <c r="V39" s="108"/>
      <c r="W39" s="109"/>
      <c r="X39" s="110">
        <f t="shared" si="2"/>
        <v>0</v>
      </c>
      <c r="Y39" s="111"/>
      <c r="Z39" s="112"/>
      <c r="AA39" s="113">
        <f>IFERROR(SUM(Y39*Z39),0)</f>
        <v>0</v>
      </c>
      <c r="AB39" s="108"/>
      <c r="AC39" s="109"/>
      <c r="AD39" s="110">
        <f t="shared" si="3"/>
        <v>0</v>
      </c>
      <c r="AE39" s="111"/>
      <c r="AF39" s="112"/>
      <c r="AG39" s="113">
        <f>IFERROR(SUM(AE39*AF39),0)</f>
        <v>0</v>
      </c>
      <c r="AH39" s="108"/>
      <c r="AI39" s="109"/>
      <c r="AJ39" s="110">
        <f t="shared" si="4"/>
        <v>0</v>
      </c>
      <c r="AK39" s="111"/>
      <c r="AL39" s="112"/>
      <c r="AM39" s="113">
        <f>IFERROR(SUM(AK39*AL39),0)</f>
        <v>0</v>
      </c>
      <c r="AN39" s="108"/>
      <c r="AO39" s="109"/>
      <c r="AP39" s="110">
        <f t="shared" si="5"/>
        <v>0</v>
      </c>
      <c r="AQ39" s="111"/>
      <c r="AR39" s="112"/>
      <c r="AS39" s="113">
        <f>IFERROR(SUM(AQ39*AR39),0)</f>
        <v>0</v>
      </c>
      <c r="AT39" s="108"/>
      <c r="AU39" s="109"/>
      <c r="AV39" s="110">
        <f t="shared" si="6"/>
        <v>0</v>
      </c>
      <c r="AW39" s="111"/>
      <c r="AX39" s="112"/>
      <c r="AY39" s="113">
        <f>IFERROR(SUM(AW39*AX39),0)</f>
        <v>0</v>
      </c>
      <c r="AZ39" s="108"/>
      <c r="BA39" s="109"/>
      <c r="BB39" s="110">
        <f t="shared" si="7"/>
        <v>0</v>
      </c>
      <c r="BC39" s="111"/>
      <c r="BD39" s="112"/>
      <c r="BE39" s="113">
        <f>IFERROR(SUM(BC39*BD39),0)</f>
        <v>0</v>
      </c>
      <c r="BF39" s="108"/>
      <c r="BG39" s="109"/>
      <c r="BH39" s="110">
        <f t="shared" si="8"/>
        <v>0</v>
      </c>
      <c r="BI39" s="111"/>
      <c r="BJ39" s="112"/>
      <c r="BK39" s="113">
        <f>IFERROR(SUM(BI39*BJ39),0)</f>
        <v>0</v>
      </c>
      <c r="BL39" s="108"/>
      <c r="BM39" s="109"/>
      <c r="BN39" s="110">
        <f t="shared" si="9"/>
        <v>0</v>
      </c>
      <c r="BO39" s="111"/>
      <c r="BP39" s="112"/>
      <c r="BQ39" s="113">
        <f>IFERROR(SUM(BO39*BP39),0)</f>
        <v>0</v>
      </c>
      <c r="BR39" s="108"/>
      <c r="BS39" s="109"/>
      <c r="BT39" s="110">
        <f>IFERROR(BR39/CR39,0)</f>
        <v>0</v>
      </c>
      <c r="BU39" s="111"/>
      <c r="BV39" s="112"/>
      <c r="BW39" s="113">
        <f t="shared" si="11"/>
        <v>0</v>
      </c>
      <c r="BX39" s="108"/>
      <c r="BY39" s="109"/>
      <c r="BZ39" s="110">
        <f t="shared" si="12"/>
        <v>0</v>
      </c>
      <c r="CA39" s="111"/>
      <c r="CB39" s="112"/>
      <c r="CC39" s="113">
        <f>IFERROR(SUM(CA39*CB39),0)</f>
        <v>0</v>
      </c>
      <c r="CD39" s="108"/>
      <c r="CE39" s="109"/>
      <c r="CF39" s="110">
        <f t="shared" si="13"/>
        <v>0</v>
      </c>
      <c r="CG39" s="111"/>
      <c r="CH39" s="112"/>
      <c r="CI39" s="113">
        <f>IFERROR(SUM(CG39*CH39),0)</f>
        <v>0</v>
      </c>
      <c r="CJ39" s="108"/>
      <c r="CK39" s="109"/>
      <c r="CL39" s="110">
        <f t="shared" si="14"/>
        <v>0</v>
      </c>
      <c r="CM39" s="111"/>
      <c r="CN39" s="112"/>
      <c r="CO39" s="113">
        <f>IFERROR(SUM(CM39*CN39),0)</f>
        <v>0</v>
      </c>
      <c r="CP39" s="108"/>
      <c r="CQ39" s="109"/>
      <c r="CR39" s="110">
        <f t="shared" si="15"/>
        <v>0</v>
      </c>
      <c r="CS39" s="111"/>
      <c r="CT39" s="112"/>
      <c r="CU39" s="113">
        <f>IFERROR(SUM(CS39*CT39),0)</f>
        <v>0</v>
      </c>
      <c r="CV39" s="108"/>
      <c r="CW39" s="109"/>
      <c r="CX39" s="110">
        <f t="shared" si="16"/>
        <v>0</v>
      </c>
      <c r="CY39" s="111"/>
      <c r="CZ39" s="112"/>
      <c r="DA39" s="113">
        <f>IFERROR(SUM(CY39*CZ39),0)</f>
        <v>0</v>
      </c>
      <c r="DB39" s="108"/>
      <c r="DC39" s="109"/>
      <c r="DD39" s="110">
        <f t="shared" si="17"/>
        <v>0</v>
      </c>
      <c r="DE39" s="111"/>
      <c r="DF39" s="112"/>
      <c r="DG39" s="113">
        <f>IFERROR(SUM(DE39*DF39),0)</f>
        <v>0</v>
      </c>
      <c r="DH39" s="108"/>
      <c r="DI39" s="109"/>
      <c r="DJ39" s="110">
        <f t="shared" si="18"/>
        <v>0</v>
      </c>
      <c r="DK39" s="111"/>
      <c r="DL39" s="112"/>
      <c r="DM39" s="113">
        <f>IFERROR(SUM(DK39*DL39),0)</f>
        <v>0</v>
      </c>
      <c r="DN39" s="108"/>
      <c r="DO39" s="109"/>
      <c r="DP39" s="110">
        <f t="shared" si="19"/>
        <v>0</v>
      </c>
      <c r="DQ39" s="111"/>
      <c r="DR39" s="112"/>
      <c r="DS39" s="113">
        <f>IFERROR(SUM(DQ39*DR39),0)</f>
        <v>0</v>
      </c>
      <c r="DT39" s="108"/>
      <c r="DU39" s="109"/>
      <c r="DV39" s="110">
        <f t="shared" si="20"/>
        <v>0</v>
      </c>
      <c r="DW39" s="111"/>
      <c r="DX39" s="112"/>
      <c r="DY39" s="113">
        <f>IFERROR(SUM(DW39*DX39),0)</f>
        <v>0</v>
      </c>
      <c r="DZ39" s="108"/>
      <c r="EA39" s="109"/>
      <c r="EB39" s="110">
        <f t="shared" si="21"/>
        <v>0</v>
      </c>
      <c r="EC39" s="111"/>
      <c r="ED39" s="112"/>
      <c r="EE39" s="113">
        <f>IFERROR(SUM(EC39*ED39),0)</f>
        <v>0</v>
      </c>
      <c r="EF39" s="108"/>
      <c r="EG39" s="109"/>
      <c r="EH39" s="110">
        <f t="shared" si="22"/>
        <v>0</v>
      </c>
      <c r="EI39" s="111"/>
      <c r="EJ39" s="112"/>
      <c r="EK39" s="113">
        <f>IFERROR(SUM(EI39*EJ39),0)</f>
        <v>0</v>
      </c>
      <c r="EL39" s="108"/>
      <c r="EM39" s="109"/>
      <c r="EN39" s="110">
        <f t="shared" si="23"/>
        <v>0</v>
      </c>
      <c r="EO39" s="111"/>
      <c r="EP39" s="112"/>
      <c r="EQ39" s="113">
        <f>IFERROR(SUM(EO39*EP39),0)</f>
        <v>0</v>
      </c>
      <c r="ER39" s="98"/>
      <c r="ES39" s="99"/>
      <c r="ET39" s="98"/>
      <c r="EU39" s="100"/>
      <c r="EV39" s="101"/>
      <c r="EW39" s="98"/>
    </row>
    <row r="40" spans="1:153" ht="8.1" customHeight="1" thickBot="1" x14ac:dyDescent="0.65">
      <c r="A40" s="114"/>
      <c r="B40" s="115"/>
      <c r="C40" s="115"/>
      <c r="D40" s="115"/>
      <c r="E40" s="115"/>
      <c r="F40" s="115"/>
      <c r="G40" s="115"/>
      <c r="H40" s="115"/>
      <c r="I40" s="115"/>
      <c r="J40" s="115"/>
      <c r="K40" s="115"/>
      <c r="L40" s="115"/>
      <c r="M40" s="115"/>
      <c r="N40" s="115"/>
      <c r="O40" s="115"/>
      <c r="P40" s="115"/>
      <c r="Q40" s="115"/>
      <c r="R40" s="115"/>
      <c r="S40" s="115"/>
      <c r="T40" s="115"/>
      <c r="U40" s="115"/>
      <c r="V40" s="115"/>
      <c r="W40" s="115"/>
      <c r="X40" s="115"/>
      <c r="Y40" s="115"/>
      <c r="Z40" s="115"/>
      <c r="AA40" s="115"/>
      <c r="AB40" s="115"/>
      <c r="AC40" s="115"/>
      <c r="AD40" s="115"/>
      <c r="AE40" s="115"/>
      <c r="AF40" s="115"/>
      <c r="AG40" s="115"/>
      <c r="AH40" s="115"/>
      <c r="AI40" s="115"/>
      <c r="AJ40" s="115"/>
      <c r="AK40" s="115"/>
      <c r="AL40" s="115"/>
      <c r="AM40" s="115"/>
      <c r="AN40" s="115"/>
      <c r="AO40" s="115"/>
      <c r="AP40" s="115"/>
      <c r="AQ40" s="115"/>
      <c r="AR40" s="115"/>
      <c r="AS40" s="115"/>
      <c r="AT40" s="115"/>
      <c r="AU40" s="115"/>
      <c r="AV40" s="115"/>
      <c r="AW40" s="115"/>
      <c r="AX40" s="115"/>
      <c r="AY40" s="115"/>
      <c r="AZ40" s="115"/>
      <c r="BA40" s="115"/>
      <c r="BB40" s="115"/>
      <c r="BC40" s="115"/>
      <c r="BD40" s="115"/>
      <c r="BE40" s="115"/>
      <c r="BF40" s="115"/>
      <c r="BG40" s="115"/>
      <c r="BH40" s="115"/>
      <c r="BI40" s="115"/>
      <c r="BJ40" s="115"/>
      <c r="BK40" s="115"/>
      <c r="BL40" s="115"/>
      <c r="BM40" s="115"/>
      <c r="BN40" s="115"/>
      <c r="BO40" s="115"/>
      <c r="BP40" s="115"/>
      <c r="BQ40" s="115"/>
      <c r="BR40" s="115"/>
      <c r="BS40" s="115"/>
      <c r="BT40" s="115"/>
      <c r="BU40" s="115"/>
      <c r="BV40" s="115"/>
      <c r="BW40" s="115"/>
      <c r="BX40" s="115"/>
      <c r="BY40" s="115"/>
      <c r="BZ40" s="115"/>
      <c r="CA40" s="115"/>
      <c r="CB40" s="115"/>
      <c r="CC40" s="115"/>
      <c r="CD40" s="115"/>
      <c r="CE40" s="115"/>
      <c r="CF40" s="115"/>
      <c r="CG40" s="115"/>
      <c r="CH40" s="115"/>
      <c r="CI40" s="115"/>
      <c r="CJ40" s="115"/>
      <c r="CK40" s="115"/>
      <c r="CL40" s="115"/>
      <c r="CM40" s="115"/>
      <c r="CN40" s="115"/>
      <c r="CO40" s="115"/>
      <c r="CP40" s="115"/>
      <c r="CQ40" s="115"/>
      <c r="CR40" s="115"/>
      <c r="CS40" s="115"/>
      <c r="CT40" s="115"/>
      <c r="CU40" s="115"/>
      <c r="CV40" s="115"/>
      <c r="CW40" s="115"/>
      <c r="CX40" s="115"/>
      <c r="CY40" s="115"/>
      <c r="CZ40" s="115"/>
      <c r="DA40" s="115"/>
      <c r="DB40" s="115"/>
      <c r="DC40" s="115"/>
      <c r="DD40" s="115"/>
      <c r="DE40" s="115"/>
      <c r="DF40" s="115"/>
      <c r="DG40" s="115"/>
      <c r="DH40" s="115"/>
      <c r="DI40" s="115"/>
      <c r="DJ40" s="115"/>
      <c r="DK40" s="115"/>
      <c r="DL40" s="115"/>
      <c r="DM40" s="115"/>
      <c r="DN40" s="115"/>
      <c r="DO40" s="115"/>
      <c r="DP40" s="115"/>
      <c r="DQ40" s="115"/>
      <c r="DR40" s="115"/>
      <c r="DS40" s="115"/>
      <c r="DT40" s="115"/>
      <c r="DU40" s="115"/>
      <c r="DV40" s="115"/>
      <c r="DW40" s="115"/>
      <c r="DX40" s="115"/>
      <c r="DY40" s="115"/>
      <c r="DZ40" s="115"/>
      <c r="EA40" s="115"/>
      <c r="EB40" s="115"/>
      <c r="EC40" s="115"/>
      <c r="ED40" s="115"/>
      <c r="EE40" s="115"/>
      <c r="EF40" s="115"/>
      <c r="EG40" s="115"/>
      <c r="EH40" s="115"/>
      <c r="EI40" s="115"/>
      <c r="EJ40" s="115"/>
      <c r="EK40" s="115"/>
      <c r="EL40" s="115"/>
      <c r="EM40" s="115"/>
      <c r="EN40" s="115"/>
      <c r="EO40" s="115"/>
      <c r="EP40" s="115"/>
      <c r="EQ40" s="115"/>
      <c r="ER40" s="115"/>
      <c r="ES40" s="115"/>
      <c r="ET40" s="115"/>
      <c r="EU40" s="115"/>
      <c r="EV40" s="115"/>
      <c r="EW40" s="115"/>
    </row>
    <row r="41" spans="1:153" ht="16.899999999999999" thickBot="1" x14ac:dyDescent="0.65">
      <c r="A41" s="116" t="s">
        <v>80</v>
      </c>
      <c r="B41" s="117"/>
      <c r="C41" s="118">
        <f>IFERROR(SUM(C9:C39),0)</f>
        <v>0</v>
      </c>
      <c r="D41" s="119">
        <f>IFERROR(SUM(D9:D39),0)</f>
        <v>0</v>
      </c>
      <c r="E41" s="120">
        <f>IFERROR(SUM(E9:E39),0)</f>
        <v>0</v>
      </c>
      <c r="F41" s="121">
        <f>IFERROR(D41/E41,0)</f>
        <v>0</v>
      </c>
      <c r="G41" s="120">
        <f>IFERROR(SUM(G9:G39),0)</f>
        <v>0</v>
      </c>
      <c r="H41" s="121">
        <f>IFERROR(SUM((G9*H9+G10*H10+G11*H11+G12*H12+G13*H13+G14*H14+G15*H15+G16*H16+G17*H17+G18*H18+G19*H19+G20*H20+G21*H21+G22*H22+G23*H23+G24*H24+G25*H25+G26*H26+G27*H27+G28*H28+G29*H29+G30*H30+G31*H31+G32*H32+G33*H33+G34*H34+G35*H35+G36*H36+G37*H37+G38*H38+G39*H39)/G41),0)</f>
        <v>0</v>
      </c>
      <c r="I41" s="122">
        <f>IFERROR(SUM(I9:I39),0)</f>
        <v>0</v>
      </c>
      <c r="J41" s="119">
        <f>IFERROR(SUM(J9:J39),0)</f>
        <v>0</v>
      </c>
      <c r="K41" s="120">
        <f>IFERROR(SUM(K9:K39),0)</f>
        <v>0</v>
      </c>
      <c r="L41" s="121">
        <f>IFERROR(J41/K41,0)</f>
        <v>0</v>
      </c>
      <c r="M41" s="120">
        <f>IFERROR(SUM(M9:M39),0)</f>
        <v>0</v>
      </c>
      <c r="N41" s="121">
        <f>IFERROR(SUM((M9*N9+M10*N10+M11*N11+M12*N12+M13*N13+M14*N14+M15*N15+M16*N16+M17*N17+M18*N18+M19*N19+M20*N20+M21*N21+M22*N22+M23*N23+M24*N24+M25*N25+M26*N26+M27*N27+M28*N28+M29*N29+M30*N30+M31*N31+M32*N32+M33*N33+M34*N34+M35*N35+M36*N36+M37*N37+M38*N38+M39*N39)/M41),0)</f>
        <v>0</v>
      </c>
      <c r="O41" s="122">
        <f>IFERROR(SUM(O9:O39),0)</f>
        <v>0</v>
      </c>
      <c r="P41" s="119">
        <f>IFERROR(SUM(P9:P39),0)</f>
        <v>0</v>
      </c>
      <c r="Q41" s="120">
        <f>IFERROR(SUM(Q9:Q39),0)</f>
        <v>0</v>
      </c>
      <c r="R41" s="121">
        <f>IFERROR(P41/Q41,0)</f>
        <v>0</v>
      </c>
      <c r="S41" s="120">
        <f>IFERROR(SUM(S9:S39),0)</f>
        <v>0</v>
      </c>
      <c r="T41" s="121">
        <f>IFERROR(SUM((S9*T9+S10*T10+S11*T11+S12*T12+S13*T13+S14*T14+S15*T15+S16*T16+S17*T17+S18*T18+S19*T19+S20*T20+S21*T21+S22*T22+S23*T23+S24*T24+S25*T25+S26*T26+S27*T27+S28*T28+S29*T29+S30*T30+S31*T31+S32*T32+S33*T33+S34*T34+S35*T35+S36*T36+S37*T37+S38*T38+S39*T39)/S41),0)</f>
        <v>0</v>
      </c>
      <c r="U41" s="122">
        <f>IFERROR(SUM(U9:U39),0)</f>
        <v>0</v>
      </c>
      <c r="V41" s="119">
        <f>IFERROR(SUM(V9:V39),0)</f>
        <v>0</v>
      </c>
      <c r="W41" s="120">
        <f>IFERROR(SUM(W9:W39),0)</f>
        <v>0</v>
      </c>
      <c r="X41" s="121">
        <f>IFERROR(V41/W41,0)</f>
        <v>0</v>
      </c>
      <c r="Y41" s="120">
        <f>IFERROR(SUM(Y9:Y39),0)</f>
        <v>0</v>
      </c>
      <c r="Z41" s="121">
        <f>IFERROR(SUM((Y9*Z9+Y10*Z10+Y11*Z11+Y12*Z12+Y13*Z13+Y14*Z14+Y15*Z15+Y16*Z16+Y17*Z17+Y18*Z18+Y19*Z19+Y20*Z20+Y21*Z21+Y22*Z22+Y23*Z23+Y24*Z24+Y25*Z25+Y26*Z26+Y27*Z27+Y28*Z28+Y29*Z29+Y30*Z30+Y31*Z31+Y32*Z32+Y33*Z33+Y34*Z34+Y35*Z35+Y36*Z36+Y37*Z37+Y38*Z38+Y39*Z39)/Y41),0)</f>
        <v>0</v>
      </c>
      <c r="AA41" s="122">
        <f>IFERROR(SUM(AA9:AA39),0)</f>
        <v>0</v>
      </c>
      <c r="AB41" s="119">
        <f>IFERROR(SUM(AB9:AB39),0)</f>
        <v>0</v>
      </c>
      <c r="AC41" s="120">
        <f>IFERROR(SUM(AC9:AC39),0)</f>
        <v>0</v>
      </c>
      <c r="AD41" s="121">
        <f>IFERROR(AB41/AC41,0)</f>
        <v>0</v>
      </c>
      <c r="AE41" s="120">
        <f>IFERROR(SUM(AE9:AE39),0)</f>
        <v>0</v>
      </c>
      <c r="AF41" s="121">
        <f>IFERROR(SUM((AE9*AF9+AE10*AF10+AE11*AF11+AE12*AF12+AE13*AF13+AE14*AF14+AE15*AF15+AE16*AF16+AE17*AF17+AE18*AF18+AE19*AF19+AE20*AF20+AE21*AF21+AE22*AF22+AE23*AF23+AE24*AF24+AE25*AF25+AE26*AF26+AE27*AF27+AE28*AF28+AE29*AF29+AE30*AF30+AE31*AF31+AE32*AF32+AE33*AF33+AE34*AF34+AE35*AF35+AE36*AF36+AE37*AF37+AE38*AF38+AE39*AF39)/AE41),0)</f>
        <v>0</v>
      </c>
      <c r="AG41" s="122">
        <f>IFERROR(SUM(AG9:AG39),0)</f>
        <v>0</v>
      </c>
      <c r="AH41" s="119">
        <f>IFERROR(SUM(AH9:AH39),0)</f>
        <v>0</v>
      </c>
      <c r="AI41" s="120">
        <f>IFERROR(SUM(AI9:AI39),0)</f>
        <v>0</v>
      </c>
      <c r="AJ41" s="121">
        <f>IFERROR(AH41/AI41,0)</f>
        <v>0</v>
      </c>
      <c r="AK41" s="120">
        <f>IFERROR(SUM(AK9:AK39),0)</f>
        <v>0</v>
      </c>
      <c r="AL41" s="121">
        <f>IFERROR(SUM((AK9*AL9+AK10*AL10+AK11*AL11+AK12*AL12+AK13*AL13+AK14*AL14+AK15*AL15+AK16*AL16+AK17*AL17+AK18*AL18+AK19*AL19+AK20*AL20+AK21*AL21+AK22*AL22+AK23*AL23+AK24*AL24+AK25*AL25+AK26*AL26+AK27*AL27+AK28*AL28+AK29*AL29+AK30*AL30+AK31*AL31+AK32*AL32+AK33*AL33+AK34*AL34+AK35*AL35+AK36*AL36+AK37*AL37+AK38*AL38+AK39*AL39)/AK41),0)</f>
        <v>0</v>
      </c>
      <c r="AM41" s="122">
        <f>IFERROR(SUM(AM9:AM39),0)</f>
        <v>0</v>
      </c>
      <c r="AN41" s="119">
        <f>IFERROR(SUM(AN9:AN39),0)</f>
        <v>0</v>
      </c>
      <c r="AO41" s="120">
        <f>IFERROR(SUM(AO9:AO39),0)</f>
        <v>0</v>
      </c>
      <c r="AP41" s="121">
        <f>IFERROR(AN41/AO41,0)</f>
        <v>0</v>
      </c>
      <c r="AQ41" s="120">
        <f>IFERROR(SUM(AQ9:AQ39),0)</f>
        <v>0</v>
      </c>
      <c r="AR41" s="121">
        <f>IFERROR(SUM((AQ9*AR9+AQ10*AR10+AQ11*AR11+AQ12*AR12+AQ13*AR13+AQ14*AR14+AQ15*AR15+AQ16*AR16+AQ17*AR17+AQ18*AR18+AQ19*AR19+AQ20*AR20+AQ21*AR21+AQ22*AR22+AQ23*AR23+AQ24*AR24+AQ25*AR25+AQ26*AR26+AQ27*AR27+AQ28*AR28+AQ29*AR29+AQ30*AR30+AQ31*AR31+AQ32*AR32+AQ33*AR33+AQ34*AR34+AQ35*AR35+AQ36*AR36+AQ37*AR37+AQ38*AR38+AQ39*AR39)/AQ41),0)</f>
        <v>0</v>
      </c>
      <c r="AS41" s="122">
        <f>IFERROR(SUM(AS9:AS39),0)</f>
        <v>0</v>
      </c>
      <c r="AT41" s="119">
        <f>IFERROR(SUM(AT9:AT39),0)</f>
        <v>0</v>
      </c>
      <c r="AU41" s="120">
        <f>IFERROR(SUM(AU9:AU39),0)</f>
        <v>0</v>
      </c>
      <c r="AV41" s="121">
        <f>IFERROR(AT41/AU41,0)</f>
        <v>0</v>
      </c>
      <c r="AW41" s="120">
        <f>IFERROR(SUM(AW9:AW39),0)</f>
        <v>0</v>
      </c>
      <c r="AX41" s="121">
        <f>IFERROR(SUM((AW9*AX9+AW10*AX10+AW11*AX11+AW12*AX12+AW13*AX13+AW14*AX14+AW15*AX15+AW16*AX16+AW17*AX17+AW18*AX18+AW19*AX19+AW20*AX20+AW21*AX21+AW22*AX22+AW23*AX23+AW24*AX24+AW25*AX25+AW26*AX26+AW27*AX27+AW28*AX28+AW29*AX29+AW30*AX30+AW31*AX31+AW32*AX32+AW33*AX33+AW34*AX34+AW35*AX35+AW36*AX36+AW37*AX37+AW38*AX38+AW39*AX39)/AW41),0)</f>
        <v>0</v>
      </c>
      <c r="AY41" s="122">
        <f>IFERROR(SUM(AY9:AY39),0)</f>
        <v>0</v>
      </c>
      <c r="AZ41" s="119">
        <f>IFERROR(SUM(AZ9:AZ39),0)</f>
        <v>0</v>
      </c>
      <c r="BA41" s="120">
        <f>IFERROR(SUM(BA9:BA39),0)</f>
        <v>0</v>
      </c>
      <c r="BB41" s="121">
        <f>IFERROR(AZ41/BA41,0)</f>
        <v>0</v>
      </c>
      <c r="BC41" s="120">
        <f>IFERROR(SUM(BC9:BC39),0)</f>
        <v>0</v>
      </c>
      <c r="BD41" s="121">
        <f>IFERROR(SUM((BC9*BD9+BC10*BD10+BC11*BD11+BC12*BD12+BC13*BD13+BC14*BD14+BC15*BD15+BC16*BD16+BC17*BD17+BC18*BD18+BC19*BD19+BC20*BD20+BC21*BD21+BC22*BD22+BC23*BD23+BC24*BD24+BC25*BD25+BC26*BD26+BC27*BD27+BC28*BD28+BC29*BD29+BC30*BD30+BC31*BD31+BC32*BD32+BC33*BD33+BC34*BD34+BC35*BD35+BC36*BD36+BC37*BD37+BC38*BD38+BC39*BD39)/BC41),0)</f>
        <v>0</v>
      </c>
      <c r="BE41" s="122">
        <f>IFERROR(SUM(BE9:BE39),0)</f>
        <v>0</v>
      </c>
      <c r="BF41" s="119">
        <f>IFERROR(SUM(BF9:BF39),0)</f>
        <v>0</v>
      </c>
      <c r="BG41" s="120">
        <f>IFERROR(SUM(BG9:BG39),0)</f>
        <v>0</v>
      </c>
      <c r="BH41" s="121">
        <f>IFERROR(BF41/BG41,0)</f>
        <v>0</v>
      </c>
      <c r="BI41" s="120">
        <f>IFERROR(SUM(BI9:BI39),0)</f>
        <v>0</v>
      </c>
      <c r="BJ41" s="121">
        <f>IFERROR(SUM((BI9*BJ9+BI10*BJ10+BI11*BJ11+BI12*BJ12+BI13*BJ13+BI14*BJ14+BI15*BJ15+BI16*BJ16+BI17*BJ17+BI18*BJ18+BI19*BJ19+BI20*BJ20+BI21*BJ21+BI22*BJ22+BI23*BJ23+BI24*BJ24+BI25*BJ25+BI26*BJ26+BI27*BJ27+BI28*BJ28+BI29*BJ29+BI30*BJ30+BI31*BJ31+BI32*BJ32+BI33*BJ33+BI34*BJ34+BI35*BJ35+BI36*BJ36+BI37*BJ37+BI38*BJ38+BI39*BJ39)/BI41),0)</f>
        <v>0</v>
      </c>
      <c r="BK41" s="122">
        <f>IFERROR(SUM(BK9:BK39),0)</f>
        <v>0</v>
      </c>
      <c r="BL41" s="119">
        <f>IFERROR(SUM(BL9:BL39),0)</f>
        <v>0</v>
      </c>
      <c r="BM41" s="120">
        <f>IFERROR(SUM(BM9:BM39),0)</f>
        <v>0</v>
      </c>
      <c r="BN41" s="121">
        <f>IFERROR(BL41/BM41,0)</f>
        <v>0</v>
      </c>
      <c r="BO41" s="120">
        <f>IFERROR(SUM(BO9:BO39),0)</f>
        <v>0</v>
      </c>
      <c r="BP41" s="121">
        <f>IFERROR(SUM((BO9*BP9+BO10*BP10+BO11*BP11+BO12*BP12+BO13*BP13+BO14*BP14+BO15*BP15+BO16*BP16+BO17*BP17+BO18*BP18+BO19*BP19+BO20*BP20+BO21*BP21+BO22*BP22+BO23*BP23+BO24*BP24+BO25*BP25+BO26*BP26+BO27*BP27+BO28*BP28+BO29*BP29+BO30*BP30+BO31*BP31+BO32*BP32+BO33*BP33+BO34*BP34+BO35*BP35+BO36*BP36+BO37*BP37+BO38*BP38+BO39*BP39)/BO41),0)</f>
        <v>0</v>
      </c>
      <c r="BQ41" s="122">
        <f>IFERROR(SUM(BQ9:BQ39),0)</f>
        <v>0</v>
      </c>
      <c r="BR41" s="119">
        <f>IFERROR(SUM(BR9:BR39),0)</f>
        <v>0</v>
      </c>
      <c r="BS41" s="120">
        <f>IFERROR(SUM(BS9:BS39),0)</f>
        <v>0</v>
      </c>
      <c r="BT41" s="121">
        <f>IFERROR(BR41/BS41,0)</f>
        <v>0</v>
      </c>
      <c r="BU41" s="120">
        <f>IFERROR(SUM(BU9:BU39),0)</f>
        <v>0</v>
      </c>
      <c r="BV41" s="121">
        <f>IFERROR(SUM((BU9*BV9+BU10*BV10+BU11*BV11+BU12*BV12+BU13*BV13+BU14*BV14+BU15*BV15+BU16*BV16+BU17*BV17+BU18*BV18+BU19*BV19+BU20*BV20+BU21*BV21+BU22*BV22+BU23*BV23+BU24*BV24+BU25*BV25+BU26*BV26+BU27*BV27+BU28*BV28+BU29*BV29+BU30*BV30+BU31*BV31+BU32*BV32+BU33*BV33+BU34*BV34+BU35*BV35+BU36*BV36+BU37*BV37+BU38*BV38+BU39*BV39)/BU41),0)</f>
        <v>0</v>
      </c>
      <c r="BW41" s="122">
        <f>IFERROR(SUM(BW9:BW39),0)</f>
        <v>0</v>
      </c>
      <c r="BX41" s="119">
        <f>IFERROR(SUM(BX9:BX39),0)</f>
        <v>0</v>
      </c>
      <c r="BY41" s="123">
        <f>IFERROR(SUM(BY9:BY39),0)</f>
        <v>0</v>
      </c>
      <c r="BZ41" s="124">
        <f>IFERROR(BX41/BY41,0)</f>
        <v>0</v>
      </c>
      <c r="CA41" s="120">
        <f>IFERROR(SUM(CA9:CA39),0)</f>
        <v>0</v>
      </c>
      <c r="CB41" s="121">
        <f>IFERROR(SUM((CA9*CB9+CA10*CB10+CA11*CB11+CA12*CB12+CA13*CB13+CA14*CB14+CA15*CB15+CA16*CB16+CA17*CB17+CA18*CB18+CA19*CB19+CA20*CB20+CA21*CB21+CA22*CB22+CA23*CB23+CA24*CB24+CA25*CB25+CA26*CB26+CA27*CB27+CA28*CB28+CA29*CB29+CA30*CB30+CA31*CB31+CA32*CB32+CA33*CB33+CA34*CB34+CA35*CB35+CA36*CB36+CA37*CB37+CA38*CB38+CA39*CB39)/CA41),0)</f>
        <v>0</v>
      </c>
      <c r="CC41" s="122">
        <f>IFERROR(SUM(CC9:CC39),0)</f>
        <v>0</v>
      </c>
      <c r="CD41" s="119">
        <f>IFERROR(SUM(CD9:CD39),0)</f>
        <v>0</v>
      </c>
      <c r="CE41" s="120">
        <f>IFERROR(SUM(CE9:CE39),0)</f>
        <v>0</v>
      </c>
      <c r="CF41" s="121">
        <f>IFERROR(CD41/CE41,0)</f>
        <v>0</v>
      </c>
      <c r="CG41" s="120">
        <f>IFERROR(SUM(CG9:CG39),0)</f>
        <v>0</v>
      </c>
      <c r="CH41" s="121">
        <f>IFERROR(SUM((CG9*CH9+CG10*CH10+CG11*CH11+CG12*CH12+CG13*CH13+CG14*CH14+CG15*CH15+CG16*CH16+CG17*CH17+CG18*CH18+CG19*CH19+CG20*CH20+CG21*CH21+CG22*CH22+CG23*CH23+CG24*CH24+CG25*CH25+CG26*CH26+CG27*CH27+CG28*CH28+CG29*CH29+CG30*CH30+CG31*CH31+CG32*CH32+CG33*CH33+CG34*CH34+CG35*CH35+CG36*CH36+CG37*CH37+CG38*CH38+CG39*CH39)/CG41),0)</f>
        <v>0</v>
      </c>
      <c r="CI41" s="122">
        <f>IFERROR(SUM(CI9:CI39),0)</f>
        <v>0</v>
      </c>
      <c r="CJ41" s="119">
        <f>IFERROR(SUM(CJ9:CJ39),0)</f>
        <v>0</v>
      </c>
      <c r="CK41" s="120">
        <f>IFERROR(SUM(CK9:CK39),0)</f>
        <v>0</v>
      </c>
      <c r="CL41" s="121">
        <f>IFERROR(CJ41/CK41,0)</f>
        <v>0</v>
      </c>
      <c r="CM41" s="120">
        <f>IFERROR(SUM(CM9:CM39),0)</f>
        <v>0</v>
      </c>
      <c r="CN41" s="121">
        <f>IFERROR(SUM((CM9*CN9+CM10*CN10+CM11*CN11+CM12*CN12+CM13*CN13+CM14*CN14+CM15*CN15+CM16*CN16+CM17*CN17+CM18*CN18+CM19*CN19+CM20*CN20+CM21*CN21+CM22*CN22+CM23*CN23+CM24*CN24+CM25*CN25+CM26*CN26+CM27*CN27+CM28*CN28+CM29*CN29+CM30*CN30+CM31*CN31+CM32*CN32+CM33*CN33+CM34*CN34+CM35*CN35+CM36*CN36+CM37*CN37+CM38*CN38+CM39*CN39)/CM41),0)</f>
        <v>0</v>
      </c>
      <c r="CO41" s="122">
        <f>IFERROR(SUM(CO9:CO39),0)</f>
        <v>0</v>
      </c>
      <c r="CP41" s="119">
        <f>IFERROR(SUM(CP9:CP39),0)</f>
        <v>0</v>
      </c>
      <c r="CQ41" s="120">
        <f>IFERROR(SUM(CQ9:CQ39),0)</f>
        <v>0</v>
      </c>
      <c r="CR41" s="121">
        <f>IFERROR(CP41/CQ41,0)</f>
        <v>0</v>
      </c>
      <c r="CS41" s="120">
        <f>IFERROR(SUM(CS9:CS39),0)</f>
        <v>0</v>
      </c>
      <c r="CT41" s="121">
        <f>IFERROR(SUM((CS9*CT9+CS10*CT10+CS11*CT11+CS12*CT12+CS13*CT13+CS14*CT14+CS15*CT15+CS16*CT16+CS17*CT17+CS18*CT18+CS19*CT19+CS20*CT20+CS21*CT21+CS22*CT22+CS23*CT23+CS24*CT24+CS25*CT25+CS26*CT26+CS27*CT27+CS28*CT28+CS29*CT29+CS30*CT30+CS31*CT31+CS32*CT32+CS33*CT33+CS34*CT34+CS35*CT35+CS36*CT36+CS37*CT37+CS38*CT38+CS39*CT39)/CS41),0)</f>
        <v>0</v>
      </c>
      <c r="CU41" s="122">
        <f>IFERROR(SUM(CU9:CU39),0)</f>
        <v>0</v>
      </c>
      <c r="CV41" s="119">
        <f>IFERROR(SUM(CV9:CV39),0)</f>
        <v>0</v>
      </c>
      <c r="CW41" s="120">
        <f>IFERROR(SUM(CW9:CW39),0)</f>
        <v>0</v>
      </c>
      <c r="CX41" s="121">
        <f>IFERROR(CV41/CW41,0)</f>
        <v>0</v>
      </c>
      <c r="CY41" s="120">
        <f>IFERROR(SUM(CY9:CY39),0)</f>
        <v>0</v>
      </c>
      <c r="CZ41" s="121">
        <f>IFERROR(SUM((CY9*CZ9+CY10*CZ10+CY11*CZ11+CY12*CZ12+CY13*CZ13+CY14*CZ14+CY15*CZ15+CY16*CZ16+CY17*CZ17+CY18*CZ18+CY19*CZ19+CY20*CZ20+CY21*CZ21+CY22*CZ22+CY23*CZ23+CY24*CZ24+CY25*CZ25+CY26*CZ26+CY27*CZ27+CY28*CZ28+CY29*CZ29+CY30*CZ30+CY31*CZ31+CY32*CZ32+CY33*CZ33+CY34*CZ34+CY35*CZ35+CY36*CZ36+CY37*CZ37+CY38*CZ38+CY39*CZ39)/CY41),0)</f>
        <v>0</v>
      </c>
      <c r="DA41" s="122">
        <f>IFERROR(SUM(DA9:DA39),0)</f>
        <v>0</v>
      </c>
      <c r="DB41" s="119">
        <f>IFERROR(SUM(DB9:DB39),0)</f>
        <v>0</v>
      </c>
      <c r="DC41" s="120">
        <f>IFERROR(SUM(DC9:DC39),0)</f>
        <v>0</v>
      </c>
      <c r="DD41" s="121">
        <f>IFERROR(DB41/DC41,0)</f>
        <v>0</v>
      </c>
      <c r="DE41" s="120">
        <f>IFERROR(SUM(DE9:DE39),0)</f>
        <v>0</v>
      </c>
      <c r="DF41" s="121">
        <f>IFERROR(SUM((DE9*DF9+DE10*DF10+DE11*DF11+DE12*DF12+DE13*DF13+DE14*DF14+DE15*DF15+DE16*DF16+DE17*DF17+DE18*DF18+DE19*DF19+DE20*DF20+DE21*DF21+DE22*DF22+DE23*DF23+DE24*DF24+DE25*DF25+DE26*DF26+DE27*DF27+DE28*DF28+DE29*DF29+DE30*DF30+DE31*DF31+DE32*DF32+DE33*DF33+DE34*DF34+DE35*DF35+DE36*DF36+DE37*DF37+DE38*DF38+DE39*DF39)/DE41),0)</f>
        <v>0</v>
      </c>
      <c r="DG41" s="122">
        <f>IFERROR(SUM(DG9:DG39),0)</f>
        <v>0</v>
      </c>
      <c r="DH41" s="119">
        <f>IFERROR(SUM(DH9:DH39),0)</f>
        <v>0</v>
      </c>
      <c r="DI41" s="120">
        <f>IFERROR(SUM(DI9:DI39),0)</f>
        <v>0</v>
      </c>
      <c r="DJ41" s="121">
        <f>IFERROR(DH41/DI41,0)</f>
        <v>0</v>
      </c>
      <c r="DK41" s="120">
        <f>IFERROR(SUM(DK9:DK39),0)</f>
        <v>0</v>
      </c>
      <c r="DL41" s="121">
        <f>IFERROR(SUM((DK9*DL9+DK10*DL10+DK11*DL11+DK12*DL12+DK13*DL13+DK14*DL14+DK15*DL15+DK16*DL16+DK17*DL17+DK18*DL18+DK19*DL19+DK20*DL20+DK21*DL21+DK22*DL22+DK23*DL23+DK24*DL24+DK25*DL25+DK26*DL26+DK27*DL27+DK28*DL28+DK29*DL29+DK30*DL30+DK31*DL31+DK32*DL32+DK33*DL33+DK34*DL34+DK35*DL35+DK36*DL36+DK37*DL37+DK38*DL38+DK39*DL39)/DK41),0)</f>
        <v>0</v>
      </c>
      <c r="DM41" s="122">
        <f>IFERROR(SUM(DM9:DM39),0)</f>
        <v>0</v>
      </c>
      <c r="DN41" s="119">
        <f>IFERROR(SUM(DN9:DN39),0)</f>
        <v>0</v>
      </c>
      <c r="DO41" s="120">
        <f>IFERROR(SUM(DO9:DO39),0)</f>
        <v>0</v>
      </c>
      <c r="DP41" s="121">
        <f>IFERROR(DN41/DO41,0)</f>
        <v>0</v>
      </c>
      <c r="DQ41" s="120">
        <f>IFERROR(SUM(DQ9:DQ39),0)</f>
        <v>0</v>
      </c>
      <c r="DR41" s="121">
        <f>IFERROR(SUM((DQ9*DR9+DQ10*DR10+DQ11*DR11+DQ12*DR12+DQ13*DR13+DQ14*DR14+DQ15*DR15+DQ16*DR16+DQ17*DR17+DQ18*DR18+DQ19*DR19+DQ20*DR20+DQ21*DR21+DQ22*DR22+DQ23*DR23+DQ24*DR24+DQ25*DR25+DQ26*DR26+DQ27*DR27+DQ28*DR28+DQ29*DR29+DQ30*DR30+DQ31*DR31+DQ32*DR32+DQ33*DR33+DQ34*DR34+DQ35*DR35+DQ36*DR36+DQ37*DR37+DQ38*DR38+DQ39*DR39)/DQ41),0)</f>
        <v>0</v>
      </c>
      <c r="DS41" s="122">
        <f>IFERROR(SUM(DS9:DS39),0)</f>
        <v>0</v>
      </c>
      <c r="DT41" s="119">
        <f>IFERROR(SUM(DT9:DT39),0)</f>
        <v>0</v>
      </c>
      <c r="DU41" s="120">
        <f>IFERROR(SUM(DU9:DU39),0)</f>
        <v>0</v>
      </c>
      <c r="DV41" s="121">
        <f>IFERROR(DT41/DU41,0)</f>
        <v>0</v>
      </c>
      <c r="DW41" s="120">
        <f>IFERROR(SUM(DW9:DW39),0)</f>
        <v>0</v>
      </c>
      <c r="DX41" s="121">
        <f>IFERROR(SUM((DW9*DX9+DW10*DX10+DW11*DX11+DW12*DX12+DW13*DX13+DW14*DX14+DW15*DX15+DW16*DX16+DW17*DX17+DW18*DX18+DW19*DX19+DW20*DX20+DW21*DX21+DW22*DX22+DW23*DX23+DW24*DX24+DW25*DX25+DW26*DX26+DW27*DX27+DW28*DX28+DW29*DX29+DW30*DX30+DW31*DX31+DW32*DX32+DW33*DX33+DW34*DX34+DW35*DX35+DW36*DX36+DW37*DX37+DW38*DX38+DW39*DX39)/DW41),0)</f>
        <v>0</v>
      </c>
      <c r="DY41" s="122">
        <f>IFERROR(SUM(DY9:DY39),0)</f>
        <v>0</v>
      </c>
      <c r="DZ41" s="119">
        <f>IFERROR(SUM(DZ9:DZ39),0)</f>
        <v>0</v>
      </c>
      <c r="EA41" s="120">
        <f>IFERROR(SUM(EA9:EA39),0)</f>
        <v>0</v>
      </c>
      <c r="EB41" s="121">
        <f>IFERROR(DZ41/EA41,0)</f>
        <v>0</v>
      </c>
      <c r="EC41" s="120">
        <f>IFERROR(SUM(EC9:EC39),0)</f>
        <v>0</v>
      </c>
      <c r="ED41" s="121">
        <f>IFERROR(SUM((EC9*ED9+EC10*ED10+EC11*ED11+EC12*ED12+EC13*ED13+EC14*ED14+EC15*ED15+EC16*ED16+EC17*ED17+EC18*ED18+EC19*ED19+EC20*ED20+EC21*ED21+EC22*ED22+EC23*ED23+EC24*ED24+EC25*ED25+EC26*ED26+EC27*ED27+EC28*ED28+EC29*ED29+EC30*ED30+EC31*ED31+EC32*ED32+EC33*ED33+EC34*ED34+EC35*ED35+EC36*ED36+EC37*ED37+EC38*ED38+EC39*ED39)/EC41),0)</f>
        <v>0</v>
      </c>
      <c r="EE41" s="122">
        <f>IFERROR(SUM(EE9:EE39),0)</f>
        <v>0</v>
      </c>
      <c r="EF41" s="119">
        <f>IFERROR(SUM(EF9:EF39),0)</f>
        <v>0</v>
      </c>
      <c r="EG41" s="120">
        <f>IFERROR(SUM(EG9:EG39),0)</f>
        <v>0</v>
      </c>
      <c r="EH41" s="121">
        <f>IFERROR(EF41/EG41,0)</f>
        <v>0</v>
      </c>
      <c r="EI41" s="120">
        <f>IFERROR(SUM(EI9:EI39),0)</f>
        <v>0</v>
      </c>
      <c r="EJ41" s="121">
        <f>IFERROR(SUM((EI9*EJ9+EI10*EJ10+EI11*EJ11+EI12*EJ12+EI13*EJ13+EI14*EJ14+EI15*EJ15+EI16*EJ16+EI17*EJ17+EI18*EJ18+EI19*EJ19+EI20*EJ20+EI21*EJ21+EI22*EJ22+EI23*EJ23+EI24*EJ24+EI25*EJ25+EI26*EJ26+EI27*EJ27+EI28*EJ28+EI29*EJ29+EI30*EJ30+EI31*EJ31+EI32*EJ32+EI33*EJ33+EI34*EJ34+EI35*EJ35+EI36*EJ36+EI37*EJ37+EI38*EJ38+EI39*EJ39)/EI41),0)</f>
        <v>0</v>
      </c>
      <c r="EK41" s="122">
        <f>IFERROR(SUM(EK9:EK39),0)</f>
        <v>0</v>
      </c>
      <c r="EL41" s="119">
        <f>IFERROR(SUM(EL9:EL39),0)</f>
        <v>0</v>
      </c>
      <c r="EM41" s="120">
        <f>IFERROR(SUM(EM9:EM39),0)</f>
        <v>0</v>
      </c>
      <c r="EN41" s="121">
        <f>IFERROR(EL41/EM41,0)</f>
        <v>0</v>
      </c>
      <c r="EO41" s="120">
        <f>IFERROR(SUM(EO9:EO39),0)</f>
        <v>0</v>
      </c>
      <c r="EP41" s="121">
        <f>IFERROR(SUM((EO9*EP9+EO10*EP10+EO11*EP11+EO12*EP12+EO13*EP13+EO14*EP14+EO15*EP15+EO16*EP16+EO17*EP17+EO18*EP18+EO19*EP19+EO20*EP20+EO21*EP21+EO22*EP22+EO23*EP23+EO24*EP24+EO25*EP25+EO26*EP26+EO27*EP27+EO28*EP28+EO29*EP29+EO30*EP30+EO31*EP31+EO32*EP32+EO33*EP33+EO34*EP34+EO35*EP35+EO36*EP36+EO37*EP37+EO38*EP38+EO39*EP39)/EO41),0)</f>
        <v>0</v>
      </c>
      <c r="EQ41" s="122">
        <f>IFERROR(SUM(EQ9:EQ39),0)</f>
        <v>0</v>
      </c>
      <c r="ER41" s="98"/>
      <c r="ES41" s="125"/>
      <c r="ET41" s="98"/>
      <c r="EU41" s="126"/>
      <c r="EV41" s="98"/>
      <c r="EW41" s="98"/>
    </row>
    <row r="42" spans="1:153" ht="12.75" customHeight="1" x14ac:dyDescent="0.6">
      <c r="V42" s="115"/>
      <c r="W42" s="115"/>
      <c r="X42" s="115"/>
      <c r="Y42" s="115"/>
      <c r="Z42" s="115"/>
    </row>
  </sheetData>
  <mergeCells count="6">
    <mergeCell ref="A7:C7"/>
    <mergeCell ref="A2:C2"/>
    <mergeCell ref="A3:C3"/>
    <mergeCell ref="A4:C4"/>
    <mergeCell ref="A5:C5"/>
    <mergeCell ref="A6:C6"/>
  </mergeCells>
  <conditionalFormatting sqref="EW9:EW39">
    <cfRule type="cellIs" dxfId="56" priority="54" operator="equal">
      <formula>0</formula>
    </cfRule>
  </conditionalFormatting>
  <conditionalFormatting sqref="R9:T39 X9:Z39 AD9:AF39 AJ9:AL39 AP9:AR39 AV9:AX39 BB9:BD39 BH9:BJ39 BN9:BP39 BT9:BV39 BZ9:CB39 CF9:CH39 CL9:CN39 CR9:CT39 CX9:CZ39 DD9:DF39 DJ9:DL39 DP9:DR39 DV9:DX39 EB9:ED39 EH9:EJ39 EN9:EP39 ER9:EV39">
    <cfRule type="cellIs" dxfId="55" priority="57" operator="equal">
      <formula>0</formula>
    </cfRule>
  </conditionalFormatting>
  <conditionalFormatting sqref="L9:M39">
    <cfRule type="cellIs" dxfId="54" priority="56" operator="equal">
      <formula>0</formula>
    </cfRule>
  </conditionalFormatting>
  <conditionalFormatting sqref="N9:N39">
    <cfRule type="cellIs" dxfId="53" priority="55" operator="equal">
      <formula>0</formula>
    </cfRule>
  </conditionalFormatting>
  <conditionalFormatting sqref="H9:H39">
    <cfRule type="cellIs" dxfId="52" priority="52" operator="equal">
      <formula>0</formula>
    </cfRule>
  </conditionalFormatting>
  <conditionalFormatting sqref="D9:G38 E39:G39">
    <cfRule type="cellIs" dxfId="51" priority="53" operator="equal">
      <formula>0</formula>
    </cfRule>
  </conditionalFormatting>
  <conditionalFormatting sqref="I9:I39">
    <cfRule type="cellIs" dxfId="50" priority="51" operator="equal">
      <formula>0</formula>
    </cfRule>
  </conditionalFormatting>
  <conditionalFormatting sqref="O9:O39">
    <cfRule type="cellIs" dxfId="49" priority="50" operator="equal">
      <formula>0</formula>
    </cfRule>
  </conditionalFormatting>
  <conditionalFormatting sqref="U9:U39">
    <cfRule type="cellIs" dxfId="48" priority="49" operator="equal">
      <formula>0</formula>
    </cfRule>
  </conditionalFormatting>
  <conditionalFormatting sqref="AA9:AA39">
    <cfRule type="cellIs" dxfId="47" priority="48" operator="equal">
      <formula>0</formula>
    </cfRule>
  </conditionalFormatting>
  <conditionalFormatting sqref="AG9:AG39">
    <cfRule type="cellIs" dxfId="46" priority="47" operator="equal">
      <formula>0</formula>
    </cfRule>
  </conditionalFormatting>
  <conditionalFormatting sqref="AM9:AM39">
    <cfRule type="cellIs" dxfId="45" priority="46" operator="equal">
      <formula>0</formula>
    </cfRule>
  </conditionalFormatting>
  <conditionalFormatting sqref="AS9:AS39">
    <cfRule type="cellIs" dxfId="44" priority="45" operator="equal">
      <formula>0</formula>
    </cfRule>
  </conditionalFormatting>
  <conditionalFormatting sqref="AY9:AY39">
    <cfRule type="cellIs" dxfId="43" priority="44" operator="equal">
      <formula>0</formula>
    </cfRule>
  </conditionalFormatting>
  <conditionalFormatting sqref="BE9:BE39">
    <cfRule type="cellIs" dxfId="42" priority="43" operator="equal">
      <formula>0</formula>
    </cfRule>
  </conditionalFormatting>
  <conditionalFormatting sqref="BK9:BK39">
    <cfRule type="cellIs" dxfId="41" priority="42" operator="equal">
      <formula>0</formula>
    </cfRule>
  </conditionalFormatting>
  <conditionalFormatting sqref="BQ9:BQ39">
    <cfRule type="cellIs" dxfId="40" priority="41" operator="equal">
      <formula>0</formula>
    </cfRule>
  </conditionalFormatting>
  <conditionalFormatting sqref="BW9:BW39">
    <cfRule type="cellIs" dxfId="39" priority="40" operator="equal">
      <formula>0</formula>
    </cfRule>
  </conditionalFormatting>
  <conditionalFormatting sqref="CC9:CC39">
    <cfRule type="cellIs" dxfId="38" priority="39" operator="equal">
      <formula>0</formula>
    </cfRule>
  </conditionalFormatting>
  <conditionalFormatting sqref="CI9:CI39">
    <cfRule type="cellIs" dxfId="37" priority="38" operator="equal">
      <formula>0</formula>
    </cfRule>
  </conditionalFormatting>
  <conditionalFormatting sqref="CO9:CO39">
    <cfRule type="cellIs" dxfId="36" priority="37" operator="equal">
      <formula>0</formula>
    </cfRule>
  </conditionalFormatting>
  <conditionalFormatting sqref="CU9:CU39">
    <cfRule type="cellIs" dxfId="35" priority="36" operator="equal">
      <formula>0</formula>
    </cfRule>
  </conditionalFormatting>
  <conditionalFormatting sqref="DA9:DA39">
    <cfRule type="cellIs" dxfId="34" priority="35" operator="equal">
      <formula>0</formula>
    </cfRule>
  </conditionalFormatting>
  <conditionalFormatting sqref="DG9:DG39">
    <cfRule type="cellIs" dxfId="33" priority="34" operator="equal">
      <formula>0</formula>
    </cfRule>
  </conditionalFormatting>
  <conditionalFormatting sqref="DM9:DM39">
    <cfRule type="cellIs" dxfId="32" priority="33" operator="equal">
      <formula>0</formula>
    </cfRule>
  </conditionalFormatting>
  <conditionalFormatting sqref="DS9:DS39">
    <cfRule type="cellIs" dxfId="31" priority="32" operator="equal">
      <formula>0</formula>
    </cfRule>
  </conditionalFormatting>
  <conditionalFormatting sqref="DY9:DY39">
    <cfRule type="cellIs" dxfId="30" priority="31" operator="equal">
      <formula>0</formula>
    </cfRule>
  </conditionalFormatting>
  <conditionalFormatting sqref="EE9:EE39">
    <cfRule type="cellIs" dxfId="29" priority="30" operator="equal">
      <formula>0</formula>
    </cfRule>
  </conditionalFormatting>
  <conditionalFormatting sqref="EK9:EK39">
    <cfRule type="cellIs" dxfId="28" priority="29" operator="equal">
      <formula>0</formula>
    </cfRule>
  </conditionalFormatting>
  <conditionalFormatting sqref="EQ9:EQ39">
    <cfRule type="cellIs" dxfId="27" priority="28" operator="equal">
      <formula>0</formula>
    </cfRule>
  </conditionalFormatting>
  <conditionalFormatting sqref="J10:K38 K39 K9">
    <cfRule type="cellIs" dxfId="26" priority="27" operator="equal">
      <formula>0</formula>
    </cfRule>
  </conditionalFormatting>
  <conditionalFormatting sqref="P9:Q39">
    <cfRule type="cellIs" dxfId="25" priority="26" operator="equal">
      <formula>0</formula>
    </cfRule>
  </conditionalFormatting>
  <conditionalFormatting sqref="V9:W39">
    <cfRule type="cellIs" dxfId="24" priority="25" operator="equal">
      <formula>0</formula>
    </cfRule>
  </conditionalFormatting>
  <conditionalFormatting sqref="AB9:AC39">
    <cfRule type="cellIs" dxfId="23" priority="24" operator="equal">
      <formula>0</formula>
    </cfRule>
  </conditionalFormatting>
  <conditionalFormatting sqref="AH9:AI39">
    <cfRule type="cellIs" dxfId="22" priority="23" operator="equal">
      <formula>0</formula>
    </cfRule>
  </conditionalFormatting>
  <conditionalFormatting sqref="AN9:AO39">
    <cfRule type="cellIs" dxfId="21" priority="22" operator="equal">
      <formula>0</formula>
    </cfRule>
  </conditionalFormatting>
  <conditionalFormatting sqref="AT9:AU39">
    <cfRule type="cellIs" dxfId="20" priority="21" operator="equal">
      <formula>0</formula>
    </cfRule>
  </conditionalFormatting>
  <conditionalFormatting sqref="AZ9:BA39">
    <cfRule type="cellIs" dxfId="19" priority="20" operator="equal">
      <formula>0</formula>
    </cfRule>
  </conditionalFormatting>
  <conditionalFormatting sqref="BF9:BG39">
    <cfRule type="cellIs" dxfId="18" priority="19" operator="equal">
      <formula>0</formula>
    </cfRule>
  </conditionalFormatting>
  <conditionalFormatting sqref="BL9:BM39">
    <cfRule type="cellIs" dxfId="17" priority="18" operator="equal">
      <formula>0</formula>
    </cfRule>
  </conditionalFormatting>
  <conditionalFormatting sqref="BR9:BS39">
    <cfRule type="cellIs" dxfId="16" priority="17" operator="equal">
      <formula>0</formula>
    </cfRule>
  </conditionalFormatting>
  <conditionalFormatting sqref="BX9:BY39">
    <cfRule type="cellIs" dxfId="15" priority="16" operator="equal">
      <formula>0</formula>
    </cfRule>
  </conditionalFormatting>
  <conditionalFormatting sqref="CD9:CE39">
    <cfRule type="cellIs" dxfId="14" priority="15" operator="equal">
      <formula>0</formula>
    </cfRule>
  </conditionalFormatting>
  <conditionalFormatting sqref="CJ9:CK39">
    <cfRule type="cellIs" dxfId="13" priority="14" operator="equal">
      <formula>0</formula>
    </cfRule>
  </conditionalFormatting>
  <conditionalFormatting sqref="CP9:CQ39">
    <cfRule type="cellIs" dxfId="12" priority="13" operator="equal">
      <formula>0</formula>
    </cfRule>
  </conditionalFormatting>
  <conditionalFormatting sqref="CV9:CW39">
    <cfRule type="cellIs" dxfId="11" priority="12" operator="equal">
      <formula>0</formula>
    </cfRule>
  </conditionalFormatting>
  <conditionalFormatting sqref="DB9:DC39">
    <cfRule type="cellIs" dxfId="10" priority="11" operator="equal">
      <formula>0</formula>
    </cfRule>
  </conditionalFormatting>
  <conditionalFormatting sqref="DH9:DI39">
    <cfRule type="cellIs" dxfId="9" priority="10" operator="equal">
      <formula>0</formula>
    </cfRule>
  </conditionalFormatting>
  <conditionalFormatting sqref="DN9:DO39">
    <cfRule type="cellIs" dxfId="8" priority="9" operator="equal">
      <formula>0</formula>
    </cfRule>
  </conditionalFormatting>
  <conditionalFormatting sqref="DT9:DU39">
    <cfRule type="cellIs" dxfId="7" priority="8" operator="equal">
      <formula>0</formula>
    </cfRule>
  </conditionalFormatting>
  <conditionalFormatting sqref="DZ9:EA39">
    <cfRule type="cellIs" dxfId="6" priority="7" operator="equal">
      <formula>0</formula>
    </cfRule>
  </conditionalFormatting>
  <conditionalFormatting sqref="EF9:EG39">
    <cfRule type="cellIs" dxfId="5" priority="5" operator="equal">
      <formula>0</formula>
    </cfRule>
  </conditionalFormatting>
  <conditionalFormatting sqref="EL9:EM39">
    <cfRule type="cellIs" dxfId="4" priority="4" operator="equal">
      <formula>0</formula>
    </cfRule>
  </conditionalFormatting>
  <conditionalFormatting sqref="J39">
    <cfRule type="cellIs" dxfId="3" priority="3" operator="equal">
      <formula>0</formula>
    </cfRule>
  </conditionalFormatting>
  <conditionalFormatting sqref="J9">
    <cfRule type="cellIs" dxfId="2" priority="2" operator="equal">
      <formula>0</formula>
    </cfRule>
  </conditionalFormatting>
  <conditionalFormatting sqref="D39">
    <cfRule type="cellIs" dxfId="1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C721"/>
  <sheetViews>
    <sheetView workbookViewId="0">
      <selection sqref="A1:XFD1048576"/>
    </sheetView>
  </sheetViews>
  <sheetFormatPr baseColWidth="10" defaultRowHeight="14.25" x14ac:dyDescent="0.45"/>
  <cols>
    <col min="1" max="1" width="11.3984375" bestFit="1" customWidth="1"/>
    <col min="2" max="2" width="18.59765625" bestFit="1" customWidth="1"/>
    <col min="3" max="3" width="23.86328125" bestFit="1" customWidth="1"/>
    <col min="4" max="4" width="14.46484375" bestFit="1" customWidth="1"/>
    <col min="5" max="5" width="21.265625" bestFit="1" customWidth="1"/>
    <col min="6" max="6" width="19.3984375" bestFit="1" customWidth="1"/>
    <col min="7" max="7" width="20.1328125" bestFit="1" customWidth="1"/>
    <col min="8" max="8" width="13.86328125" bestFit="1" customWidth="1"/>
    <col min="9" max="9" width="15.265625" bestFit="1" customWidth="1"/>
    <col min="10" max="10" width="19.265625" bestFit="1" customWidth="1"/>
    <col min="11" max="11" width="18.73046875" bestFit="1" customWidth="1"/>
    <col min="12" max="12" width="15.86328125" bestFit="1" customWidth="1"/>
    <col min="13" max="13" width="12.265625" bestFit="1" customWidth="1"/>
    <col min="14" max="14" width="20.86328125" bestFit="1" customWidth="1"/>
    <col min="15" max="15" width="39" bestFit="1" customWidth="1"/>
    <col min="16" max="16" width="10.3984375" customWidth="1"/>
    <col min="17" max="17" width="15.73046875" bestFit="1" customWidth="1"/>
    <col min="18" max="18" width="20.46484375" bestFit="1" customWidth="1"/>
    <col min="19" max="19" width="14.46484375" bestFit="1" customWidth="1"/>
    <col min="20" max="20" width="16.73046875" bestFit="1" customWidth="1"/>
    <col min="21" max="21" width="7.3984375" customWidth="1"/>
    <col min="22" max="22" width="14.1328125" bestFit="1" customWidth="1"/>
    <col min="23" max="23" width="11.73046875" bestFit="1" customWidth="1"/>
    <col min="24" max="24" width="16.265625" bestFit="1" customWidth="1"/>
    <col min="25" max="25" width="17" bestFit="1" customWidth="1"/>
    <col min="26" max="26" width="13.59765625" bestFit="1" customWidth="1"/>
    <col min="27" max="27" width="12.59765625" bestFit="1" customWidth="1"/>
    <col min="28" max="28" width="20.86328125" bestFit="1" customWidth="1"/>
    <col min="29" max="29" width="16.46484375" bestFit="1" customWidth="1"/>
  </cols>
  <sheetData>
    <row r="1" spans="1:29" x14ac:dyDescent="0.45">
      <c r="A1" t="s">
        <v>81</v>
      </c>
      <c r="B1" t="s">
        <v>82</v>
      </c>
      <c r="C1" t="s">
        <v>83</v>
      </c>
      <c r="D1" t="s">
        <v>84</v>
      </c>
      <c r="E1" t="s">
        <v>85</v>
      </c>
      <c r="F1" t="s">
        <v>86</v>
      </c>
      <c r="G1" t="s">
        <v>87</v>
      </c>
      <c r="H1" t="s">
        <v>88</v>
      </c>
      <c r="I1" t="s">
        <v>89</v>
      </c>
      <c r="J1" t="s">
        <v>90</v>
      </c>
      <c r="K1" t="s">
        <v>91</v>
      </c>
      <c r="L1" t="s">
        <v>92</v>
      </c>
      <c r="M1" t="s">
        <v>93</v>
      </c>
      <c r="N1" t="s">
        <v>94</v>
      </c>
      <c r="O1" t="s">
        <v>95</v>
      </c>
      <c r="P1" t="s">
        <v>96</v>
      </c>
      <c r="Q1" t="s">
        <v>97</v>
      </c>
      <c r="R1" t="s">
        <v>98</v>
      </c>
      <c r="S1" t="s">
        <v>99</v>
      </c>
      <c r="T1" t="s">
        <v>100</v>
      </c>
      <c r="U1" t="s">
        <v>101</v>
      </c>
      <c r="V1" t="s">
        <v>102</v>
      </c>
      <c r="W1" t="s">
        <v>103</v>
      </c>
      <c r="X1" t="s">
        <v>104</v>
      </c>
      <c r="Y1" t="s">
        <v>105</v>
      </c>
      <c r="Z1" t="s">
        <v>106</v>
      </c>
      <c r="AA1" t="s">
        <v>107</v>
      </c>
      <c r="AB1" t="s">
        <v>108</v>
      </c>
      <c r="AC1" t="s">
        <v>109</v>
      </c>
    </row>
    <row r="2" spans="1:29" x14ac:dyDescent="0.45">
      <c r="A2">
        <v>2433775</v>
      </c>
      <c r="B2" s="59" t="s">
        <v>110</v>
      </c>
      <c r="C2" s="59" t="s">
        <v>118</v>
      </c>
      <c r="D2" s="59" t="s">
        <v>51</v>
      </c>
      <c r="E2" s="59" t="s">
        <v>51</v>
      </c>
      <c r="F2" s="59" t="s">
        <v>51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 s="59" t="s">
        <v>150</v>
      </c>
      <c r="Q2">
        <v>0</v>
      </c>
      <c r="R2">
        <v>456</v>
      </c>
      <c r="S2">
        <v>43438.446601941781</v>
      </c>
      <c r="T2">
        <v>95.259751300000005</v>
      </c>
      <c r="U2" s="59"/>
      <c r="V2">
        <v>172</v>
      </c>
      <c r="W2">
        <v>651</v>
      </c>
      <c r="X2">
        <v>280</v>
      </c>
      <c r="Y2">
        <v>176</v>
      </c>
      <c r="Z2">
        <v>37.012987000000003</v>
      </c>
      <c r="AA2">
        <v>0</v>
      </c>
      <c r="AB2">
        <v>38.596491200000003</v>
      </c>
      <c r="AC2">
        <v>0</v>
      </c>
    </row>
    <row r="3" spans="1:29" x14ac:dyDescent="0.45">
      <c r="A3">
        <v>2433775</v>
      </c>
      <c r="B3" s="59" t="s">
        <v>110</v>
      </c>
      <c r="C3" s="59" t="s">
        <v>118</v>
      </c>
      <c r="D3" s="59" t="s">
        <v>52</v>
      </c>
      <c r="E3" s="59" t="s">
        <v>52</v>
      </c>
      <c r="F3" s="59" t="s">
        <v>52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 s="59" t="s">
        <v>150</v>
      </c>
      <c r="Q3">
        <v>0</v>
      </c>
      <c r="R3">
        <v>456</v>
      </c>
      <c r="S3">
        <v>43438.446601941781</v>
      </c>
      <c r="T3">
        <v>95.259751300000005</v>
      </c>
      <c r="U3" s="59"/>
      <c r="V3">
        <v>172</v>
      </c>
      <c r="W3">
        <v>651</v>
      </c>
      <c r="X3">
        <v>280</v>
      </c>
      <c r="Y3">
        <v>176</v>
      </c>
      <c r="Z3">
        <v>37.012987000000003</v>
      </c>
      <c r="AA3">
        <v>0</v>
      </c>
      <c r="AB3">
        <v>38.596491200000003</v>
      </c>
      <c r="AC3">
        <v>0</v>
      </c>
    </row>
    <row r="4" spans="1:29" x14ac:dyDescent="0.45">
      <c r="A4">
        <v>2433775</v>
      </c>
      <c r="B4" s="59" t="s">
        <v>110</v>
      </c>
      <c r="C4" s="59" t="s">
        <v>118</v>
      </c>
      <c r="D4" s="59" t="s">
        <v>53</v>
      </c>
      <c r="E4" s="59" t="s">
        <v>53</v>
      </c>
      <c r="F4" s="59" t="s">
        <v>53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 s="59" t="s">
        <v>150</v>
      </c>
      <c r="Q4">
        <v>0</v>
      </c>
      <c r="R4">
        <v>456</v>
      </c>
      <c r="S4">
        <v>43438.446601941781</v>
      </c>
      <c r="T4">
        <v>95.259751300000005</v>
      </c>
      <c r="U4" s="59"/>
      <c r="V4">
        <v>172</v>
      </c>
      <c r="W4">
        <v>651</v>
      </c>
      <c r="X4">
        <v>280</v>
      </c>
      <c r="Y4">
        <v>176</v>
      </c>
      <c r="Z4">
        <v>37.012987000000003</v>
      </c>
      <c r="AA4">
        <v>0</v>
      </c>
      <c r="AB4">
        <v>38.596491200000003</v>
      </c>
      <c r="AC4">
        <v>0</v>
      </c>
    </row>
    <row r="5" spans="1:29" x14ac:dyDescent="0.45">
      <c r="A5">
        <v>2433775</v>
      </c>
      <c r="B5" s="59" t="s">
        <v>110</v>
      </c>
      <c r="C5" s="59" t="s">
        <v>118</v>
      </c>
      <c r="D5" s="59" t="s">
        <v>54</v>
      </c>
      <c r="E5" s="59" t="s">
        <v>54</v>
      </c>
      <c r="F5" s="59" t="s">
        <v>54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 s="59" t="s">
        <v>150</v>
      </c>
      <c r="Q5">
        <v>0</v>
      </c>
      <c r="R5">
        <v>456</v>
      </c>
      <c r="S5">
        <v>43438.446601941781</v>
      </c>
      <c r="T5">
        <v>95.259751300000005</v>
      </c>
      <c r="U5" s="59"/>
      <c r="V5">
        <v>172</v>
      </c>
      <c r="W5">
        <v>651</v>
      </c>
      <c r="X5">
        <v>280</v>
      </c>
      <c r="Y5">
        <v>176</v>
      </c>
      <c r="Z5">
        <v>37.012987000000003</v>
      </c>
      <c r="AA5">
        <v>0</v>
      </c>
      <c r="AB5">
        <v>38.596491200000003</v>
      </c>
      <c r="AC5">
        <v>0</v>
      </c>
    </row>
    <row r="6" spans="1:29" x14ac:dyDescent="0.45">
      <c r="A6">
        <v>2433775</v>
      </c>
      <c r="B6" s="59" t="s">
        <v>110</v>
      </c>
      <c r="C6" s="59" t="s">
        <v>118</v>
      </c>
      <c r="D6" s="59" t="s">
        <v>55</v>
      </c>
      <c r="E6" s="59" t="s">
        <v>55</v>
      </c>
      <c r="F6" s="59" t="s">
        <v>55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 s="59" t="s">
        <v>150</v>
      </c>
      <c r="Q6">
        <v>0</v>
      </c>
      <c r="R6">
        <v>456</v>
      </c>
      <c r="S6">
        <v>43438.446601941781</v>
      </c>
      <c r="T6">
        <v>95.259751300000005</v>
      </c>
      <c r="U6" s="59"/>
      <c r="V6">
        <v>172</v>
      </c>
      <c r="W6">
        <v>651</v>
      </c>
      <c r="X6">
        <v>280</v>
      </c>
      <c r="Y6">
        <v>176</v>
      </c>
      <c r="Z6">
        <v>37.012987000000003</v>
      </c>
      <c r="AA6">
        <v>0</v>
      </c>
      <c r="AB6">
        <v>38.596491200000003</v>
      </c>
      <c r="AC6">
        <v>0</v>
      </c>
    </row>
    <row r="7" spans="1:29" x14ac:dyDescent="0.45">
      <c r="A7">
        <v>2433775</v>
      </c>
      <c r="B7" s="59" t="s">
        <v>110</v>
      </c>
      <c r="C7" s="59" t="s">
        <v>118</v>
      </c>
      <c r="D7" s="59" t="s">
        <v>56</v>
      </c>
      <c r="E7" s="59" t="s">
        <v>56</v>
      </c>
      <c r="F7" s="59" t="s">
        <v>56</v>
      </c>
      <c r="G7">
        <v>28</v>
      </c>
      <c r="H7">
        <v>20</v>
      </c>
      <c r="I7">
        <v>30</v>
      </c>
      <c r="J7">
        <v>26</v>
      </c>
      <c r="K7">
        <v>2</v>
      </c>
      <c r="L7">
        <v>2500.0000000000082</v>
      </c>
      <c r="M7">
        <v>0</v>
      </c>
      <c r="N7">
        <v>28</v>
      </c>
      <c r="O7" t="s">
        <v>126</v>
      </c>
      <c r="P7" s="59" t="s">
        <v>151</v>
      </c>
      <c r="Q7">
        <v>7.1428571400000003</v>
      </c>
      <c r="R7">
        <v>456</v>
      </c>
      <c r="S7">
        <v>43438.446601941781</v>
      </c>
      <c r="T7">
        <v>95.259751300000005</v>
      </c>
      <c r="U7" s="59"/>
      <c r="V7">
        <v>172</v>
      </c>
      <c r="W7">
        <v>651</v>
      </c>
      <c r="X7">
        <v>280</v>
      </c>
      <c r="Y7">
        <v>176</v>
      </c>
      <c r="Z7">
        <v>37.012987000000003</v>
      </c>
      <c r="AA7">
        <v>0</v>
      </c>
      <c r="AB7">
        <v>38.596491200000003</v>
      </c>
      <c r="AC7">
        <v>0</v>
      </c>
    </row>
    <row r="8" spans="1:29" x14ac:dyDescent="0.45">
      <c r="A8">
        <v>2433775</v>
      </c>
      <c r="B8" s="59" t="s">
        <v>110</v>
      </c>
      <c r="C8" s="59" t="s">
        <v>118</v>
      </c>
      <c r="D8" s="59" t="s">
        <v>57</v>
      </c>
      <c r="E8" s="59" t="s">
        <v>57</v>
      </c>
      <c r="F8" s="59" t="s">
        <v>57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s="59" t="s">
        <v>150</v>
      </c>
      <c r="Q8">
        <v>0</v>
      </c>
      <c r="R8">
        <v>456</v>
      </c>
      <c r="S8">
        <v>43438.446601941781</v>
      </c>
      <c r="T8">
        <v>95.259751300000005</v>
      </c>
      <c r="U8" s="59"/>
      <c r="V8">
        <v>172</v>
      </c>
      <c r="W8">
        <v>651</v>
      </c>
      <c r="X8">
        <v>280</v>
      </c>
      <c r="Y8">
        <v>176</v>
      </c>
      <c r="Z8">
        <v>37.012987000000003</v>
      </c>
      <c r="AA8">
        <v>0</v>
      </c>
      <c r="AB8">
        <v>38.596491200000003</v>
      </c>
      <c r="AC8">
        <v>0</v>
      </c>
    </row>
    <row r="9" spans="1:29" x14ac:dyDescent="0.45">
      <c r="A9">
        <v>2433775</v>
      </c>
      <c r="B9" s="59" t="s">
        <v>110</v>
      </c>
      <c r="C9" s="59" t="s">
        <v>118</v>
      </c>
      <c r="D9" s="59" t="s">
        <v>58</v>
      </c>
      <c r="E9" s="59" t="s">
        <v>58</v>
      </c>
      <c r="F9" s="59" t="s">
        <v>58</v>
      </c>
      <c r="G9">
        <v>18</v>
      </c>
      <c r="H9">
        <v>6</v>
      </c>
      <c r="I9">
        <v>19</v>
      </c>
      <c r="J9">
        <v>17</v>
      </c>
      <c r="K9">
        <v>1</v>
      </c>
      <c r="L9">
        <v>1636.893203883496</v>
      </c>
      <c r="M9">
        <v>0</v>
      </c>
      <c r="N9">
        <v>18</v>
      </c>
      <c r="O9" t="s">
        <v>127</v>
      </c>
      <c r="P9" s="59" t="s">
        <v>152</v>
      </c>
      <c r="Q9">
        <v>5.5555555600000002</v>
      </c>
      <c r="R9">
        <v>456</v>
      </c>
      <c r="S9">
        <v>43438.446601941781</v>
      </c>
      <c r="T9">
        <v>95.259751300000005</v>
      </c>
      <c r="U9" s="59"/>
      <c r="V9">
        <v>172</v>
      </c>
      <c r="W9">
        <v>651</v>
      </c>
      <c r="X9">
        <v>280</v>
      </c>
      <c r="Y9">
        <v>176</v>
      </c>
      <c r="Z9">
        <v>37.012987000000003</v>
      </c>
      <c r="AA9">
        <v>0</v>
      </c>
      <c r="AB9">
        <v>38.596491200000003</v>
      </c>
      <c r="AC9">
        <v>0</v>
      </c>
    </row>
    <row r="10" spans="1:29" x14ac:dyDescent="0.45">
      <c r="A10">
        <v>2433775</v>
      </c>
      <c r="B10" s="59" t="s">
        <v>110</v>
      </c>
      <c r="C10" s="59" t="s">
        <v>118</v>
      </c>
      <c r="D10" s="59" t="s">
        <v>59</v>
      </c>
      <c r="E10" s="59" t="s">
        <v>59</v>
      </c>
      <c r="F10" s="59" t="s">
        <v>59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 s="59" t="s">
        <v>150</v>
      </c>
      <c r="Q10">
        <v>0</v>
      </c>
      <c r="R10">
        <v>456</v>
      </c>
      <c r="S10">
        <v>43438.446601941781</v>
      </c>
      <c r="T10">
        <v>95.259751300000005</v>
      </c>
      <c r="U10" s="59"/>
      <c r="V10">
        <v>172</v>
      </c>
      <c r="W10">
        <v>651</v>
      </c>
      <c r="X10">
        <v>280</v>
      </c>
      <c r="Y10">
        <v>176</v>
      </c>
      <c r="Z10">
        <v>37.012987000000003</v>
      </c>
      <c r="AA10">
        <v>0</v>
      </c>
      <c r="AB10">
        <v>38.596491200000003</v>
      </c>
      <c r="AC10">
        <v>0</v>
      </c>
    </row>
    <row r="11" spans="1:29" x14ac:dyDescent="0.45">
      <c r="A11">
        <v>2433775</v>
      </c>
      <c r="B11" s="59" t="s">
        <v>110</v>
      </c>
      <c r="C11" s="59" t="s">
        <v>118</v>
      </c>
      <c r="D11" s="59" t="s">
        <v>28</v>
      </c>
      <c r="E11" s="59" t="s">
        <v>28</v>
      </c>
      <c r="F11" s="59" t="s">
        <v>28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 s="59" t="s">
        <v>150</v>
      </c>
      <c r="Q11">
        <v>0</v>
      </c>
      <c r="R11">
        <v>456</v>
      </c>
      <c r="S11">
        <v>43438.446601941781</v>
      </c>
      <c r="T11">
        <v>95.259751300000005</v>
      </c>
      <c r="U11" s="59"/>
      <c r="V11">
        <v>172</v>
      </c>
      <c r="W11">
        <v>651</v>
      </c>
      <c r="X11">
        <v>280</v>
      </c>
      <c r="Y11">
        <v>176</v>
      </c>
      <c r="Z11">
        <v>37.012987000000003</v>
      </c>
      <c r="AA11">
        <v>0</v>
      </c>
      <c r="AB11">
        <v>38.596491200000003</v>
      </c>
      <c r="AC11">
        <v>0</v>
      </c>
    </row>
    <row r="12" spans="1:29" x14ac:dyDescent="0.45">
      <c r="A12">
        <v>2433775</v>
      </c>
      <c r="B12" s="59" t="s">
        <v>110</v>
      </c>
      <c r="C12" s="59" t="s">
        <v>118</v>
      </c>
      <c r="D12" s="59" t="s">
        <v>60</v>
      </c>
      <c r="E12" s="59" t="s">
        <v>60</v>
      </c>
      <c r="F12" s="59" t="s">
        <v>60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 s="59" t="s">
        <v>150</v>
      </c>
      <c r="Q12">
        <v>0</v>
      </c>
      <c r="R12">
        <v>456</v>
      </c>
      <c r="S12">
        <v>43438.446601941781</v>
      </c>
      <c r="T12">
        <v>95.259751300000005</v>
      </c>
      <c r="U12" s="59"/>
      <c r="V12">
        <v>172</v>
      </c>
      <c r="W12">
        <v>651</v>
      </c>
      <c r="X12">
        <v>280</v>
      </c>
      <c r="Y12">
        <v>176</v>
      </c>
      <c r="Z12">
        <v>37.012987000000003</v>
      </c>
      <c r="AA12">
        <v>0</v>
      </c>
      <c r="AB12">
        <v>38.596491200000003</v>
      </c>
      <c r="AC12">
        <v>0</v>
      </c>
    </row>
    <row r="13" spans="1:29" x14ac:dyDescent="0.45">
      <c r="A13">
        <v>2433775</v>
      </c>
      <c r="B13" s="59" t="s">
        <v>110</v>
      </c>
      <c r="C13" s="59" t="s">
        <v>118</v>
      </c>
      <c r="D13" s="59" t="s">
        <v>61</v>
      </c>
      <c r="E13" s="59" t="s">
        <v>61</v>
      </c>
      <c r="F13" s="59" t="s">
        <v>61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 s="59" t="s">
        <v>150</v>
      </c>
      <c r="Q13">
        <v>0</v>
      </c>
      <c r="R13">
        <v>456</v>
      </c>
      <c r="S13">
        <v>43438.446601941781</v>
      </c>
      <c r="T13">
        <v>95.259751300000005</v>
      </c>
      <c r="U13" s="59"/>
      <c r="V13">
        <v>172</v>
      </c>
      <c r="W13">
        <v>651</v>
      </c>
      <c r="X13">
        <v>280</v>
      </c>
      <c r="Y13">
        <v>176</v>
      </c>
      <c r="Z13">
        <v>37.012987000000003</v>
      </c>
      <c r="AA13">
        <v>0</v>
      </c>
      <c r="AB13">
        <v>38.596491200000003</v>
      </c>
      <c r="AC13">
        <v>0</v>
      </c>
    </row>
    <row r="14" spans="1:29" x14ac:dyDescent="0.45">
      <c r="A14">
        <v>2433775</v>
      </c>
      <c r="B14" s="59" t="s">
        <v>110</v>
      </c>
      <c r="C14" s="59" t="s">
        <v>118</v>
      </c>
      <c r="D14" s="59" t="s">
        <v>62</v>
      </c>
      <c r="E14" s="59" t="s">
        <v>62</v>
      </c>
      <c r="F14" s="59" t="s">
        <v>62</v>
      </c>
      <c r="G14">
        <v>1</v>
      </c>
      <c r="H14">
        <v>0</v>
      </c>
      <c r="I14">
        <v>1</v>
      </c>
      <c r="J14">
        <v>1</v>
      </c>
      <c r="K14">
        <v>0</v>
      </c>
      <c r="L14">
        <v>118.932038834951</v>
      </c>
      <c r="M14">
        <v>0</v>
      </c>
      <c r="N14">
        <v>1</v>
      </c>
      <c r="O14">
        <v>118.932038834951</v>
      </c>
      <c r="P14" s="59" t="s">
        <v>153</v>
      </c>
      <c r="Q14">
        <v>0</v>
      </c>
      <c r="R14">
        <v>456</v>
      </c>
      <c r="S14">
        <v>43438.446601941781</v>
      </c>
      <c r="T14">
        <v>95.259751300000005</v>
      </c>
      <c r="U14" s="59"/>
      <c r="V14">
        <v>172</v>
      </c>
      <c r="W14">
        <v>651</v>
      </c>
      <c r="X14">
        <v>280</v>
      </c>
      <c r="Y14">
        <v>176</v>
      </c>
      <c r="Z14">
        <v>37.012987000000003</v>
      </c>
      <c r="AA14">
        <v>0</v>
      </c>
      <c r="AB14">
        <v>38.596491200000003</v>
      </c>
      <c r="AC14">
        <v>0</v>
      </c>
    </row>
    <row r="15" spans="1:29" x14ac:dyDescent="0.45">
      <c r="A15">
        <v>2433775</v>
      </c>
      <c r="B15" s="59" t="s">
        <v>110</v>
      </c>
      <c r="C15" s="59" t="s">
        <v>118</v>
      </c>
      <c r="D15" s="59" t="s">
        <v>63</v>
      </c>
      <c r="E15" s="59" t="s">
        <v>63</v>
      </c>
      <c r="F15" s="59" t="s">
        <v>63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 s="59" t="s">
        <v>150</v>
      </c>
      <c r="Q15">
        <v>0</v>
      </c>
      <c r="R15">
        <v>456</v>
      </c>
      <c r="S15">
        <v>43438.446601941781</v>
      </c>
      <c r="T15">
        <v>95.259751300000005</v>
      </c>
      <c r="U15" s="59"/>
      <c r="V15">
        <v>172</v>
      </c>
      <c r="W15">
        <v>651</v>
      </c>
      <c r="X15">
        <v>280</v>
      </c>
      <c r="Y15">
        <v>176</v>
      </c>
      <c r="Z15">
        <v>37.012987000000003</v>
      </c>
      <c r="AA15">
        <v>0</v>
      </c>
      <c r="AB15">
        <v>38.596491200000003</v>
      </c>
      <c r="AC15">
        <v>0</v>
      </c>
    </row>
    <row r="16" spans="1:29" x14ac:dyDescent="0.45">
      <c r="A16">
        <v>2433775</v>
      </c>
      <c r="B16" s="59" t="s">
        <v>110</v>
      </c>
      <c r="C16" s="59" t="s">
        <v>118</v>
      </c>
      <c r="D16" s="59" t="s">
        <v>64</v>
      </c>
      <c r="E16" s="59" t="s">
        <v>64</v>
      </c>
      <c r="F16" s="59" t="s">
        <v>64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 s="59" t="s">
        <v>150</v>
      </c>
      <c r="Q16">
        <v>0</v>
      </c>
      <c r="R16">
        <v>456</v>
      </c>
      <c r="S16">
        <v>43438.446601941781</v>
      </c>
      <c r="T16">
        <v>95.259751300000005</v>
      </c>
      <c r="U16" s="59"/>
      <c r="V16">
        <v>172</v>
      </c>
      <c r="W16">
        <v>651</v>
      </c>
      <c r="X16">
        <v>280</v>
      </c>
      <c r="Y16">
        <v>176</v>
      </c>
      <c r="Z16">
        <v>37.012987000000003</v>
      </c>
      <c r="AA16">
        <v>0</v>
      </c>
      <c r="AB16">
        <v>38.596491200000003</v>
      </c>
      <c r="AC16">
        <v>0</v>
      </c>
    </row>
    <row r="17" spans="1:29" x14ac:dyDescent="0.45">
      <c r="A17">
        <v>2433775</v>
      </c>
      <c r="B17" s="59" t="s">
        <v>110</v>
      </c>
      <c r="C17" s="59" t="s">
        <v>118</v>
      </c>
      <c r="D17" s="59" t="s">
        <v>65</v>
      </c>
      <c r="E17" s="59" t="s">
        <v>65</v>
      </c>
      <c r="F17" s="59" t="s">
        <v>65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 s="59" t="s">
        <v>150</v>
      </c>
      <c r="Q17">
        <v>0</v>
      </c>
      <c r="R17">
        <v>456</v>
      </c>
      <c r="S17">
        <v>43438.446601941781</v>
      </c>
      <c r="T17">
        <v>95.259751300000005</v>
      </c>
      <c r="U17" s="59"/>
      <c r="V17">
        <v>172</v>
      </c>
      <c r="W17">
        <v>651</v>
      </c>
      <c r="X17">
        <v>280</v>
      </c>
      <c r="Y17">
        <v>176</v>
      </c>
      <c r="Z17">
        <v>37.012987000000003</v>
      </c>
      <c r="AA17">
        <v>0</v>
      </c>
      <c r="AB17">
        <v>38.596491200000003</v>
      </c>
      <c r="AC17">
        <v>0</v>
      </c>
    </row>
    <row r="18" spans="1:29" x14ac:dyDescent="0.45">
      <c r="A18">
        <v>2433775</v>
      </c>
      <c r="B18" s="59" t="s">
        <v>110</v>
      </c>
      <c r="C18" s="59" t="s">
        <v>118</v>
      </c>
      <c r="D18" s="59" t="s">
        <v>66</v>
      </c>
      <c r="E18" s="59" t="s">
        <v>66</v>
      </c>
      <c r="F18" s="59" t="s">
        <v>66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 s="59" t="s">
        <v>150</v>
      </c>
      <c r="Q18">
        <v>0</v>
      </c>
      <c r="R18">
        <v>456</v>
      </c>
      <c r="S18">
        <v>43438.446601941781</v>
      </c>
      <c r="T18">
        <v>95.259751300000005</v>
      </c>
      <c r="U18" s="59"/>
      <c r="V18">
        <v>172</v>
      </c>
      <c r="W18">
        <v>651</v>
      </c>
      <c r="X18">
        <v>280</v>
      </c>
      <c r="Y18">
        <v>176</v>
      </c>
      <c r="Z18">
        <v>37.012987000000003</v>
      </c>
      <c r="AA18">
        <v>0</v>
      </c>
      <c r="AB18">
        <v>38.596491200000003</v>
      </c>
      <c r="AC18">
        <v>0</v>
      </c>
    </row>
    <row r="19" spans="1:29" x14ac:dyDescent="0.45">
      <c r="A19">
        <v>2433775</v>
      </c>
      <c r="B19" s="59" t="s">
        <v>110</v>
      </c>
      <c r="C19" s="59" t="s">
        <v>118</v>
      </c>
      <c r="D19" s="59" t="s">
        <v>67</v>
      </c>
      <c r="E19" s="59" t="s">
        <v>67</v>
      </c>
      <c r="F19" s="59" t="s">
        <v>67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 s="59" t="s">
        <v>150</v>
      </c>
      <c r="Q19">
        <v>0</v>
      </c>
      <c r="R19">
        <v>456</v>
      </c>
      <c r="S19">
        <v>43438.446601941781</v>
      </c>
      <c r="T19">
        <v>95.259751300000005</v>
      </c>
      <c r="U19" s="59"/>
      <c r="V19">
        <v>172</v>
      </c>
      <c r="W19">
        <v>651</v>
      </c>
      <c r="X19">
        <v>280</v>
      </c>
      <c r="Y19">
        <v>176</v>
      </c>
      <c r="Z19">
        <v>37.012987000000003</v>
      </c>
      <c r="AA19">
        <v>0</v>
      </c>
      <c r="AB19">
        <v>38.596491200000003</v>
      </c>
      <c r="AC19">
        <v>0</v>
      </c>
    </row>
    <row r="20" spans="1:29" x14ac:dyDescent="0.45">
      <c r="A20">
        <v>2433775</v>
      </c>
      <c r="B20" s="59" t="s">
        <v>110</v>
      </c>
      <c r="C20" s="59" t="s">
        <v>118</v>
      </c>
      <c r="D20" s="59" t="s">
        <v>68</v>
      </c>
      <c r="E20" s="59" t="s">
        <v>68</v>
      </c>
      <c r="F20" s="59" t="s">
        <v>68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 s="59" t="s">
        <v>150</v>
      </c>
      <c r="Q20">
        <v>0</v>
      </c>
      <c r="R20">
        <v>456</v>
      </c>
      <c r="S20">
        <v>43438.446601941781</v>
      </c>
      <c r="T20">
        <v>95.259751300000005</v>
      </c>
      <c r="U20" s="59"/>
      <c r="V20">
        <v>172</v>
      </c>
      <c r="W20">
        <v>651</v>
      </c>
      <c r="X20">
        <v>280</v>
      </c>
      <c r="Y20">
        <v>176</v>
      </c>
      <c r="Z20">
        <v>37.012987000000003</v>
      </c>
      <c r="AA20">
        <v>0</v>
      </c>
      <c r="AB20">
        <v>38.596491200000003</v>
      </c>
      <c r="AC20">
        <v>0</v>
      </c>
    </row>
    <row r="21" spans="1:29" x14ac:dyDescent="0.45">
      <c r="A21">
        <v>2433775</v>
      </c>
      <c r="B21" s="59" t="s">
        <v>110</v>
      </c>
      <c r="C21" s="59" t="s">
        <v>118</v>
      </c>
      <c r="D21" s="59" t="s">
        <v>69</v>
      </c>
      <c r="E21" s="59" t="s">
        <v>69</v>
      </c>
      <c r="F21" s="59" t="s">
        <v>69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 s="59" t="s">
        <v>150</v>
      </c>
      <c r="Q21">
        <v>0</v>
      </c>
      <c r="R21">
        <v>456</v>
      </c>
      <c r="S21">
        <v>43438.446601941781</v>
      </c>
      <c r="T21">
        <v>95.259751300000005</v>
      </c>
      <c r="U21" s="59"/>
      <c r="V21">
        <v>172</v>
      </c>
      <c r="W21">
        <v>651</v>
      </c>
      <c r="X21">
        <v>280</v>
      </c>
      <c r="Y21">
        <v>176</v>
      </c>
      <c r="Z21">
        <v>37.012987000000003</v>
      </c>
      <c r="AA21">
        <v>0</v>
      </c>
      <c r="AB21">
        <v>38.596491200000003</v>
      </c>
      <c r="AC21">
        <v>0</v>
      </c>
    </row>
    <row r="22" spans="1:29" x14ac:dyDescent="0.45">
      <c r="A22">
        <v>2433775</v>
      </c>
      <c r="B22" s="59" t="s">
        <v>110</v>
      </c>
      <c r="C22" s="59" t="s">
        <v>118</v>
      </c>
      <c r="D22" s="59" t="s">
        <v>70</v>
      </c>
      <c r="E22" s="59" t="s">
        <v>70</v>
      </c>
      <c r="F22" s="59" t="s">
        <v>70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 s="59" t="s">
        <v>150</v>
      </c>
      <c r="Q22">
        <v>0</v>
      </c>
      <c r="R22">
        <v>456</v>
      </c>
      <c r="S22">
        <v>43438.446601941781</v>
      </c>
      <c r="T22">
        <v>95.259751300000005</v>
      </c>
      <c r="U22" s="59"/>
      <c r="V22">
        <v>172</v>
      </c>
      <c r="W22">
        <v>651</v>
      </c>
      <c r="X22">
        <v>280</v>
      </c>
      <c r="Y22">
        <v>176</v>
      </c>
      <c r="Z22">
        <v>37.012987000000003</v>
      </c>
      <c r="AA22">
        <v>0</v>
      </c>
      <c r="AB22">
        <v>38.596491200000003</v>
      </c>
      <c r="AC22">
        <v>0</v>
      </c>
    </row>
    <row r="23" spans="1:29" x14ac:dyDescent="0.45">
      <c r="A23">
        <v>2433775</v>
      </c>
      <c r="B23" s="59" t="s">
        <v>110</v>
      </c>
      <c r="C23" s="59" t="s">
        <v>118</v>
      </c>
      <c r="D23" s="59" t="s">
        <v>71</v>
      </c>
      <c r="E23" s="59" t="s">
        <v>71</v>
      </c>
      <c r="F23" s="59" t="s">
        <v>71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 s="59" t="s">
        <v>150</v>
      </c>
      <c r="Q23">
        <v>0</v>
      </c>
      <c r="R23">
        <v>456</v>
      </c>
      <c r="S23">
        <v>43438.446601941781</v>
      </c>
      <c r="T23">
        <v>95.259751300000005</v>
      </c>
      <c r="U23" s="59"/>
      <c r="V23">
        <v>172</v>
      </c>
      <c r="W23">
        <v>651</v>
      </c>
      <c r="X23">
        <v>280</v>
      </c>
      <c r="Y23">
        <v>176</v>
      </c>
      <c r="Z23">
        <v>37.012987000000003</v>
      </c>
      <c r="AA23">
        <v>0</v>
      </c>
      <c r="AB23">
        <v>38.596491200000003</v>
      </c>
      <c r="AC23">
        <v>0</v>
      </c>
    </row>
    <row r="24" spans="1:29" x14ac:dyDescent="0.45">
      <c r="A24">
        <v>2433775</v>
      </c>
      <c r="B24" s="59" t="s">
        <v>110</v>
      </c>
      <c r="C24" s="59" t="s">
        <v>118</v>
      </c>
      <c r="D24" s="59" t="s">
        <v>72</v>
      </c>
      <c r="E24" s="59" t="s">
        <v>72</v>
      </c>
      <c r="F24" s="59" t="s">
        <v>72</v>
      </c>
      <c r="G24">
        <v>15</v>
      </c>
      <c r="H24">
        <v>8</v>
      </c>
      <c r="I24">
        <v>16</v>
      </c>
      <c r="J24">
        <v>14</v>
      </c>
      <c r="K24">
        <v>1</v>
      </c>
      <c r="L24">
        <v>3092.1359223300969</v>
      </c>
      <c r="M24">
        <v>0</v>
      </c>
      <c r="N24">
        <v>15</v>
      </c>
      <c r="O24" t="s">
        <v>128</v>
      </c>
      <c r="P24" s="59" t="s">
        <v>154</v>
      </c>
      <c r="Q24">
        <v>6.6666666699999997</v>
      </c>
      <c r="R24">
        <v>456</v>
      </c>
      <c r="S24">
        <v>43438.446601941781</v>
      </c>
      <c r="T24">
        <v>95.259751300000005</v>
      </c>
      <c r="U24" s="59"/>
      <c r="V24">
        <v>172</v>
      </c>
      <c r="W24">
        <v>651</v>
      </c>
      <c r="X24">
        <v>280</v>
      </c>
      <c r="Y24">
        <v>176</v>
      </c>
      <c r="Z24">
        <v>37.012987000000003</v>
      </c>
      <c r="AA24">
        <v>0</v>
      </c>
      <c r="AB24">
        <v>38.596491200000003</v>
      </c>
      <c r="AC24">
        <v>0</v>
      </c>
    </row>
    <row r="25" spans="1:29" x14ac:dyDescent="0.45">
      <c r="A25">
        <v>2433775</v>
      </c>
      <c r="B25" s="59" t="s">
        <v>110</v>
      </c>
      <c r="C25" s="59" t="s">
        <v>118</v>
      </c>
      <c r="D25" s="59" t="s">
        <v>73</v>
      </c>
      <c r="E25" s="59" t="s">
        <v>73</v>
      </c>
      <c r="F25" s="59" t="s">
        <v>73</v>
      </c>
      <c r="G25">
        <v>3</v>
      </c>
      <c r="H25">
        <v>1</v>
      </c>
      <c r="I25">
        <v>5</v>
      </c>
      <c r="J25">
        <v>1</v>
      </c>
      <c r="K25">
        <v>2</v>
      </c>
      <c r="L25">
        <v>599.99999999999898</v>
      </c>
      <c r="M25">
        <v>0</v>
      </c>
      <c r="N25">
        <v>3</v>
      </c>
      <c r="O25" t="s">
        <v>129</v>
      </c>
      <c r="P25" s="59" t="s">
        <v>155</v>
      </c>
      <c r="Q25">
        <v>66.666666699999993</v>
      </c>
      <c r="R25">
        <v>456</v>
      </c>
      <c r="S25">
        <v>43438.446601941781</v>
      </c>
      <c r="T25">
        <v>95.259751300000005</v>
      </c>
      <c r="U25" s="59"/>
      <c r="V25">
        <v>172</v>
      </c>
      <c r="W25">
        <v>651</v>
      </c>
      <c r="X25">
        <v>280</v>
      </c>
      <c r="Y25">
        <v>176</v>
      </c>
      <c r="Z25">
        <v>37.012987000000003</v>
      </c>
      <c r="AA25">
        <v>0</v>
      </c>
      <c r="AB25">
        <v>38.596491200000003</v>
      </c>
      <c r="AC25">
        <v>0</v>
      </c>
    </row>
    <row r="26" spans="1:29" x14ac:dyDescent="0.45">
      <c r="A26">
        <v>2433775</v>
      </c>
      <c r="B26" s="59" t="s">
        <v>111</v>
      </c>
      <c r="C26" s="59" t="s">
        <v>119</v>
      </c>
      <c r="D26" s="59" t="s">
        <v>51</v>
      </c>
      <c r="E26" s="59" t="s">
        <v>51</v>
      </c>
      <c r="F26" s="59" t="s">
        <v>51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 s="59" t="s">
        <v>150</v>
      </c>
      <c r="Q26">
        <v>0</v>
      </c>
      <c r="R26">
        <v>456</v>
      </c>
      <c r="S26">
        <v>43438.446601941781</v>
      </c>
      <c r="T26">
        <v>95.259751300000005</v>
      </c>
      <c r="U26" s="59"/>
      <c r="V26">
        <v>172</v>
      </c>
      <c r="W26">
        <v>651</v>
      </c>
      <c r="X26">
        <v>280</v>
      </c>
      <c r="Y26">
        <v>176</v>
      </c>
      <c r="Z26">
        <v>37.012987000000003</v>
      </c>
      <c r="AA26">
        <v>0</v>
      </c>
      <c r="AB26">
        <v>38.596491200000003</v>
      </c>
      <c r="AC26">
        <v>0</v>
      </c>
    </row>
    <row r="27" spans="1:29" x14ac:dyDescent="0.45">
      <c r="A27">
        <v>2433775</v>
      </c>
      <c r="B27" s="59" t="s">
        <v>111</v>
      </c>
      <c r="C27" s="59" t="s">
        <v>119</v>
      </c>
      <c r="D27" s="59" t="s">
        <v>52</v>
      </c>
      <c r="E27" s="59" t="s">
        <v>52</v>
      </c>
      <c r="F27" s="59" t="s">
        <v>52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 s="59" t="s">
        <v>150</v>
      </c>
      <c r="Q27">
        <v>0</v>
      </c>
      <c r="R27">
        <v>456</v>
      </c>
      <c r="S27">
        <v>43438.446601941781</v>
      </c>
      <c r="T27">
        <v>95.259751300000005</v>
      </c>
      <c r="U27" s="59"/>
      <c r="V27">
        <v>172</v>
      </c>
      <c r="W27">
        <v>651</v>
      </c>
      <c r="X27">
        <v>280</v>
      </c>
      <c r="Y27">
        <v>176</v>
      </c>
      <c r="Z27">
        <v>37.012987000000003</v>
      </c>
      <c r="AA27">
        <v>0</v>
      </c>
      <c r="AB27">
        <v>38.596491200000003</v>
      </c>
      <c r="AC27">
        <v>0</v>
      </c>
    </row>
    <row r="28" spans="1:29" x14ac:dyDescent="0.45">
      <c r="A28">
        <v>2433775</v>
      </c>
      <c r="B28" s="59" t="s">
        <v>111</v>
      </c>
      <c r="C28" s="59" t="s">
        <v>119</v>
      </c>
      <c r="D28" s="59" t="s">
        <v>53</v>
      </c>
      <c r="E28" s="59" t="s">
        <v>53</v>
      </c>
      <c r="F28" s="59" t="s">
        <v>53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 s="59" t="s">
        <v>150</v>
      </c>
      <c r="Q28">
        <v>0</v>
      </c>
      <c r="R28">
        <v>456</v>
      </c>
      <c r="S28">
        <v>43438.446601941781</v>
      </c>
      <c r="T28">
        <v>95.259751300000005</v>
      </c>
      <c r="U28" s="59"/>
      <c r="V28">
        <v>172</v>
      </c>
      <c r="W28">
        <v>651</v>
      </c>
      <c r="X28">
        <v>280</v>
      </c>
      <c r="Y28">
        <v>176</v>
      </c>
      <c r="Z28">
        <v>37.012987000000003</v>
      </c>
      <c r="AA28">
        <v>0</v>
      </c>
      <c r="AB28">
        <v>38.596491200000003</v>
      </c>
      <c r="AC28">
        <v>0</v>
      </c>
    </row>
    <row r="29" spans="1:29" x14ac:dyDescent="0.45">
      <c r="A29">
        <v>2433775</v>
      </c>
      <c r="B29" s="59" t="s">
        <v>111</v>
      </c>
      <c r="C29" s="59" t="s">
        <v>119</v>
      </c>
      <c r="D29" s="59" t="s">
        <v>54</v>
      </c>
      <c r="E29" s="59" t="s">
        <v>54</v>
      </c>
      <c r="F29" s="59" t="s">
        <v>54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 s="59" t="s">
        <v>150</v>
      </c>
      <c r="Q29">
        <v>0</v>
      </c>
      <c r="R29">
        <v>456</v>
      </c>
      <c r="S29">
        <v>43438.446601941781</v>
      </c>
      <c r="T29">
        <v>95.259751300000005</v>
      </c>
      <c r="U29" s="59"/>
      <c r="V29">
        <v>172</v>
      </c>
      <c r="W29">
        <v>651</v>
      </c>
      <c r="X29">
        <v>280</v>
      </c>
      <c r="Y29">
        <v>176</v>
      </c>
      <c r="Z29">
        <v>37.012987000000003</v>
      </c>
      <c r="AA29">
        <v>0</v>
      </c>
      <c r="AB29">
        <v>38.596491200000003</v>
      </c>
      <c r="AC29">
        <v>0</v>
      </c>
    </row>
    <row r="30" spans="1:29" x14ac:dyDescent="0.45">
      <c r="A30">
        <v>2433775</v>
      </c>
      <c r="B30" s="59" t="s">
        <v>111</v>
      </c>
      <c r="C30" s="59" t="s">
        <v>119</v>
      </c>
      <c r="D30" s="59" t="s">
        <v>55</v>
      </c>
      <c r="E30" s="59" t="s">
        <v>55</v>
      </c>
      <c r="F30" s="59" t="s">
        <v>55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 s="59" t="s">
        <v>150</v>
      </c>
      <c r="Q30">
        <v>0</v>
      </c>
      <c r="R30">
        <v>456</v>
      </c>
      <c r="S30">
        <v>43438.446601941781</v>
      </c>
      <c r="T30">
        <v>95.259751300000005</v>
      </c>
      <c r="U30" s="59"/>
      <c r="V30">
        <v>172</v>
      </c>
      <c r="W30">
        <v>651</v>
      </c>
      <c r="X30">
        <v>280</v>
      </c>
      <c r="Y30">
        <v>176</v>
      </c>
      <c r="Z30">
        <v>37.012987000000003</v>
      </c>
      <c r="AA30">
        <v>0</v>
      </c>
      <c r="AB30">
        <v>38.596491200000003</v>
      </c>
      <c r="AC30">
        <v>0</v>
      </c>
    </row>
    <row r="31" spans="1:29" x14ac:dyDescent="0.45">
      <c r="A31">
        <v>2433775</v>
      </c>
      <c r="B31" s="59" t="s">
        <v>111</v>
      </c>
      <c r="C31" s="59" t="s">
        <v>119</v>
      </c>
      <c r="D31" s="59" t="s">
        <v>56</v>
      </c>
      <c r="E31" s="59" t="s">
        <v>56</v>
      </c>
      <c r="F31" s="59" t="s">
        <v>56</v>
      </c>
      <c r="G31">
        <v>30</v>
      </c>
      <c r="H31">
        <v>5</v>
      </c>
      <c r="I31">
        <v>34</v>
      </c>
      <c r="J31">
        <v>27</v>
      </c>
      <c r="K31">
        <v>3</v>
      </c>
      <c r="L31">
        <v>2705.8252427184548</v>
      </c>
      <c r="M31">
        <v>0</v>
      </c>
      <c r="N31">
        <v>30</v>
      </c>
      <c r="O31" t="s">
        <v>130</v>
      </c>
      <c r="P31" s="59" t="s">
        <v>156</v>
      </c>
      <c r="Q31">
        <v>10</v>
      </c>
      <c r="R31">
        <v>456</v>
      </c>
      <c r="S31">
        <v>43438.446601941781</v>
      </c>
      <c r="T31">
        <v>95.259751300000005</v>
      </c>
      <c r="U31" s="59"/>
      <c r="V31">
        <v>172</v>
      </c>
      <c r="W31">
        <v>651</v>
      </c>
      <c r="X31">
        <v>280</v>
      </c>
      <c r="Y31">
        <v>176</v>
      </c>
      <c r="Z31">
        <v>37.012987000000003</v>
      </c>
      <c r="AA31">
        <v>0</v>
      </c>
      <c r="AB31">
        <v>38.596491200000003</v>
      </c>
      <c r="AC31">
        <v>0</v>
      </c>
    </row>
    <row r="32" spans="1:29" x14ac:dyDescent="0.45">
      <c r="A32">
        <v>2433775</v>
      </c>
      <c r="B32" s="59" t="s">
        <v>111</v>
      </c>
      <c r="C32" s="59" t="s">
        <v>119</v>
      </c>
      <c r="D32" s="59" t="s">
        <v>57</v>
      </c>
      <c r="E32" s="59" t="s">
        <v>57</v>
      </c>
      <c r="F32" s="59" t="s">
        <v>57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 s="59" t="s">
        <v>150</v>
      </c>
      <c r="Q32">
        <v>0</v>
      </c>
      <c r="R32">
        <v>456</v>
      </c>
      <c r="S32">
        <v>43438.446601941781</v>
      </c>
      <c r="T32">
        <v>95.259751300000005</v>
      </c>
      <c r="U32" s="59"/>
      <c r="V32">
        <v>172</v>
      </c>
      <c r="W32">
        <v>651</v>
      </c>
      <c r="X32">
        <v>280</v>
      </c>
      <c r="Y32">
        <v>176</v>
      </c>
      <c r="Z32">
        <v>37.012987000000003</v>
      </c>
      <c r="AA32">
        <v>0</v>
      </c>
      <c r="AB32">
        <v>38.596491200000003</v>
      </c>
      <c r="AC32">
        <v>0</v>
      </c>
    </row>
    <row r="33" spans="1:29" x14ac:dyDescent="0.45">
      <c r="A33">
        <v>2433775</v>
      </c>
      <c r="B33" s="59" t="s">
        <v>111</v>
      </c>
      <c r="C33" s="59" t="s">
        <v>119</v>
      </c>
      <c r="D33" s="59" t="s">
        <v>58</v>
      </c>
      <c r="E33" s="59" t="s">
        <v>58</v>
      </c>
      <c r="F33" s="59" t="s">
        <v>58</v>
      </c>
      <c r="G33">
        <v>18</v>
      </c>
      <c r="H33">
        <v>9</v>
      </c>
      <c r="I33">
        <v>19</v>
      </c>
      <c r="J33">
        <v>17</v>
      </c>
      <c r="K33">
        <v>1</v>
      </c>
      <c r="L33">
        <v>1660.679611650487</v>
      </c>
      <c r="M33">
        <v>0</v>
      </c>
      <c r="N33">
        <v>18</v>
      </c>
      <c r="O33" t="s">
        <v>131</v>
      </c>
      <c r="P33" s="59" t="s">
        <v>152</v>
      </c>
      <c r="Q33">
        <v>5.5555555600000002</v>
      </c>
      <c r="R33">
        <v>456</v>
      </c>
      <c r="S33">
        <v>43438.446601941781</v>
      </c>
      <c r="T33">
        <v>95.259751300000005</v>
      </c>
      <c r="U33" s="59"/>
      <c r="V33">
        <v>172</v>
      </c>
      <c r="W33">
        <v>651</v>
      </c>
      <c r="X33">
        <v>280</v>
      </c>
      <c r="Y33">
        <v>176</v>
      </c>
      <c r="Z33">
        <v>37.012987000000003</v>
      </c>
      <c r="AA33">
        <v>0</v>
      </c>
      <c r="AB33">
        <v>38.596491200000003</v>
      </c>
      <c r="AC33">
        <v>0</v>
      </c>
    </row>
    <row r="34" spans="1:29" x14ac:dyDescent="0.45">
      <c r="A34">
        <v>2433775</v>
      </c>
      <c r="B34" s="59" t="s">
        <v>111</v>
      </c>
      <c r="C34" s="59" t="s">
        <v>119</v>
      </c>
      <c r="D34" s="59" t="s">
        <v>59</v>
      </c>
      <c r="E34" s="59" t="s">
        <v>59</v>
      </c>
      <c r="F34" s="59" t="s">
        <v>59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 s="59" t="s">
        <v>150</v>
      </c>
      <c r="Q34">
        <v>0</v>
      </c>
      <c r="R34">
        <v>456</v>
      </c>
      <c r="S34">
        <v>43438.446601941781</v>
      </c>
      <c r="T34">
        <v>95.259751300000005</v>
      </c>
      <c r="U34" s="59"/>
      <c r="V34">
        <v>172</v>
      </c>
      <c r="W34">
        <v>651</v>
      </c>
      <c r="X34">
        <v>280</v>
      </c>
      <c r="Y34">
        <v>176</v>
      </c>
      <c r="Z34">
        <v>37.012987000000003</v>
      </c>
      <c r="AA34">
        <v>0</v>
      </c>
      <c r="AB34">
        <v>38.596491200000003</v>
      </c>
      <c r="AC34">
        <v>0</v>
      </c>
    </row>
    <row r="35" spans="1:29" x14ac:dyDescent="0.45">
      <c r="A35">
        <v>2433775</v>
      </c>
      <c r="B35" s="59" t="s">
        <v>111</v>
      </c>
      <c r="C35" s="59" t="s">
        <v>119</v>
      </c>
      <c r="D35" s="59" t="s">
        <v>28</v>
      </c>
      <c r="E35" s="59" t="s">
        <v>28</v>
      </c>
      <c r="F35" s="59" t="s">
        <v>28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 s="59" t="s">
        <v>150</v>
      </c>
      <c r="Q35">
        <v>0</v>
      </c>
      <c r="R35">
        <v>456</v>
      </c>
      <c r="S35">
        <v>43438.446601941781</v>
      </c>
      <c r="T35">
        <v>95.259751300000005</v>
      </c>
      <c r="U35" s="59"/>
      <c r="V35">
        <v>172</v>
      </c>
      <c r="W35">
        <v>651</v>
      </c>
      <c r="X35">
        <v>280</v>
      </c>
      <c r="Y35">
        <v>176</v>
      </c>
      <c r="Z35">
        <v>37.012987000000003</v>
      </c>
      <c r="AA35">
        <v>0</v>
      </c>
      <c r="AB35">
        <v>38.596491200000003</v>
      </c>
      <c r="AC35">
        <v>0</v>
      </c>
    </row>
    <row r="36" spans="1:29" x14ac:dyDescent="0.45">
      <c r="A36">
        <v>2433775</v>
      </c>
      <c r="B36" s="59" t="s">
        <v>111</v>
      </c>
      <c r="C36" s="59" t="s">
        <v>119</v>
      </c>
      <c r="D36" s="59" t="s">
        <v>60</v>
      </c>
      <c r="E36" s="59" t="s">
        <v>60</v>
      </c>
      <c r="F36" s="59" t="s">
        <v>60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 s="59" t="s">
        <v>150</v>
      </c>
      <c r="Q36">
        <v>0</v>
      </c>
      <c r="R36">
        <v>456</v>
      </c>
      <c r="S36">
        <v>43438.446601941781</v>
      </c>
      <c r="T36">
        <v>95.259751300000005</v>
      </c>
      <c r="U36" s="59"/>
      <c r="V36">
        <v>172</v>
      </c>
      <c r="W36">
        <v>651</v>
      </c>
      <c r="X36">
        <v>280</v>
      </c>
      <c r="Y36">
        <v>176</v>
      </c>
      <c r="Z36">
        <v>37.012987000000003</v>
      </c>
      <c r="AA36">
        <v>0</v>
      </c>
      <c r="AB36">
        <v>38.596491200000003</v>
      </c>
      <c r="AC36">
        <v>0</v>
      </c>
    </row>
    <row r="37" spans="1:29" x14ac:dyDescent="0.45">
      <c r="A37">
        <v>2433775</v>
      </c>
      <c r="B37" s="59" t="s">
        <v>111</v>
      </c>
      <c r="C37" s="59" t="s">
        <v>119</v>
      </c>
      <c r="D37" s="59" t="s">
        <v>61</v>
      </c>
      <c r="E37" s="59" t="s">
        <v>61</v>
      </c>
      <c r="F37" s="59" t="s">
        <v>61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 s="59" t="s">
        <v>150</v>
      </c>
      <c r="Q37">
        <v>0</v>
      </c>
      <c r="R37">
        <v>456</v>
      </c>
      <c r="S37">
        <v>43438.446601941781</v>
      </c>
      <c r="T37">
        <v>95.259751300000005</v>
      </c>
      <c r="U37" s="59"/>
      <c r="V37">
        <v>172</v>
      </c>
      <c r="W37">
        <v>651</v>
      </c>
      <c r="X37">
        <v>280</v>
      </c>
      <c r="Y37">
        <v>176</v>
      </c>
      <c r="Z37">
        <v>37.012987000000003</v>
      </c>
      <c r="AA37">
        <v>0</v>
      </c>
      <c r="AB37">
        <v>38.596491200000003</v>
      </c>
      <c r="AC37">
        <v>0</v>
      </c>
    </row>
    <row r="38" spans="1:29" x14ac:dyDescent="0.45">
      <c r="A38">
        <v>2433775</v>
      </c>
      <c r="B38" s="59" t="s">
        <v>111</v>
      </c>
      <c r="C38" s="59" t="s">
        <v>119</v>
      </c>
      <c r="D38" s="59" t="s">
        <v>62</v>
      </c>
      <c r="E38" s="59" t="s">
        <v>62</v>
      </c>
      <c r="F38" s="59" t="s">
        <v>62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 s="59" t="s">
        <v>150</v>
      </c>
      <c r="Q38">
        <v>0</v>
      </c>
      <c r="R38">
        <v>456</v>
      </c>
      <c r="S38">
        <v>43438.446601941781</v>
      </c>
      <c r="T38">
        <v>95.259751300000005</v>
      </c>
      <c r="U38" s="59"/>
      <c r="V38">
        <v>172</v>
      </c>
      <c r="W38">
        <v>651</v>
      </c>
      <c r="X38">
        <v>280</v>
      </c>
      <c r="Y38">
        <v>176</v>
      </c>
      <c r="Z38">
        <v>37.012987000000003</v>
      </c>
      <c r="AA38">
        <v>0</v>
      </c>
      <c r="AB38">
        <v>38.596491200000003</v>
      </c>
      <c r="AC38">
        <v>0</v>
      </c>
    </row>
    <row r="39" spans="1:29" x14ac:dyDescent="0.45">
      <c r="A39">
        <v>2433775</v>
      </c>
      <c r="B39" s="59" t="s">
        <v>111</v>
      </c>
      <c r="C39" s="59" t="s">
        <v>119</v>
      </c>
      <c r="D39" s="59" t="s">
        <v>63</v>
      </c>
      <c r="E39" s="59" t="s">
        <v>63</v>
      </c>
      <c r="F39" s="59" t="s">
        <v>63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 s="59" t="s">
        <v>150</v>
      </c>
      <c r="Q39">
        <v>0</v>
      </c>
      <c r="R39">
        <v>456</v>
      </c>
      <c r="S39">
        <v>43438.446601941781</v>
      </c>
      <c r="T39">
        <v>95.259751300000005</v>
      </c>
      <c r="U39" s="59"/>
      <c r="V39">
        <v>172</v>
      </c>
      <c r="W39">
        <v>651</v>
      </c>
      <c r="X39">
        <v>280</v>
      </c>
      <c r="Y39">
        <v>176</v>
      </c>
      <c r="Z39">
        <v>37.012987000000003</v>
      </c>
      <c r="AA39">
        <v>0</v>
      </c>
      <c r="AB39">
        <v>38.596491200000003</v>
      </c>
      <c r="AC39">
        <v>0</v>
      </c>
    </row>
    <row r="40" spans="1:29" x14ac:dyDescent="0.45">
      <c r="A40">
        <v>2433775</v>
      </c>
      <c r="B40" s="59" t="s">
        <v>111</v>
      </c>
      <c r="C40" s="59" t="s">
        <v>119</v>
      </c>
      <c r="D40" s="59" t="s">
        <v>64</v>
      </c>
      <c r="E40" s="59" t="s">
        <v>64</v>
      </c>
      <c r="F40" s="59" t="s">
        <v>64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 s="59" t="s">
        <v>150</v>
      </c>
      <c r="Q40">
        <v>0</v>
      </c>
      <c r="R40">
        <v>456</v>
      </c>
      <c r="S40">
        <v>43438.446601941781</v>
      </c>
      <c r="T40">
        <v>95.259751300000005</v>
      </c>
      <c r="U40" s="59"/>
      <c r="V40">
        <v>172</v>
      </c>
      <c r="W40">
        <v>651</v>
      </c>
      <c r="X40">
        <v>280</v>
      </c>
      <c r="Y40">
        <v>176</v>
      </c>
      <c r="Z40">
        <v>37.012987000000003</v>
      </c>
      <c r="AA40">
        <v>0</v>
      </c>
      <c r="AB40">
        <v>38.596491200000003</v>
      </c>
      <c r="AC40">
        <v>0</v>
      </c>
    </row>
    <row r="41" spans="1:29" x14ac:dyDescent="0.45">
      <c r="A41">
        <v>2433775</v>
      </c>
      <c r="B41" s="59" t="s">
        <v>111</v>
      </c>
      <c r="C41" s="59" t="s">
        <v>119</v>
      </c>
      <c r="D41" s="59" t="s">
        <v>65</v>
      </c>
      <c r="E41" s="59" t="s">
        <v>65</v>
      </c>
      <c r="F41" s="59" t="s">
        <v>65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 s="59" t="s">
        <v>150</v>
      </c>
      <c r="Q41">
        <v>0</v>
      </c>
      <c r="R41">
        <v>456</v>
      </c>
      <c r="S41">
        <v>43438.446601941781</v>
      </c>
      <c r="T41">
        <v>95.259751300000005</v>
      </c>
      <c r="U41" s="59"/>
      <c r="V41">
        <v>172</v>
      </c>
      <c r="W41">
        <v>651</v>
      </c>
      <c r="X41">
        <v>280</v>
      </c>
      <c r="Y41">
        <v>176</v>
      </c>
      <c r="Z41">
        <v>37.012987000000003</v>
      </c>
      <c r="AA41">
        <v>0</v>
      </c>
      <c r="AB41">
        <v>38.596491200000003</v>
      </c>
      <c r="AC41">
        <v>0</v>
      </c>
    </row>
    <row r="42" spans="1:29" x14ac:dyDescent="0.45">
      <c r="A42">
        <v>2433775</v>
      </c>
      <c r="B42" s="59" t="s">
        <v>111</v>
      </c>
      <c r="C42" s="59" t="s">
        <v>119</v>
      </c>
      <c r="D42" s="59" t="s">
        <v>66</v>
      </c>
      <c r="E42" s="59" t="s">
        <v>66</v>
      </c>
      <c r="F42" s="59" t="s">
        <v>66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 s="59" t="s">
        <v>150</v>
      </c>
      <c r="Q42">
        <v>0</v>
      </c>
      <c r="R42">
        <v>456</v>
      </c>
      <c r="S42">
        <v>43438.446601941781</v>
      </c>
      <c r="T42">
        <v>95.259751300000005</v>
      </c>
      <c r="U42" s="59"/>
      <c r="V42">
        <v>172</v>
      </c>
      <c r="W42">
        <v>651</v>
      </c>
      <c r="X42">
        <v>280</v>
      </c>
      <c r="Y42">
        <v>176</v>
      </c>
      <c r="Z42">
        <v>37.012987000000003</v>
      </c>
      <c r="AA42">
        <v>0</v>
      </c>
      <c r="AB42">
        <v>38.596491200000003</v>
      </c>
      <c r="AC42">
        <v>0</v>
      </c>
    </row>
    <row r="43" spans="1:29" x14ac:dyDescent="0.45">
      <c r="A43">
        <v>2433775</v>
      </c>
      <c r="B43" s="59" t="s">
        <v>111</v>
      </c>
      <c r="C43" s="59" t="s">
        <v>119</v>
      </c>
      <c r="D43" s="59" t="s">
        <v>67</v>
      </c>
      <c r="E43" s="59" t="s">
        <v>67</v>
      </c>
      <c r="F43" s="59" t="s">
        <v>67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 s="59" t="s">
        <v>150</v>
      </c>
      <c r="Q43">
        <v>0</v>
      </c>
      <c r="R43">
        <v>456</v>
      </c>
      <c r="S43">
        <v>43438.446601941781</v>
      </c>
      <c r="T43">
        <v>95.259751300000005</v>
      </c>
      <c r="U43" s="59"/>
      <c r="V43">
        <v>172</v>
      </c>
      <c r="W43">
        <v>651</v>
      </c>
      <c r="X43">
        <v>280</v>
      </c>
      <c r="Y43">
        <v>176</v>
      </c>
      <c r="Z43">
        <v>37.012987000000003</v>
      </c>
      <c r="AA43">
        <v>0</v>
      </c>
      <c r="AB43">
        <v>38.596491200000003</v>
      </c>
      <c r="AC43">
        <v>0</v>
      </c>
    </row>
    <row r="44" spans="1:29" x14ac:dyDescent="0.45">
      <c r="A44">
        <v>2433775</v>
      </c>
      <c r="B44" s="59" t="s">
        <v>111</v>
      </c>
      <c r="C44" s="59" t="s">
        <v>119</v>
      </c>
      <c r="D44" s="59" t="s">
        <v>68</v>
      </c>
      <c r="E44" s="59" t="s">
        <v>68</v>
      </c>
      <c r="F44" s="59" t="s">
        <v>68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 s="59" t="s">
        <v>150</v>
      </c>
      <c r="Q44">
        <v>0</v>
      </c>
      <c r="R44">
        <v>456</v>
      </c>
      <c r="S44">
        <v>43438.446601941781</v>
      </c>
      <c r="T44">
        <v>95.259751300000005</v>
      </c>
      <c r="U44" s="59"/>
      <c r="V44">
        <v>172</v>
      </c>
      <c r="W44">
        <v>651</v>
      </c>
      <c r="X44">
        <v>280</v>
      </c>
      <c r="Y44">
        <v>176</v>
      </c>
      <c r="Z44">
        <v>37.012987000000003</v>
      </c>
      <c r="AA44">
        <v>0</v>
      </c>
      <c r="AB44">
        <v>38.596491200000003</v>
      </c>
      <c r="AC44">
        <v>0</v>
      </c>
    </row>
    <row r="45" spans="1:29" x14ac:dyDescent="0.45">
      <c r="A45">
        <v>2433775</v>
      </c>
      <c r="B45" s="59" t="s">
        <v>111</v>
      </c>
      <c r="C45" s="59" t="s">
        <v>119</v>
      </c>
      <c r="D45" s="59" t="s">
        <v>69</v>
      </c>
      <c r="E45" s="59" t="s">
        <v>69</v>
      </c>
      <c r="F45" s="59" t="s">
        <v>69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 s="59" t="s">
        <v>150</v>
      </c>
      <c r="Q45">
        <v>0</v>
      </c>
      <c r="R45">
        <v>456</v>
      </c>
      <c r="S45">
        <v>43438.446601941781</v>
      </c>
      <c r="T45">
        <v>95.259751300000005</v>
      </c>
      <c r="U45" s="59"/>
      <c r="V45">
        <v>172</v>
      </c>
      <c r="W45">
        <v>651</v>
      </c>
      <c r="X45">
        <v>280</v>
      </c>
      <c r="Y45">
        <v>176</v>
      </c>
      <c r="Z45">
        <v>37.012987000000003</v>
      </c>
      <c r="AA45">
        <v>0</v>
      </c>
      <c r="AB45">
        <v>38.596491200000003</v>
      </c>
      <c r="AC45">
        <v>0</v>
      </c>
    </row>
    <row r="46" spans="1:29" x14ac:dyDescent="0.45">
      <c r="A46">
        <v>2433775</v>
      </c>
      <c r="B46" s="59" t="s">
        <v>111</v>
      </c>
      <c r="C46" s="59" t="s">
        <v>119</v>
      </c>
      <c r="D46" s="59" t="s">
        <v>70</v>
      </c>
      <c r="E46" s="59" t="s">
        <v>70</v>
      </c>
      <c r="F46" s="59" t="s">
        <v>70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 s="59" t="s">
        <v>150</v>
      </c>
      <c r="Q46">
        <v>0</v>
      </c>
      <c r="R46">
        <v>456</v>
      </c>
      <c r="S46">
        <v>43438.446601941781</v>
      </c>
      <c r="T46">
        <v>95.259751300000005</v>
      </c>
      <c r="U46" s="59"/>
      <c r="V46">
        <v>172</v>
      </c>
      <c r="W46">
        <v>651</v>
      </c>
      <c r="X46">
        <v>280</v>
      </c>
      <c r="Y46">
        <v>176</v>
      </c>
      <c r="Z46">
        <v>37.012987000000003</v>
      </c>
      <c r="AA46">
        <v>0</v>
      </c>
      <c r="AB46">
        <v>38.596491200000003</v>
      </c>
      <c r="AC46">
        <v>0</v>
      </c>
    </row>
    <row r="47" spans="1:29" x14ac:dyDescent="0.45">
      <c r="A47">
        <v>2433775</v>
      </c>
      <c r="B47" s="59" t="s">
        <v>111</v>
      </c>
      <c r="C47" s="59" t="s">
        <v>119</v>
      </c>
      <c r="D47" s="59" t="s">
        <v>71</v>
      </c>
      <c r="E47" s="59" t="s">
        <v>71</v>
      </c>
      <c r="F47" s="59" t="s">
        <v>71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 s="59" t="s">
        <v>150</v>
      </c>
      <c r="Q47">
        <v>0</v>
      </c>
      <c r="R47">
        <v>456</v>
      </c>
      <c r="S47">
        <v>43438.446601941781</v>
      </c>
      <c r="T47">
        <v>95.259751300000005</v>
      </c>
      <c r="U47" s="59"/>
      <c r="V47">
        <v>172</v>
      </c>
      <c r="W47">
        <v>651</v>
      </c>
      <c r="X47">
        <v>280</v>
      </c>
      <c r="Y47">
        <v>176</v>
      </c>
      <c r="Z47">
        <v>37.012987000000003</v>
      </c>
      <c r="AA47">
        <v>0</v>
      </c>
      <c r="AB47">
        <v>38.596491200000003</v>
      </c>
      <c r="AC47">
        <v>0</v>
      </c>
    </row>
    <row r="48" spans="1:29" x14ac:dyDescent="0.45">
      <c r="A48">
        <v>2433775</v>
      </c>
      <c r="B48" s="59" t="s">
        <v>111</v>
      </c>
      <c r="C48" s="59" t="s">
        <v>119</v>
      </c>
      <c r="D48" s="59" t="s">
        <v>72</v>
      </c>
      <c r="E48" s="59" t="s">
        <v>72</v>
      </c>
      <c r="F48" s="59" t="s">
        <v>72</v>
      </c>
      <c r="G48">
        <v>12</v>
      </c>
      <c r="H48">
        <v>3</v>
      </c>
      <c r="I48">
        <v>13</v>
      </c>
      <c r="J48">
        <v>11</v>
      </c>
      <c r="K48">
        <v>1</v>
      </c>
      <c r="L48">
        <v>2487.1844660194179</v>
      </c>
      <c r="M48">
        <v>0</v>
      </c>
      <c r="N48">
        <v>12</v>
      </c>
      <c r="O48" t="s">
        <v>132</v>
      </c>
      <c r="P48" s="59" t="s">
        <v>157</v>
      </c>
      <c r="Q48">
        <v>8.3333333300000003</v>
      </c>
      <c r="R48">
        <v>456</v>
      </c>
      <c r="S48">
        <v>43438.446601941781</v>
      </c>
      <c r="T48">
        <v>95.259751300000005</v>
      </c>
      <c r="U48" s="59"/>
      <c r="V48">
        <v>172</v>
      </c>
      <c r="W48">
        <v>651</v>
      </c>
      <c r="X48">
        <v>280</v>
      </c>
      <c r="Y48">
        <v>176</v>
      </c>
      <c r="Z48">
        <v>37.012987000000003</v>
      </c>
      <c r="AA48">
        <v>0</v>
      </c>
      <c r="AB48">
        <v>38.596491200000003</v>
      </c>
      <c r="AC48">
        <v>0</v>
      </c>
    </row>
    <row r="49" spans="1:29" x14ac:dyDescent="0.45">
      <c r="A49">
        <v>2433775</v>
      </c>
      <c r="B49" s="59" t="s">
        <v>111</v>
      </c>
      <c r="C49" s="59" t="s">
        <v>119</v>
      </c>
      <c r="D49" s="59" t="s">
        <v>73</v>
      </c>
      <c r="E49" s="59" t="s">
        <v>73</v>
      </c>
      <c r="F49" s="59" t="s">
        <v>73</v>
      </c>
      <c r="G49">
        <v>3</v>
      </c>
      <c r="H49">
        <v>1</v>
      </c>
      <c r="I49">
        <v>5</v>
      </c>
      <c r="J49">
        <v>1</v>
      </c>
      <c r="K49">
        <v>2</v>
      </c>
      <c r="L49">
        <v>561.16504854368895</v>
      </c>
      <c r="M49">
        <v>0</v>
      </c>
      <c r="N49">
        <v>3</v>
      </c>
      <c r="O49" t="s">
        <v>133</v>
      </c>
      <c r="P49" s="59" t="s">
        <v>155</v>
      </c>
      <c r="Q49">
        <v>66.666666699999993</v>
      </c>
      <c r="R49">
        <v>456</v>
      </c>
      <c r="S49">
        <v>43438.446601941781</v>
      </c>
      <c r="T49">
        <v>95.259751300000005</v>
      </c>
      <c r="U49" s="59"/>
      <c r="V49">
        <v>172</v>
      </c>
      <c r="W49">
        <v>651</v>
      </c>
      <c r="X49">
        <v>280</v>
      </c>
      <c r="Y49">
        <v>176</v>
      </c>
      <c r="Z49">
        <v>37.012987000000003</v>
      </c>
      <c r="AA49">
        <v>0</v>
      </c>
      <c r="AB49">
        <v>38.596491200000003</v>
      </c>
      <c r="AC49">
        <v>0</v>
      </c>
    </row>
    <row r="50" spans="1:29" x14ac:dyDescent="0.45">
      <c r="A50">
        <v>2433775</v>
      </c>
      <c r="B50" s="59" t="s">
        <v>112</v>
      </c>
      <c r="C50" s="59" t="s">
        <v>120</v>
      </c>
      <c r="D50" s="59" t="s">
        <v>51</v>
      </c>
      <c r="E50" s="59" t="s">
        <v>51</v>
      </c>
      <c r="F50" s="59" t="s">
        <v>51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 s="59" t="s">
        <v>150</v>
      </c>
      <c r="Q50">
        <v>0</v>
      </c>
      <c r="R50">
        <v>456</v>
      </c>
      <c r="S50">
        <v>43438.446601941781</v>
      </c>
      <c r="T50">
        <v>95.259751300000005</v>
      </c>
      <c r="U50" s="59"/>
      <c r="V50">
        <v>172</v>
      </c>
      <c r="W50">
        <v>651</v>
      </c>
      <c r="X50">
        <v>280</v>
      </c>
      <c r="Y50">
        <v>176</v>
      </c>
      <c r="Z50">
        <v>37.012987000000003</v>
      </c>
      <c r="AA50">
        <v>0</v>
      </c>
      <c r="AB50">
        <v>38.596491200000003</v>
      </c>
      <c r="AC50">
        <v>0</v>
      </c>
    </row>
    <row r="51" spans="1:29" x14ac:dyDescent="0.45">
      <c r="A51">
        <v>2433775</v>
      </c>
      <c r="B51" s="59" t="s">
        <v>112</v>
      </c>
      <c r="C51" s="59" t="s">
        <v>120</v>
      </c>
      <c r="D51" s="59" t="s">
        <v>52</v>
      </c>
      <c r="E51" s="59" t="s">
        <v>52</v>
      </c>
      <c r="F51" s="59" t="s">
        <v>52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 s="59" t="s">
        <v>150</v>
      </c>
      <c r="Q51">
        <v>0</v>
      </c>
      <c r="R51">
        <v>456</v>
      </c>
      <c r="S51">
        <v>43438.446601941781</v>
      </c>
      <c r="T51">
        <v>95.259751300000005</v>
      </c>
      <c r="U51" s="59"/>
      <c r="V51">
        <v>172</v>
      </c>
      <c r="W51">
        <v>651</v>
      </c>
      <c r="X51">
        <v>280</v>
      </c>
      <c r="Y51">
        <v>176</v>
      </c>
      <c r="Z51">
        <v>37.012987000000003</v>
      </c>
      <c r="AA51">
        <v>0</v>
      </c>
      <c r="AB51">
        <v>38.596491200000003</v>
      </c>
      <c r="AC51">
        <v>0</v>
      </c>
    </row>
    <row r="52" spans="1:29" x14ac:dyDescent="0.45">
      <c r="A52">
        <v>2433775</v>
      </c>
      <c r="B52" s="59" t="s">
        <v>112</v>
      </c>
      <c r="C52" s="59" t="s">
        <v>120</v>
      </c>
      <c r="D52" s="59" t="s">
        <v>53</v>
      </c>
      <c r="E52" s="59" t="s">
        <v>53</v>
      </c>
      <c r="F52" s="59" t="s">
        <v>53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 s="59" t="s">
        <v>150</v>
      </c>
      <c r="Q52">
        <v>0</v>
      </c>
      <c r="R52">
        <v>456</v>
      </c>
      <c r="S52">
        <v>43438.446601941781</v>
      </c>
      <c r="T52">
        <v>95.259751300000005</v>
      </c>
      <c r="U52" s="59"/>
      <c r="V52">
        <v>172</v>
      </c>
      <c r="W52">
        <v>651</v>
      </c>
      <c r="X52">
        <v>280</v>
      </c>
      <c r="Y52">
        <v>176</v>
      </c>
      <c r="Z52">
        <v>37.012987000000003</v>
      </c>
      <c r="AA52">
        <v>0</v>
      </c>
      <c r="AB52">
        <v>38.596491200000003</v>
      </c>
      <c r="AC52">
        <v>0</v>
      </c>
    </row>
    <row r="53" spans="1:29" x14ac:dyDescent="0.45">
      <c r="A53">
        <v>2433775</v>
      </c>
      <c r="B53" s="59" t="s">
        <v>112</v>
      </c>
      <c r="C53" s="59" t="s">
        <v>120</v>
      </c>
      <c r="D53" s="59" t="s">
        <v>54</v>
      </c>
      <c r="E53" s="59" t="s">
        <v>54</v>
      </c>
      <c r="F53" s="59" t="s">
        <v>54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 s="59" t="s">
        <v>150</v>
      </c>
      <c r="Q53">
        <v>0</v>
      </c>
      <c r="R53">
        <v>456</v>
      </c>
      <c r="S53">
        <v>43438.446601941781</v>
      </c>
      <c r="T53">
        <v>95.259751300000005</v>
      </c>
      <c r="U53" s="59"/>
      <c r="V53">
        <v>172</v>
      </c>
      <c r="W53">
        <v>651</v>
      </c>
      <c r="X53">
        <v>280</v>
      </c>
      <c r="Y53">
        <v>176</v>
      </c>
      <c r="Z53">
        <v>37.012987000000003</v>
      </c>
      <c r="AA53">
        <v>0</v>
      </c>
      <c r="AB53">
        <v>38.596491200000003</v>
      </c>
      <c r="AC53">
        <v>0</v>
      </c>
    </row>
    <row r="54" spans="1:29" x14ac:dyDescent="0.45">
      <c r="A54">
        <v>2433775</v>
      </c>
      <c r="B54" s="59" t="s">
        <v>112</v>
      </c>
      <c r="C54" s="59" t="s">
        <v>120</v>
      </c>
      <c r="D54" s="59" t="s">
        <v>55</v>
      </c>
      <c r="E54" s="59" t="s">
        <v>55</v>
      </c>
      <c r="F54" s="59" t="s">
        <v>55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 s="59" t="s">
        <v>150</v>
      </c>
      <c r="Q54">
        <v>0</v>
      </c>
      <c r="R54">
        <v>456</v>
      </c>
      <c r="S54">
        <v>43438.446601941781</v>
      </c>
      <c r="T54">
        <v>95.259751300000005</v>
      </c>
      <c r="U54" s="59"/>
      <c r="V54">
        <v>172</v>
      </c>
      <c r="W54">
        <v>651</v>
      </c>
      <c r="X54">
        <v>280</v>
      </c>
      <c r="Y54">
        <v>176</v>
      </c>
      <c r="Z54">
        <v>37.012987000000003</v>
      </c>
      <c r="AA54">
        <v>0</v>
      </c>
      <c r="AB54">
        <v>38.596491200000003</v>
      </c>
      <c r="AC54">
        <v>0</v>
      </c>
    </row>
    <row r="55" spans="1:29" x14ac:dyDescent="0.45">
      <c r="A55">
        <v>2433775</v>
      </c>
      <c r="B55" s="59" t="s">
        <v>112</v>
      </c>
      <c r="C55" s="59" t="s">
        <v>120</v>
      </c>
      <c r="D55" s="59" t="s">
        <v>56</v>
      </c>
      <c r="E55" s="59" t="s">
        <v>56</v>
      </c>
      <c r="F55" s="59" t="s">
        <v>56</v>
      </c>
      <c r="G55">
        <v>26</v>
      </c>
      <c r="H55">
        <v>2</v>
      </c>
      <c r="I55">
        <v>30</v>
      </c>
      <c r="J55">
        <v>23</v>
      </c>
      <c r="K55">
        <v>3</v>
      </c>
      <c r="L55">
        <v>2366.0194174757389</v>
      </c>
      <c r="M55">
        <v>0</v>
      </c>
      <c r="N55">
        <v>26</v>
      </c>
      <c r="O55" t="s">
        <v>134</v>
      </c>
      <c r="P55" s="59" t="s">
        <v>158</v>
      </c>
      <c r="Q55">
        <v>11.5384615</v>
      </c>
      <c r="R55">
        <v>456</v>
      </c>
      <c r="S55">
        <v>43438.446601941781</v>
      </c>
      <c r="T55">
        <v>95.259751300000005</v>
      </c>
      <c r="U55" s="59"/>
      <c r="V55">
        <v>172</v>
      </c>
      <c r="W55">
        <v>651</v>
      </c>
      <c r="X55">
        <v>280</v>
      </c>
      <c r="Y55">
        <v>176</v>
      </c>
      <c r="Z55">
        <v>37.012987000000003</v>
      </c>
      <c r="AA55">
        <v>0</v>
      </c>
      <c r="AB55">
        <v>38.596491200000003</v>
      </c>
      <c r="AC55">
        <v>0</v>
      </c>
    </row>
    <row r="56" spans="1:29" x14ac:dyDescent="0.45">
      <c r="A56">
        <v>2433775</v>
      </c>
      <c r="B56" s="59" t="s">
        <v>112</v>
      </c>
      <c r="C56" s="59" t="s">
        <v>120</v>
      </c>
      <c r="D56" s="59" t="s">
        <v>57</v>
      </c>
      <c r="E56" s="59" t="s">
        <v>57</v>
      </c>
      <c r="F56" s="59" t="s">
        <v>57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 s="59" t="s">
        <v>150</v>
      </c>
      <c r="Q56">
        <v>0</v>
      </c>
      <c r="R56">
        <v>456</v>
      </c>
      <c r="S56">
        <v>43438.446601941781</v>
      </c>
      <c r="T56">
        <v>95.259751300000005</v>
      </c>
      <c r="U56" s="59"/>
      <c r="V56">
        <v>172</v>
      </c>
      <c r="W56">
        <v>651</v>
      </c>
      <c r="X56">
        <v>280</v>
      </c>
      <c r="Y56">
        <v>176</v>
      </c>
      <c r="Z56">
        <v>37.012987000000003</v>
      </c>
      <c r="AA56">
        <v>0</v>
      </c>
      <c r="AB56">
        <v>38.596491200000003</v>
      </c>
      <c r="AC56">
        <v>0</v>
      </c>
    </row>
    <row r="57" spans="1:29" x14ac:dyDescent="0.45">
      <c r="A57">
        <v>2433775</v>
      </c>
      <c r="B57" s="59" t="s">
        <v>112</v>
      </c>
      <c r="C57" s="59" t="s">
        <v>120</v>
      </c>
      <c r="D57" s="59" t="s">
        <v>58</v>
      </c>
      <c r="E57" s="59" t="s">
        <v>58</v>
      </c>
      <c r="F57" s="59" t="s">
        <v>58</v>
      </c>
      <c r="G57">
        <v>14</v>
      </c>
      <c r="H57">
        <v>5</v>
      </c>
      <c r="I57">
        <v>15</v>
      </c>
      <c r="J57">
        <v>13</v>
      </c>
      <c r="K57">
        <v>1</v>
      </c>
      <c r="L57">
        <v>1261.650485436895</v>
      </c>
      <c r="M57">
        <v>0</v>
      </c>
      <c r="N57">
        <v>14</v>
      </c>
      <c r="O57" t="s">
        <v>135</v>
      </c>
      <c r="P57" s="59" t="s">
        <v>159</v>
      </c>
      <c r="Q57">
        <v>7.1428571400000003</v>
      </c>
      <c r="R57">
        <v>456</v>
      </c>
      <c r="S57">
        <v>43438.446601941781</v>
      </c>
      <c r="T57">
        <v>95.259751300000005</v>
      </c>
      <c r="U57" s="59"/>
      <c r="V57">
        <v>172</v>
      </c>
      <c r="W57">
        <v>651</v>
      </c>
      <c r="X57">
        <v>280</v>
      </c>
      <c r="Y57">
        <v>176</v>
      </c>
      <c r="Z57">
        <v>37.012987000000003</v>
      </c>
      <c r="AA57">
        <v>0</v>
      </c>
      <c r="AB57">
        <v>38.596491200000003</v>
      </c>
      <c r="AC57">
        <v>0</v>
      </c>
    </row>
    <row r="58" spans="1:29" x14ac:dyDescent="0.45">
      <c r="A58">
        <v>2433775</v>
      </c>
      <c r="B58" s="59" t="s">
        <v>112</v>
      </c>
      <c r="C58" s="59" t="s">
        <v>120</v>
      </c>
      <c r="D58" s="59" t="s">
        <v>59</v>
      </c>
      <c r="E58" s="59" t="s">
        <v>59</v>
      </c>
      <c r="F58" s="59" t="s">
        <v>59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 s="59" t="s">
        <v>150</v>
      </c>
      <c r="Q58">
        <v>0</v>
      </c>
      <c r="R58">
        <v>456</v>
      </c>
      <c r="S58">
        <v>43438.446601941781</v>
      </c>
      <c r="T58">
        <v>95.259751300000005</v>
      </c>
      <c r="U58" s="59"/>
      <c r="V58">
        <v>172</v>
      </c>
      <c r="W58">
        <v>651</v>
      </c>
      <c r="X58">
        <v>280</v>
      </c>
      <c r="Y58">
        <v>176</v>
      </c>
      <c r="Z58">
        <v>37.012987000000003</v>
      </c>
      <c r="AA58">
        <v>0</v>
      </c>
      <c r="AB58">
        <v>38.596491200000003</v>
      </c>
      <c r="AC58">
        <v>0</v>
      </c>
    </row>
    <row r="59" spans="1:29" x14ac:dyDescent="0.45">
      <c r="A59">
        <v>2433775</v>
      </c>
      <c r="B59" s="59" t="s">
        <v>112</v>
      </c>
      <c r="C59" s="59" t="s">
        <v>120</v>
      </c>
      <c r="D59" s="59" t="s">
        <v>28</v>
      </c>
      <c r="E59" s="59" t="s">
        <v>28</v>
      </c>
      <c r="F59" s="59" t="s">
        <v>28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 s="59" t="s">
        <v>150</v>
      </c>
      <c r="Q59">
        <v>0</v>
      </c>
      <c r="R59">
        <v>456</v>
      </c>
      <c r="S59">
        <v>43438.446601941781</v>
      </c>
      <c r="T59">
        <v>95.259751300000005</v>
      </c>
      <c r="U59" s="59"/>
      <c r="V59">
        <v>172</v>
      </c>
      <c r="W59">
        <v>651</v>
      </c>
      <c r="X59">
        <v>280</v>
      </c>
      <c r="Y59">
        <v>176</v>
      </c>
      <c r="Z59">
        <v>37.012987000000003</v>
      </c>
      <c r="AA59">
        <v>0</v>
      </c>
      <c r="AB59">
        <v>38.596491200000003</v>
      </c>
      <c r="AC59">
        <v>0</v>
      </c>
    </row>
    <row r="60" spans="1:29" x14ac:dyDescent="0.45">
      <c r="A60">
        <v>2433775</v>
      </c>
      <c r="B60" s="59" t="s">
        <v>112</v>
      </c>
      <c r="C60" s="59" t="s">
        <v>120</v>
      </c>
      <c r="D60" s="59" t="s">
        <v>60</v>
      </c>
      <c r="E60" s="59" t="s">
        <v>60</v>
      </c>
      <c r="F60" s="59" t="s">
        <v>60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 s="59" t="s">
        <v>150</v>
      </c>
      <c r="Q60">
        <v>0</v>
      </c>
      <c r="R60">
        <v>456</v>
      </c>
      <c r="S60">
        <v>43438.446601941781</v>
      </c>
      <c r="T60">
        <v>95.259751300000005</v>
      </c>
      <c r="U60" s="59"/>
      <c r="V60">
        <v>172</v>
      </c>
      <c r="W60">
        <v>651</v>
      </c>
      <c r="X60">
        <v>280</v>
      </c>
      <c r="Y60">
        <v>176</v>
      </c>
      <c r="Z60">
        <v>37.012987000000003</v>
      </c>
      <c r="AA60">
        <v>0</v>
      </c>
      <c r="AB60">
        <v>38.596491200000003</v>
      </c>
      <c r="AC60">
        <v>0</v>
      </c>
    </row>
    <row r="61" spans="1:29" x14ac:dyDescent="0.45">
      <c r="A61">
        <v>2433775</v>
      </c>
      <c r="B61" s="59" t="s">
        <v>112</v>
      </c>
      <c r="C61" s="59" t="s">
        <v>120</v>
      </c>
      <c r="D61" s="59" t="s">
        <v>61</v>
      </c>
      <c r="E61" s="59" t="s">
        <v>61</v>
      </c>
      <c r="F61" s="59" t="s">
        <v>61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 s="59" t="s">
        <v>150</v>
      </c>
      <c r="Q61">
        <v>0</v>
      </c>
      <c r="R61">
        <v>456</v>
      </c>
      <c r="S61">
        <v>43438.446601941781</v>
      </c>
      <c r="T61">
        <v>95.259751300000005</v>
      </c>
      <c r="U61" s="59"/>
      <c r="V61">
        <v>172</v>
      </c>
      <c r="W61">
        <v>651</v>
      </c>
      <c r="X61">
        <v>280</v>
      </c>
      <c r="Y61">
        <v>176</v>
      </c>
      <c r="Z61">
        <v>37.012987000000003</v>
      </c>
      <c r="AA61">
        <v>0</v>
      </c>
      <c r="AB61">
        <v>38.596491200000003</v>
      </c>
      <c r="AC61">
        <v>0</v>
      </c>
    </row>
    <row r="62" spans="1:29" x14ac:dyDescent="0.45">
      <c r="A62">
        <v>2433775</v>
      </c>
      <c r="B62" s="59" t="s">
        <v>112</v>
      </c>
      <c r="C62" s="59" t="s">
        <v>120</v>
      </c>
      <c r="D62" s="59" t="s">
        <v>62</v>
      </c>
      <c r="E62" s="59" t="s">
        <v>62</v>
      </c>
      <c r="F62" s="59" t="s">
        <v>62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 s="59" t="s">
        <v>150</v>
      </c>
      <c r="Q62">
        <v>0</v>
      </c>
      <c r="R62">
        <v>456</v>
      </c>
      <c r="S62">
        <v>43438.446601941781</v>
      </c>
      <c r="T62">
        <v>95.259751300000005</v>
      </c>
      <c r="U62" s="59"/>
      <c r="V62">
        <v>172</v>
      </c>
      <c r="W62">
        <v>651</v>
      </c>
      <c r="X62">
        <v>280</v>
      </c>
      <c r="Y62">
        <v>176</v>
      </c>
      <c r="Z62">
        <v>37.012987000000003</v>
      </c>
      <c r="AA62">
        <v>0</v>
      </c>
      <c r="AB62">
        <v>38.596491200000003</v>
      </c>
      <c r="AC62">
        <v>0</v>
      </c>
    </row>
    <row r="63" spans="1:29" x14ac:dyDescent="0.45">
      <c r="A63">
        <v>2433775</v>
      </c>
      <c r="B63" s="59" t="s">
        <v>112</v>
      </c>
      <c r="C63" s="59" t="s">
        <v>120</v>
      </c>
      <c r="D63" s="59" t="s">
        <v>63</v>
      </c>
      <c r="E63" s="59" t="s">
        <v>63</v>
      </c>
      <c r="F63" s="59" t="s">
        <v>63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 s="59" t="s">
        <v>150</v>
      </c>
      <c r="Q63">
        <v>0</v>
      </c>
      <c r="R63">
        <v>456</v>
      </c>
      <c r="S63">
        <v>43438.446601941781</v>
      </c>
      <c r="T63">
        <v>95.259751300000005</v>
      </c>
      <c r="U63" s="59"/>
      <c r="V63">
        <v>172</v>
      </c>
      <c r="W63">
        <v>651</v>
      </c>
      <c r="X63">
        <v>280</v>
      </c>
      <c r="Y63">
        <v>176</v>
      </c>
      <c r="Z63">
        <v>37.012987000000003</v>
      </c>
      <c r="AA63">
        <v>0</v>
      </c>
      <c r="AB63">
        <v>38.596491200000003</v>
      </c>
      <c r="AC63">
        <v>0</v>
      </c>
    </row>
    <row r="64" spans="1:29" x14ac:dyDescent="0.45">
      <c r="A64">
        <v>2433775</v>
      </c>
      <c r="B64" s="59" t="s">
        <v>112</v>
      </c>
      <c r="C64" s="59" t="s">
        <v>120</v>
      </c>
      <c r="D64" s="59" t="s">
        <v>64</v>
      </c>
      <c r="E64" s="59" t="s">
        <v>64</v>
      </c>
      <c r="F64" s="59" t="s">
        <v>64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 s="59" t="s">
        <v>150</v>
      </c>
      <c r="Q64">
        <v>0</v>
      </c>
      <c r="R64">
        <v>456</v>
      </c>
      <c r="S64">
        <v>43438.446601941781</v>
      </c>
      <c r="T64">
        <v>95.259751300000005</v>
      </c>
      <c r="U64" s="59"/>
      <c r="V64">
        <v>172</v>
      </c>
      <c r="W64">
        <v>651</v>
      </c>
      <c r="X64">
        <v>280</v>
      </c>
      <c r="Y64">
        <v>176</v>
      </c>
      <c r="Z64">
        <v>37.012987000000003</v>
      </c>
      <c r="AA64">
        <v>0</v>
      </c>
      <c r="AB64">
        <v>38.596491200000003</v>
      </c>
      <c r="AC64">
        <v>0</v>
      </c>
    </row>
    <row r="65" spans="1:29" x14ac:dyDescent="0.45">
      <c r="A65">
        <v>2433775</v>
      </c>
      <c r="B65" s="59" t="s">
        <v>112</v>
      </c>
      <c r="C65" s="59" t="s">
        <v>120</v>
      </c>
      <c r="D65" s="59" t="s">
        <v>65</v>
      </c>
      <c r="E65" s="59" t="s">
        <v>65</v>
      </c>
      <c r="F65" s="59" t="s">
        <v>65</v>
      </c>
      <c r="G65">
        <v>0</v>
      </c>
      <c r="H65">
        <v>0</v>
      </c>
      <c r="I65">
        <v>0</v>
      </c>
      <c r="J65">
        <v>0</v>
      </c>
      <c r="K65">
        <v>0</v>
      </c>
      <c r="L65">
        <v>0</v>
      </c>
      <c r="M65">
        <v>0</v>
      </c>
      <c r="N65">
        <v>0</v>
      </c>
      <c r="O65">
        <v>0</v>
      </c>
      <c r="P65" s="59" t="s">
        <v>150</v>
      </c>
      <c r="Q65">
        <v>0</v>
      </c>
      <c r="R65">
        <v>456</v>
      </c>
      <c r="S65">
        <v>43438.446601941781</v>
      </c>
      <c r="T65">
        <v>95.259751300000005</v>
      </c>
      <c r="U65" s="59"/>
      <c r="V65">
        <v>172</v>
      </c>
      <c r="W65">
        <v>651</v>
      </c>
      <c r="X65">
        <v>280</v>
      </c>
      <c r="Y65">
        <v>176</v>
      </c>
      <c r="Z65">
        <v>37.012987000000003</v>
      </c>
      <c r="AA65">
        <v>0</v>
      </c>
      <c r="AB65">
        <v>38.596491200000003</v>
      </c>
      <c r="AC65">
        <v>0</v>
      </c>
    </row>
    <row r="66" spans="1:29" x14ac:dyDescent="0.45">
      <c r="A66">
        <v>2433775</v>
      </c>
      <c r="B66" s="59" t="s">
        <v>112</v>
      </c>
      <c r="C66" s="59" t="s">
        <v>120</v>
      </c>
      <c r="D66" s="59" t="s">
        <v>66</v>
      </c>
      <c r="E66" s="59" t="s">
        <v>66</v>
      </c>
      <c r="F66" s="59" t="s">
        <v>66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 s="59" t="s">
        <v>150</v>
      </c>
      <c r="Q66">
        <v>0</v>
      </c>
      <c r="R66">
        <v>456</v>
      </c>
      <c r="S66">
        <v>43438.446601941781</v>
      </c>
      <c r="T66">
        <v>95.259751300000005</v>
      </c>
      <c r="U66" s="59"/>
      <c r="V66">
        <v>172</v>
      </c>
      <c r="W66">
        <v>651</v>
      </c>
      <c r="X66">
        <v>280</v>
      </c>
      <c r="Y66">
        <v>176</v>
      </c>
      <c r="Z66">
        <v>37.012987000000003</v>
      </c>
      <c r="AA66">
        <v>0</v>
      </c>
      <c r="AB66">
        <v>38.596491200000003</v>
      </c>
      <c r="AC66">
        <v>0</v>
      </c>
    </row>
    <row r="67" spans="1:29" x14ac:dyDescent="0.45">
      <c r="A67">
        <v>2433775</v>
      </c>
      <c r="B67" s="59" t="s">
        <v>112</v>
      </c>
      <c r="C67" s="59" t="s">
        <v>120</v>
      </c>
      <c r="D67" s="59" t="s">
        <v>67</v>
      </c>
      <c r="E67" s="59" t="s">
        <v>67</v>
      </c>
      <c r="F67" s="59" t="s">
        <v>67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 s="59" t="s">
        <v>150</v>
      </c>
      <c r="Q67">
        <v>0</v>
      </c>
      <c r="R67">
        <v>456</v>
      </c>
      <c r="S67">
        <v>43438.446601941781</v>
      </c>
      <c r="T67">
        <v>95.259751300000005</v>
      </c>
      <c r="U67" s="59"/>
      <c r="V67">
        <v>172</v>
      </c>
      <c r="W67">
        <v>651</v>
      </c>
      <c r="X67">
        <v>280</v>
      </c>
      <c r="Y67">
        <v>176</v>
      </c>
      <c r="Z67">
        <v>37.012987000000003</v>
      </c>
      <c r="AA67">
        <v>0</v>
      </c>
      <c r="AB67">
        <v>38.596491200000003</v>
      </c>
      <c r="AC67">
        <v>0</v>
      </c>
    </row>
    <row r="68" spans="1:29" x14ac:dyDescent="0.45">
      <c r="A68">
        <v>2433775</v>
      </c>
      <c r="B68" s="59" t="s">
        <v>112</v>
      </c>
      <c r="C68" s="59" t="s">
        <v>120</v>
      </c>
      <c r="D68" s="59" t="s">
        <v>68</v>
      </c>
      <c r="E68" s="59" t="s">
        <v>68</v>
      </c>
      <c r="F68" s="59" t="s">
        <v>68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 s="59" t="s">
        <v>150</v>
      </c>
      <c r="Q68">
        <v>0</v>
      </c>
      <c r="R68">
        <v>456</v>
      </c>
      <c r="S68">
        <v>43438.446601941781</v>
      </c>
      <c r="T68">
        <v>95.259751300000005</v>
      </c>
      <c r="U68" s="59"/>
      <c r="V68">
        <v>172</v>
      </c>
      <c r="W68">
        <v>651</v>
      </c>
      <c r="X68">
        <v>280</v>
      </c>
      <c r="Y68">
        <v>176</v>
      </c>
      <c r="Z68">
        <v>37.012987000000003</v>
      </c>
      <c r="AA68">
        <v>0</v>
      </c>
      <c r="AB68">
        <v>38.596491200000003</v>
      </c>
      <c r="AC68">
        <v>0</v>
      </c>
    </row>
    <row r="69" spans="1:29" x14ac:dyDescent="0.45">
      <c r="A69">
        <v>2433775</v>
      </c>
      <c r="B69" s="59" t="s">
        <v>112</v>
      </c>
      <c r="C69" s="59" t="s">
        <v>120</v>
      </c>
      <c r="D69" s="59" t="s">
        <v>69</v>
      </c>
      <c r="E69" s="59" t="s">
        <v>69</v>
      </c>
      <c r="F69" s="59" t="s">
        <v>69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 s="59" t="s">
        <v>150</v>
      </c>
      <c r="Q69">
        <v>0</v>
      </c>
      <c r="R69">
        <v>456</v>
      </c>
      <c r="S69">
        <v>43438.446601941781</v>
      </c>
      <c r="T69">
        <v>95.259751300000005</v>
      </c>
      <c r="U69" s="59"/>
      <c r="V69">
        <v>172</v>
      </c>
      <c r="W69">
        <v>651</v>
      </c>
      <c r="X69">
        <v>280</v>
      </c>
      <c r="Y69">
        <v>176</v>
      </c>
      <c r="Z69">
        <v>37.012987000000003</v>
      </c>
      <c r="AA69">
        <v>0</v>
      </c>
      <c r="AB69">
        <v>38.596491200000003</v>
      </c>
      <c r="AC69">
        <v>0</v>
      </c>
    </row>
    <row r="70" spans="1:29" x14ac:dyDescent="0.45">
      <c r="A70">
        <v>2433775</v>
      </c>
      <c r="B70" s="59" t="s">
        <v>112</v>
      </c>
      <c r="C70" s="59" t="s">
        <v>120</v>
      </c>
      <c r="D70" s="59" t="s">
        <v>70</v>
      </c>
      <c r="E70" s="59" t="s">
        <v>70</v>
      </c>
      <c r="F70" s="59" t="s">
        <v>70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 s="59" t="s">
        <v>150</v>
      </c>
      <c r="Q70">
        <v>0</v>
      </c>
      <c r="R70">
        <v>456</v>
      </c>
      <c r="S70">
        <v>43438.446601941781</v>
      </c>
      <c r="T70">
        <v>95.259751300000005</v>
      </c>
      <c r="U70" s="59"/>
      <c r="V70">
        <v>172</v>
      </c>
      <c r="W70">
        <v>651</v>
      </c>
      <c r="X70">
        <v>280</v>
      </c>
      <c r="Y70">
        <v>176</v>
      </c>
      <c r="Z70">
        <v>37.012987000000003</v>
      </c>
      <c r="AA70">
        <v>0</v>
      </c>
      <c r="AB70">
        <v>38.596491200000003</v>
      </c>
      <c r="AC70">
        <v>0</v>
      </c>
    </row>
    <row r="71" spans="1:29" x14ac:dyDescent="0.45">
      <c r="A71">
        <v>2433775</v>
      </c>
      <c r="B71" s="59" t="s">
        <v>112</v>
      </c>
      <c r="C71" s="59" t="s">
        <v>120</v>
      </c>
      <c r="D71" s="59" t="s">
        <v>71</v>
      </c>
      <c r="E71" s="59" t="s">
        <v>71</v>
      </c>
      <c r="F71" s="59" t="s">
        <v>71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 s="59" t="s">
        <v>150</v>
      </c>
      <c r="Q71">
        <v>0</v>
      </c>
      <c r="R71">
        <v>456</v>
      </c>
      <c r="S71">
        <v>43438.446601941781</v>
      </c>
      <c r="T71">
        <v>95.259751300000005</v>
      </c>
      <c r="U71" s="59"/>
      <c r="V71">
        <v>172</v>
      </c>
      <c r="W71">
        <v>651</v>
      </c>
      <c r="X71">
        <v>280</v>
      </c>
      <c r="Y71">
        <v>176</v>
      </c>
      <c r="Z71">
        <v>37.012987000000003</v>
      </c>
      <c r="AA71">
        <v>0</v>
      </c>
      <c r="AB71">
        <v>38.596491200000003</v>
      </c>
      <c r="AC71">
        <v>0</v>
      </c>
    </row>
    <row r="72" spans="1:29" x14ac:dyDescent="0.45">
      <c r="A72">
        <v>2433775</v>
      </c>
      <c r="B72" s="59" t="s">
        <v>112</v>
      </c>
      <c r="C72" s="59" t="s">
        <v>120</v>
      </c>
      <c r="D72" s="59" t="s">
        <v>72</v>
      </c>
      <c r="E72" s="59" t="s">
        <v>72</v>
      </c>
      <c r="F72" s="59" t="s">
        <v>72</v>
      </c>
      <c r="G72">
        <v>13</v>
      </c>
      <c r="H72">
        <v>7</v>
      </c>
      <c r="I72">
        <v>14</v>
      </c>
      <c r="J72">
        <v>12</v>
      </c>
      <c r="K72">
        <v>1</v>
      </c>
      <c r="L72">
        <v>2355.1456310679609</v>
      </c>
      <c r="M72">
        <v>0</v>
      </c>
      <c r="N72">
        <v>13</v>
      </c>
      <c r="O72" t="s">
        <v>136</v>
      </c>
      <c r="P72" s="59" t="s">
        <v>160</v>
      </c>
      <c r="Q72">
        <v>7.6923076899999998</v>
      </c>
      <c r="R72">
        <v>456</v>
      </c>
      <c r="S72">
        <v>43438.446601941781</v>
      </c>
      <c r="T72">
        <v>95.259751300000005</v>
      </c>
      <c r="U72" s="59"/>
      <c r="V72">
        <v>172</v>
      </c>
      <c r="W72">
        <v>651</v>
      </c>
      <c r="X72">
        <v>280</v>
      </c>
      <c r="Y72">
        <v>176</v>
      </c>
      <c r="Z72">
        <v>37.012987000000003</v>
      </c>
      <c r="AA72">
        <v>0</v>
      </c>
      <c r="AB72">
        <v>38.596491200000003</v>
      </c>
      <c r="AC72">
        <v>0</v>
      </c>
    </row>
    <row r="73" spans="1:29" x14ac:dyDescent="0.45">
      <c r="A73">
        <v>2433775</v>
      </c>
      <c r="B73" s="59" t="s">
        <v>112</v>
      </c>
      <c r="C73" s="59" t="s">
        <v>120</v>
      </c>
      <c r="D73" s="59" t="s">
        <v>73</v>
      </c>
      <c r="E73" s="59" t="s">
        <v>73</v>
      </c>
      <c r="F73" s="59" t="s">
        <v>73</v>
      </c>
      <c r="G73">
        <v>4</v>
      </c>
      <c r="H73">
        <v>2</v>
      </c>
      <c r="I73">
        <v>7</v>
      </c>
      <c r="J73">
        <v>1</v>
      </c>
      <c r="K73">
        <v>3</v>
      </c>
      <c r="L73">
        <v>631.06796116504904</v>
      </c>
      <c r="M73">
        <v>0</v>
      </c>
      <c r="N73">
        <v>4</v>
      </c>
      <c r="O73">
        <v>157.76699029126226</v>
      </c>
      <c r="P73" s="59" t="s">
        <v>161</v>
      </c>
      <c r="Q73">
        <v>75</v>
      </c>
      <c r="R73">
        <v>456</v>
      </c>
      <c r="S73">
        <v>43438.446601941781</v>
      </c>
      <c r="T73">
        <v>95.259751300000005</v>
      </c>
      <c r="U73" s="59"/>
      <c r="V73">
        <v>172</v>
      </c>
      <c r="W73">
        <v>651</v>
      </c>
      <c r="X73">
        <v>280</v>
      </c>
      <c r="Y73">
        <v>176</v>
      </c>
      <c r="Z73">
        <v>37.012987000000003</v>
      </c>
      <c r="AA73">
        <v>0</v>
      </c>
      <c r="AB73">
        <v>38.596491200000003</v>
      </c>
      <c r="AC73">
        <v>0</v>
      </c>
    </row>
    <row r="74" spans="1:29" x14ac:dyDescent="0.45">
      <c r="A74">
        <v>2433775</v>
      </c>
      <c r="B74" s="59" t="s">
        <v>113</v>
      </c>
      <c r="C74" s="59" t="s">
        <v>121</v>
      </c>
      <c r="D74" s="59" t="s">
        <v>51</v>
      </c>
      <c r="E74" s="59" t="s">
        <v>51</v>
      </c>
      <c r="F74" s="59" t="s">
        <v>51</v>
      </c>
      <c r="G74">
        <v>0</v>
      </c>
      <c r="H74">
        <v>0</v>
      </c>
      <c r="I74">
        <v>0</v>
      </c>
      <c r="J74">
        <v>0</v>
      </c>
      <c r="K74">
        <v>0</v>
      </c>
      <c r="L74">
        <v>0</v>
      </c>
      <c r="M74">
        <v>0</v>
      </c>
      <c r="N74">
        <v>0</v>
      </c>
      <c r="O74">
        <v>0</v>
      </c>
      <c r="P74" s="59" t="s">
        <v>150</v>
      </c>
      <c r="Q74">
        <v>0</v>
      </c>
      <c r="R74">
        <v>456</v>
      </c>
      <c r="S74">
        <v>43438.446601941781</v>
      </c>
      <c r="T74">
        <v>95.259751300000005</v>
      </c>
      <c r="U74" s="59"/>
      <c r="V74">
        <v>172</v>
      </c>
      <c r="W74">
        <v>651</v>
      </c>
      <c r="X74">
        <v>280</v>
      </c>
      <c r="Y74">
        <v>176</v>
      </c>
      <c r="Z74">
        <v>37.012987000000003</v>
      </c>
      <c r="AA74">
        <v>0</v>
      </c>
      <c r="AB74">
        <v>38.596491200000003</v>
      </c>
      <c r="AC74">
        <v>0</v>
      </c>
    </row>
    <row r="75" spans="1:29" x14ac:dyDescent="0.45">
      <c r="A75">
        <v>2433775</v>
      </c>
      <c r="B75" s="59" t="s">
        <v>113</v>
      </c>
      <c r="C75" s="59" t="s">
        <v>121</v>
      </c>
      <c r="D75" s="59" t="s">
        <v>52</v>
      </c>
      <c r="E75" s="59" t="s">
        <v>52</v>
      </c>
      <c r="F75" s="59" t="s">
        <v>52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 s="59" t="s">
        <v>150</v>
      </c>
      <c r="Q75">
        <v>0</v>
      </c>
      <c r="R75">
        <v>456</v>
      </c>
      <c r="S75">
        <v>43438.446601941781</v>
      </c>
      <c r="T75">
        <v>95.259751300000005</v>
      </c>
      <c r="U75" s="59"/>
      <c r="V75">
        <v>172</v>
      </c>
      <c r="W75">
        <v>651</v>
      </c>
      <c r="X75">
        <v>280</v>
      </c>
      <c r="Y75">
        <v>176</v>
      </c>
      <c r="Z75">
        <v>37.012987000000003</v>
      </c>
      <c r="AA75">
        <v>0</v>
      </c>
      <c r="AB75">
        <v>38.596491200000003</v>
      </c>
      <c r="AC75">
        <v>0</v>
      </c>
    </row>
    <row r="76" spans="1:29" x14ac:dyDescent="0.45">
      <c r="A76">
        <v>2433775</v>
      </c>
      <c r="B76" s="59" t="s">
        <v>113</v>
      </c>
      <c r="C76" s="59" t="s">
        <v>121</v>
      </c>
      <c r="D76" s="59" t="s">
        <v>53</v>
      </c>
      <c r="E76" s="59" t="s">
        <v>53</v>
      </c>
      <c r="F76" s="59" t="s">
        <v>53</v>
      </c>
      <c r="G76">
        <v>0</v>
      </c>
      <c r="H76">
        <v>0</v>
      </c>
      <c r="I76">
        <v>0</v>
      </c>
      <c r="J76">
        <v>0</v>
      </c>
      <c r="K76">
        <v>0</v>
      </c>
      <c r="L76">
        <v>0</v>
      </c>
      <c r="M76">
        <v>0</v>
      </c>
      <c r="N76">
        <v>0</v>
      </c>
      <c r="O76">
        <v>0</v>
      </c>
      <c r="P76" s="59" t="s">
        <v>150</v>
      </c>
      <c r="Q76">
        <v>0</v>
      </c>
      <c r="R76">
        <v>456</v>
      </c>
      <c r="S76">
        <v>43438.446601941781</v>
      </c>
      <c r="T76">
        <v>95.259751300000005</v>
      </c>
      <c r="U76" s="59"/>
      <c r="V76">
        <v>172</v>
      </c>
      <c r="W76">
        <v>651</v>
      </c>
      <c r="X76">
        <v>280</v>
      </c>
      <c r="Y76">
        <v>176</v>
      </c>
      <c r="Z76">
        <v>37.012987000000003</v>
      </c>
      <c r="AA76">
        <v>0</v>
      </c>
      <c r="AB76">
        <v>38.596491200000003</v>
      </c>
      <c r="AC76">
        <v>0</v>
      </c>
    </row>
    <row r="77" spans="1:29" x14ac:dyDescent="0.45">
      <c r="A77">
        <v>2433775</v>
      </c>
      <c r="B77" s="59" t="s">
        <v>113</v>
      </c>
      <c r="C77" s="59" t="s">
        <v>121</v>
      </c>
      <c r="D77" s="59" t="s">
        <v>54</v>
      </c>
      <c r="E77" s="59" t="s">
        <v>54</v>
      </c>
      <c r="F77" s="59" t="s">
        <v>54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 s="59" t="s">
        <v>150</v>
      </c>
      <c r="Q77">
        <v>0</v>
      </c>
      <c r="R77">
        <v>456</v>
      </c>
      <c r="S77">
        <v>43438.446601941781</v>
      </c>
      <c r="T77">
        <v>95.259751300000005</v>
      </c>
      <c r="U77" s="59"/>
      <c r="V77">
        <v>172</v>
      </c>
      <c r="W77">
        <v>651</v>
      </c>
      <c r="X77">
        <v>280</v>
      </c>
      <c r="Y77">
        <v>176</v>
      </c>
      <c r="Z77">
        <v>37.012987000000003</v>
      </c>
      <c r="AA77">
        <v>0</v>
      </c>
      <c r="AB77">
        <v>38.596491200000003</v>
      </c>
      <c r="AC77">
        <v>0</v>
      </c>
    </row>
    <row r="78" spans="1:29" x14ac:dyDescent="0.45">
      <c r="A78">
        <v>2433775</v>
      </c>
      <c r="B78" s="59" t="s">
        <v>113</v>
      </c>
      <c r="C78" s="59" t="s">
        <v>121</v>
      </c>
      <c r="D78" s="59" t="s">
        <v>55</v>
      </c>
      <c r="E78" s="59" t="s">
        <v>55</v>
      </c>
      <c r="F78" s="59" t="s">
        <v>55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 s="59" t="s">
        <v>150</v>
      </c>
      <c r="Q78">
        <v>0</v>
      </c>
      <c r="R78">
        <v>456</v>
      </c>
      <c r="S78">
        <v>43438.446601941781</v>
      </c>
      <c r="T78">
        <v>95.259751300000005</v>
      </c>
      <c r="U78" s="59"/>
      <c r="V78">
        <v>172</v>
      </c>
      <c r="W78">
        <v>651</v>
      </c>
      <c r="X78">
        <v>280</v>
      </c>
      <c r="Y78">
        <v>176</v>
      </c>
      <c r="Z78">
        <v>37.012987000000003</v>
      </c>
      <c r="AA78">
        <v>0</v>
      </c>
      <c r="AB78">
        <v>38.596491200000003</v>
      </c>
      <c r="AC78">
        <v>0</v>
      </c>
    </row>
    <row r="79" spans="1:29" x14ac:dyDescent="0.45">
      <c r="A79">
        <v>2433775</v>
      </c>
      <c r="B79" s="59" t="s">
        <v>113</v>
      </c>
      <c r="C79" s="59" t="s">
        <v>121</v>
      </c>
      <c r="D79" s="59" t="s">
        <v>56</v>
      </c>
      <c r="E79" s="59" t="s">
        <v>56</v>
      </c>
      <c r="F79" s="59" t="s">
        <v>56</v>
      </c>
      <c r="G79">
        <v>6</v>
      </c>
      <c r="H79">
        <v>0</v>
      </c>
      <c r="I79">
        <v>9</v>
      </c>
      <c r="J79">
        <v>4</v>
      </c>
      <c r="K79">
        <v>2</v>
      </c>
      <c r="L79">
        <v>571.35922330097299</v>
      </c>
      <c r="M79">
        <v>0</v>
      </c>
      <c r="N79">
        <v>6</v>
      </c>
      <c r="O79" t="s">
        <v>137</v>
      </c>
      <c r="P79" s="59" t="s">
        <v>162</v>
      </c>
      <c r="Q79">
        <v>33.3333333</v>
      </c>
      <c r="R79">
        <v>456</v>
      </c>
      <c r="S79">
        <v>43438.446601941781</v>
      </c>
      <c r="T79">
        <v>95.259751300000005</v>
      </c>
      <c r="U79" s="59"/>
      <c r="V79">
        <v>172</v>
      </c>
      <c r="W79">
        <v>651</v>
      </c>
      <c r="X79">
        <v>280</v>
      </c>
      <c r="Y79">
        <v>176</v>
      </c>
      <c r="Z79">
        <v>37.012987000000003</v>
      </c>
      <c r="AA79">
        <v>0</v>
      </c>
      <c r="AB79">
        <v>38.596491200000003</v>
      </c>
      <c r="AC79">
        <v>0</v>
      </c>
    </row>
    <row r="80" spans="1:29" x14ac:dyDescent="0.45">
      <c r="A80">
        <v>2433775</v>
      </c>
      <c r="B80" s="59" t="s">
        <v>113</v>
      </c>
      <c r="C80" s="59" t="s">
        <v>121</v>
      </c>
      <c r="D80" s="59" t="s">
        <v>57</v>
      </c>
      <c r="E80" s="59" t="s">
        <v>57</v>
      </c>
      <c r="F80" s="59" t="s">
        <v>57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 s="59" t="s">
        <v>150</v>
      </c>
      <c r="Q80">
        <v>0</v>
      </c>
      <c r="R80">
        <v>456</v>
      </c>
      <c r="S80">
        <v>43438.446601941781</v>
      </c>
      <c r="T80">
        <v>95.259751300000005</v>
      </c>
      <c r="U80" s="59"/>
      <c r="V80">
        <v>172</v>
      </c>
      <c r="W80">
        <v>651</v>
      </c>
      <c r="X80">
        <v>280</v>
      </c>
      <c r="Y80">
        <v>176</v>
      </c>
      <c r="Z80">
        <v>37.012987000000003</v>
      </c>
      <c r="AA80">
        <v>0</v>
      </c>
      <c r="AB80">
        <v>38.596491200000003</v>
      </c>
      <c r="AC80">
        <v>0</v>
      </c>
    </row>
    <row r="81" spans="1:29" x14ac:dyDescent="0.45">
      <c r="A81">
        <v>2433775</v>
      </c>
      <c r="B81" s="59" t="s">
        <v>113</v>
      </c>
      <c r="C81" s="59" t="s">
        <v>121</v>
      </c>
      <c r="D81" s="59" t="s">
        <v>58</v>
      </c>
      <c r="E81" s="59" t="s">
        <v>58</v>
      </c>
      <c r="F81" s="59" t="s">
        <v>58</v>
      </c>
      <c r="G81">
        <v>4</v>
      </c>
      <c r="H81">
        <v>1</v>
      </c>
      <c r="I81">
        <v>4</v>
      </c>
      <c r="J81">
        <v>4</v>
      </c>
      <c r="K81">
        <v>0</v>
      </c>
      <c r="L81">
        <v>357.28155339806</v>
      </c>
      <c r="M81">
        <v>0</v>
      </c>
      <c r="N81">
        <v>4</v>
      </c>
      <c r="O81">
        <v>89.320388349515</v>
      </c>
      <c r="P81" s="59" t="s">
        <v>161</v>
      </c>
      <c r="Q81">
        <v>0</v>
      </c>
      <c r="R81">
        <v>456</v>
      </c>
      <c r="S81">
        <v>43438.446601941781</v>
      </c>
      <c r="T81">
        <v>95.259751300000005</v>
      </c>
      <c r="U81" s="59"/>
      <c r="V81">
        <v>172</v>
      </c>
      <c r="W81">
        <v>651</v>
      </c>
      <c r="X81">
        <v>280</v>
      </c>
      <c r="Y81">
        <v>176</v>
      </c>
      <c r="Z81">
        <v>37.012987000000003</v>
      </c>
      <c r="AA81">
        <v>0</v>
      </c>
      <c r="AB81">
        <v>38.596491200000003</v>
      </c>
      <c r="AC81">
        <v>0</v>
      </c>
    </row>
    <row r="82" spans="1:29" x14ac:dyDescent="0.45">
      <c r="A82">
        <v>2433775</v>
      </c>
      <c r="B82" s="59" t="s">
        <v>113</v>
      </c>
      <c r="C82" s="59" t="s">
        <v>121</v>
      </c>
      <c r="D82" s="59" t="s">
        <v>59</v>
      </c>
      <c r="E82" s="59" t="s">
        <v>59</v>
      </c>
      <c r="F82" s="59" t="s">
        <v>59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 s="59" t="s">
        <v>150</v>
      </c>
      <c r="Q82">
        <v>0</v>
      </c>
      <c r="R82">
        <v>456</v>
      </c>
      <c r="S82">
        <v>43438.446601941781</v>
      </c>
      <c r="T82">
        <v>95.259751300000005</v>
      </c>
      <c r="U82" s="59"/>
      <c r="V82">
        <v>172</v>
      </c>
      <c r="W82">
        <v>651</v>
      </c>
      <c r="X82">
        <v>280</v>
      </c>
      <c r="Y82">
        <v>176</v>
      </c>
      <c r="Z82">
        <v>37.012987000000003</v>
      </c>
      <c r="AA82">
        <v>0</v>
      </c>
      <c r="AB82">
        <v>38.596491200000003</v>
      </c>
      <c r="AC82">
        <v>0</v>
      </c>
    </row>
    <row r="83" spans="1:29" x14ac:dyDescent="0.45">
      <c r="A83">
        <v>2433775</v>
      </c>
      <c r="B83" s="59" t="s">
        <v>113</v>
      </c>
      <c r="C83" s="59" t="s">
        <v>121</v>
      </c>
      <c r="D83" s="59" t="s">
        <v>28</v>
      </c>
      <c r="E83" s="59" t="s">
        <v>28</v>
      </c>
      <c r="F83" s="59" t="s">
        <v>28</v>
      </c>
      <c r="G83">
        <v>1</v>
      </c>
      <c r="H83">
        <v>1</v>
      </c>
      <c r="I83">
        <v>3</v>
      </c>
      <c r="J83">
        <v>0</v>
      </c>
      <c r="K83">
        <v>1</v>
      </c>
      <c r="L83">
        <v>78.640776699029004</v>
      </c>
      <c r="M83">
        <v>0</v>
      </c>
      <c r="N83">
        <v>1</v>
      </c>
      <c r="O83">
        <v>78.640776699029004</v>
      </c>
      <c r="P83" s="59" t="s">
        <v>153</v>
      </c>
      <c r="Q83">
        <v>100</v>
      </c>
      <c r="R83">
        <v>456</v>
      </c>
      <c r="S83">
        <v>43438.446601941781</v>
      </c>
      <c r="T83">
        <v>95.259751300000005</v>
      </c>
      <c r="U83" s="59"/>
      <c r="V83">
        <v>172</v>
      </c>
      <c r="W83">
        <v>651</v>
      </c>
      <c r="X83">
        <v>280</v>
      </c>
      <c r="Y83">
        <v>176</v>
      </c>
      <c r="Z83">
        <v>37.012987000000003</v>
      </c>
      <c r="AA83">
        <v>0</v>
      </c>
      <c r="AB83">
        <v>38.596491200000003</v>
      </c>
      <c r="AC83">
        <v>0</v>
      </c>
    </row>
    <row r="84" spans="1:29" x14ac:dyDescent="0.45">
      <c r="A84">
        <v>2433775</v>
      </c>
      <c r="B84" s="59" t="s">
        <v>113</v>
      </c>
      <c r="C84" s="59" t="s">
        <v>121</v>
      </c>
      <c r="D84" s="59" t="s">
        <v>60</v>
      </c>
      <c r="E84" s="59" t="s">
        <v>60</v>
      </c>
      <c r="F84" s="59" t="s">
        <v>60</v>
      </c>
      <c r="G84">
        <v>1</v>
      </c>
      <c r="H84">
        <v>1</v>
      </c>
      <c r="I84">
        <v>2</v>
      </c>
      <c r="J84">
        <v>0</v>
      </c>
      <c r="K84">
        <v>1</v>
      </c>
      <c r="L84">
        <v>60.194174757281999</v>
      </c>
      <c r="M84">
        <v>0</v>
      </c>
      <c r="N84">
        <v>1</v>
      </c>
      <c r="O84">
        <v>60.194174757281999</v>
      </c>
      <c r="P84" s="59" t="s">
        <v>153</v>
      </c>
      <c r="Q84">
        <v>100</v>
      </c>
      <c r="R84">
        <v>456</v>
      </c>
      <c r="S84">
        <v>43438.446601941781</v>
      </c>
      <c r="T84">
        <v>95.259751300000005</v>
      </c>
      <c r="U84" s="59"/>
      <c r="V84">
        <v>172</v>
      </c>
      <c r="W84">
        <v>651</v>
      </c>
      <c r="X84">
        <v>280</v>
      </c>
      <c r="Y84">
        <v>176</v>
      </c>
      <c r="Z84">
        <v>37.012987000000003</v>
      </c>
      <c r="AA84">
        <v>0</v>
      </c>
      <c r="AB84">
        <v>38.596491200000003</v>
      </c>
      <c r="AC84">
        <v>0</v>
      </c>
    </row>
    <row r="85" spans="1:29" x14ac:dyDescent="0.45">
      <c r="A85">
        <v>2433775</v>
      </c>
      <c r="B85" s="59" t="s">
        <v>113</v>
      </c>
      <c r="C85" s="59" t="s">
        <v>121</v>
      </c>
      <c r="D85" s="59" t="s">
        <v>61</v>
      </c>
      <c r="E85" s="59" t="s">
        <v>61</v>
      </c>
      <c r="F85" s="59" t="s">
        <v>61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 s="59" t="s">
        <v>150</v>
      </c>
      <c r="Q85">
        <v>0</v>
      </c>
      <c r="R85">
        <v>456</v>
      </c>
      <c r="S85">
        <v>43438.446601941781</v>
      </c>
      <c r="T85">
        <v>95.259751300000005</v>
      </c>
      <c r="U85" s="59"/>
      <c r="V85">
        <v>172</v>
      </c>
      <c r="W85">
        <v>651</v>
      </c>
      <c r="X85">
        <v>280</v>
      </c>
      <c r="Y85">
        <v>176</v>
      </c>
      <c r="Z85">
        <v>37.012987000000003</v>
      </c>
      <c r="AA85">
        <v>0</v>
      </c>
      <c r="AB85">
        <v>38.596491200000003</v>
      </c>
      <c r="AC85">
        <v>0</v>
      </c>
    </row>
    <row r="86" spans="1:29" x14ac:dyDescent="0.45">
      <c r="A86">
        <v>2433775</v>
      </c>
      <c r="B86" s="59" t="s">
        <v>113</v>
      </c>
      <c r="C86" s="59" t="s">
        <v>121</v>
      </c>
      <c r="D86" s="59" t="s">
        <v>62</v>
      </c>
      <c r="E86" s="59" t="s">
        <v>62</v>
      </c>
      <c r="F86" s="59" t="s">
        <v>62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 s="59" t="s">
        <v>150</v>
      </c>
      <c r="Q86">
        <v>0</v>
      </c>
      <c r="R86">
        <v>456</v>
      </c>
      <c r="S86">
        <v>43438.446601941781</v>
      </c>
      <c r="T86">
        <v>95.259751300000005</v>
      </c>
      <c r="U86" s="59"/>
      <c r="V86">
        <v>172</v>
      </c>
      <c r="W86">
        <v>651</v>
      </c>
      <c r="X86">
        <v>280</v>
      </c>
      <c r="Y86">
        <v>176</v>
      </c>
      <c r="Z86">
        <v>37.012987000000003</v>
      </c>
      <c r="AA86">
        <v>0</v>
      </c>
      <c r="AB86">
        <v>38.596491200000003</v>
      </c>
      <c r="AC86">
        <v>0</v>
      </c>
    </row>
    <row r="87" spans="1:29" x14ac:dyDescent="0.45">
      <c r="A87">
        <v>2433775</v>
      </c>
      <c r="B87" s="59" t="s">
        <v>113</v>
      </c>
      <c r="C87" s="59" t="s">
        <v>121</v>
      </c>
      <c r="D87" s="59" t="s">
        <v>63</v>
      </c>
      <c r="E87" s="59" t="s">
        <v>63</v>
      </c>
      <c r="F87" s="59" t="s">
        <v>63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 s="59" t="s">
        <v>150</v>
      </c>
      <c r="Q87">
        <v>0</v>
      </c>
      <c r="R87">
        <v>456</v>
      </c>
      <c r="S87">
        <v>43438.446601941781</v>
      </c>
      <c r="T87">
        <v>95.259751300000005</v>
      </c>
      <c r="U87" s="59"/>
      <c r="V87">
        <v>172</v>
      </c>
      <c r="W87">
        <v>651</v>
      </c>
      <c r="X87">
        <v>280</v>
      </c>
      <c r="Y87">
        <v>176</v>
      </c>
      <c r="Z87">
        <v>37.012987000000003</v>
      </c>
      <c r="AA87">
        <v>0</v>
      </c>
      <c r="AB87">
        <v>38.596491200000003</v>
      </c>
      <c r="AC87">
        <v>0</v>
      </c>
    </row>
    <row r="88" spans="1:29" x14ac:dyDescent="0.45">
      <c r="A88">
        <v>2433775</v>
      </c>
      <c r="B88" s="59" t="s">
        <v>113</v>
      </c>
      <c r="C88" s="59" t="s">
        <v>121</v>
      </c>
      <c r="D88" s="59" t="s">
        <v>64</v>
      </c>
      <c r="E88" s="59" t="s">
        <v>64</v>
      </c>
      <c r="F88" s="59" t="s">
        <v>64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 s="59" t="s">
        <v>150</v>
      </c>
      <c r="Q88">
        <v>0</v>
      </c>
      <c r="R88">
        <v>456</v>
      </c>
      <c r="S88">
        <v>43438.446601941781</v>
      </c>
      <c r="T88">
        <v>95.259751300000005</v>
      </c>
      <c r="U88" s="59"/>
      <c r="V88">
        <v>172</v>
      </c>
      <c r="W88">
        <v>651</v>
      </c>
      <c r="X88">
        <v>280</v>
      </c>
      <c r="Y88">
        <v>176</v>
      </c>
      <c r="Z88">
        <v>37.012987000000003</v>
      </c>
      <c r="AA88">
        <v>0</v>
      </c>
      <c r="AB88">
        <v>38.596491200000003</v>
      </c>
      <c r="AC88">
        <v>0</v>
      </c>
    </row>
    <row r="89" spans="1:29" x14ac:dyDescent="0.45">
      <c r="A89">
        <v>2433775</v>
      </c>
      <c r="B89" s="59" t="s">
        <v>113</v>
      </c>
      <c r="C89" s="59" t="s">
        <v>121</v>
      </c>
      <c r="D89" s="59" t="s">
        <v>65</v>
      </c>
      <c r="E89" s="59" t="s">
        <v>65</v>
      </c>
      <c r="F89" s="59" t="s">
        <v>65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 s="59" t="s">
        <v>150</v>
      </c>
      <c r="Q89">
        <v>0</v>
      </c>
      <c r="R89">
        <v>456</v>
      </c>
      <c r="S89">
        <v>43438.446601941781</v>
      </c>
      <c r="T89">
        <v>95.259751300000005</v>
      </c>
      <c r="U89" s="59"/>
      <c r="V89">
        <v>172</v>
      </c>
      <c r="W89">
        <v>651</v>
      </c>
      <c r="X89">
        <v>280</v>
      </c>
      <c r="Y89">
        <v>176</v>
      </c>
      <c r="Z89">
        <v>37.012987000000003</v>
      </c>
      <c r="AA89">
        <v>0</v>
      </c>
      <c r="AB89">
        <v>38.596491200000003</v>
      </c>
      <c r="AC89">
        <v>0</v>
      </c>
    </row>
    <row r="90" spans="1:29" x14ac:dyDescent="0.45">
      <c r="A90">
        <v>2433775</v>
      </c>
      <c r="B90" s="59" t="s">
        <v>113</v>
      </c>
      <c r="C90" s="59" t="s">
        <v>121</v>
      </c>
      <c r="D90" s="59" t="s">
        <v>66</v>
      </c>
      <c r="E90" s="59" t="s">
        <v>66</v>
      </c>
      <c r="F90" s="59" t="s">
        <v>66</v>
      </c>
      <c r="G90">
        <v>9</v>
      </c>
      <c r="H90">
        <v>9</v>
      </c>
      <c r="I90">
        <v>19</v>
      </c>
      <c r="J90">
        <v>1</v>
      </c>
      <c r="K90">
        <v>8</v>
      </c>
      <c r="L90">
        <v>681.45631067961494</v>
      </c>
      <c r="M90">
        <v>0</v>
      </c>
      <c r="N90">
        <v>9</v>
      </c>
      <c r="O90" t="s">
        <v>138</v>
      </c>
      <c r="P90" s="59" t="s">
        <v>163</v>
      </c>
      <c r="Q90">
        <v>88.888888899999998</v>
      </c>
      <c r="R90">
        <v>456</v>
      </c>
      <c r="S90">
        <v>43438.446601941781</v>
      </c>
      <c r="T90">
        <v>95.259751300000005</v>
      </c>
      <c r="U90" s="59"/>
      <c r="V90">
        <v>172</v>
      </c>
      <c r="W90">
        <v>651</v>
      </c>
      <c r="X90">
        <v>280</v>
      </c>
      <c r="Y90">
        <v>176</v>
      </c>
      <c r="Z90">
        <v>37.012987000000003</v>
      </c>
      <c r="AA90">
        <v>0</v>
      </c>
      <c r="AB90">
        <v>38.596491200000003</v>
      </c>
      <c r="AC90">
        <v>0</v>
      </c>
    </row>
    <row r="91" spans="1:29" x14ac:dyDescent="0.45">
      <c r="A91">
        <v>2433775</v>
      </c>
      <c r="B91" s="59" t="s">
        <v>113</v>
      </c>
      <c r="C91" s="59" t="s">
        <v>121</v>
      </c>
      <c r="D91" s="59" t="s">
        <v>67</v>
      </c>
      <c r="E91" s="59" t="s">
        <v>67</v>
      </c>
      <c r="F91" s="59" t="s">
        <v>67</v>
      </c>
      <c r="G91">
        <v>3</v>
      </c>
      <c r="H91">
        <v>3</v>
      </c>
      <c r="I91">
        <v>3</v>
      </c>
      <c r="J91">
        <v>3</v>
      </c>
      <c r="K91">
        <v>0</v>
      </c>
      <c r="L91">
        <v>247.864077669903</v>
      </c>
      <c r="M91">
        <v>0</v>
      </c>
      <c r="N91">
        <v>3</v>
      </c>
      <c r="O91">
        <v>82.621359223300999</v>
      </c>
      <c r="P91" s="59" t="s">
        <v>155</v>
      </c>
      <c r="Q91">
        <v>0</v>
      </c>
      <c r="R91">
        <v>456</v>
      </c>
      <c r="S91">
        <v>43438.446601941781</v>
      </c>
      <c r="T91">
        <v>95.259751300000005</v>
      </c>
      <c r="U91" s="59"/>
      <c r="V91">
        <v>172</v>
      </c>
      <c r="W91">
        <v>651</v>
      </c>
      <c r="X91">
        <v>280</v>
      </c>
      <c r="Y91">
        <v>176</v>
      </c>
      <c r="Z91">
        <v>37.012987000000003</v>
      </c>
      <c r="AA91">
        <v>0</v>
      </c>
      <c r="AB91">
        <v>38.596491200000003</v>
      </c>
      <c r="AC91">
        <v>0</v>
      </c>
    </row>
    <row r="92" spans="1:29" x14ac:dyDescent="0.45">
      <c r="A92">
        <v>2433775</v>
      </c>
      <c r="B92" s="59" t="s">
        <v>113</v>
      </c>
      <c r="C92" s="59" t="s">
        <v>121</v>
      </c>
      <c r="D92" s="59" t="s">
        <v>68</v>
      </c>
      <c r="E92" s="59" t="s">
        <v>68</v>
      </c>
      <c r="F92" s="59" t="s">
        <v>68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 s="59" t="s">
        <v>150</v>
      </c>
      <c r="Q92">
        <v>0</v>
      </c>
      <c r="R92">
        <v>456</v>
      </c>
      <c r="S92">
        <v>43438.446601941781</v>
      </c>
      <c r="T92">
        <v>95.259751300000005</v>
      </c>
      <c r="U92" s="59"/>
      <c r="V92">
        <v>172</v>
      </c>
      <c r="W92">
        <v>651</v>
      </c>
      <c r="X92">
        <v>280</v>
      </c>
      <c r="Y92">
        <v>176</v>
      </c>
      <c r="Z92">
        <v>37.012987000000003</v>
      </c>
      <c r="AA92">
        <v>0</v>
      </c>
      <c r="AB92">
        <v>38.596491200000003</v>
      </c>
      <c r="AC92">
        <v>0</v>
      </c>
    </row>
    <row r="93" spans="1:29" x14ac:dyDescent="0.45">
      <c r="A93">
        <v>2433775</v>
      </c>
      <c r="B93" s="59" t="s">
        <v>113</v>
      </c>
      <c r="C93" s="59" t="s">
        <v>121</v>
      </c>
      <c r="D93" s="59" t="s">
        <v>69</v>
      </c>
      <c r="E93" s="59" t="s">
        <v>69</v>
      </c>
      <c r="F93" s="59" t="s">
        <v>69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 s="59" t="s">
        <v>150</v>
      </c>
      <c r="Q93">
        <v>0</v>
      </c>
      <c r="R93">
        <v>456</v>
      </c>
      <c r="S93">
        <v>43438.446601941781</v>
      </c>
      <c r="T93">
        <v>95.259751300000005</v>
      </c>
      <c r="U93" s="59"/>
      <c r="V93">
        <v>172</v>
      </c>
      <c r="W93">
        <v>651</v>
      </c>
      <c r="X93">
        <v>280</v>
      </c>
      <c r="Y93">
        <v>176</v>
      </c>
      <c r="Z93">
        <v>37.012987000000003</v>
      </c>
      <c r="AA93">
        <v>0</v>
      </c>
      <c r="AB93">
        <v>38.596491200000003</v>
      </c>
      <c r="AC93">
        <v>0</v>
      </c>
    </row>
    <row r="94" spans="1:29" x14ac:dyDescent="0.45">
      <c r="A94">
        <v>2433775</v>
      </c>
      <c r="B94" s="59" t="s">
        <v>113</v>
      </c>
      <c r="C94" s="59" t="s">
        <v>121</v>
      </c>
      <c r="D94" s="59" t="s">
        <v>70</v>
      </c>
      <c r="E94" s="59" t="s">
        <v>70</v>
      </c>
      <c r="F94" s="59" t="s">
        <v>70</v>
      </c>
      <c r="G94">
        <v>0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 s="59" t="s">
        <v>150</v>
      </c>
      <c r="Q94">
        <v>0</v>
      </c>
      <c r="R94">
        <v>456</v>
      </c>
      <c r="S94">
        <v>43438.446601941781</v>
      </c>
      <c r="T94">
        <v>95.259751300000005</v>
      </c>
      <c r="U94" s="59"/>
      <c r="V94">
        <v>172</v>
      </c>
      <c r="W94">
        <v>651</v>
      </c>
      <c r="X94">
        <v>280</v>
      </c>
      <c r="Y94">
        <v>176</v>
      </c>
      <c r="Z94">
        <v>37.012987000000003</v>
      </c>
      <c r="AA94">
        <v>0</v>
      </c>
      <c r="AB94">
        <v>38.596491200000003</v>
      </c>
      <c r="AC94">
        <v>0</v>
      </c>
    </row>
    <row r="95" spans="1:29" x14ac:dyDescent="0.45">
      <c r="A95">
        <v>2433775</v>
      </c>
      <c r="B95" s="59" t="s">
        <v>113</v>
      </c>
      <c r="C95" s="59" t="s">
        <v>121</v>
      </c>
      <c r="D95" s="59" t="s">
        <v>71</v>
      </c>
      <c r="E95" s="59" t="s">
        <v>71</v>
      </c>
      <c r="F95" s="59" t="s">
        <v>71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 s="59" t="s">
        <v>150</v>
      </c>
      <c r="Q95">
        <v>0</v>
      </c>
      <c r="R95">
        <v>456</v>
      </c>
      <c r="S95">
        <v>43438.446601941781</v>
      </c>
      <c r="T95">
        <v>95.259751300000005</v>
      </c>
      <c r="U95" s="59"/>
      <c r="V95">
        <v>172</v>
      </c>
      <c r="W95">
        <v>651</v>
      </c>
      <c r="X95">
        <v>280</v>
      </c>
      <c r="Y95">
        <v>176</v>
      </c>
      <c r="Z95">
        <v>37.012987000000003</v>
      </c>
      <c r="AA95">
        <v>0</v>
      </c>
      <c r="AB95">
        <v>38.596491200000003</v>
      </c>
      <c r="AC95">
        <v>0</v>
      </c>
    </row>
    <row r="96" spans="1:29" x14ac:dyDescent="0.45">
      <c r="A96">
        <v>2433775</v>
      </c>
      <c r="B96" s="59" t="s">
        <v>113</v>
      </c>
      <c r="C96" s="59" t="s">
        <v>121</v>
      </c>
      <c r="D96" s="59" t="s">
        <v>72</v>
      </c>
      <c r="E96" s="59" t="s">
        <v>72</v>
      </c>
      <c r="F96" s="59" t="s">
        <v>72</v>
      </c>
      <c r="G96">
        <v>7</v>
      </c>
      <c r="H96">
        <v>2</v>
      </c>
      <c r="I96">
        <v>8</v>
      </c>
      <c r="J96">
        <v>6</v>
      </c>
      <c r="K96">
        <v>1</v>
      </c>
      <c r="L96">
        <v>613.39805825242695</v>
      </c>
      <c r="M96">
        <v>0</v>
      </c>
      <c r="N96">
        <v>7</v>
      </c>
      <c r="O96">
        <v>87.628294036061007</v>
      </c>
      <c r="P96" s="59" t="s">
        <v>164</v>
      </c>
      <c r="Q96">
        <v>14.2857143</v>
      </c>
      <c r="R96">
        <v>456</v>
      </c>
      <c r="S96">
        <v>43438.446601941781</v>
      </c>
      <c r="T96">
        <v>95.259751300000005</v>
      </c>
      <c r="U96" s="59"/>
      <c r="V96">
        <v>172</v>
      </c>
      <c r="W96">
        <v>651</v>
      </c>
      <c r="X96">
        <v>280</v>
      </c>
      <c r="Y96">
        <v>176</v>
      </c>
      <c r="Z96">
        <v>37.012987000000003</v>
      </c>
      <c r="AA96">
        <v>0</v>
      </c>
      <c r="AB96">
        <v>38.596491200000003</v>
      </c>
      <c r="AC96">
        <v>0</v>
      </c>
    </row>
    <row r="97" spans="1:29" x14ac:dyDescent="0.45">
      <c r="A97">
        <v>2433775</v>
      </c>
      <c r="B97" s="59" t="s">
        <v>113</v>
      </c>
      <c r="C97" s="59" t="s">
        <v>121</v>
      </c>
      <c r="D97" s="59" t="s">
        <v>73</v>
      </c>
      <c r="E97" s="59" t="s">
        <v>73</v>
      </c>
      <c r="F97" s="59" t="s">
        <v>73</v>
      </c>
      <c r="G97">
        <v>13</v>
      </c>
      <c r="H97">
        <v>11</v>
      </c>
      <c r="I97">
        <v>25</v>
      </c>
      <c r="J97">
        <v>1</v>
      </c>
      <c r="K97">
        <v>12</v>
      </c>
      <c r="L97">
        <v>1216.504854368934</v>
      </c>
      <c r="M97">
        <v>0</v>
      </c>
      <c r="N97">
        <v>13</v>
      </c>
      <c r="O97">
        <v>93.577296489917998</v>
      </c>
      <c r="P97" s="59" t="s">
        <v>160</v>
      </c>
      <c r="Q97">
        <v>92.307692299999999</v>
      </c>
      <c r="R97">
        <v>456</v>
      </c>
      <c r="S97">
        <v>43438.446601941781</v>
      </c>
      <c r="T97">
        <v>95.259751300000005</v>
      </c>
      <c r="U97" s="59"/>
      <c r="V97">
        <v>172</v>
      </c>
      <c r="W97">
        <v>651</v>
      </c>
      <c r="X97">
        <v>280</v>
      </c>
      <c r="Y97">
        <v>176</v>
      </c>
      <c r="Z97">
        <v>37.012987000000003</v>
      </c>
      <c r="AA97">
        <v>0</v>
      </c>
      <c r="AB97">
        <v>38.596491200000003</v>
      </c>
      <c r="AC97">
        <v>0</v>
      </c>
    </row>
    <row r="98" spans="1:29" x14ac:dyDescent="0.45">
      <c r="A98">
        <v>2433775</v>
      </c>
      <c r="B98" s="59" t="s">
        <v>114</v>
      </c>
      <c r="C98" s="59" t="s">
        <v>122</v>
      </c>
      <c r="D98" s="59" t="s">
        <v>51</v>
      </c>
      <c r="E98" s="59" t="s">
        <v>51</v>
      </c>
      <c r="F98" s="59" t="s">
        <v>51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  <c r="N98">
        <v>0</v>
      </c>
      <c r="O98">
        <v>0</v>
      </c>
      <c r="P98" s="59" t="s">
        <v>150</v>
      </c>
      <c r="Q98">
        <v>0</v>
      </c>
      <c r="R98">
        <v>456</v>
      </c>
      <c r="S98">
        <v>43438.446601941781</v>
      </c>
      <c r="T98">
        <v>95.259751300000005</v>
      </c>
      <c r="U98" s="59"/>
      <c r="V98">
        <v>172</v>
      </c>
      <c r="W98">
        <v>651</v>
      </c>
      <c r="X98">
        <v>280</v>
      </c>
      <c r="Y98">
        <v>176</v>
      </c>
      <c r="Z98">
        <v>37.012987000000003</v>
      </c>
      <c r="AA98">
        <v>0</v>
      </c>
      <c r="AB98">
        <v>38.596491200000003</v>
      </c>
      <c r="AC98">
        <v>0</v>
      </c>
    </row>
    <row r="99" spans="1:29" x14ac:dyDescent="0.45">
      <c r="A99">
        <v>2433775</v>
      </c>
      <c r="B99" s="59" t="s">
        <v>114</v>
      </c>
      <c r="C99" s="59" t="s">
        <v>122</v>
      </c>
      <c r="D99" s="59" t="s">
        <v>52</v>
      </c>
      <c r="E99" s="59" t="s">
        <v>52</v>
      </c>
      <c r="F99" s="59" t="s">
        <v>52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 s="59" t="s">
        <v>150</v>
      </c>
      <c r="Q99">
        <v>0</v>
      </c>
      <c r="R99">
        <v>456</v>
      </c>
      <c r="S99">
        <v>43438.446601941781</v>
      </c>
      <c r="T99">
        <v>95.259751300000005</v>
      </c>
      <c r="U99" s="59"/>
      <c r="V99">
        <v>172</v>
      </c>
      <c r="W99">
        <v>651</v>
      </c>
      <c r="X99">
        <v>280</v>
      </c>
      <c r="Y99">
        <v>176</v>
      </c>
      <c r="Z99">
        <v>37.012987000000003</v>
      </c>
      <c r="AA99">
        <v>0</v>
      </c>
      <c r="AB99">
        <v>38.596491200000003</v>
      </c>
      <c r="AC99">
        <v>0</v>
      </c>
    </row>
    <row r="100" spans="1:29" x14ac:dyDescent="0.45">
      <c r="A100">
        <v>2433775</v>
      </c>
      <c r="B100" s="59" t="s">
        <v>114</v>
      </c>
      <c r="C100" s="59" t="s">
        <v>122</v>
      </c>
      <c r="D100" s="59" t="s">
        <v>53</v>
      </c>
      <c r="E100" s="59" t="s">
        <v>53</v>
      </c>
      <c r="F100" s="59" t="s">
        <v>53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0</v>
      </c>
      <c r="P100" s="59" t="s">
        <v>150</v>
      </c>
      <c r="Q100">
        <v>0</v>
      </c>
      <c r="R100">
        <v>456</v>
      </c>
      <c r="S100">
        <v>43438.446601941781</v>
      </c>
      <c r="T100">
        <v>95.259751300000005</v>
      </c>
      <c r="U100" s="59"/>
      <c r="V100">
        <v>172</v>
      </c>
      <c r="W100">
        <v>651</v>
      </c>
      <c r="X100">
        <v>280</v>
      </c>
      <c r="Y100">
        <v>176</v>
      </c>
      <c r="Z100">
        <v>37.012987000000003</v>
      </c>
      <c r="AA100">
        <v>0</v>
      </c>
      <c r="AB100">
        <v>38.596491200000003</v>
      </c>
      <c r="AC100">
        <v>0</v>
      </c>
    </row>
    <row r="101" spans="1:29" x14ac:dyDescent="0.45">
      <c r="A101">
        <v>2433775</v>
      </c>
      <c r="B101" s="59" t="s">
        <v>114</v>
      </c>
      <c r="C101" s="59" t="s">
        <v>122</v>
      </c>
      <c r="D101" s="59" t="s">
        <v>54</v>
      </c>
      <c r="E101" s="59" t="s">
        <v>54</v>
      </c>
      <c r="F101" s="59" t="s">
        <v>54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0</v>
      </c>
      <c r="P101" s="59" t="s">
        <v>150</v>
      </c>
      <c r="Q101">
        <v>0</v>
      </c>
      <c r="R101">
        <v>456</v>
      </c>
      <c r="S101">
        <v>43438.446601941781</v>
      </c>
      <c r="T101">
        <v>95.259751300000005</v>
      </c>
      <c r="U101" s="59"/>
      <c r="V101">
        <v>172</v>
      </c>
      <c r="W101">
        <v>651</v>
      </c>
      <c r="X101">
        <v>280</v>
      </c>
      <c r="Y101">
        <v>176</v>
      </c>
      <c r="Z101">
        <v>37.012987000000003</v>
      </c>
      <c r="AA101">
        <v>0</v>
      </c>
      <c r="AB101">
        <v>38.596491200000003</v>
      </c>
      <c r="AC101">
        <v>0</v>
      </c>
    </row>
    <row r="102" spans="1:29" x14ac:dyDescent="0.45">
      <c r="A102">
        <v>2433775</v>
      </c>
      <c r="B102" s="59" t="s">
        <v>114</v>
      </c>
      <c r="C102" s="59" t="s">
        <v>122</v>
      </c>
      <c r="D102" s="59" t="s">
        <v>55</v>
      </c>
      <c r="E102" s="59" t="s">
        <v>55</v>
      </c>
      <c r="F102" s="59" t="s">
        <v>55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0</v>
      </c>
      <c r="P102" s="59" t="s">
        <v>150</v>
      </c>
      <c r="Q102">
        <v>0</v>
      </c>
      <c r="R102">
        <v>456</v>
      </c>
      <c r="S102">
        <v>43438.446601941781</v>
      </c>
      <c r="T102">
        <v>95.259751300000005</v>
      </c>
      <c r="U102" s="59"/>
      <c r="V102">
        <v>172</v>
      </c>
      <c r="W102">
        <v>651</v>
      </c>
      <c r="X102">
        <v>280</v>
      </c>
      <c r="Y102">
        <v>176</v>
      </c>
      <c r="Z102">
        <v>37.012987000000003</v>
      </c>
      <c r="AA102">
        <v>0</v>
      </c>
      <c r="AB102">
        <v>38.596491200000003</v>
      </c>
      <c r="AC102">
        <v>0</v>
      </c>
    </row>
    <row r="103" spans="1:29" x14ac:dyDescent="0.45">
      <c r="A103">
        <v>2433775</v>
      </c>
      <c r="B103" s="59" t="s">
        <v>114</v>
      </c>
      <c r="C103" s="59" t="s">
        <v>122</v>
      </c>
      <c r="D103" s="59" t="s">
        <v>56</v>
      </c>
      <c r="E103" s="59" t="s">
        <v>56</v>
      </c>
      <c r="F103" s="59" t="s">
        <v>56</v>
      </c>
      <c r="G103">
        <v>2</v>
      </c>
      <c r="H103">
        <v>0</v>
      </c>
      <c r="I103">
        <v>4</v>
      </c>
      <c r="J103">
        <v>1</v>
      </c>
      <c r="K103">
        <v>1</v>
      </c>
      <c r="L103">
        <v>205.82524271844699</v>
      </c>
      <c r="M103">
        <v>0</v>
      </c>
      <c r="N103">
        <v>2</v>
      </c>
      <c r="O103">
        <v>102.91262135922349</v>
      </c>
      <c r="P103" s="59" t="s">
        <v>165</v>
      </c>
      <c r="Q103">
        <v>50</v>
      </c>
      <c r="R103">
        <v>456</v>
      </c>
      <c r="S103">
        <v>43438.446601941781</v>
      </c>
      <c r="T103">
        <v>95.259751300000005</v>
      </c>
      <c r="U103" s="59"/>
      <c r="V103">
        <v>172</v>
      </c>
      <c r="W103">
        <v>651</v>
      </c>
      <c r="X103">
        <v>280</v>
      </c>
      <c r="Y103">
        <v>176</v>
      </c>
      <c r="Z103">
        <v>37.012987000000003</v>
      </c>
      <c r="AA103">
        <v>0</v>
      </c>
      <c r="AB103">
        <v>38.596491200000003</v>
      </c>
      <c r="AC103">
        <v>0</v>
      </c>
    </row>
    <row r="104" spans="1:29" x14ac:dyDescent="0.45">
      <c r="A104">
        <v>2433775</v>
      </c>
      <c r="B104" s="59" t="s">
        <v>114</v>
      </c>
      <c r="C104" s="59" t="s">
        <v>122</v>
      </c>
      <c r="D104" s="59" t="s">
        <v>57</v>
      </c>
      <c r="E104" s="59" t="s">
        <v>57</v>
      </c>
      <c r="F104" s="59" t="s">
        <v>57</v>
      </c>
      <c r="G104">
        <v>0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0</v>
      </c>
      <c r="N104">
        <v>0</v>
      </c>
      <c r="O104">
        <v>0</v>
      </c>
      <c r="P104" s="59" t="s">
        <v>150</v>
      </c>
      <c r="Q104">
        <v>0</v>
      </c>
      <c r="R104">
        <v>456</v>
      </c>
      <c r="S104">
        <v>43438.446601941781</v>
      </c>
      <c r="T104">
        <v>95.259751300000005</v>
      </c>
      <c r="U104" s="59"/>
      <c r="V104">
        <v>172</v>
      </c>
      <c r="W104">
        <v>651</v>
      </c>
      <c r="X104">
        <v>280</v>
      </c>
      <c r="Y104">
        <v>176</v>
      </c>
      <c r="Z104">
        <v>37.012987000000003</v>
      </c>
      <c r="AA104">
        <v>0</v>
      </c>
      <c r="AB104">
        <v>38.596491200000003</v>
      </c>
      <c r="AC104">
        <v>0</v>
      </c>
    </row>
    <row r="105" spans="1:29" x14ac:dyDescent="0.45">
      <c r="A105">
        <v>2433775</v>
      </c>
      <c r="B105" s="59" t="s">
        <v>114</v>
      </c>
      <c r="C105" s="59" t="s">
        <v>122</v>
      </c>
      <c r="D105" s="59" t="s">
        <v>58</v>
      </c>
      <c r="E105" s="59" t="s">
        <v>58</v>
      </c>
      <c r="F105" s="59" t="s">
        <v>58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  <c r="N105">
        <v>0</v>
      </c>
      <c r="O105">
        <v>0</v>
      </c>
      <c r="P105" s="59" t="s">
        <v>150</v>
      </c>
      <c r="Q105">
        <v>0</v>
      </c>
      <c r="R105">
        <v>456</v>
      </c>
      <c r="S105">
        <v>43438.446601941781</v>
      </c>
      <c r="T105">
        <v>95.259751300000005</v>
      </c>
      <c r="U105" s="59"/>
      <c r="V105">
        <v>172</v>
      </c>
      <c r="W105">
        <v>651</v>
      </c>
      <c r="X105">
        <v>280</v>
      </c>
      <c r="Y105">
        <v>176</v>
      </c>
      <c r="Z105">
        <v>37.012987000000003</v>
      </c>
      <c r="AA105">
        <v>0</v>
      </c>
      <c r="AB105">
        <v>38.596491200000003</v>
      </c>
      <c r="AC105">
        <v>0</v>
      </c>
    </row>
    <row r="106" spans="1:29" x14ac:dyDescent="0.45">
      <c r="A106">
        <v>2433775</v>
      </c>
      <c r="B106" s="59" t="s">
        <v>114</v>
      </c>
      <c r="C106" s="59" t="s">
        <v>122</v>
      </c>
      <c r="D106" s="59" t="s">
        <v>59</v>
      </c>
      <c r="E106" s="59" t="s">
        <v>59</v>
      </c>
      <c r="F106" s="59" t="s">
        <v>59</v>
      </c>
      <c r="G106">
        <v>0</v>
      </c>
      <c r="H106">
        <v>0</v>
      </c>
      <c r="I106">
        <v>0</v>
      </c>
      <c r="J106">
        <v>0</v>
      </c>
      <c r="K106">
        <v>0</v>
      </c>
      <c r="L106">
        <v>0</v>
      </c>
      <c r="M106">
        <v>0</v>
      </c>
      <c r="N106">
        <v>0</v>
      </c>
      <c r="O106">
        <v>0</v>
      </c>
      <c r="P106" s="59" t="s">
        <v>150</v>
      </c>
      <c r="Q106">
        <v>0</v>
      </c>
      <c r="R106">
        <v>456</v>
      </c>
      <c r="S106">
        <v>43438.446601941781</v>
      </c>
      <c r="T106">
        <v>95.259751300000005</v>
      </c>
      <c r="U106" s="59"/>
      <c r="V106">
        <v>172</v>
      </c>
      <c r="W106">
        <v>651</v>
      </c>
      <c r="X106">
        <v>280</v>
      </c>
      <c r="Y106">
        <v>176</v>
      </c>
      <c r="Z106">
        <v>37.012987000000003</v>
      </c>
      <c r="AA106">
        <v>0</v>
      </c>
      <c r="AB106">
        <v>38.596491200000003</v>
      </c>
      <c r="AC106">
        <v>0</v>
      </c>
    </row>
    <row r="107" spans="1:29" x14ac:dyDescent="0.45">
      <c r="A107">
        <v>2433775</v>
      </c>
      <c r="B107" s="59" t="s">
        <v>114</v>
      </c>
      <c r="C107" s="59" t="s">
        <v>122</v>
      </c>
      <c r="D107" s="59" t="s">
        <v>28</v>
      </c>
      <c r="E107" s="59" t="s">
        <v>28</v>
      </c>
      <c r="F107" s="59" t="s">
        <v>28</v>
      </c>
      <c r="G107">
        <v>9</v>
      </c>
      <c r="H107">
        <v>9</v>
      </c>
      <c r="I107">
        <v>18</v>
      </c>
      <c r="J107">
        <v>2</v>
      </c>
      <c r="K107">
        <v>7</v>
      </c>
      <c r="L107">
        <v>568.64077669903099</v>
      </c>
      <c r="M107">
        <v>0</v>
      </c>
      <c r="N107">
        <v>9</v>
      </c>
      <c r="O107" t="s">
        <v>139</v>
      </c>
      <c r="P107" s="59" t="s">
        <v>163</v>
      </c>
      <c r="Q107">
        <v>77.777777799999996</v>
      </c>
      <c r="R107">
        <v>456</v>
      </c>
      <c r="S107">
        <v>43438.446601941781</v>
      </c>
      <c r="T107">
        <v>95.259751300000005</v>
      </c>
      <c r="U107" s="59"/>
      <c r="V107">
        <v>172</v>
      </c>
      <c r="W107">
        <v>651</v>
      </c>
      <c r="X107">
        <v>280</v>
      </c>
      <c r="Y107">
        <v>176</v>
      </c>
      <c r="Z107">
        <v>37.012987000000003</v>
      </c>
      <c r="AA107">
        <v>0</v>
      </c>
      <c r="AB107">
        <v>38.596491200000003</v>
      </c>
      <c r="AC107">
        <v>0</v>
      </c>
    </row>
    <row r="108" spans="1:29" x14ac:dyDescent="0.45">
      <c r="A108">
        <v>2433775</v>
      </c>
      <c r="B108" s="59" t="s">
        <v>114</v>
      </c>
      <c r="C108" s="59" t="s">
        <v>122</v>
      </c>
      <c r="D108" s="59" t="s">
        <v>60</v>
      </c>
      <c r="E108" s="59" t="s">
        <v>60</v>
      </c>
      <c r="F108" s="59" t="s">
        <v>60</v>
      </c>
      <c r="G108">
        <v>2</v>
      </c>
      <c r="H108">
        <v>1</v>
      </c>
      <c r="I108">
        <v>5</v>
      </c>
      <c r="J108">
        <v>0</v>
      </c>
      <c r="K108">
        <v>2</v>
      </c>
      <c r="L108">
        <v>138.83495145631099</v>
      </c>
      <c r="M108">
        <v>0</v>
      </c>
      <c r="N108">
        <v>2</v>
      </c>
      <c r="O108">
        <v>69.417475728155495</v>
      </c>
      <c r="P108" s="59" t="s">
        <v>165</v>
      </c>
      <c r="Q108">
        <v>100</v>
      </c>
      <c r="R108">
        <v>456</v>
      </c>
      <c r="S108">
        <v>43438.446601941781</v>
      </c>
      <c r="T108">
        <v>95.259751300000005</v>
      </c>
      <c r="U108" s="59"/>
      <c r="V108">
        <v>172</v>
      </c>
      <c r="W108">
        <v>651</v>
      </c>
      <c r="X108">
        <v>280</v>
      </c>
      <c r="Y108">
        <v>176</v>
      </c>
      <c r="Z108">
        <v>37.012987000000003</v>
      </c>
      <c r="AA108">
        <v>0</v>
      </c>
      <c r="AB108">
        <v>38.596491200000003</v>
      </c>
      <c r="AC108">
        <v>0</v>
      </c>
    </row>
    <row r="109" spans="1:29" x14ac:dyDescent="0.45">
      <c r="A109">
        <v>2433775</v>
      </c>
      <c r="B109" s="59" t="s">
        <v>114</v>
      </c>
      <c r="C109" s="59" t="s">
        <v>122</v>
      </c>
      <c r="D109" s="59" t="s">
        <v>61</v>
      </c>
      <c r="E109" s="59" t="s">
        <v>61</v>
      </c>
      <c r="F109" s="59" t="s">
        <v>61</v>
      </c>
      <c r="G109">
        <v>0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  <c r="P109" s="59" t="s">
        <v>150</v>
      </c>
      <c r="Q109">
        <v>0</v>
      </c>
      <c r="R109">
        <v>456</v>
      </c>
      <c r="S109">
        <v>43438.446601941781</v>
      </c>
      <c r="T109">
        <v>95.259751300000005</v>
      </c>
      <c r="U109" s="59"/>
      <c r="V109">
        <v>172</v>
      </c>
      <c r="W109">
        <v>651</v>
      </c>
      <c r="X109">
        <v>280</v>
      </c>
      <c r="Y109">
        <v>176</v>
      </c>
      <c r="Z109">
        <v>37.012987000000003</v>
      </c>
      <c r="AA109">
        <v>0</v>
      </c>
      <c r="AB109">
        <v>38.596491200000003</v>
      </c>
      <c r="AC109">
        <v>0</v>
      </c>
    </row>
    <row r="110" spans="1:29" x14ac:dyDescent="0.45">
      <c r="A110">
        <v>2433775</v>
      </c>
      <c r="B110" s="59" t="s">
        <v>114</v>
      </c>
      <c r="C110" s="59" t="s">
        <v>122</v>
      </c>
      <c r="D110" s="59" t="s">
        <v>62</v>
      </c>
      <c r="E110" s="59" t="s">
        <v>62</v>
      </c>
      <c r="F110" s="59" t="s">
        <v>62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  <c r="P110" s="59" t="s">
        <v>150</v>
      </c>
      <c r="Q110">
        <v>0</v>
      </c>
      <c r="R110">
        <v>456</v>
      </c>
      <c r="S110">
        <v>43438.446601941781</v>
      </c>
      <c r="T110">
        <v>95.259751300000005</v>
      </c>
      <c r="U110" s="59"/>
      <c r="V110">
        <v>172</v>
      </c>
      <c r="W110">
        <v>651</v>
      </c>
      <c r="X110">
        <v>280</v>
      </c>
      <c r="Y110">
        <v>176</v>
      </c>
      <c r="Z110">
        <v>37.012987000000003</v>
      </c>
      <c r="AA110">
        <v>0</v>
      </c>
      <c r="AB110">
        <v>38.596491200000003</v>
      </c>
      <c r="AC110">
        <v>0</v>
      </c>
    </row>
    <row r="111" spans="1:29" x14ac:dyDescent="0.45">
      <c r="A111">
        <v>2433775</v>
      </c>
      <c r="B111" s="59" t="s">
        <v>114</v>
      </c>
      <c r="C111" s="59" t="s">
        <v>122</v>
      </c>
      <c r="D111" s="59" t="s">
        <v>63</v>
      </c>
      <c r="E111" s="59" t="s">
        <v>63</v>
      </c>
      <c r="F111" s="59" t="s">
        <v>63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 s="59" t="s">
        <v>150</v>
      </c>
      <c r="Q111">
        <v>0</v>
      </c>
      <c r="R111">
        <v>456</v>
      </c>
      <c r="S111">
        <v>43438.446601941781</v>
      </c>
      <c r="T111">
        <v>95.259751300000005</v>
      </c>
      <c r="U111" s="59"/>
      <c r="V111">
        <v>172</v>
      </c>
      <c r="W111">
        <v>651</v>
      </c>
      <c r="X111">
        <v>280</v>
      </c>
      <c r="Y111">
        <v>176</v>
      </c>
      <c r="Z111">
        <v>37.012987000000003</v>
      </c>
      <c r="AA111">
        <v>0</v>
      </c>
      <c r="AB111">
        <v>38.596491200000003</v>
      </c>
      <c r="AC111">
        <v>0</v>
      </c>
    </row>
    <row r="112" spans="1:29" x14ac:dyDescent="0.45">
      <c r="A112">
        <v>2433775</v>
      </c>
      <c r="B112" s="59" t="s">
        <v>114</v>
      </c>
      <c r="C112" s="59" t="s">
        <v>122</v>
      </c>
      <c r="D112" s="59" t="s">
        <v>64</v>
      </c>
      <c r="E112" s="59" t="s">
        <v>64</v>
      </c>
      <c r="F112" s="59" t="s">
        <v>64</v>
      </c>
      <c r="G112">
        <v>24</v>
      </c>
      <c r="H112">
        <v>0</v>
      </c>
      <c r="I112">
        <v>40</v>
      </c>
      <c r="J112">
        <v>8</v>
      </c>
      <c r="K112">
        <v>16</v>
      </c>
      <c r="L112">
        <v>1281.5533980582479</v>
      </c>
      <c r="M112">
        <v>0</v>
      </c>
      <c r="N112">
        <v>24</v>
      </c>
      <c r="O112">
        <v>53.398058252426999</v>
      </c>
      <c r="P112" s="59" t="s">
        <v>166</v>
      </c>
      <c r="Q112">
        <v>66.666666699999993</v>
      </c>
      <c r="R112">
        <v>456</v>
      </c>
      <c r="S112">
        <v>43438.446601941781</v>
      </c>
      <c r="T112">
        <v>95.259751300000005</v>
      </c>
      <c r="U112" s="59"/>
      <c r="V112">
        <v>172</v>
      </c>
      <c r="W112">
        <v>651</v>
      </c>
      <c r="X112">
        <v>280</v>
      </c>
      <c r="Y112">
        <v>176</v>
      </c>
      <c r="Z112">
        <v>37.012987000000003</v>
      </c>
      <c r="AA112">
        <v>0</v>
      </c>
      <c r="AB112">
        <v>38.596491200000003</v>
      </c>
      <c r="AC112">
        <v>0</v>
      </c>
    </row>
    <row r="113" spans="1:29" x14ac:dyDescent="0.45">
      <c r="A113">
        <v>2433775</v>
      </c>
      <c r="B113" s="59" t="s">
        <v>114</v>
      </c>
      <c r="C113" s="59" t="s">
        <v>122</v>
      </c>
      <c r="D113" s="59" t="s">
        <v>65</v>
      </c>
      <c r="E113" s="59" t="s">
        <v>65</v>
      </c>
      <c r="F113" s="59" t="s">
        <v>65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  <c r="P113" s="59" t="s">
        <v>150</v>
      </c>
      <c r="Q113">
        <v>0</v>
      </c>
      <c r="R113">
        <v>456</v>
      </c>
      <c r="S113">
        <v>43438.446601941781</v>
      </c>
      <c r="T113">
        <v>95.259751300000005</v>
      </c>
      <c r="U113" s="59"/>
      <c r="V113">
        <v>172</v>
      </c>
      <c r="W113">
        <v>651</v>
      </c>
      <c r="X113">
        <v>280</v>
      </c>
      <c r="Y113">
        <v>176</v>
      </c>
      <c r="Z113">
        <v>37.012987000000003</v>
      </c>
      <c r="AA113">
        <v>0</v>
      </c>
      <c r="AB113">
        <v>38.596491200000003</v>
      </c>
      <c r="AC113">
        <v>0</v>
      </c>
    </row>
    <row r="114" spans="1:29" x14ac:dyDescent="0.45">
      <c r="A114">
        <v>2433775</v>
      </c>
      <c r="B114" s="59" t="s">
        <v>114</v>
      </c>
      <c r="C114" s="59" t="s">
        <v>122</v>
      </c>
      <c r="D114" s="59" t="s">
        <v>66</v>
      </c>
      <c r="E114" s="59" t="s">
        <v>66</v>
      </c>
      <c r="F114" s="59" t="s">
        <v>66</v>
      </c>
      <c r="G114">
        <v>7</v>
      </c>
      <c r="H114">
        <v>1</v>
      </c>
      <c r="I114">
        <v>16</v>
      </c>
      <c r="J114">
        <v>0</v>
      </c>
      <c r="K114">
        <v>7</v>
      </c>
      <c r="L114">
        <v>675.63106796116494</v>
      </c>
      <c r="M114">
        <v>0</v>
      </c>
      <c r="N114">
        <v>7</v>
      </c>
      <c r="O114" t="s">
        <v>140</v>
      </c>
      <c r="P114" s="59" t="s">
        <v>164</v>
      </c>
      <c r="Q114">
        <v>100</v>
      </c>
      <c r="R114">
        <v>456</v>
      </c>
      <c r="S114">
        <v>43438.446601941781</v>
      </c>
      <c r="T114">
        <v>95.259751300000005</v>
      </c>
      <c r="U114" s="59"/>
      <c r="V114">
        <v>172</v>
      </c>
      <c r="W114">
        <v>651</v>
      </c>
      <c r="X114">
        <v>280</v>
      </c>
      <c r="Y114">
        <v>176</v>
      </c>
      <c r="Z114">
        <v>37.012987000000003</v>
      </c>
      <c r="AA114">
        <v>0</v>
      </c>
      <c r="AB114">
        <v>38.596491200000003</v>
      </c>
      <c r="AC114">
        <v>0</v>
      </c>
    </row>
    <row r="115" spans="1:29" x14ac:dyDescent="0.45">
      <c r="A115">
        <v>2433775</v>
      </c>
      <c r="B115" s="59" t="s">
        <v>114</v>
      </c>
      <c r="C115" s="59" t="s">
        <v>122</v>
      </c>
      <c r="D115" s="59" t="s">
        <v>67</v>
      </c>
      <c r="E115" s="59" t="s">
        <v>67</v>
      </c>
      <c r="F115" s="59" t="s">
        <v>67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 s="59" t="s">
        <v>150</v>
      </c>
      <c r="Q115">
        <v>0</v>
      </c>
      <c r="R115">
        <v>456</v>
      </c>
      <c r="S115">
        <v>43438.446601941781</v>
      </c>
      <c r="T115">
        <v>95.259751300000005</v>
      </c>
      <c r="U115" s="59"/>
      <c r="V115">
        <v>172</v>
      </c>
      <c r="W115">
        <v>651</v>
      </c>
      <c r="X115">
        <v>280</v>
      </c>
      <c r="Y115">
        <v>176</v>
      </c>
      <c r="Z115">
        <v>37.012987000000003</v>
      </c>
      <c r="AA115">
        <v>0</v>
      </c>
      <c r="AB115">
        <v>38.596491200000003</v>
      </c>
      <c r="AC115">
        <v>0</v>
      </c>
    </row>
    <row r="116" spans="1:29" x14ac:dyDescent="0.45">
      <c r="A116">
        <v>2433775</v>
      </c>
      <c r="B116" s="59" t="s">
        <v>114</v>
      </c>
      <c r="C116" s="59" t="s">
        <v>122</v>
      </c>
      <c r="D116" s="59" t="s">
        <v>68</v>
      </c>
      <c r="E116" s="59" t="s">
        <v>68</v>
      </c>
      <c r="F116" s="59" t="s">
        <v>68</v>
      </c>
      <c r="G116">
        <v>0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  <c r="P116" s="59" t="s">
        <v>150</v>
      </c>
      <c r="Q116">
        <v>0</v>
      </c>
      <c r="R116">
        <v>456</v>
      </c>
      <c r="S116">
        <v>43438.446601941781</v>
      </c>
      <c r="T116">
        <v>95.259751300000005</v>
      </c>
      <c r="U116" s="59"/>
      <c r="V116">
        <v>172</v>
      </c>
      <c r="W116">
        <v>651</v>
      </c>
      <c r="X116">
        <v>280</v>
      </c>
      <c r="Y116">
        <v>176</v>
      </c>
      <c r="Z116">
        <v>37.012987000000003</v>
      </c>
      <c r="AA116">
        <v>0</v>
      </c>
      <c r="AB116">
        <v>38.596491200000003</v>
      </c>
      <c r="AC116">
        <v>0</v>
      </c>
    </row>
    <row r="117" spans="1:29" x14ac:dyDescent="0.45">
      <c r="A117">
        <v>2433775</v>
      </c>
      <c r="B117" s="59" t="s">
        <v>114</v>
      </c>
      <c r="C117" s="59" t="s">
        <v>122</v>
      </c>
      <c r="D117" s="59" t="s">
        <v>69</v>
      </c>
      <c r="E117" s="59" t="s">
        <v>69</v>
      </c>
      <c r="F117" s="59" t="s">
        <v>69</v>
      </c>
      <c r="G117">
        <v>0</v>
      </c>
      <c r="H117">
        <v>0</v>
      </c>
      <c r="I117">
        <v>0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0</v>
      </c>
      <c r="P117" s="59" t="s">
        <v>150</v>
      </c>
      <c r="Q117">
        <v>0</v>
      </c>
      <c r="R117">
        <v>456</v>
      </c>
      <c r="S117">
        <v>43438.446601941781</v>
      </c>
      <c r="T117">
        <v>95.259751300000005</v>
      </c>
      <c r="U117" s="59"/>
      <c r="V117">
        <v>172</v>
      </c>
      <c r="W117">
        <v>651</v>
      </c>
      <c r="X117">
        <v>280</v>
      </c>
      <c r="Y117">
        <v>176</v>
      </c>
      <c r="Z117">
        <v>37.012987000000003</v>
      </c>
      <c r="AA117">
        <v>0</v>
      </c>
      <c r="AB117">
        <v>38.596491200000003</v>
      </c>
      <c r="AC117">
        <v>0</v>
      </c>
    </row>
    <row r="118" spans="1:29" x14ac:dyDescent="0.45">
      <c r="A118">
        <v>2433775</v>
      </c>
      <c r="B118" s="59" t="s">
        <v>114</v>
      </c>
      <c r="C118" s="59" t="s">
        <v>122</v>
      </c>
      <c r="D118" s="59" t="s">
        <v>70</v>
      </c>
      <c r="E118" s="59" t="s">
        <v>70</v>
      </c>
      <c r="F118" s="59" t="s">
        <v>70</v>
      </c>
      <c r="G118">
        <v>0</v>
      </c>
      <c r="H118">
        <v>0</v>
      </c>
      <c r="I118">
        <v>0</v>
      </c>
      <c r="J118">
        <v>0</v>
      </c>
      <c r="K118">
        <v>0</v>
      </c>
      <c r="L118">
        <v>0</v>
      </c>
      <c r="M118">
        <v>0</v>
      </c>
      <c r="N118">
        <v>0</v>
      </c>
      <c r="O118">
        <v>0</v>
      </c>
      <c r="P118" s="59" t="s">
        <v>150</v>
      </c>
      <c r="Q118">
        <v>0</v>
      </c>
      <c r="R118">
        <v>456</v>
      </c>
      <c r="S118">
        <v>43438.446601941781</v>
      </c>
      <c r="T118">
        <v>95.259751300000005</v>
      </c>
      <c r="U118" s="59"/>
      <c r="V118">
        <v>172</v>
      </c>
      <c r="W118">
        <v>651</v>
      </c>
      <c r="X118">
        <v>280</v>
      </c>
      <c r="Y118">
        <v>176</v>
      </c>
      <c r="Z118">
        <v>37.012987000000003</v>
      </c>
      <c r="AA118">
        <v>0</v>
      </c>
      <c r="AB118">
        <v>38.596491200000003</v>
      </c>
      <c r="AC118">
        <v>0</v>
      </c>
    </row>
    <row r="119" spans="1:29" x14ac:dyDescent="0.45">
      <c r="A119">
        <v>2433775</v>
      </c>
      <c r="B119" s="59" t="s">
        <v>114</v>
      </c>
      <c r="C119" s="59" t="s">
        <v>122</v>
      </c>
      <c r="D119" s="59" t="s">
        <v>71</v>
      </c>
      <c r="E119" s="59" t="s">
        <v>71</v>
      </c>
      <c r="F119" s="59" t="s">
        <v>71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 s="59" t="s">
        <v>150</v>
      </c>
      <c r="Q119">
        <v>0</v>
      </c>
      <c r="R119">
        <v>456</v>
      </c>
      <c r="S119">
        <v>43438.446601941781</v>
      </c>
      <c r="T119">
        <v>95.259751300000005</v>
      </c>
      <c r="U119" s="59"/>
      <c r="V119">
        <v>172</v>
      </c>
      <c r="W119">
        <v>651</v>
      </c>
      <c r="X119">
        <v>280</v>
      </c>
      <c r="Y119">
        <v>176</v>
      </c>
      <c r="Z119">
        <v>37.012987000000003</v>
      </c>
      <c r="AA119">
        <v>0</v>
      </c>
      <c r="AB119">
        <v>38.596491200000003</v>
      </c>
      <c r="AC119">
        <v>0</v>
      </c>
    </row>
    <row r="120" spans="1:29" x14ac:dyDescent="0.45">
      <c r="A120">
        <v>2433775</v>
      </c>
      <c r="B120" s="59" t="s">
        <v>114</v>
      </c>
      <c r="C120" s="59" t="s">
        <v>122</v>
      </c>
      <c r="D120" s="59" t="s">
        <v>72</v>
      </c>
      <c r="E120" s="59" t="s">
        <v>72</v>
      </c>
      <c r="F120" s="59" t="s">
        <v>72</v>
      </c>
      <c r="G120">
        <v>5</v>
      </c>
      <c r="H120">
        <v>1</v>
      </c>
      <c r="I120">
        <v>6</v>
      </c>
      <c r="J120">
        <v>4</v>
      </c>
      <c r="K120">
        <v>1</v>
      </c>
      <c r="L120">
        <v>572.62135922330003</v>
      </c>
      <c r="M120">
        <v>0</v>
      </c>
      <c r="N120">
        <v>5</v>
      </c>
      <c r="O120">
        <v>114.52427184466001</v>
      </c>
      <c r="P120" s="59" t="s">
        <v>167</v>
      </c>
      <c r="Q120">
        <v>20</v>
      </c>
      <c r="R120">
        <v>456</v>
      </c>
      <c r="S120">
        <v>43438.446601941781</v>
      </c>
      <c r="T120">
        <v>95.259751300000005</v>
      </c>
      <c r="U120" s="59"/>
      <c r="V120">
        <v>172</v>
      </c>
      <c r="W120">
        <v>651</v>
      </c>
      <c r="X120">
        <v>280</v>
      </c>
      <c r="Y120">
        <v>176</v>
      </c>
      <c r="Z120">
        <v>37.012987000000003</v>
      </c>
      <c r="AA120">
        <v>0</v>
      </c>
      <c r="AB120">
        <v>38.596491200000003</v>
      </c>
      <c r="AC120">
        <v>0</v>
      </c>
    </row>
    <row r="121" spans="1:29" x14ac:dyDescent="0.45">
      <c r="A121">
        <v>2433775</v>
      </c>
      <c r="B121" s="59" t="s">
        <v>114</v>
      </c>
      <c r="C121" s="59" t="s">
        <v>122</v>
      </c>
      <c r="D121" s="59" t="s">
        <v>73</v>
      </c>
      <c r="E121" s="59" t="s">
        <v>73</v>
      </c>
      <c r="F121" s="59" t="s">
        <v>73</v>
      </c>
      <c r="G121">
        <v>19</v>
      </c>
      <c r="H121">
        <v>8</v>
      </c>
      <c r="I121">
        <v>33</v>
      </c>
      <c r="J121">
        <v>5</v>
      </c>
      <c r="K121">
        <v>14</v>
      </c>
      <c r="L121">
        <v>2057.281553398057</v>
      </c>
      <c r="M121">
        <v>0</v>
      </c>
      <c r="N121">
        <v>19</v>
      </c>
      <c r="O121" t="s">
        <v>141</v>
      </c>
      <c r="P121" s="59" t="s">
        <v>168</v>
      </c>
      <c r="Q121">
        <v>73.684210500000006</v>
      </c>
      <c r="R121">
        <v>456</v>
      </c>
      <c r="S121">
        <v>43438.446601941781</v>
      </c>
      <c r="T121">
        <v>95.259751300000005</v>
      </c>
      <c r="U121" s="59"/>
      <c r="V121">
        <v>172</v>
      </c>
      <c r="W121">
        <v>651</v>
      </c>
      <c r="X121">
        <v>280</v>
      </c>
      <c r="Y121">
        <v>176</v>
      </c>
      <c r="Z121">
        <v>37.012987000000003</v>
      </c>
      <c r="AA121">
        <v>0</v>
      </c>
      <c r="AB121">
        <v>38.596491200000003</v>
      </c>
      <c r="AC121">
        <v>0</v>
      </c>
    </row>
    <row r="122" spans="1:29" x14ac:dyDescent="0.45">
      <c r="A122">
        <v>2433775</v>
      </c>
      <c r="B122" s="59" t="s">
        <v>115</v>
      </c>
      <c r="C122" s="59" t="s">
        <v>123</v>
      </c>
      <c r="D122" s="59" t="s">
        <v>51</v>
      </c>
      <c r="E122" s="59" t="s">
        <v>51</v>
      </c>
      <c r="F122" s="59" t="s">
        <v>51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 s="59" t="s">
        <v>150</v>
      </c>
      <c r="Q122">
        <v>0</v>
      </c>
      <c r="R122">
        <v>456</v>
      </c>
      <c r="S122">
        <v>43438.446601941781</v>
      </c>
      <c r="T122">
        <v>95.259751300000005</v>
      </c>
      <c r="U122" s="59"/>
      <c r="V122">
        <v>172</v>
      </c>
      <c r="W122">
        <v>651</v>
      </c>
      <c r="X122">
        <v>280</v>
      </c>
      <c r="Y122">
        <v>176</v>
      </c>
      <c r="Z122">
        <v>37.012987000000003</v>
      </c>
      <c r="AA122">
        <v>0</v>
      </c>
      <c r="AB122">
        <v>38.596491200000003</v>
      </c>
      <c r="AC122">
        <v>0</v>
      </c>
    </row>
    <row r="123" spans="1:29" x14ac:dyDescent="0.45">
      <c r="A123">
        <v>2433775</v>
      </c>
      <c r="B123" s="59" t="s">
        <v>115</v>
      </c>
      <c r="C123" s="59" t="s">
        <v>123</v>
      </c>
      <c r="D123" s="59" t="s">
        <v>52</v>
      </c>
      <c r="E123" s="59" t="s">
        <v>52</v>
      </c>
      <c r="F123" s="59" t="s">
        <v>52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 s="59" t="s">
        <v>150</v>
      </c>
      <c r="Q123">
        <v>0</v>
      </c>
      <c r="R123">
        <v>456</v>
      </c>
      <c r="S123">
        <v>43438.446601941781</v>
      </c>
      <c r="T123">
        <v>95.259751300000005</v>
      </c>
      <c r="U123" s="59"/>
      <c r="V123">
        <v>172</v>
      </c>
      <c r="W123">
        <v>651</v>
      </c>
      <c r="X123">
        <v>280</v>
      </c>
      <c r="Y123">
        <v>176</v>
      </c>
      <c r="Z123">
        <v>37.012987000000003</v>
      </c>
      <c r="AA123">
        <v>0</v>
      </c>
      <c r="AB123">
        <v>38.596491200000003</v>
      </c>
      <c r="AC123">
        <v>0</v>
      </c>
    </row>
    <row r="124" spans="1:29" x14ac:dyDescent="0.45">
      <c r="A124">
        <v>2433775</v>
      </c>
      <c r="B124" s="59" t="s">
        <v>115</v>
      </c>
      <c r="C124" s="59" t="s">
        <v>123</v>
      </c>
      <c r="D124" s="59" t="s">
        <v>53</v>
      </c>
      <c r="E124" s="59" t="s">
        <v>53</v>
      </c>
      <c r="F124" s="59" t="s">
        <v>53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 s="59" t="s">
        <v>150</v>
      </c>
      <c r="Q124">
        <v>0</v>
      </c>
      <c r="R124">
        <v>456</v>
      </c>
      <c r="S124">
        <v>43438.446601941781</v>
      </c>
      <c r="T124">
        <v>95.259751300000005</v>
      </c>
      <c r="U124" s="59"/>
      <c r="V124">
        <v>172</v>
      </c>
      <c r="W124">
        <v>651</v>
      </c>
      <c r="X124">
        <v>280</v>
      </c>
      <c r="Y124">
        <v>176</v>
      </c>
      <c r="Z124">
        <v>37.012987000000003</v>
      </c>
      <c r="AA124">
        <v>0</v>
      </c>
      <c r="AB124">
        <v>38.596491200000003</v>
      </c>
      <c r="AC124">
        <v>0</v>
      </c>
    </row>
    <row r="125" spans="1:29" x14ac:dyDescent="0.45">
      <c r="A125">
        <v>2433775</v>
      </c>
      <c r="B125" s="59" t="s">
        <v>115</v>
      </c>
      <c r="C125" s="59" t="s">
        <v>123</v>
      </c>
      <c r="D125" s="59" t="s">
        <v>54</v>
      </c>
      <c r="E125" s="59" t="s">
        <v>54</v>
      </c>
      <c r="F125" s="59" t="s">
        <v>54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 s="59" t="s">
        <v>150</v>
      </c>
      <c r="Q125">
        <v>0</v>
      </c>
      <c r="R125">
        <v>456</v>
      </c>
      <c r="S125">
        <v>43438.446601941781</v>
      </c>
      <c r="T125">
        <v>95.259751300000005</v>
      </c>
      <c r="U125" s="59"/>
      <c r="V125">
        <v>172</v>
      </c>
      <c r="W125">
        <v>651</v>
      </c>
      <c r="X125">
        <v>280</v>
      </c>
      <c r="Y125">
        <v>176</v>
      </c>
      <c r="Z125">
        <v>37.012987000000003</v>
      </c>
      <c r="AA125">
        <v>0</v>
      </c>
      <c r="AB125">
        <v>38.596491200000003</v>
      </c>
      <c r="AC125">
        <v>0</v>
      </c>
    </row>
    <row r="126" spans="1:29" x14ac:dyDescent="0.45">
      <c r="A126">
        <v>2433775</v>
      </c>
      <c r="B126" s="59" t="s">
        <v>115</v>
      </c>
      <c r="C126" s="59" t="s">
        <v>123</v>
      </c>
      <c r="D126" s="59" t="s">
        <v>55</v>
      </c>
      <c r="E126" s="59" t="s">
        <v>55</v>
      </c>
      <c r="F126" s="59" t="s">
        <v>55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 s="59" t="s">
        <v>150</v>
      </c>
      <c r="Q126">
        <v>0</v>
      </c>
      <c r="R126">
        <v>456</v>
      </c>
      <c r="S126">
        <v>43438.446601941781</v>
      </c>
      <c r="T126">
        <v>95.259751300000005</v>
      </c>
      <c r="U126" s="59"/>
      <c r="V126">
        <v>172</v>
      </c>
      <c r="W126">
        <v>651</v>
      </c>
      <c r="X126">
        <v>280</v>
      </c>
      <c r="Y126">
        <v>176</v>
      </c>
      <c r="Z126">
        <v>37.012987000000003</v>
      </c>
      <c r="AA126">
        <v>0</v>
      </c>
      <c r="AB126">
        <v>38.596491200000003</v>
      </c>
      <c r="AC126">
        <v>0</v>
      </c>
    </row>
    <row r="127" spans="1:29" x14ac:dyDescent="0.45">
      <c r="A127">
        <v>2433775</v>
      </c>
      <c r="B127" s="59" t="s">
        <v>115</v>
      </c>
      <c r="C127" s="59" t="s">
        <v>123</v>
      </c>
      <c r="D127" s="59" t="s">
        <v>56</v>
      </c>
      <c r="E127" s="59" t="s">
        <v>56</v>
      </c>
      <c r="F127" s="59" t="s">
        <v>56</v>
      </c>
      <c r="G127">
        <v>1</v>
      </c>
      <c r="H127">
        <v>0</v>
      </c>
      <c r="I127">
        <v>3</v>
      </c>
      <c r="J127">
        <v>0</v>
      </c>
      <c r="K127">
        <v>1</v>
      </c>
      <c r="L127">
        <v>116.504854368932</v>
      </c>
      <c r="M127">
        <v>0</v>
      </c>
      <c r="N127">
        <v>1</v>
      </c>
      <c r="O127">
        <v>116.504854368932</v>
      </c>
      <c r="P127" s="59" t="s">
        <v>153</v>
      </c>
      <c r="Q127">
        <v>100</v>
      </c>
      <c r="R127">
        <v>456</v>
      </c>
      <c r="S127">
        <v>43438.446601941781</v>
      </c>
      <c r="T127">
        <v>95.259751300000005</v>
      </c>
      <c r="U127" s="59"/>
      <c r="V127">
        <v>172</v>
      </c>
      <c r="W127">
        <v>651</v>
      </c>
      <c r="X127">
        <v>280</v>
      </c>
      <c r="Y127">
        <v>176</v>
      </c>
      <c r="Z127">
        <v>37.012987000000003</v>
      </c>
      <c r="AA127">
        <v>0</v>
      </c>
      <c r="AB127">
        <v>38.596491200000003</v>
      </c>
      <c r="AC127">
        <v>0</v>
      </c>
    </row>
    <row r="128" spans="1:29" x14ac:dyDescent="0.45">
      <c r="A128">
        <v>2433775</v>
      </c>
      <c r="B128" s="59" t="s">
        <v>115</v>
      </c>
      <c r="C128" s="59" t="s">
        <v>123</v>
      </c>
      <c r="D128" s="59" t="s">
        <v>57</v>
      </c>
      <c r="E128" s="59" t="s">
        <v>57</v>
      </c>
      <c r="F128" s="59" t="s">
        <v>57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 s="59" t="s">
        <v>150</v>
      </c>
      <c r="Q128">
        <v>0</v>
      </c>
      <c r="R128">
        <v>456</v>
      </c>
      <c r="S128">
        <v>43438.446601941781</v>
      </c>
      <c r="T128">
        <v>95.259751300000005</v>
      </c>
      <c r="U128" s="59"/>
      <c r="V128">
        <v>172</v>
      </c>
      <c r="W128">
        <v>651</v>
      </c>
      <c r="X128">
        <v>280</v>
      </c>
      <c r="Y128">
        <v>176</v>
      </c>
      <c r="Z128">
        <v>37.012987000000003</v>
      </c>
      <c r="AA128">
        <v>0</v>
      </c>
      <c r="AB128">
        <v>38.596491200000003</v>
      </c>
      <c r="AC128">
        <v>0</v>
      </c>
    </row>
    <row r="129" spans="1:29" x14ac:dyDescent="0.45">
      <c r="A129">
        <v>2433775</v>
      </c>
      <c r="B129" s="59" t="s">
        <v>115</v>
      </c>
      <c r="C129" s="59" t="s">
        <v>123</v>
      </c>
      <c r="D129" s="59" t="s">
        <v>58</v>
      </c>
      <c r="E129" s="59" t="s">
        <v>58</v>
      </c>
      <c r="F129" s="59" t="s">
        <v>58</v>
      </c>
      <c r="G129">
        <v>1</v>
      </c>
      <c r="H129">
        <v>1</v>
      </c>
      <c r="I129">
        <v>2</v>
      </c>
      <c r="J129">
        <v>0</v>
      </c>
      <c r="K129">
        <v>1</v>
      </c>
      <c r="L129">
        <v>92.718446601942006</v>
      </c>
      <c r="M129">
        <v>0</v>
      </c>
      <c r="N129">
        <v>1</v>
      </c>
      <c r="O129">
        <v>92.718446601942006</v>
      </c>
      <c r="P129" s="59" t="s">
        <v>153</v>
      </c>
      <c r="Q129">
        <v>100</v>
      </c>
      <c r="R129">
        <v>456</v>
      </c>
      <c r="S129">
        <v>43438.446601941781</v>
      </c>
      <c r="T129">
        <v>95.259751300000005</v>
      </c>
      <c r="U129" s="59"/>
      <c r="V129">
        <v>172</v>
      </c>
      <c r="W129">
        <v>651</v>
      </c>
      <c r="X129">
        <v>280</v>
      </c>
      <c r="Y129">
        <v>176</v>
      </c>
      <c r="Z129">
        <v>37.012987000000003</v>
      </c>
      <c r="AA129">
        <v>0</v>
      </c>
      <c r="AB129">
        <v>38.596491200000003</v>
      </c>
      <c r="AC129">
        <v>0</v>
      </c>
    </row>
    <row r="130" spans="1:29" x14ac:dyDescent="0.45">
      <c r="A130">
        <v>2433775</v>
      </c>
      <c r="B130" s="59" t="s">
        <v>115</v>
      </c>
      <c r="C130" s="59" t="s">
        <v>123</v>
      </c>
      <c r="D130" s="59" t="s">
        <v>59</v>
      </c>
      <c r="E130" s="59" t="s">
        <v>59</v>
      </c>
      <c r="F130" s="59" t="s">
        <v>59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0</v>
      </c>
      <c r="M130">
        <v>0</v>
      </c>
      <c r="N130">
        <v>0</v>
      </c>
      <c r="O130">
        <v>0</v>
      </c>
      <c r="P130" s="59" t="s">
        <v>150</v>
      </c>
      <c r="Q130">
        <v>0</v>
      </c>
      <c r="R130">
        <v>456</v>
      </c>
      <c r="S130">
        <v>43438.446601941781</v>
      </c>
      <c r="T130">
        <v>95.259751300000005</v>
      </c>
      <c r="U130" s="59"/>
      <c r="V130">
        <v>172</v>
      </c>
      <c r="W130">
        <v>651</v>
      </c>
      <c r="X130">
        <v>280</v>
      </c>
      <c r="Y130">
        <v>176</v>
      </c>
      <c r="Z130">
        <v>37.012987000000003</v>
      </c>
      <c r="AA130">
        <v>0</v>
      </c>
      <c r="AB130">
        <v>38.596491200000003</v>
      </c>
      <c r="AC130">
        <v>0</v>
      </c>
    </row>
    <row r="131" spans="1:29" x14ac:dyDescent="0.45">
      <c r="A131">
        <v>2433775</v>
      </c>
      <c r="B131" s="59" t="s">
        <v>115</v>
      </c>
      <c r="C131" s="59" t="s">
        <v>123</v>
      </c>
      <c r="D131" s="59" t="s">
        <v>28</v>
      </c>
      <c r="E131" s="59" t="s">
        <v>28</v>
      </c>
      <c r="F131" s="59" t="s">
        <v>28</v>
      </c>
      <c r="G131">
        <v>5</v>
      </c>
      <c r="H131">
        <v>1</v>
      </c>
      <c r="I131">
        <v>9</v>
      </c>
      <c r="J131">
        <v>2</v>
      </c>
      <c r="K131">
        <v>3</v>
      </c>
      <c r="L131">
        <v>364.07766990291401</v>
      </c>
      <c r="M131">
        <v>0</v>
      </c>
      <c r="N131">
        <v>5</v>
      </c>
      <c r="O131">
        <v>72.815533980582799</v>
      </c>
      <c r="P131" s="59" t="s">
        <v>167</v>
      </c>
      <c r="Q131">
        <v>60</v>
      </c>
      <c r="R131">
        <v>456</v>
      </c>
      <c r="S131">
        <v>43438.446601941781</v>
      </c>
      <c r="T131">
        <v>95.259751300000005</v>
      </c>
      <c r="U131" s="59"/>
      <c r="V131">
        <v>172</v>
      </c>
      <c r="W131">
        <v>651</v>
      </c>
      <c r="X131">
        <v>280</v>
      </c>
      <c r="Y131">
        <v>176</v>
      </c>
      <c r="Z131">
        <v>37.012987000000003</v>
      </c>
      <c r="AA131">
        <v>0</v>
      </c>
      <c r="AB131">
        <v>38.596491200000003</v>
      </c>
      <c r="AC131">
        <v>0</v>
      </c>
    </row>
    <row r="132" spans="1:29" x14ac:dyDescent="0.45">
      <c r="A132">
        <v>2433775</v>
      </c>
      <c r="B132" s="59" t="s">
        <v>115</v>
      </c>
      <c r="C132" s="59" t="s">
        <v>123</v>
      </c>
      <c r="D132" s="59" t="s">
        <v>60</v>
      </c>
      <c r="E132" s="59" t="s">
        <v>60</v>
      </c>
      <c r="F132" s="59" t="s">
        <v>60</v>
      </c>
      <c r="G132">
        <v>0</v>
      </c>
      <c r="H132">
        <v>0</v>
      </c>
      <c r="I132">
        <v>0</v>
      </c>
      <c r="J132">
        <v>0</v>
      </c>
      <c r="K132">
        <v>0</v>
      </c>
      <c r="L132">
        <v>0</v>
      </c>
      <c r="M132">
        <v>0</v>
      </c>
      <c r="N132">
        <v>0</v>
      </c>
      <c r="O132">
        <v>0</v>
      </c>
      <c r="P132" s="59" t="s">
        <v>150</v>
      </c>
      <c r="Q132">
        <v>0</v>
      </c>
      <c r="R132">
        <v>456</v>
      </c>
      <c r="S132">
        <v>43438.446601941781</v>
      </c>
      <c r="T132">
        <v>95.259751300000005</v>
      </c>
      <c r="U132" s="59"/>
      <c r="V132">
        <v>172</v>
      </c>
      <c r="W132">
        <v>651</v>
      </c>
      <c r="X132">
        <v>280</v>
      </c>
      <c r="Y132">
        <v>176</v>
      </c>
      <c r="Z132">
        <v>37.012987000000003</v>
      </c>
      <c r="AA132">
        <v>0</v>
      </c>
      <c r="AB132">
        <v>38.596491200000003</v>
      </c>
      <c r="AC132">
        <v>0</v>
      </c>
    </row>
    <row r="133" spans="1:29" x14ac:dyDescent="0.45">
      <c r="A133">
        <v>2433775</v>
      </c>
      <c r="B133" s="59" t="s">
        <v>115</v>
      </c>
      <c r="C133" s="59" t="s">
        <v>123</v>
      </c>
      <c r="D133" s="59" t="s">
        <v>61</v>
      </c>
      <c r="E133" s="59" t="s">
        <v>61</v>
      </c>
      <c r="F133" s="59" t="s">
        <v>61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 s="59" t="s">
        <v>150</v>
      </c>
      <c r="Q133">
        <v>0</v>
      </c>
      <c r="R133">
        <v>456</v>
      </c>
      <c r="S133">
        <v>43438.446601941781</v>
      </c>
      <c r="T133">
        <v>95.259751300000005</v>
      </c>
      <c r="U133" s="59"/>
      <c r="V133">
        <v>172</v>
      </c>
      <c r="W133">
        <v>651</v>
      </c>
      <c r="X133">
        <v>280</v>
      </c>
      <c r="Y133">
        <v>176</v>
      </c>
      <c r="Z133">
        <v>37.012987000000003</v>
      </c>
      <c r="AA133">
        <v>0</v>
      </c>
      <c r="AB133">
        <v>38.596491200000003</v>
      </c>
      <c r="AC133">
        <v>0</v>
      </c>
    </row>
    <row r="134" spans="1:29" x14ac:dyDescent="0.45">
      <c r="A134">
        <v>2433775</v>
      </c>
      <c r="B134" s="59" t="s">
        <v>115</v>
      </c>
      <c r="C134" s="59" t="s">
        <v>123</v>
      </c>
      <c r="D134" s="59" t="s">
        <v>62</v>
      </c>
      <c r="E134" s="59" t="s">
        <v>62</v>
      </c>
      <c r="F134" s="59" t="s">
        <v>62</v>
      </c>
      <c r="G134">
        <v>1</v>
      </c>
      <c r="H134">
        <v>1</v>
      </c>
      <c r="I134">
        <v>1</v>
      </c>
      <c r="J134">
        <v>1</v>
      </c>
      <c r="K134">
        <v>0</v>
      </c>
      <c r="L134">
        <v>66.990291262135997</v>
      </c>
      <c r="M134">
        <v>0</v>
      </c>
      <c r="N134">
        <v>1</v>
      </c>
      <c r="O134">
        <v>66.990291262135997</v>
      </c>
      <c r="P134" s="59" t="s">
        <v>153</v>
      </c>
      <c r="Q134">
        <v>0</v>
      </c>
      <c r="R134">
        <v>456</v>
      </c>
      <c r="S134">
        <v>43438.446601941781</v>
      </c>
      <c r="T134">
        <v>95.259751300000005</v>
      </c>
      <c r="U134" s="59"/>
      <c r="V134">
        <v>172</v>
      </c>
      <c r="W134">
        <v>651</v>
      </c>
      <c r="X134">
        <v>280</v>
      </c>
      <c r="Y134">
        <v>176</v>
      </c>
      <c r="Z134">
        <v>37.012987000000003</v>
      </c>
      <c r="AA134">
        <v>0</v>
      </c>
      <c r="AB134">
        <v>38.596491200000003</v>
      </c>
      <c r="AC134">
        <v>0</v>
      </c>
    </row>
    <row r="135" spans="1:29" x14ac:dyDescent="0.45">
      <c r="A135">
        <v>2433775</v>
      </c>
      <c r="B135" s="59" t="s">
        <v>115</v>
      </c>
      <c r="C135" s="59" t="s">
        <v>123</v>
      </c>
      <c r="D135" s="59" t="s">
        <v>63</v>
      </c>
      <c r="E135" s="59" t="s">
        <v>63</v>
      </c>
      <c r="F135" s="59" t="s">
        <v>63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 s="59" t="s">
        <v>150</v>
      </c>
      <c r="Q135">
        <v>0</v>
      </c>
      <c r="R135">
        <v>456</v>
      </c>
      <c r="S135">
        <v>43438.446601941781</v>
      </c>
      <c r="T135">
        <v>95.259751300000005</v>
      </c>
      <c r="U135" s="59"/>
      <c r="V135">
        <v>172</v>
      </c>
      <c r="W135">
        <v>651</v>
      </c>
      <c r="X135">
        <v>280</v>
      </c>
      <c r="Y135">
        <v>176</v>
      </c>
      <c r="Z135">
        <v>37.012987000000003</v>
      </c>
      <c r="AA135">
        <v>0</v>
      </c>
      <c r="AB135">
        <v>38.596491200000003</v>
      </c>
      <c r="AC135">
        <v>0</v>
      </c>
    </row>
    <row r="136" spans="1:29" x14ac:dyDescent="0.45">
      <c r="A136">
        <v>2433775</v>
      </c>
      <c r="B136" s="59" t="s">
        <v>115</v>
      </c>
      <c r="C136" s="59" t="s">
        <v>123</v>
      </c>
      <c r="D136" s="59" t="s">
        <v>64</v>
      </c>
      <c r="E136" s="59" t="s">
        <v>64</v>
      </c>
      <c r="F136" s="59" t="s">
        <v>64</v>
      </c>
      <c r="G136">
        <v>24</v>
      </c>
      <c r="H136">
        <v>0</v>
      </c>
      <c r="I136">
        <v>40</v>
      </c>
      <c r="J136">
        <v>8</v>
      </c>
      <c r="K136">
        <v>16</v>
      </c>
      <c r="L136">
        <v>1281.5533980582479</v>
      </c>
      <c r="M136">
        <v>0</v>
      </c>
      <c r="N136">
        <v>24</v>
      </c>
      <c r="O136">
        <v>53.398058252426999</v>
      </c>
      <c r="P136" s="59" t="s">
        <v>166</v>
      </c>
      <c r="Q136">
        <v>66.666666699999993</v>
      </c>
      <c r="R136">
        <v>456</v>
      </c>
      <c r="S136">
        <v>43438.446601941781</v>
      </c>
      <c r="T136">
        <v>95.259751300000005</v>
      </c>
      <c r="U136" s="59"/>
      <c r="V136">
        <v>172</v>
      </c>
      <c r="W136">
        <v>651</v>
      </c>
      <c r="X136">
        <v>280</v>
      </c>
      <c r="Y136">
        <v>176</v>
      </c>
      <c r="Z136">
        <v>37.012987000000003</v>
      </c>
      <c r="AA136">
        <v>0</v>
      </c>
      <c r="AB136">
        <v>38.596491200000003</v>
      </c>
      <c r="AC136">
        <v>0</v>
      </c>
    </row>
    <row r="137" spans="1:29" x14ac:dyDescent="0.45">
      <c r="A137">
        <v>2433775</v>
      </c>
      <c r="B137" s="59" t="s">
        <v>115</v>
      </c>
      <c r="C137" s="59" t="s">
        <v>123</v>
      </c>
      <c r="D137" s="59" t="s">
        <v>65</v>
      </c>
      <c r="E137" s="59" t="s">
        <v>65</v>
      </c>
      <c r="F137" s="59" t="s">
        <v>65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 s="59" t="s">
        <v>150</v>
      </c>
      <c r="Q137">
        <v>0</v>
      </c>
      <c r="R137">
        <v>456</v>
      </c>
      <c r="S137">
        <v>43438.446601941781</v>
      </c>
      <c r="T137">
        <v>95.259751300000005</v>
      </c>
      <c r="U137" s="59"/>
      <c r="V137">
        <v>172</v>
      </c>
      <c r="W137">
        <v>651</v>
      </c>
      <c r="X137">
        <v>280</v>
      </c>
      <c r="Y137">
        <v>176</v>
      </c>
      <c r="Z137">
        <v>37.012987000000003</v>
      </c>
      <c r="AA137">
        <v>0</v>
      </c>
      <c r="AB137">
        <v>38.596491200000003</v>
      </c>
      <c r="AC137">
        <v>0</v>
      </c>
    </row>
    <row r="138" spans="1:29" x14ac:dyDescent="0.45">
      <c r="A138">
        <v>2433775</v>
      </c>
      <c r="B138" s="59" t="s">
        <v>115</v>
      </c>
      <c r="C138" s="59" t="s">
        <v>123</v>
      </c>
      <c r="D138" s="59" t="s">
        <v>66</v>
      </c>
      <c r="E138" s="59" t="s">
        <v>66</v>
      </c>
      <c r="F138" s="59" t="s">
        <v>66</v>
      </c>
      <c r="G138">
        <v>4</v>
      </c>
      <c r="H138">
        <v>1</v>
      </c>
      <c r="I138">
        <v>6</v>
      </c>
      <c r="J138">
        <v>2</v>
      </c>
      <c r="K138">
        <v>2</v>
      </c>
      <c r="L138">
        <v>297.378640776699</v>
      </c>
      <c r="M138">
        <v>0</v>
      </c>
      <c r="N138">
        <v>4</v>
      </c>
      <c r="O138">
        <v>74.34466019417475</v>
      </c>
      <c r="P138" s="59" t="s">
        <v>161</v>
      </c>
      <c r="Q138">
        <v>50</v>
      </c>
      <c r="R138">
        <v>456</v>
      </c>
      <c r="S138">
        <v>43438.446601941781</v>
      </c>
      <c r="T138">
        <v>95.259751300000005</v>
      </c>
      <c r="U138" s="59"/>
      <c r="V138">
        <v>172</v>
      </c>
      <c r="W138">
        <v>651</v>
      </c>
      <c r="X138">
        <v>280</v>
      </c>
      <c r="Y138">
        <v>176</v>
      </c>
      <c r="Z138">
        <v>37.012987000000003</v>
      </c>
      <c r="AA138">
        <v>0</v>
      </c>
      <c r="AB138">
        <v>38.596491200000003</v>
      </c>
      <c r="AC138">
        <v>0</v>
      </c>
    </row>
    <row r="139" spans="1:29" x14ac:dyDescent="0.45">
      <c r="A139">
        <v>2433775</v>
      </c>
      <c r="B139" s="59" t="s">
        <v>115</v>
      </c>
      <c r="C139" s="59" t="s">
        <v>123</v>
      </c>
      <c r="D139" s="59" t="s">
        <v>67</v>
      </c>
      <c r="E139" s="59" t="s">
        <v>67</v>
      </c>
      <c r="F139" s="59" t="s">
        <v>67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 s="59" t="s">
        <v>150</v>
      </c>
      <c r="Q139">
        <v>0</v>
      </c>
      <c r="R139">
        <v>456</v>
      </c>
      <c r="S139">
        <v>43438.446601941781</v>
      </c>
      <c r="T139">
        <v>95.259751300000005</v>
      </c>
      <c r="U139" s="59"/>
      <c r="V139">
        <v>172</v>
      </c>
      <c r="W139">
        <v>651</v>
      </c>
      <c r="X139">
        <v>280</v>
      </c>
      <c r="Y139">
        <v>176</v>
      </c>
      <c r="Z139">
        <v>37.012987000000003</v>
      </c>
      <c r="AA139">
        <v>0</v>
      </c>
      <c r="AB139">
        <v>38.596491200000003</v>
      </c>
      <c r="AC139">
        <v>0</v>
      </c>
    </row>
    <row r="140" spans="1:29" x14ac:dyDescent="0.45">
      <c r="A140">
        <v>2433775</v>
      </c>
      <c r="B140" s="59" t="s">
        <v>115</v>
      </c>
      <c r="C140" s="59" t="s">
        <v>123</v>
      </c>
      <c r="D140" s="59" t="s">
        <v>68</v>
      </c>
      <c r="E140" s="59" t="s">
        <v>68</v>
      </c>
      <c r="F140" s="59" t="s">
        <v>68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 s="59" t="s">
        <v>150</v>
      </c>
      <c r="Q140">
        <v>0</v>
      </c>
      <c r="R140">
        <v>456</v>
      </c>
      <c r="S140">
        <v>43438.446601941781</v>
      </c>
      <c r="T140">
        <v>95.259751300000005</v>
      </c>
      <c r="U140" s="59"/>
      <c r="V140">
        <v>172</v>
      </c>
      <c r="W140">
        <v>651</v>
      </c>
      <c r="X140">
        <v>280</v>
      </c>
      <c r="Y140">
        <v>176</v>
      </c>
      <c r="Z140">
        <v>37.012987000000003</v>
      </c>
      <c r="AA140">
        <v>0</v>
      </c>
      <c r="AB140">
        <v>38.596491200000003</v>
      </c>
      <c r="AC140">
        <v>0</v>
      </c>
    </row>
    <row r="141" spans="1:29" x14ac:dyDescent="0.45">
      <c r="A141">
        <v>2433775</v>
      </c>
      <c r="B141" s="59" t="s">
        <v>115</v>
      </c>
      <c r="C141" s="59" t="s">
        <v>123</v>
      </c>
      <c r="D141" s="59" t="s">
        <v>69</v>
      </c>
      <c r="E141" s="59" t="s">
        <v>69</v>
      </c>
      <c r="F141" s="59" t="s">
        <v>69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 s="59" t="s">
        <v>150</v>
      </c>
      <c r="Q141">
        <v>0</v>
      </c>
      <c r="R141">
        <v>456</v>
      </c>
      <c r="S141">
        <v>43438.446601941781</v>
      </c>
      <c r="T141">
        <v>95.259751300000005</v>
      </c>
      <c r="U141" s="59"/>
      <c r="V141">
        <v>172</v>
      </c>
      <c r="W141">
        <v>651</v>
      </c>
      <c r="X141">
        <v>280</v>
      </c>
      <c r="Y141">
        <v>176</v>
      </c>
      <c r="Z141">
        <v>37.012987000000003</v>
      </c>
      <c r="AA141">
        <v>0</v>
      </c>
      <c r="AB141">
        <v>38.596491200000003</v>
      </c>
      <c r="AC141">
        <v>0</v>
      </c>
    </row>
    <row r="142" spans="1:29" x14ac:dyDescent="0.45">
      <c r="A142">
        <v>2433775</v>
      </c>
      <c r="B142" s="59" t="s">
        <v>115</v>
      </c>
      <c r="C142" s="59" t="s">
        <v>123</v>
      </c>
      <c r="D142" s="59" t="s">
        <v>70</v>
      </c>
      <c r="E142" s="59" t="s">
        <v>70</v>
      </c>
      <c r="F142" s="59" t="s">
        <v>70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 s="59" t="s">
        <v>150</v>
      </c>
      <c r="Q142">
        <v>0</v>
      </c>
      <c r="R142">
        <v>456</v>
      </c>
      <c r="S142">
        <v>43438.446601941781</v>
      </c>
      <c r="T142">
        <v>95.259751300000005</v>
      </c>
      <c r="U142" s="59"/>
      <c r="V142">
        <v>172</v>
      </c>
      <c r="W142">
        <v>651</v>
      </c>
      <c r="X142">
        <v>280</v>
      </c>
      <c r="Y142">
        <v>176</v>
      </c>
      <c r="Z142">
        <v>37.012987000000003</v>
      </c>
      <c r="AA142">
        <v>0</v>
      </c>
      <c r="AB142">
        <v>38.596491200000003</v>
      </c>
      <c r="AC142">
        <v>0</v>
      </c>
    </row>
    <row r="143" spans="1:29" x14ac:dyDescent="0.45">
      <c r="A143">
        <v>2433775</v>
      </c>
      <c r="B143" s="59" t="s">
        <v>115</v>
      </c>
      <c r="C143" s="59" t="s">
        <v>123</v>
      </c>
      <c r="D143" s="59" t="s">
        <v>71</v>
      </c>
      <c r="E143" s="59" t="s">
        <v>71</v>
      </c>
      <c r="F143" s="59" t="s">
        <v>71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 s="59" t="s">
        <v>150</v>
      </c>
      <c r="Q143">
        <v>0</v>
      </c>
      <c r="R143">
        <v>456</v>
      </c>
      <c r="S143">
        <v>43438.446601941781</v>
      </c>
      <c r="T143">
        <v>95.259751300000005</v>
      </c>
      <c r="U143" s="59"/>
      <c r="V143">
        <v>172</v>
      </c>
      <c r="W143">
        <v>651</v>
      </c>
      <c r="X143">
        <v>280</v>
      </c>
      <c r="Y143">
        <v>176</v>
      </c>
      <c r="Z143">
        <v>37.012987000000003</v>
      </c>
      <c r="AA143">
        <v>0</v>
      </c>
      <c r="AB143">
        <v>38.596491200000003</v>
      </c>
      <c r="AC143">
        <v>0</v>
      </c>
    </row>
    <row r="144" spans="1:29" x14ac:dyDescent="0.45">
      <c r="A144">
        <v>2433775</v>
      </c>
      <c r="B144" s="59" t="s">
        <v>115</v>
      </c>
      <c r="C144" s="59" t="s">
        <v>123</v>
      </c>
      <c r="D144" s="59" t="s">
        <v>72</v>
      </c>
      <c r="E144" s="59" t="s">
        <v>72</v>
      </c>
      <c r="F144" s="59" t="s">
        <v>72</v>
      </c>
      <c r="G144">
        <v>3</v>
      </c>
      <c r="H144">
        <v>0</v>
      </c>
      <c r="I144">
        <v>4</v>
      </c>
      <c r="J144">
        <v>2</v>
      </c>
      <c r="K144">
        <v>1</v>
      </c>
      <c r="L144">
        <v>360</v>
      </c>
      <c r="M144">
        <v>0</v>
      </c>
      <c r="N144">
        <v>3</v>
      </c>
      <c r="O144">
        <v>120</v>
      </c>
      <c r="P144" s="59" t="s">
        <v>155</v>
      </c>
      <c r="Q144">
        <v>33.3333333</v>
      </c>
      <c r="R144">
        <v>456</v>
      </c>
      <c r="S144">
        <v>43438.446601941781</v>
      </c>
      <c r="T144">
        <v>95.259751300000005</v>
      </c>
      <c r="U144" s="59"/>
      <c r="V144">
        <v>172</v>
      </c>
      <c r="W144">
        <v>651</v>
      </c>
      <c r="X144">
        <v>280</v>
      </c>
      <c r="Y144">
        <v>176</v>
      </c>
      <c r="Z144">
        <v>37.012987000000003</v>
      </c>
      <c r="AA144">
        <v>0</v>
      </c>
      <c r="AB144">
        <v>38.596491200000003</v>
      </c>
      <c r="AC144">
        <v>0</v>
      </c>
    </row>
    <row r="145" spans="1:29" x14ac:dyDescent="0.45">
      <c r="A145">
        <v>2433775</v>
      </c>
      <c r="B145" s="59" t="s">
        <v>115</v>
      </c>
      <c r="C145" s="59" t="s">
        <v>123</v>
      </c>
      <c r="D145" s="59" t="s">
        <v>73</v>
      </c>
      <c r="E145" s="59" t="s">
        <v>73</v>
      </c>
      <c r="F145" s="59" t="s">
        <v>73</v>
      </c>
      <c r="G145">
        <v>9</v>
      </c>
      <c r="H145">
        <v>0</v>
      </c>
      <c r="I145">
        <v>15</v>
      </c>
      <c r="J145">
        <v>3</v>
      </c>
      <c r="K145">
        <v>6</v>
      </c>
      <c r="L145">
        <v>875.72815533980497</v>
      </c>
      <c r="M145">
        <v>0</v>
      </c>
      <c r="N145">
        <v>9</v>
      </c>
      <c r="O145" t="s">
        <v>142</v>
      </c>
      <c r="P145" s="59" t="s">
        <v>163</v>
      </c>
      <c r="Q145">
        <v>66.666666699999993</v>
      </c>
      <c r="R145">
        <v>456</v>
      </c>
      <c r="S145">
        <v>43438.446601941781</v>
      </c>
      <c r="T145">
        <v>95.259751300000005</v>
      </c>
      <c r="U145" s="59"/>
      <c r="V145">
        <v>172</v>
      </c>
      <c r="W145">
        <v>651</v>
      </c>
      <c r="X145">
        <v>280</v>
      </c>
      <c r="Y145">
        <v>176</v>
      </c>
      <c r="Z145">
        <v>37.012987000000003</v>
      </c>
      <c r="AA145">
        <v>0</v>
      </c>
      <c r="AB145">
        <v>38.596491200000003</v>
      </c>
      <c r="AC145">
        <v>0</v>
      </c>
    </row>
    <row r="146" spans="1:29" x14ac:dyDescent="0.45">
      <c r="A146">
        <v>2433775</v>
      </c>
      <c r="B146" s="59" t="s">
        <v>116</v>
      </c>
      <c r="C146" s="59" t="s">
        <v>124</v>
      </c>
      <c r="D146" s="59" t="s">
        <v>51</v>
      </c>
      <c r="E146" s="59" t="s">
        <v>51</v>
      </c>
      <c r="F146" s="59" t="s">
        <v>51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 s="59" t="s">
        <v>150</v>
      </c>
      <c r="Q146">
        <v>0</v>
      </c>
      <c r="R146">
        <v>456</v>
      </c>
      <c r="S146">
        <v>43438.446601941781</v>
      </c>
      <c r="T146">
        <v>95.259751300000005</v>
      </c>
      <c r="U146" s="59"/>
      <c r="V146">
        <v>172</v>
      </c>
      <c r="W146">
        <v>651</v>
      </c>
      <c r="X146">
        <v>280</v>
      </c>
      <c r="Y146">
        <v>176</v>
      </c>
      <c r="Z146">
        <v>37.012987000000003</v>
      </c>
      <c r="AA146">
        <v>0</v>
      </c>
      <c r="AB146">
        <v>38.596491200000003</v>
      </c>
      <c r="AC146">
        <v>0</v>
      </c>
    </row>
    <row r="147" spans="1:29" x14ac:dyDescent="0.45">
      <c r="A147">
        <v>2433775</v>
      </c>
      <c r="B147" s="59" t="s">
        <v>116</v>
      </c>
      <c r="C147" s="59" t="s">
        <v>124</v>
      </c>
      <c r="D147" s="59" t="s">
        <v>52</v>
      </c>
      <c r="E147" s="59" t="s">
        <v>52</v>
      </c>
      <c r="F147" s="59" t="s">
        <v>52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 s="59" t="s">
        <v>150</v>
      </c>
      <c r="Q147">
        <v>0</v>
      </c>
      <c r="R147">
        <v>456</v>
      </c>
      <c r="S147">
        <v>43438.446601941781</v>
      </c>
      <c r="T147">
        <v>95.259751300000005</v>
      </c>
      <c r="U147" s="59"/>
      <c r="V147">
        <v>172</v>
      </c>
      <c r="W147">
        <v>651</v>
      </c>
      <c r="X147">
        <v>280</v>
      </c>
      <c r="Y147">
        <v>176</v>
      </c>
      <c r="Z147">
        <v>37.012987000000003</v>
      </c>
      <c r="AA147">
        <v>0</v>
      </c>
      <c r="AB147">
        <v>38.596491200000003</v>
      </c>
      <c r="AC147">
        <v>0</v>
      </c>
    </row>
    <row r="148" spans="1:29" x14ac:dyDescent="0.45">
      <c r="A148">
        <v>2433775</v>
      </c>
      <c r="B148" s="59" t="s">
        <v>116</v>
      </c>
      <c r="C148" s="59" t="s">
        <v>124</v>
      </c>
      <c r="D148" s="59" t="s">
        <v>53</v>
      </c>
      <c r="E148" s="59" t="s">
        <v>53</v>
      </c>
      <c r="F148" s="59" t="s">
        <v>53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 s="59" t="s">
        <v>150</v>
      </c>
      <c r="Q148">
        <v>0</v>
      </c>
      <c r="R148">
        <v>456</v>
      </c>
      <c r="S148">
        <v>43438.446601941781</v>
      </c>
      <c r="T148">
        <v>95.259751300000005</v>
      </c>
      <c r="U148" s="59"/>
      <c r="V148">
        <v>172</v>
      </c>
      <c r="W148">
        <v>651</v>
      </c>
      <c r="X148">
        <v>280</v>
      </c>
      <c r="Y148">
        <v>176</v>
      </c>
      <c r="Z148">
        <v>37.012987000000003</v>
      </c>
      <c r="AA148">
        <v>0</v>
      </c>
      <c r="AB148">
        <v>38.596491200000003</v>
      </c>
      <c r="AC148">
        <v>0</v>
      </c>
    </row>
    <row r="149" spans="1:29" x14ac:dyDescent="0.45">
      <c r="A149">
        <v>2433775</v>
      </c>
      <c r="B149" s="59" t="s">
        <v>116</v>
      </c>
      <c r="C149" s="59" t="s">
        <v>124</v>
      </c>
      <c r="D149" s="59" t="s">
        <v>54</v>
      </c>
      <c r="E149" s="59" t="s">
        <v>54</v>
      </c>
      <c r="F149" s="59" t="s">
        <v>54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 s="59" t="s">
        <v>150</v>
      </c>
      <c r="Q149">
        <v>0</v>
      </c>
      <c r="R149">
        <v>456</v>
      </c>
      <c r="S149">
        <v>43438.446601941781</v>
      </c>
      <c r="T149">
        <v>95.259751300000005</v>
      </c>
      <c r="U149" s="59"/>
      <c r="V149">
        <v>172</v>
      </c>
      <c r="W149">
        <v>651</v>
      </c>
      <c r="X149">
        <v>280</v>
      </c>
      <c r="Y149">
        <v>176</v>
      </c>
      <c r="Z149">
        <v>37.012987000000003</v>
      </c>
      <c r="AA149">
        <v>0</v>
      </c>
      <c r="AB149">
        <v>38.596491200000003</v>
      </c>
      <c r="AC149">
        <v>0</v>
      </c>
    </row>
    <row r="150" spans="1:29" x14ac:dyDescent="0.45">
      <c r="A150">
        <v>2433775</v>
      </c>
      <c r="B150" s="59" t="s">
        <v>116</v>
      </c>
      <c r="C150" s="59" t="s">
        <v>124</v>
      </c>
      <c r="D150" s="59" t="s">
        <v>55</v>
      </c>
      <c r="E150" s="59" t="s">
        <v>55</v>
      </c>
      <c r="F150" s="59" t="s">
        <v>55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 s="59" t="s">
        <v>150</v>
      </c>
      <c r="Q150">
        <v>0</v>
      </c>
      <c r="R150">
        <v>456</v>
      </c>
      <c r="S150">
        <v>43438.446601941781</v>
      </c>
      <c r="T150">
        <v>95.259751300000005</v>
      </c>
      <c r="U150" s="59"/>
      <c r="V150">
        <v>172</v>
      </c>
      <c r="W150">
        <v>651</v>
      </c>
      <c r="X150">
        <v>280</v>
      </c>
      <c r="Y150">
        <v>176</v>
      </c>
      <c r="Z150">
        <v>37.012987000000003</v>
      </c>
      <c r="AA150">
        <v>0</v>
      </c>
      <c r="AB150">
        <v>38.596491200000003</v>
      </c>
      <c r="AC150">
        <v>0</v>
      </c>
    </row>
    <row r="151" spans="1:29" x14ac:dyDescent="0.45">
      <c r="A151">
        <v>2433775</v>
      </c>
      <c r="B151" s="59" t="s">
        <v>116</v>
      </c>
      <c r="C151" s="59" t="s">
        <v>124</v>
      </c>
      <c r="D151" s="59" t="s">
        <v>56</v>
      </c>
      <c r="E151" s="59" t="s">
        <v>56</v>
      </c>
      <c r="F151" s="59" t="s">
        <v>56</v>
      </c>
      <c r="G151">
        <v>1</v>
      </c>
      <c r="H151">
        <v>0</v>
      </c>
      <c r="I151">
        <v>3</v>
      </c>
      <c r="J151">
        <v>0</v>
      </c>
      <c r="K151">
        <v>1</v>
      </c>
      <c r="L151">
        <v>116.504854368932</v>
      </c>
      <c r="M151">
        <v>0</v>
      </c>
      <c r="N151">
        <v>1</v>
      </c>
      <c r="O151">
        <v>116.504854368932</v>
      </c>
      <c r="P151" s="59" t="s">
        <v>153</v>
      </c>
      <c r="Q151">
        <v>100</v>
      </c>
      <c r="R151">
        <v>456</v>
      </c>
      <c r="S151">
        <v>43438.446601941781</v>
      </c>
      <c r="T151">
        <v>95.259751300000005</v>
      </c>
      <c r="U151" s="59"/>
      <c r="V151">
        <v>172</v>
      </c>
      <c r="W151">
        <v>651</v>
      </c>
      <c r="X151">
        <v>280</v>
      </c>
      <c r="Y151">
        <v>176</v>
      </c>
      <c r="Z151">
        <v>37.012987000000003</v>
      </c>
      <c r="AA151">
        <v>0</v>
      </c>
      <c r="AB151">
        <v>38.596491200000003</v>
      </c>
      <c r="AC151">
        <v>0</v>
      </c>
    </row>
    <row r="152" spans="1:29" x14ac:dyDescent="0.45">
      <c r="A152">
        <v>2433775</v>
      </c>
      <c r="B152" s="59" t="s">
        <v>116</v>
      </c>
      <c r="C152" s="59" t="s">
        <v>124</v>
      </c>
      <c r="D152" s="59" t="s">
        <v>57</v>
      </c>
      <c r="E152" s="59" t="s">
        <v>57</v>
      </c>
      <c r="F152" s="59" t="s">
        <v>57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 s="59" t="s">
        <v>150</v>
      </c>
      <c r="Q152">
        <v>0</v>
      </c>
      <c r="R152">
        <v>456</v>
      </c>
      <c r="S152">
        <v>43438.446601941781</v>
      </c>
      <c r="T152">
        <v>95.259751300000005</v>
      </c>
      <c r="U152" s="59"/>
      <c r="V152">
        <v>172</v>
      </c>
      <c r="W152">
        <v>651</v>
      </c>
      <c r="X152">
        <v>280</v>
      </c>
      <c r="Y152">
        <v>176</v>
      </c>
      <c r="Z152">
        <v>37.012987000000003</v>
      </c>
      <c r="AA152">
        <v>0</v>
      </c>
      <c r="AB152">
        <v>38.596491200000003</v>
      </c>
      <c r="AC152">
        <v>0</v>
      </c>
    </row>
    <row r="153" spans="1:29" x14ac:dyDescent="0.45">
      <c r="A153">
        <v>2433775</v>
      </c>
      <c r="B153" s="59" t="s">
        <v>116</v>
      </c>
      <c r="C153" s="59" t="s">
        <v>124</v>
      </c>
      <c r="D153" s="59" t="s">
        <v>58</v>
      </c>
      <c r="E153" s="59" t="s">
        <v>58</v>
      </c>
      <c r="F153" s="59" t="s">
        <v>58</v>
      </c>
      <c r="G153">
        <v>12</v>
      </c>
      <c r="H153">
        <v>11</v>
      </c>
      <c r="I153">
        <v>13</v>
      </c>
      <c r="J153">
        <v>11</v>
      </c>
      <c r="K153">
        <v>1</v>
      </c>
      <c r="L153">
        <v>1108.737864077671</v>
      </c>
      <c r="M153">
        <v>0</v>
      </c>
      <c r="N153">
        <v>12</v>
      </c>
      <c r="O153" t="s">
        <v>143</v>
      </c>
      <c r="P153" s="59" t="s">
        <v>157</v>
      </c>
      <c r="Q153">
        <v>8.3333333300000003</v>
      </c>
      <c r="R153">
        <v>456</v>
      </c>
      <c r="S153">
        <v>43438.446601941781</v>
      </c>
      <c r="T153">
        <v>95.259751300000005</v>
      </c>
      <c r="U153" s="59"/>
      <c r="V153">
        <v>172</v>
      </c>
      <c r="W153">
        <v>651</v>
      </c>
      <c r="X153">
        <v>280</v>
      </c>
      <c r="Y153">
        <v>176</v>
      </c>
      <c r="Z153">
        <v>37.012987000000003</v>
      </c>
      <c r="AA153">
        <v>0</v>
      </c>
      <c r="AB153">
        <v>38.596491200000003</v>
      </c>
      <c r="AC153">
        <v>0</v>
      </c>
    </row>
    <row r="154" spans="1:29" x14ac:dyDescent="0.45">
      <c r="A154">
        <v>2433775</v>
      </c>
      <c r="B154" s="59" t="s">
        <v>116</v>
      </c>
      <c r="C154" s="59" t="s">
        <v>124</v>
      </c>
      <c r="D154" s="59" t="s">
        <v>59</v>
      </c>
      <c r="E154" s="59" t="s">
        <v>59</v>
      </c>
      <c r="F154" s="59" t="s">
        <v>59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 s="59" t="s">
        <v>150</v>
      </c>
      <c r="Q154">
        <v>0</v>
      </c>
      <c r="R154">
        <v>456</v>
      </c>
      <c r="S154">
        <v>43438.446601941781</v>
      </c>
      <c r="T154">
        <v>95.259751300000005</v>
      </c>
      <c r="U154" s="59"/>
      <c r="V154">
        <v>172</v>
      </c>
      <c r="W154">
        <v>651</v>
      </c>
      <c r="X154">
        <v>280</v>
      </c>
      <c r="Y154">
        <v>176</v>
      </c>
      <c r="Z154">
        <v>37.012987000000003</v>
      </c>
      <c r="AA154">
        <v>0</v>
      </c>
      <c r="AB154">
        <v>38.596491200000003</v>
      </c>
      <c r="AC154">
        <v>0</v>
      </c>
    </row>
    <row r="155" spans="1:29" x14ac:dyDescent="0.45">
      <c r="A155">
        <v>2433775</v>
      </c>
      <c r="B155" s="59" t="s">
        <v>116</v>
      </c>
      <c r="C155" s="59" t="s">
        <v>124</v>
      </c>
      <c r="D155" s="59" t="s">
        <v>28</v>
      </c>
      <c r="E155" s="59" t="s">
        <v>28</v>
      </c>
      <c r="F155" s="59" t="s">
        <v>28</v>
      </c>
      <c r="G155">
        <v>9</v>
      </c>
      <c r="H155">
        <v>6</v>
      </c>
      <c r="I155">
        <v>16</v>
      </c>
      <c r="J155">
        <v>3</v>
      </c>
      <c r="K155">
        <v>6</v>
      </c>
      <c r="L155">
        <v>482.524271844662</v>
      </c>
      <c r="M155">
        <v>0</v>
      </c>
      <c r="N155">
        <v>9</v>
      </c>
      <c r="O155" t="s">
        <v>144</v>
      </c>
      <c r="P155" s="59" t="s">
        <v>163</v>
      </c>
      <c r="Q155">
        <v>66.666666699999993</v>
      </c>
      <c r="R155">
        <v>456</v>
      </c>
      <c r="S155">
        <v>43438.446601941781</v>
      </c>
      <c r="T155">
        <v>95.259751300000005</v>
      </c>
      <c r="U155" s="59"/>
      <c r="V155">
        <v>172</v>
      </c>
      <c r="W155">
        <v>651</v>
      </c>
      <c r="X155">
        <v>280</v>
      </c>
      <c r="Y155">
        <v>176</v>
      </c>
      <c r="Z155">
        <v>37.012987000000003</v>
      </c>
      <c r="AA155">
        <v>0</v>
      </c>
      <c r="AB155">
        <v>38.596491200000003</v>
      </c>
      <c r="AC155">
        <v>0</v>
      </c>
    </row>
    <row r="156" spans="1:29" x14ac:dyDescent="0.45">
      <c r="A156">
        <v>2433775</v>
      </c>
      <c r="B156" s="59" t="s">
        <v>116</v>
      </c>
      <c r="C156" s="59" t="s">
        <v>124</v>
      </c>
      <c r="D156" s="59" t="s">
        <v>60</v>
      </c>
      <c r="E156" s="59" t="s">
        <v>60</v>
      </c>
      <c r="F156" s="59" t="s">
        <v>60</v>
      </c>
      <c r="G156">
        <v>5</v>
      </c>
      <c r="H156">
        <v>5</v>
      </c>
      <c r="I156">
        <v>5</v>
      </c>
      <c r="J156">
        <v>5</v>
      </c>
      <c r="K156">
        <v>0</v>
      </c>
      <c r="L156">
        <v>237.86407766990499</v>
      </c>
      <c r="M156">
        <v>0</v>
      </c>
      <c r="N156">
        <v>5</v>
      </c>
      <c r="O156">
        <v>47.572815533981</v>
      </c>
      <c r="P156" s="59" t="s">
        <v>167</v>
      </c>
      <c r="Q156">
        <v>0</v>
      </c>
      <c r="R156">
        <v>456</v>
      </c>
      <c r="S156">
        <v>43438.446601941781</v>
      </c>
      <c r="T156">
        <v>95.259751300000005</v>
      </c>
      <c r="U156" s="59"/>
      <c r="V156">
        <v>172</v>
      </c>
      <c r="W156">
        <v>651</v>
      </c>
      <c r="X156">
        <v>280</v>
      </c>
      <c r="Y156">
        <v>176</v>
      </c>
      <c r="Z156">
        <v>37.012987000000003</v>
      </c>
      <c r="AA156">
        <v>0</v>
      </c>
      <c r="AB156">
        <v>38.596491200000003</v>
      </c>
      <c r="AC156">
        <v>0</v>
      </c>
    </row>
    <row r="157" spans="1:29" x14ac:dyDescent="0.45">
      <c r="A157">
        <v>2433775</v>
      </c>
      <c r="B157" s="59" t="s">
        <v>116</v>
      </c>
      <c r="C157" s="59" t="s">
        <v>124</v>
      </c>
      <c r="D157" s="59" t="s">
        <v>61</v>
      </c>
      <c r="E157" s="59" t="s">
        <v>61</v>
      </c>
      <c r="F157" s="59" t="s">
        <v>61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 s="59" t="s">
        <v>150</v>
      </c>
      <c r="Q157">
        <v>0</v>
      </c>
      <c r="R157">
        <v>456</v>
      </c>
      <c r="S157">
        <v>43438.446601941781</v>
      </c>
      <c r="T157">
        <v>95.259751300000005</v>
      </c>
      <c r="U157" s="59"/>
      <c r="V157">
        <v>172</v>
      </c>
      <c r="W157">
        <v>651</v>
      </c>
      <c r="X157">
        <v>280</v>
      </c>
      <c r="Y157">
        <v>176</v>
      </c>
      <c r="Z157">
        <v>37.012987000000003</v>
      </c>
      <c r="AA157">
        <v>0</v>
      </c>
      <c r="AB157">
        <v>38.596491200000003</v>
      </c>
      <c r="AC157">
        <v>0</v>
      </c>
    </row>
    <row r="158" spans="1:29" x14ac:dyDescent="0.45">
      <c r="A158">
        <v>2433775</v>
      </c>
      <c r="B158" s="59" t="s">
        <v>116</v>
      </c>
      <c r="C158" s="59" t="s">
        <v>124</v>
      </c>
      <c r="D158" s="59" t="s">
        <v>62</v>
      </c>
      <c r="E158" s="59" t="s">
        <v>62</v>
      </c>
      <c r="F158" s="59" t="s">
        <v>62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 s="59" t="s">
        <v>150</v>
      </c>
      <c r="Q158">
        <v>0</v>
      </c>
      <c r="R158">
        <v>456</v>
      </c>
      <c r="S158">
        <v>43438.446601941781</v>
      </c>
      <c r="T158">
        <v>95.259751300000005</v>
      </c>
      <c r="U158" s="59"/>
      <c r="V158">
        <v>172</v>
      </c>
      <c r="W158">
        <v>651</v>
      </c>
      <c r="X158">
        <v>280</v>
      </c>
      <c r="Y158">
        <v>176</v>
      </c>
      <c r="Z158">
        <v>37.012987000000003</v>
      </c>
      <c r="AA158">
        <v>0</v>
      </c>
      <c r="AB158">
        <v>38.596491200000003</v>
      </c>
      <c r="AC158">
        <v>0</v>
      </c>
    </row>
    <row r="159" spans="1:29" x14ac:dyDescent="0.45">
      <c r="A159">
        <v>2433775</v>
      </c>
      <c r="B159" s="59" t="s">
        <v>116</v>
      </c>
      <c r="C159" s="59" t="s">
        <v>124</v>
      </c>
      <c r="D159" s="59" t="s">
        <v>63</v>
      </c>
      <c r="E159" s="59" t="s">
        <v>63</v>
      </c>
      <c r="F159" s="59" t="s">
        <v>63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 s="59" t="s">
        <v>150</v>
      </c>
      <c r="Q159">
        <v>0</v>
      </c>
      <c r="R159">
        <v>456</v>
      </c>
      <c r="S159">
        <v>43438.446601941781</v>
      </c>
      <c r="T159">
        <v>95.259751300000005</v>
      </c>
      <c r="U159" s="59"/>
      <c r="V159">
        <v>172</v>
      </c>
      <c r="W159">
        <v>651</v>
      </c>
      <c r="X159">
        <v>280</v>
      </c>
      <c r="Y159">
        <v>176</v>
      </c>
      <c r="Z159">
        <v>37.012987000000003</v>
      </c>
      <c r="AA159">
        <v>0</v>
      </c>
      <c r="AB159">
        <v>38.596491200000003</v>
      </c>
      <c r="AC159">
        <v>0</v>
      </c>
    </row>
    <row r="160" spans="1:29" x14ac:dyDescent="0.45">
      <c r="A160">
        <v>2433775</v>
      </c>
      <c r="B160" s="59" t="s">
        <v>116</v>
      </c>
      <c r="C160" s="59" t="s">
        <v>124</v>
      </c>
      <c r="D160" s="59" t="s">
        <v>64</v>
      </c>
      <c r="E160" s="59" t="s">
        <v>64</v>
      </c>
      <c r="F160" s="59" t="s">
        <v>64</v>
      </c>
      <c r="G160">
        <v>24</v>
      </c>
      <c r="H160">
        <v>0</v>
      </c>
      <c r="I160">
        <v>40</v>
      </c>
      <c r="J160">
        <v>8</v>
      </c>
      <c r="K160">
        <v>16</v>
      </c>
      <c r="L160">
        <v>1281.5533980582479</v>
      </c>
      <c r="M160">
        <v>0</v>
      </c>
      <c r="N160">
        <v>24</v>
      </c>
      <c r="O160">
        <v>53.398058252426999</v>
      </c>
      <c r="P160" s="59" t="s">
        <v>166</v>
      </c>
      <c r="Q160">
        <v>66.666666699999993</v>
      </c>
      <c r="R160">
        <v>456</v>
      </c>
      <c r="S160">
        <v>43438.446601941781</v>
      </c>
      <c r="T160">
        <v>95.259751300000005</v>
      </c>
      <c r="U160" s="59"/>
      <c r="V160">
        <v>172</v>
      </c>
      <c r="W160">
        <v>651</v>
      </c>
      <c r="X160">
        <v>280</v>
      </c>
      <c r="Y160">
        <v>176</v>
      </c>
      <c r="Z160">
        <v>37.012987000000003</v>
      </c>
      <c r="AA160">
        <v>0</v>
      </c>
      <c r="AB160">
        <v>38.596491200000003</v>
      </c>
      <c r="AC160">
        <v>0</v>
      </c>
    </row>
    <row r="161" spans="1:29" x14ac:dyDescent="0.45">
      <c r="A161">
        <v>2433775</v>
      </c>
      <c r="B161" s="59" t="s">
        <v>116</v>
      </c>
      <c r="C161" s="59" t="s">
        <v>124</v>
      </c>
      <c r="D161" s="59" t="s">
        <v>65</v>
      </c>
      <c r="E161" s="59" t="s">
        <v>65</v>
      </c>
      <c r="F161" s="59" t="s">
        <v>65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 s="59" t="s">
        <v>150</v>
      </c>
      <c r="Q161">
        <v>0</v>
      </c>
      <c r="R161">
        <v>456</v>
      </c>
      <c r="S161">
        <v>43438.446601941781</v>
      </c>
      <c r="T161">
        <v>95.259751300000005</v>
      </c>
      <c r="U161" s="59"/>
      <c r="V161">
        <v>172</v>
      </c>
      <c r="W161">
        <v>651</v>
      </c>
      <c r="X161">
        <v>280</v>
      </c>
      <c r="Y161">
        <v>176</v>
      </c>
      <c r="Z161">
        <v>37.012987000000003</v>
      </c>
      <c r="AA161">
        <v>0</v>
      </c>
      <c r="AB161">
        <v>38.596491200000003</v>
      </c>
      <c r="AC161">
        <v>0</v>
      </c>
    </row>
    <row r="162" spans="1:29" x14ac:dyDescent="0.45">
      <c r="A162">
        <v>2433775</v>
      </c>
      <c r="B162" s="59" t="s">
        <v>116</v>
      </c>
      <c r="C162" s="59" t="s">
        <v>124</v>
      </c>
      <c r="D162" s="59" t="s">
        <v>66</v>
      </c>
      <c r="E162" s="59" t="s">
        <v>66</v>
      </c>
      <c r="F162" s="59" t="s">
        <v>66</v>
      </c>
      <c r="G162">
        <v>1</v>
      </c>
      <c r="H162">
        <v>0</v>
      </c>
      <c r="I162">
        <v>2</v>
      </c>
      <c r="J162">
        <v>0</v>
      </c>
      <c r="K162">
        <v>1</v>
      </c>
      <c r="L162">
        <v>76.699029126214</v>
      </c>
      <c r="M162">
        <v>0</v>
      </c>
      <c r="N162">
        <v>1</v>
      </c>
      <c r="O162">
        <v>76.699029126214</v>
      </c>
      <c r="P162" s="59" t="s">
        <v>153</v>
      </c>
      <c r="Q162">
        <v>100</v>
      </c>
      <c r="R162">
        <v>456</v>
      </c>
      <c r="S162">
        <v>43438.446601941781</v>
      </c>
      <c r="T162">
        <v>95.259751300000005</v>
      </c>
      <c r="U162" s="59"/>
      <c r="V162">
        <v>172</v>
      </c>
      <c r="W162">
        <v>651</v>
      </c>
      <c r="X162">
        <v>280</v>
      </c>
      <c r="Y162">
        <v>176</v>
      </c>
      <c r="Z162">
        <v>37.012987000000003</v>
      </c>
      <c r="AA162">
        <v>0</v>
      </c>
      <c r="AB162">
        <v>38.596491200000003</v>
      </c>
      <c r="AC162">
        <v>0</v>
      </c>
    </row>
    <row r="163" spans="1:29" x14ac:dyDescent="0.45">
      <c r="A163">
        <v>2433775</v>
      </c>
      <c r="B163" s="59" t="s">
        <v>116</v>
      </c>
      <c r="C163" s="59" t="s">
        <v>124</v>
      </c>
      <c r="D163" s="59" t="s">
        <v>67</v>
      </c>
      <c r="E163" s="59" t="s">
        <v>67</v>
      </c>
      <c r="F163" s="59" t="s">
        <v>67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 s="59" t="s">
        <v>150</v>
      </c>
      <c r="Q163">
        <v>0</v>
      </c>
      <c r="R163">
        <v>456</v>
      </c>
      <c r="S163">
        <v>43438.446601941781</v>
      </c>
      <c r="T163">
        <v>95.259751300000005</v>
      </c>
      <c r="U163" s="59"/>
      <c r="V163">
        <v>172</v>
      </c>
      <c r="W163">
        <v>651</v>
      </c>
      <c r="X163">
        <v>280</v>
      </c>
      <c r="Y163">
        <v>176</v>
      </c>
      <c r="Z163">
        <v>37.012987000000003</v>
      </c>
      <c r="AA163">
        <v>0</v>
      </c>
      <c r="AB163">
        <v>38.596491200000003</v>
      </c>
      <c r="AC163">
        <v>0</v>
      </c>
    </row>
    <row r="164" spans="1:29" x14ac:dyDescent="0.45">
      <c r="A164">
        <v>2433775</v>
      </c>
      <c r="B164" s="59" t="s">
        <v>116</v>
      </c>
      <c r="C164" s="59" t="s">
        <v>124</v>
      </c>
      <c r="D164" s="59" t="s">
        <v>68</v>
      </c>
      <c r="E164" s="59" t="s">
        <v>68</v>
      </c>
      <c r="F164" s="59" t="s">
        <v>68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 s="59" t="s">
        <v>150</v>
      </c>
      <c r="Q164">
        <v>0</v>
      </c>
      <c r="R164">
        <v>456</v>
      </c>
      <c r="S164">
        <v>43438.446601941781</v>
      </c>
      <c r="T164">
        <v>95.259751300000005</v>
      </c>
      <c r="U164" s="59"/>
      <c r="V164">
        <v>172</v>
      </c>
      <c r="W164">
        <v>651</v>
      </c>
      <c r="X164">
        <v>280</v>
      </c>
      <c r="Y164">
        <v>176</v>
      </c>
      <c r="Z164">
        <v>37.012987000000003</v>
      </c>
      <c r="AA164">
        <v>0</v>
      </c>
      <c r="AB164">
        <v>38.596491200000003</v>
      </c>
      <c r="AC164">
        <v>0</v>
      </c>
    </row>
    <row r="165" spans="1:29" x14ac:dyDescent="0.45">
      <c r="A165">
        <v>2433775</v>
      </c>
      <c r="B165" s="59" t="s">
        <v>116</v>
      </c>
      <c r="C165" s="59" t="s">
        <v>124</v>
      </c>
      <c r="D165" s="59" t="s">
        <v>69</v>
      </c>
      <c r="E165" s="59" t="s">
        <v>69</v>
      </c>
      <c r="F165" s="59" t="s">
        <v>69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 s="59" t="s">
        <v>150</v>
      </c>
      <c r="Q165">
        <v>0</v>
      </c>
      <c r="R165">
        <v>456</v>
      </c>
      <c r="S165">
        <v>43438.446601941781</v>
      </c>
      <c r="T165">
        <v>95.259751300000005</v>
      </c>
      <c r="U165" s="59"/>
      <c r="V165">
        <v>172</v>
      </c>
      <c r="W165">
        <v>651</v>
      </c>
      <c r="X165">
        <v>280</v>
      </c>
      <c r="Y165">
        <v>176</v>
      </c>
      <c r="Z165">
        <v>37.012987000000003</v>
      </c>
      <c r="AA165">
        <v>0</v>
      </c>
      <c r="AB165">
        <v>38.596491200000003</v>
      </c>
      <c r="AC165">
        <v>0</v>
      </c>
    </row>
    <row r="166" spans="1:29" x14ac:dyDescent="0.45">
      <c r="A166">
        <v>2433775</v>
      </c>
      <c r="B166" s="59" t="s">
        <v>116</v>
      </c>
      <c r="C166" s="59" t="s">
        <v>124</v>
      </c>
      <c r="D166" s="59" t="s">
        <v>70</v>
      </c>
      <c r="E166" s="59" t="s">
        <v>70</v>
      </c>
      <c r="F166" s="59" t="s">
        <v>70</v>
      </c>
      <c r="G166">
        <v>5</v>
      </c>
      <c r="H166">
        <v>5</v>
      </c>
      <c r="I166">
        <v>5</v>
      </c>
      <c r="J166">
        <v>5</v>
      </c>
      <c r="K166">
        <v>0</v>
      </c>
      <c r="L166">
        <v>432.03883495145499</v>
      </c>
      <c r="M166">
        <v>0</v>
      </c>
      <c r="N166">
        <v>5</v>
      </c>
      <c r="O166">
        <v>86.407766990290995</v>
      </c>
      <c r="P166" s="59" t="s">
        <v>167</v>
      </c>
      <c r="Q166">
        <v>0</v>
      </c>
      <c r="R166">
        <v>456</v>
      </c>
      <c r="S166">
        <v>43438.446601941781</v>
      </c>
      <c r="T166">
        <v>95.259751300000005</v>
      </c>
      <c r="U166" s="59"/>
      <c r="V166">
        <v>172</v>
      </c>
      <c r="W166">
        <v>651</v>
      </c>
      <c r="X166">
        <v>280</v>
      </c>
      <c r="Y166">
        <v>176</v>
      </c>
      <c r="Z166">
        <v>37.012987000000003</v>
      </c>
      <c r="AA166">
        <v>0</v>
      </c>
      <c r="AB166">
        <v>38.596491200000003</v>
      </c>
      <c r="AC166">
        <v>0</v>
      </c>
    </row>
    <row r="167" spans="1:29" x14ac:dyDescent="0.45">
      <c r="A167">
        <v>2433775</v>
      </c>
      <c r="B167" s="59" t="s">
        <v>116</v>
      </c>
      <c r="C167" s="59" t="s">
        <v>124</v>
      </c>
      <c r="D167" s="59" t="s">
        <v>71</v>
      </c>
      <c r="E167" s="59" t="s">
        <v>71</v>
      </c>
      <c r="F167" s="59" t="s">
        <v>71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  <c r="P167" s="59" t="s">
        <v>150</v>
      </c>
      <c r="Q167">
        <v>0</v>
      </c>
      <c r="R167">
        <v>456</v>
      </c>
      <c r="S167">
        <v>43438.446601941781</v>
      </c>
      <c r="T167">
        <v>95.259751300000005</v>
      </c>
      <c r="U167" s="59"/>
      <c r="V167">
        <v>172</v>
      </c>
      <c r="W167">
        <v>651</v>
      </c>
      <c r="X167">
        <v>280</v>
      </c>
      <c r="Y167">
        <v>176</v>
      </c>
      <c r="Z167">
        <v>37.012987000000003</v>
      </c>
      <c r="AA167">
        <v>0</v>
      </c>
      <c r="AB167">
        <v>38.596491200000003</v>
      </c>
      <c r="AC167">
        <v>0</v>
      </c>
    </row>
    <row r="168" spans="1:29" x14ac:dyDescent="0.45">
      <c r="A168">
        <v>2433775</v>
      </c>
      <c r="B168" s="59" t="s">
        <v>116</v>
      </c>
      <c r="C168" s="59" t="s">
        <v>124</v>
      </c>
      <c r="D168" s="59" t="s">
        <v>72</v>
      </c>
      <c r="E168" s="59" t="s">
        <v>72</v>
      </c>
      <c r="F168" s="59" t="s">
        <v>72</v>
      </c>
      <c r="G168">
        <v>6</v>
      </c>
      <c r="H168">
        <v>3</v>
      </c>
      <c r="I168">
        <v>7</v>
      </c>
      <c r="J168">
        <v>5</v>
      </c>
      <c r="K168">
        <v>1</v>
      </c>
      <c r="L168">
        <v>923.10679611650505</v>
      </c>
      <c r="M168">
        <v>0</v>
      </c>
      <c r="N168">
        <v>6</v>
      </c>
      <c r="O168" t="s">
        <v>145</v>
      </c>
      <c r="P168" s="59" t="s">
        <v>162</v>
      </c>
      <c r="Q168">
        <v>16.6666667</v>
      </c>
      <c r="R168">
        <v>456</v>
      </c>
      <c r="S168">
        <v>43438.446601941781</v>
      </c>
      <c r="T168">
        <v>95.259751300000005</v>
      </c>
      <c r="U168" s="59"/>
      <c r="V168">
        <v>172</v>
      </c>
      <c r="W168">
        <v>651</v>
      </c>
      <c r="X168">
        <v>280</v>
      </c>
      <c r="Y168">
        <v>176</v>
      </c>
      <c r="Z168">
        <v>37.012987000000003</v>
      </c>
      <c r="AA168">
        <v>0</v>
      </c>
      <c r="AB168">
        <v>38.596491200000003</v>
      </c>
      <c r="AC168">
        <v>0</v>
      </c>
    </row>
    <row r="169" spans="1:29" x14ac:dyDescent="0.45">
      <c r="A169">
        <v>2433775</v>
      </c>
      <c r="B169" s="59" t="s">
        <v>116</v>
      </c>
      <c r="C169" s="59" t="s">
        <v>124</v>
      </c>
      <c r="D169" s="59" t="s">
        <v>73</v>
      </c>
      <c r="E169" s="59" t="s">
        <v>73</v>
      </c>
      <c r="F169" s="59" t="s">
        <v>73</v>
      </c>
      <c r="G169">
        <v>4</v>
      </c>
      <c r="H169">
        <v>1</v>
      </c>
      <c r="I169">
        <v>7</v>
      </c>
      <c r="J169">
        <v>1</v>
      </c>
      <c r="K169">
        <v>3</v>
      </c>
      <c r="L169">
        <v>523.30097087378601</v>
      </c>
      <c r="M169">
        <v>0</v>
      </c>
      <c r="N169">
        <v>4</v>
      </c>
      <c r="O169">
        <v>130.8252427184465</v>
      </c>
      <c r="P169" s="59" t="s">
        <v>161</v>
      </c>
      <c r="Q169">
        <v>75</v>
      </c>
      <c r="R169">
        <v>456</v>
      </c>
      <c r="S169">
        <v>43438.446601941781</v>
      </c>
      <c r="T169">
        <v>95.259751300000005</v>
      </c>
      <c r="U169" s="59"/>
      <c r="V169">
        <v>172</v>
      </c>
      <c r="W169">
        <v>651</v>
      </c>
      <c r="X169">
        <v>280</v>
      </c>
      <c r="Y169">
        <v>176</v>
      </c>
      <c r="Z169">
        <v>37.012987000000003</v>
      </c>
      <c r="AA169">
        <v>0</v>
      </c>
      <c r="AB169">
        <v>38.596491200000003</v>
      </c>
      <c r="AC169">
        <v>0</v>
      </c>
    </row>
    <row r="170" spans="1:29" x14ac:dyDescent="0.45">
      <c r="A170">
        <v>2433775</v>
      </c>
      <c r="B170" s="59" t="s">
        <v>117</v>
      </c>
      <c r="C170" s="59" t="s">
        <v>125</v>
      </c>
      <c r="D170" s="59" t="s">
        <v>51</v>
      </c>
      <c r="E170" s="59" t="s">
        <v>51</v>
      </c>
      <c r="F170" s="59" t="s">
        <v>51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0</v>
      </c>
      <c r="M170">
        <v>0</v>
      </c>
      <c r="N170">
        <v>0</v>
      </c>
      <c r="O170">
        <v>0</v>
      </c>
      <c r="P170" s="59" t="s">
        <v>150</v>
      </c>
      <c r="Q170">
        <v>0</v>
      </c>
      <c r="R170">
        <v>456</v>
      </c>
      <c r="S170">
        <v>43438.446601941781</v>
      </c>
      <c r="T170">
        <v>95.259751300000005</v>
      </c>
      <c r="U170" s="59"/>
      <c r="V170">
        <v>172</v>
      </c>
      <c r="W170">
        <v>651</v>
      </c>
      <c r="X170">
        <v>280</v>
      </c>
      <c r="Y170">
        <v>176</v>
      </c>
      <c r="Z170">
        <v>37.012987000000003</v>
      </c>
      <c r="AA170">
        <v>0</v>
      </c>
      <c r="AB170">
        <v>38.596491200000003</v>
      </c>
      <c r="AC170">
        <v>0</v>
      </c>
    </row>
    <row r="171" spans="1:29" x14ac:dyDescent="0.45">
      <c r="A171">
        <v>2433775</v>
      </c>
      <c r="B171" s="59" t="s">
        <v>117</v>
      </c>
      <c r="C171" s="59" t="s">
        <v>125</v>
      </c>
      <c r="D171" s="59" t="s">
        <v>52</v>
      </c>
      <c r="E171" s="59" t="s">
        <v>52</v>
      </c>
      <c r="F171" s="59" t="s">
        <v>52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 s="59" t="s">
        <v>150</v>
      </c>
      <c r="Q171">
        <v>0</v>
      </c>
      <c r="R171">
        <v>456</v>
      </c>
      <c r="S171">
        <v>43438.446601941781</v>
      </c>
      <c r="T171">
        <v>95.259751300000005</v>
      </c>
      <c r="U171" s="59"/>
      <c r="V171">
        <v>172</v>
      </c>
      <c r="W171">
        <v>651</v>
      </c>
      <c r="X171">
        <v>280</v>
      </c>
      <c r="Y171">
        <v>176</v>
      </c>
      <c r="Z171">
        <v>37.012987000000003</v>
      </c>
      <c r="AA171">
        <v>0</v>
      </c>
      <c r="AB171">
        <v>38.596491200000003</v>
      </c>
      <c r="AC171">
        <v>0</v>
      </c>
    </row>
    <row r="172" spans="1:29" x14ac:dyDescent="0.45">
      <c r="A172">
        <v>2433775</v>
      </c>
      <c r="B172" s="59" t="s">
        <v>117</v>
      </c>
      <c r="C172" s="59" t="s">
        <v>125</v>
      </c>
      <c r="D172" s="59" t="s">
        <v>53</v>
      </c>
      <c r="E172" s="59" t="s">
        <v>53</v>
      </c>
      <c r="F172" s="59" t="s">
        <v>53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 s="59" t="s">
        <v>150</v>
      </c>
      <c r="Q172">
        <v>0</v>
      </c>
      <c r="R172">
        <v>456</v>
      </c>
      <c r="S172">
        <v>43438.446601941781</v>
      </c>
      <c r="T172">
        <v>95.259751300000005</v>
      </c>
      <c r="U172" s="59"/>
      <c r="V172">
        <v>172</v>
      </c>
      <c r="W172">
        <v>651</v>
      </c>
      <c r="X172">
        <v>280</v>
      </c>
      <c r="Y172">
        <v>176</v>
      </c>
      <c r="Z172">
        <v>37.012987000000003</v>
      </c>
      <c r="AA172">
        <v>0</v>
      </c>
      <c r="AB172">
        <v>38.596491200000003</v>
      </c>
      <c r="AC172">
        <v>0</v>
      </c>
    </row>
    <row r="173" spans="1:29" x14ac:dyDescent="0.45">
      <c r="A173">
        <v>2433775</v>
      </c>
      <c r="B173" s="59" t="s">
        <v>117</v>
      </c>
      <c r="C173" s="59" t="s">
        <v>125</v>
      </c>
      <c r="D173" s="59" t="s">
        <v>54</v>
      </c>
      <c r="E173" s="59" t="s">
        <v>54</v>
      </c>
      <c r="F173" s="59" t="s">
        <v>54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 s="59" t="s">
        <v>150</v>
      </c>
      <c r="Q173">
        <v>0</v>
      </c>
      <c r="R173">
        <v>456</v>
      </c>
      <c r="S173">
        <v>43438.446601941781</v>
      </c>
      <c r="T173">
        <v>95.259751300000005</v>
      </c>
      <c r="U173" s="59"/>
      <c r="V173">
        <v>172</v>
      </c>
      <c r="W173">
        <v>651</v>
      </c>
      <c r="X173">
        <v>280</v>
      </c>
      <c r="Y173">
        <v>176</v>
      </c>
      <c r="Z173">
        <v>37.012987000000003</v>
      </c>
      <c r="AA173">
        <v>0</v>
      </c>
      <c r="AB173">
        <v>38.596491200000003</v>
      </c>
      <c r="AC173">
        <v>0</v>
      </c>
    </row>
    <row r="174" spans="1:29" x14ac:dyDescent="0.45">
      <c r="A174">
        <v>2433775</v>
      </c>
      <c r="B174" s="59" t="s">
        <v>117</v>
      </c>
      <c r="C174" s="59" t="s">
        <v>125</v>
      </c>
      <c r="D174" s="59" t="s">
        <v>55</v>
      </c>
      <c r="E174" s="59" t="s">
        <v>55</v>
      </c>
      <c r="F174" s="59" t="s">
        <v>55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 s="59" t="s">
        <v>150</v>
      </c>
      <c r="Q174">
        <v>0</v>
      </c>
      <c r="R174">
        <v>456</v>
      </c>
      <c r="S174">
        <v>43438.446601941781</v>
      </c>
      <c r="T174">
        <v>95.259751300000005</v>
      </c>
      <c r="U174" s="59"/>
      <c r="V174">
        <v>172</v>
      </c>
      <c r="W174">
        <v>651</v>
      </c>
      <c r="X174">
        <v>280</v>
      </c>
      <c r="Y174">
        <v>176</v>
      </c>
      <c r="Z174">
        <v>37.012987000000003</v>
      </c>
      <c r="AA174">
        <v>0</v>
      </c>
      <c r="AB174">
        <v>38.596491200000003</v>
      </c>
      <c r="AC174">
        <v>0</v>
      </c>
    </row>
    <row r="175" spans="1:29" x14ac:dyDescent="0.45">
      <c r="A175">
        <v>2433775</v>
      </c>
      <c r="B175" s="59" t="s">
        <v>117</v>
      </c>
      <c r="C175" s="59" t="s">
        <v>125</v>
      </c>
      <c r="D175" s="59" t="s">
        <v>56</v>
      </c>
      <c r="E175" s="59" t="s">
        <v>56</v>
      </c>
      <c r="F175" s="59" t="s">
        <v>56</v>
      </c>
      <c r="G175">
        <v>1</v>
      </c>
      <c r="H175">
        <v>0</v>
      </c>
      <c r="I175">
        <v>3</v>
      </c>
      <c r="J175">
        <v>0</v>
      </c>
      <c r="K175">
        <v>1</v>
      </c>
      <c r="L175">
        <v>116.504854368932</v>
      </c>
      <c r="M175">
        <v>0</v>
      </c>
      <c r="N175">
        <v>1</v>
      </c>
      <c r="O175">
        <v>116.504854368932</v>
      </c>
      <c r="P175" s="59" t="s">
        <v>153</v>
      </c>
      <c r="Q175">
        <v>100</v>
      </c>
      <c r="R175">
        <v>456</v>
      </c>
      <c r="S175">
        <v>43438.446601941781</v>
      </c>
      <c r="T175">
        <v>95.259751300000005</v>
      </c>
      <c r="U175" s="59"/>
      <c r="V175">
        <v>172</v>
      </c>
      <c r="W175">
        <v>651</v>
      </c>
      <c r="X175">
        <v>280</v>
      </c>
      <c r="Y175">
        <v>176</v>
      </c>
      <c r="Z175">
        <v>37.012987000000003</v>
      </c>
      <c r="AA175">
        <v>0</v>
      </c>
      <c r="AB175">
        <v>38.596491200000003</v>
      </c>
      <c r="AC175">
        <v>0</v>
      </c>
    </row>
    <row r="176" spans="1:29" x14ac:dyDescent="0.45">
      <c r="A176">
        <v>2433775</v>
      </c>
      <c r="B176" s="59" t="s">
        <v>117</v>
      </c>
      <c r="C176" s="59" t="s">
        <v>125</v>
      </c>
      <c r="D176" s="59" t="s">
        <v>57</v>
      </c>
      <c r="E176" s="59" t="s">
        <v>57</v>
      </c>
      <c r="F176" s="59" t="s">
        <v>57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 s="59" t="s">
        <v>150</v>
      </c>
      <c r="Q176">
        <v>0</v>
      </c>
      <c r="R176">
        <v>456</v>
      </c>
      <c r="S176">
        <v>43438.446601941781</v>
      </c>
      <c r="T176">
        <v>95.259751300000005</v>
      </c>
      <c r="U176" s="59"/>
      <c r="V176">
        <v>172</v>
      </c>
      <c r="W176">
        <v>651</v>
      </c>
      <c r="X176">
        <v>280</v>
      </c>
      <c r="Y176">
        <v>176</v>
      </c>
      <c r="Z176">
        <v>37.012987000000003</v>
      </c>
      <c r="AA176">
        <v>0</v>
      </c>
      <c r="AB176">
        <v>38.596491200000003</v>
      </c>
      <c r="AC176">
        <v>0</v>
      </c>
    </row>
    <row r="177" spans="1:29" x14ac:dyDescent="0.45">
      <c r="A177">
        <v>2433775</v>
      </c>
      <c r="B177" s="59" t="s">
        <v>117</v>
      </c>
      <c r="C177" s="59" t="s">
        <v>125</v>
      </c>
      <c r="D177" s="59" t="s">
        <v>58</v>
      </c>
      <c r="E177" s="59" t="s">
        <v>58</v>
      </c>
      <c r="F177" s="59" t="s">
        <v>58</v>
      </c>
      <c r="G177">
        <v>7</v>
      </c>
      <c r="H177">
        <v>1</v>
      </c>
      <c r="I177">
        <v>8</v>
      </c>
      <c r="J177">
        <v>6</v>
      </c>
      <c r="K177">
        <v>1</v>
      </c>
      <c r="L177">
        <v>656.31067961165104</v>
      </c>
      <c r="M177">
        <v>0</v>
      </c>
      <c r="N177">
        <v>7</v>
      </c>
      <c r="O177" t="s">
        <v>146</v>
      </c>
      <c r="P177" s="59" t="s">
        <v>164</v>
      </c>
      <c r="Q177">
        <v>14.2857143</v>
      </c>
      <c r="R177">
        <v>456</v>
      </c>
      <c r="S177">
        <v>43438.446601941781</v>
      </c>
      <c r="T177">
        <v>95.259751300000005</v>
      </c>
      <c r="U177" s="59"/>
      <c r="V177">
        <v>172</v>
      </c>
      <c r="W177">
        <v>651</v>
      </c>
      <c r="X177">
        <v>280</v>
      </c>
      <c r="Y177">
        <v>176</v>
      </c>
      <c r="Z177">
        <v>37.012987000000003</v>
      </c>
      <c r="AA177">
        <v>0</v>
      </c>
      <c r="AB177">
        <v>38.596491200000003</v>
      </c>
      <c r="AC177">
        <v>0</v>
      </c>
    </row>
    <row r="178" spans="1:29" x14ac:dyDescent="0.45">
      <c r="A178">
        <v>2433775</v>
      </c>
      <c r="B178" s="59" t="s">
        <v>117</v>
      </c>
      <c r="C178" s="59" t="s">
        <v>125</v>
      </c>
      <c r="D178" s="59" t="s">
        <v>59</v>
      </c>
      <c r="E178" s="59" t="s">
        <v>59</v>
      </c>
      <c r="F178" s="59" t="s">
        <v>59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 s="59" t="s">
        <v>150</v>
      </c>
      <c r="Q178">
        <v>0</v>
      </c>
      <c r="R178">
        <v>456</v>
      </c>
      <c r="S178">
        <v>43438.446601941781</v>
      </c>
      <c r="T178">
        <v>95.259751300000005</v>
      </c>
      <c r="U178" s="59"/>
      <c r="V178">
        <v>172</v>
      </c>
      <c r="W178">
        <v>651</v>
      </c>
      <c r="X178">
        <v>280</v>
      </c>
      <c r="Y178">
        <v>176</v>
      </c>
      <c r="Z178">
        <v>37.012987000000003</v>
      </c>
      <c r="AA178">
        <v>0</v>
      </c>
      <c r="AB178">
        <v>38.596491200000003</v>
      </c>
      <c r="AC178">
        <v>0</v>
      </c>
    </row>
    <row r="179" spans="1:29" x14ac:dyDescent="0.45">
      <c r="A179">
        <v>2433775</v>
      </c>
      <c r="B179" s="59" t="s">
        <v>117</v>
      </c>
      <c r="C179" s="59" t="s">
        <v>125</v>
      </c>
      <c r="D179" s="59" t="s">
        <v>28</v>
      </c>
      <c r="E179" s="59" t="s">
        <v>28</v>
      </c>
      <c r="F179" s="59" t="s">
        <v>28</v>
      </c>
      <c r="G179">
        <v>9</v>
      </c>
      <c r="H179">
        <v>2</v>
      </c>
      <c r="I179">
        <v>16</v>
      </c>
      <c r="J179">
        <v>4</v>
      </c>
      <c r="K179">
        <v>5</v>
      </c>
      <c r="L179">
        <v>465.048543689322</v>
      </c>
      <c r="M179">
        <v>0</v>
      </c>
      <c r="N179">
        <v>9</v>
      </c>
      <c r="O179" t="s">
        <v>147</v>
      </c>
      <c r="P179" s="59" t="s">
        <v>163</v>
      </c>
      <c r="Q179">
        <v>55.555555599999998</v>
      </c>
      <c r="R179">
        <v>456</v>
      </c>
      <c r="S179">
        <v>43438.446601941781</v>
      </c>
      <c r="T179">
        <v>95.259751300000005</v>
      </c>
      <c r="U179" s="59"/>
      <c r="V179">
        <v>172</v>
      </c>
      <c r="W179">
        <v>651</v>
      </c>
      <c r="X179">
        <v>280</v>
      </c>
      <c r="Y179">
        <v>176</v>
      </c>
      <c r="Z179">
        <v>37.012987000000003</v>
      </c>
      <c r="AA179">
        <v>0</v>
      </c>
      <c r="AB179">
        <v>38.596491200000003</v>
      </c>
      <c r="AC179">
        <v>0</v>
      </c>
    </row>
    <row r="180" spans="1:29" x14ac:dyDescent="0.45">
      <c r="A180">
        <v>2433775</v>
      </c>
      <c r="B180" s="59" t="s">
        <v>117</v>
      </c>
      <c r="C180" s="59" t="s">
        <v>125</v>
      </c>
      <c r="D180" s="59" t="s">
        <v>60</v>
      </c>
      <c r="E180" s="59" t="s">
        <v>60</v>
      </c>
      <c r="F180" s="59" t="s">
        <v>60</v>
      </c>
      <c r="G180">
        <v>0</v>
      </c>
      <c r="H180">
        <v>0</v>
      </c>
      <c r="I180">
        <v>0</v>
      </c>
      <c r="J180">
        <v>0</v>
      </c>
      <c r="K180">
        <v>0</v>
      </c>
      <c r="L180">
        <v>0</v>
      </c>
      <c r="M180">
        <v>0</v>
      </c>
      <c r="N180">
        <v>0</v>
      </c>
      <c r="O180">
        <v>0</v>
      </c>
      <c r="P180" s="59" t="s">
        <v>150</v>
      </c>
      <c r="Q180">
        <v>0</v>
      </c>
      <c r="R180">
        <v>456</v>
      </c>
      <c r="S180">
        <v>43438.446601941781</v>
      </c>
      <c r="T180">
        <v>95.259751300000005</v>
      </c>
      <c r="U180" s="59"/>
      <c r="V180">
        <v>172</v>
      </c>
      <c r="W180">
        <v>651</v>
      </c>
      <c r="X180">
        <v>280</v>
      </c>
      <c r="Y180">
        <v>176</v>
      </c>
      <c r="Z180">
        <v>37.012987000000003</v>
      </c>
      <c r="AA180">
        <v>0</v>
      </c>
      <c r="AB180">
        <v>38.596491200000003</v>
      </c>
      <c r="AC180">
        <v>0</v>
      </c>
    </row>
    <row r="181" spans="1:29" x14ac:dyDescent="0.45">
      <c r="A181">
        <v>2433775</v>
      </c>
      <c r="B181" s="59" t="s">
        <v>117</v>
      </c>
      <c r="C181" s="59" t="s">
        <v>125</v>
      </c>
      <c r="D181" s="59" t="s">
        <v>61</v>
      </c>
      <c r="E181" s="59" t="s">
        <v>61</v>
      </c>
      <c r="F181" s="59" t="s">
        <v>61</v>
      </c>
      <c r="G181">
        <v>0</v>
      </c>
      <c r="H181">
        <v>0</v>
      </c>
      <c r="I181">
        <v>0</v>
      </c>
      <c r="J181">
        <v>0</v>
      </c>
      <c r="K181">
        <v>0</v>
      </c>
      <c r="L181">
        <v>0</v>
      </c>
      <c r="M181">
        <v>0</v>
      </c>
      <c r="N181">
        <v>0</v>
      </c>
      <c r="O181">
        <v>0</v>
      </c>
      <c r="P181" s="59" t="s">
        <v>150</v>
      </c>
      <c r="Q181">
        <v>0</v>
      </c>
      <c r="R181">
        <v>456</v>
      </c>
      <c r="S181">
        <v>43438.446601941781</v>
      </c>
      <c r="T181">
        <v>95.259751300000005</v>
      </c>
      <c r="U181" s="59"/>
      <c r="V181">
        <v>172</v>
      </c>
      <c r="W181">
        <v>651</v>
      </c>
      <c r="X181">
        <v>280</v>
      </c>
      <c r="Y181">
        <v>176</v>
      </c>
      <c r="Z181">
        <v>37.012987000000003</v>
      </c>
      <c r="AA181">
        <v>0</v>
      </c>
      <c r="AB181">
        <v>38.596491200000003</v>
      </c>
      <c r="AC181">
        <v>0</v>
      </c>
    </row>
    <row r="182" spans="1:29" x14ac:dyDescent="0.45">
      <c r="A182">
        <v>2433775</v>
      </c>
      <c r="B182" s="59" t="s">
        <v>117</v>
      </c>
      <c r="C182" s="59" t="s">
        <v>125</v>
      </c>
      <c r="D182" s="59" t="s">
        <v>62</v>
      </c>
      <c r="E182" s="59" t="s">
        <v>62</v>
      </c>
      <c r="F182" s="59" t="s">
        <v>62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0</v>
      </c>
      <c r="M182">
        <v>0</v>
      </c>
      <c r="N182">
        <v>0</v>
      </c>
      <c r="O182">
        <v>0</v>
      </c>
      <c r="P182" s="59" t="s">
        <v>150</v>
      </c>
      <c r="Q182">
        <v>0</v>
      </c>
      <c r="R182">
        <v>456</v>
      </c>
      <c r="S182">
        <v>43438.446601941781</v>
      </c>
      <c r="T182">
        <v>95.259751300000005</v>
      </c>
      <c r="U182" s="59"/>
      <c r="V182">
        <v>172</v>
      </c>
      <c r="W182">
        <v>651</v>
      </c>
      <c r="X182">
        <v>280</v>
      </c>
      <c r="Y182">
        <v>176</v>
      </c>
      <c r="Z182">
        <v>37.012987000000003</v>
      </c>
      <c r="AA182">
        <v>0</v>
      </c>
      <c r="AB182">
        <v>38.596491200000003</v>
      </c>
      <c r="AC182">
        <v>0</v>
      </c>
    </row>
    <row r="183" spans="1:29" x14ac:dyDescent="0.45">
      <c r="A183">
        <v>2433775</v>
      </c>
      <c r="B183" s="59" t="s">
        <v>117</v>
      </c>
      <c r="C183" s="59" t="s">
        <v>125</v>
      </c>
      <c r="D183" s="59" t="s">
        <v>63</v>
      </c>
      <c r="E183" s="59" t="s">
        <v>63</v>
      </c>
      <c r="F183" s="59" t="s">
        <v>63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 s="59" t="s">
        <v>150</v>
      </c>
      <c r="Q183">
        <v>0</v>
      </c>
      <c r="R183">
        <v>456</v>
      </c>
      <c r="S183">
        <v>43438.446601941781</v>
      </c>
      <c r="T183">
        <v>95.259751300000005</v>
      </c>
      <c r="U183" s="59"/>
      <c r="V183">
        <v>172</v>
      </c>
      <c r="W183">
        <v>651</v>
      </c>
      <c r="X183">
        <v>280</v>
      </c>
      <c r="Y183">
        <v>176</v>
      </c>
      <c r="Z183">
        <v>37.012987000000003</v>
      </c>
      <c r="AA183">
        <v>0</v>
      </c>
      <c r="AB183">
        <v>38.596491200000003</v>
      </c>
      <c r="AC183">
        <v>0</v>
      </c>
    </row>
    <row r="184" spans="1:29" x14ac:dyDescent="0.45">
      <c r="A184">
        <v>2433775</v>
      </c>
      <c r="B184" s="59" t="s">
        <v>117</v>
      </c>
      <c r="C184" s="59" t="s">
        <v>125</v>
      </c>
      <c r="D184" s="59" t="s">
        <v>64</v>
      </c>
      <c r="E184" s="59" t="s">
        <v>64</v>
      </c>
      <c r="F184" s="59" t="s">
        <v>64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  <c r="M184">
        <v>0</v>
      </c>
      <c r="N184">
        <v>0</v>
      </c>
      <c r="O184">
        <v>0</v>
      </c>
      <c r="P184" s="59" t="s">
        <v>150</v>
      </c>
      <c r="Q184">
        <v>0</v>
      </c>
      <c r="R184">
        <v>456</v>
      </c>
      <c r="S184">
        <v>43438.446601941781</v>
      </c>
      <c r="T184">
        <v>95.259751300000005</v>
      </c>
      <c r="U184" s="59"/>
      <c r="V184">
        <v>172</v>
      </c>
      <c r="W184">
        <v>651</v>
      </c>
      <c r="X184">
        <v>280</v>
      </c>
      <c r="Y184">
        <v>176</v>
      </c>
      <c r="Z184">
        <v>37.012987000000003</v>
      </c>
      <c r="AA184">
        <v>0</v>
      </c>
      <c r="AB184">
        <v>38.596491200000003</v>
      </c>
      <c r="AC184">
        <v>0</v>
      </c>
    </row>
    <row r="185" spans="1:29" x14ac:dyDescent="0.45">
      <c r="A185">
        <v>2433775</v>
      </c>
      <c r="B185" s="59" t="s">
        <v>117</v>
      </c>
      <c r="C185" s="59" t="s">
        <v>125</v>
      </c>
      <c r="D185" s="59" t="s">
        <v>65</v>
      </c>
      <c r="E185" s="59" t="s">
        <v>65</v>
      </c>
      <c r="F185" s="59" t="s">
        <v>65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0</v>
      </c>
      <c r="M185">
        <v>0</v>
      </c>
      <c r="N185">
        <v>0</v>
      </c>
      <c r="O185">
        <v>0</v>
      </c>
      <c r="P185" s="59" t="s">
        <v>150</v>
      </c>
      <c r="Q185">
        <v>0</v>
      </c>
      <c r="R185">
        <v>456</v>
      </c>
      <c r="S185">
        <v>43438.446601941781</v>
      </c>
      <c r="T185">
        <v>95.259751300000005</v>
      </c>
      <c r="U185" s="59"/>
      <c r="V185">
        <v>172</v>
      </c>
      <c r="W185">
        <v>651</v>
      </c>
      <c r="X185">
        <v>280</v>
      </c>
      <c r="Y185">
        <v>176</v>
      </c>
      <c r="Z185">
        <v>37.012987000000003</v>
      </c>
      <c r="AA185">
        <v>0</v>
      </c>
      <c r="AB185">
        <v>38.596491200000003</v>
      </c>
      <c r="AC185">
        <v>0</v>
      </c>
    </row>
    <row r="186" spans="1:29" x14ac:dyDescent="0.45">
      <c r="A186">
        <v>2433775</v>
      </c>
      <c r="B186" s="59" t="s">
        <v>117</v>
      </c>
      <c r="C186" s="59" t="s">
        <v>125</v>
      </c>
      <c r="D186" s="59" t="s">
        <v>66</v>
      </c>
      <c r="E186" s="59" t="s">
        <v>66</v>
      </c>
      <c r="F186" s="59" t="s">
        <v>66</v>
      </c>
      <c r="G186">
        <v>6</v>
      </c>
      <c r="H186">
        <v>5</v>
      </c>
      <c r="I186">
        <v>12</v>
      </c>
      <c r="J186">
        <v>0</v>
      </c>
      <c r="K186">
        <v>6</v>
      </c>
      <c r="L186">
        <v>425.145631067963</v>
      </c>
      <c r="M186">
        <v>0</v>
      </c>
      <c r="N186">
        <v>6</v>
      </c>
      <c r="O186" t="s">
        <v>148</v>
      </c>
      <c r="P186" s="59" t="s">
        <v>162</v>
      </c>
      <c r="Q186">
        <v>100</v>
      </c>
      <c r="R186">
        <v>456</v>
      </c>
      <c r="S186">
        <v>43438.446601941781</v>
      </c>
      <c r="T186">
        <v>95.259751300000005</v>
      </c>
      <c r="U186" s="59"/>
      <c r="V186">
        <v>172</v>
      </c>
      <c r="W186">
        <v>651</v>
      </c>
      <c r="X186">
        <v>280</v>
      </c>
      <c r="Y186">
        <v>176</v>
      </c>
      <c r="Z186">
        <v>37.012987000000003</v>
      </c>
      <c r="AA186">
        <v>0</v>
      </c>
      <c r="AB186">
        <v>38.596491200000003</v>
      </c>
      <c r="AC186">
        <v>0</v>
      </c>
    </row>
    <row r="187" spans="1:29" x14ac:dyDescent="0.45">
      <c r="A187">
        <v>2433775</v>
      </c>
      <c r="B187" s="59" t="s">
        <v>117</v>
      </c>
      <c r="C187" s="59" t="s">
        <v>125</v>
      </c>
      <c r="D187" s="59" t="s">
        <v>67</v>
      </c>
      <c r="E187" s="59" t="s">
        <v>67</v>
      </c>
      <c r="F187" s="59" t="s">
        <v>67</v>
      </c>
      <c r="G187">
        <v>2</v>
      </c>
      <c r="H187">
        <v>2</v>
      </c>
      <c r="I187">
        <v>3</v>
      </c>
      <c r="J187">
        <v>1</v>
      </c>
      <c r="K187">
        <v>1</v>
      </c>
      <c r="L187">
        <v>131.650485436894</v>
      </c>
      <c r="M187">
        <v>0</v>
      </c>
      <c r="N187">
        <v>2</v>
      </c>
      <c r="O187">
        <v>65.825242718447001</v>
      </c>
      <c r="P187" s="59" t="s">
        <v>165</v>
      </c>
      <c r="Q187">
        <v>50</v>
      </c>
      <c r="R187">
        <v>456</v>
      </c>
      <c r="S187">
        <v>43438.446601941781</v>
      </c>
      <c r="T187">
        <v>95.259751300000005</v>
      </c>
      <c r="U187" s="59"/>
      <c r="V187">
        <v>172</v>
      </c>
      <c r="W187">
        <v>651</v>
      </c>
      <c r="X187">
        <v>280</v>
      </c>
      <c r="Y187">
        <v>176</v>
      </c>
      <c r="Z187">
        <v>37.012987000000003</v>
      </c>
      <c r="AA187">
        <v>0</v>
      </c>
      <c r="AB187">
        <v>38.596491200000003</v>
      </c>
      <c r="AC187">
        <v>0</v>
      </c>
    </row>
    <row r="188" spans="1:29" x14ac:dyDescent="0.45">
      <c r="A188">
        <v>2433775</v>
      </c>
      <c r="B188" s="59" t="s">
        <v>117</v>
      </c>
      <c r="C188" s="59" t="s">
        <v>125</v>
      </c>
      <c r="D188" s="59" t="s">
        <v>68</v>
      </c>
      <c r="E188" s="59" t="s">
        <v>68</v>
      </c>
      <c r="F188" s="59" t="s">
        <v>68</v>
      </c>
      <c r="G188">
        <v>0</v>
      </c>
      <c r="H188">
        <v>0</v>
      </c>
      <c r="I188">
        <v>0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 s="59" t="s">
        <v>150</v>
      </c>
      <c r="Q188">
        <v>0</v>
      </c>
      <c r="R188">
        <v>456</v>
      </c>
      <c r="S188">
        <v>43438.446601941781</v>
      </c>
      <c r="T188">
        <v>95.259751300000005</v>
      </c>
      <c r="U188" s="59"/>
      <c r="V188">
        <v>172</v>
      </c>
      <c r="W188">
        <v>651</v>
      </c>
      <c r="X188">
        <v>280</v>
      </c>
      <c r="Y188">
        <v>176</v>
      </c>
      <c r="Z188">
        <v>37.012987000000003</v>
      </c>
      <c r="AA188">
        <v>0</v>
      </c>
      <c r="AB188">
        <v>38.596491200000003</v>
      </c>
      <c r="AC188">
        <v>0</v>
      </c>
    </row>
    <row r="189" spans="1:29" x14ac:dyDescent="0.45">
      <c r="A189">
        <v>2433775</v>
      </c>
      <c r="B189" s="59" t="s">
        <v>117</v>
      </c>
      <c r="C189" s="59" t="s">
        <v>125</v>
      </c>
      <c r="D189" s="59" t="s">
        <v>69</v>
      </c>
      <c r="E189" s="59" t="s">
        <v>69</v>
      </c>
      <c r="F189" s="59" t="s">
        <v>69</v>
      </c>
      <c r="G189">
        <v>0</v>
      </c>
      <c r="H189">
        <v>0</v>
      </c>
      <c r="I189">
        <v>0</v>
      </c>
      <c r="J189">
        <v>0</v>
      </c>
      <c r="K189">
        <v>0</v>
      </c>
      <c r="L189">
        <v>0</v>
      </c>
      <c r="M189">
        <v>0</v>
      </c>
      <c r="N189">
        <v>0</v>
      </c>
      <c r="O189">
        <v>0</v>
      </c>
      <c r="P189" s="59" t="s">
        <v>150</v>
      </c>
      <c r="Q189">
        <v>0</v>
      </c>
      <c r="R189">
        <v>456</v>
      </c>
      <c r="S189">
        <v>43438.446601941781</v>
      </c>
      <c r="T189">
        <v>95.259751300000005</v>
      </c>
      <c r="U189" s="59"/>
      <c r="V189">
        <v>172</v>
      </c>
      <c r="W189">
        <v>651</v>
      </c>
      <c r="X189">
        <v>280</v>
      </c>
      <c r="Y189">
        <v>176</v>
      </c>
      <c r="Z189">
        <v>37.012987000000003</v>
      </c>
      <c r="AA189">
        <v>0</v>
      </c>
      <c r="AB189">
        <v>38.596491200000003</v>
      </c>
      <c r="AC189">
        <v>0</v>
      </c>
    </row>
    <row r="190" spans="1:29" x14ac:dyDescent="0.45">
      <c r="A190">
        <v>2433775</v>
      </c>
      <c r="B190" s="59" t="s">
        <v>117</v>
      </c>
      <c r="C190" s="59" t="s">
        <v>125</v>
      </c>
      <c r="D190" s="59" t="s">
        <v>70</v>
      </c>
      <c r="E190" s="59" t="s">
        <v>70</v>
      </c>
      <c r="F190" s="59" t="s">
        <v>70</v>
      </c>
      <c r="G190">
        <v>0</v>
      </c>
      <c r="H190">
        <v>0</v>
      </c>
      <c r="I190">
        <v>0</v>
      </c>
      <c r="J190">
        <v>0</v>
      </c>
      <c r="K190">
        <v>0</v>
      </c>
      <c r="L190">
        <v>0</v>
      </c>
      <c r="M190">
        <v>0</v>
      </c>
      <c r="N190">
        <v>0</v>
      </c>
      <c r="O190">
        <v>0</v>
      </c>
      <c r="P190" s="59" t="s">
        <v>150</v>
      </c>
      <c r="Q190">
        <v>0</v>
      </c>
      <c r="R190">
        <v>456</v>
      </c>
      <c r="S190">
        <v>43438.446601941781</v>
      </c>
      <c r="T190">
        <v>95.259751300000005</v>
      </c>
      <c r="U190" s="59"/>
      <c r="V190">
        <v>172</v>
      </c>
      <c r="W190">
        <v>651</v>
      </c>
      <c r="X190">
        <v>280</v>
      </c>
      <c r="Y190">
        <v>176</v>
      </c>
      <c r="Z190">
        <v>37.012987000000003</v>
      </c>
      <c r="AA190">
        <v>0</v>
      </c>
      <c r="AB190">
        <v>38.596491200000003</v>
      </c>
      <c r="AC190">
        <v>0</v>
      </c>
    </row>
    <row r="191" spans="1:29" x14ac:dyDescent="0.45">
      <c r="A191">
        <v>2433775</v>
      </c>
      <c r="B191" s="59" t="s">
        <v>117</v>
      </c>
      <c r="C191" s="59" t="s">
        <v>125</v>
      </c>
      <c r="D191" s="59" t="s">
        <v>71</v>
      </c>
      <c r="E191" s="59" t="s">
        <v>71</v>
      </c>
      <c r="F191" s="59" t="s">
        <v>71</v>
      </c>
      <c r="G191">
        <v>0</v>
      </c>
      <c r="H191">
        <v>0</v>
      </c>
      <c r="I191">
        <v>0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  <c r="P191" s="59" t="s">
        <v>150</v>
      </c>
      <c r="Q191">
        <v>0</v>
      </c>
      <c r="R191">
        <v>456</v>
      </c>
      <c r="S191">
        <v>43438.446601941781</v>
      </c>
      <c r="T191">
        <v>95.259751300000005</v>
      </c>
      <c r="U191" s="59"/>
      <c r="V191">
        <v>172</v>
      </c>
      <c r="W191">
        <v>651</v>
      </c>
      <c r="X191">
        <v>280</v>
      </c>
      <c r="Y191">
        <v>176</v>
      </c>
      <c r="Z191">
        <v>37.012987000000003</v>
      </c>
      <c r="AA191">
        <v>0</v>
      </c>
      <c r="AB191">
        <v>38.596491200000003</v>
      </c>
      <c r="AC191">
        <v>0</v>
      </c>
    </row>
    <row r="192" spans="1:29" x14ac:dyDescent="0.45">
      <c r="A192">
        <v>2433775</v>
      </c>
      <c r="B192" s="59" t="s">
        <v>117</v>
      </c>
      <c r="C192" s="59" t="s">
        <v>125</v>
      </c>
      <c r="D192" s="59" t="s">
        <v>72</v>
      </c>
      <c r="E192" s="59" t="s">
        <v>72</v>
      </c>
      <c r="F192" s="59" t="s">
        <v>72</v>
      </c>
      <c r="G192">
        <v>10</v>
      </c>
      <c r="H192">
        <v>5</v>
      </c>
      <c r="I192">
        <v>11</v>
      </c>
      <c r="J192">
        <v>9</v>
      </c>
      <c r="K192">
        <v>1</v>
      </c>
      <c r="L192">
        <v>848.34951456310705</v>
      </c>
      <c r="M192">
        <v>0</v>
      </c>
      <c r="N192">
        <v>10</v>
      </c>
      <c r="O192">
        <v>84.834951456310705</v>
      </c>
      <c r="P192" s="59" t="s">
        <v>169</v>
      </c>
      <c r="Q192">
        <v>10</v>
      </c>
      <c r="R192">
        <v>456</v>
      </c>
      <c r="S192">
        <v>43438.446601941781</v>
      </c>
      <c r="T192">
        <v>95.259751300000005</v>
      </c>
      <c r="U192" s="59"/>
      <c r="V192">
        <v>172</v>
      </c>
      <c r="W192">
        <v>651</v>
      </c>
      <c r="X192">
        <v>280</v>
      </c>
      <c r="Y192">
        <v>176</v>
      </c>
      <c r="Z192">
        <v>37.012987000000003</v>
      </c>
      <c r="AA192">
        <v>0</v>
      </c>
      <c r="AB192">
        <v>38.596491200000003</v>
      </c>
      <c r="AC192">
        <v>0</v>
      </c>
    </row>
    <row r="193" spans="1:29" x14ac:dyDescent="0.45">
      <c r="A193">
        <v>2433775</v>
      </c>
      <c r="B193" s="59" t="s">
        <v>117</v>
      </c>
      <c r="C193" s="59" t="s">
        <v>125</v>
      </c>
      <c r="D193" s="59" t="s">
        <v>73</v>
      </c>
      <c r="E193" s="59" t="s">
        <v>73</v>
      </c>
      <c r="F193" s="59" t="s">
        <v>73</v>
      </c>
      <c r="G193">
        <v>9</v>
      </c>
      <c r="H193">
        <v>5</v>
      </c>
      <c r="I193">
        <v>17</v>
      </c>
      <c r="J193">
        <v>1</v>
      </c>
      <c r="K193">
        <v>8</v>
      </c>
      <c r="L193">
        <v>854.36893203883403</v>
      </c>
      <c r="M193">
        <v>0</v>
      </c>
      <c r="N193">
        <v>9</v>
      </c>
      <c r="O193" t="s">
        <v>149</v>
      </c>
      <c r="P193" s="59" t="s">
        <v>163</v>
      </c>
      <c r="Q193">
        <v>88.888888899999998</v>
      </c>
      <c r="R193">
        <v>456</v>
      </c>
      <c r="S193">
        <v>43438.446601941781</v>
      </c>
      <c r="T193">
        <v>95.259751300000005</v>
      </c>
      <c r="U193" s="59"/>
      <c r="V193">
        <v>172</v>
      </c>
      <c r="W193">
        <v>651</v>
      </c>
      <c r="X193">
        <v>280</v>
      </c>
      <c r="Y193">
        <v>176</v>
      </c>
      <c r="Z193">
        <v>37.012987000000003</v>
      </c>
      <c r="AA193">
        <v>0</v>
      </c>
      <c r="AB193">
        <v>38.596491200000003</v>
      </c>
      <c r="AC193">
        <v>0</v>
      </c>
    </row>
    <row r="194" spans="1:29" x14ac:dyDescent="0.45">
      <c r="B194" s="59"/>
      <c r="C194" s="59"/>
      <c r="D194" s="59"/>
      <c r="E194" s="59"/>
      <c r="F194" s="59"/>
      <c r="P194" s="59"/>
      <c r="U194" s="59"/>
    </row>
    <row r="195" spans="1:29" x14ac:dyDescent="0.45">
      <c r="B195" s="59"/>
      <c r="C195" s="59"/>
      <c r="D195" s="59"/>
      <c r="E195" s="59"/>
      <c r="F195" s="59"/>
      <c r="P195" s="59"/>
      <c r="U195" s="59"/>
    </row>
    <row r="196" spans="1:29" x14ac:dyDescent="0.45">
      <c r="B196" s="59"/>
      <c r="C196" s="59"/>
      <c r="D196" s="59"/>
      <c r="E196" s="59"/>
      <c r="F196" s="59"/>
      <c r="P196" s="59"/>
      <c r="U196" s="59"/>
    </row>
    <row r="197" spans="1:29" x14ac:dyDescent="0.45">
      <c r="B197" s="59"/>
      <c r="C197" s="59"/>
      <c r="D197" s="59"/>
      <c r="E197" s="59"/>
      <c r="F197" s="59"/>
      <c r="P197" s="59"/>
      <c r="U197" s="59"/>
    </row>
    <row r="198" spans="1:29" x14ac:dyDescent="0.45">
      <c r="B198" s="59"/>
      <c r="C198" s="59"/>
      <c r="D198" s="59"/>
      <c r="E198" s="59"/>
      <c r="F198" s="59"/>
      <c r="P198" s="59"/>
      <c r="U198" s="59"/>
    </row>
    <row r="199" spans="1:29" x14ac:dyDescent="0.45">
      <c r="B199" s="59"/>
      <c r="C199" s="59"/>
      <c r="D199" s="59"/>
      <c r="E199" s="59"/>
      <c r="F199" s="59"/>
      <c r="P199" s="59"/>
      <c r="U199" s="59"/>
    </row>
    <row r="200" spans="1:29" x14ac:dyDescent="0.45">
      <c r="B200" s="59"/>
      <c r="C200" s="59"/>
      <c r="D200" s="59"/>
      <c r="E200" s="59"/>
      <c r="F200" s="59"/>
      <c r="P200" s="59"/>
      <c r="U200" s="59"/>
    </row>
    <row r="201" spans="1:29" x14ac:dyDescent="0.45">
      <c r="B201" s="59"/>
      <c r="C201" s="59"/>
      <c r="D201" s="59"/>
      <c r="E201" s="59"/>
      <c r="F201" s="59"/>
      <c r="P201" s="59"/>
      <c r="U201" s="59"/>
    </row>
    <row r="202" spans="1:29" x14ac:dyDescent="0.45">
      <c r="B202" s="59"/>
      <c r="C202" s="59"/>
      <c r="D202" s="59"/>
      <c r="E202" s="59"/>
      <c r="F202" s="59"/>
      <c r="P202" s="59"/>
      <c r="U202" s="59"/>
    </row>
    <row r="203" spans="1:29" x14ac:dyDescent="0.45">
      <c r="B203" s="59"/>
      <c r="C203" s="59"/>
      <c r="D203" s="59"/>
      <c r="E203" s="59"/>
      <c r="F203" s="59"/>
      <c r="P203" s="59"/>
      <c r="U203" s="59"/>
    </row>
    <row r="204" spans="1:29" x14ac:dyDescent="0.45">
      <c r="B204" s="59"/>
      <c r="C204" s="59"/>
      <c r="D204" s="59"/>
      <c r="E204" s="59"/>
      <c r="F204" s="59"/>
      <c r="P204" s="59"/>
      <c r="U204" s="59"/>
    </row>
    <row r="205" spans="1:29" x14ac:dyDescent="0.45">
      <c r="B205" s="59"/>
      <c r="C205" s="59"/>
      <c r="D205" s="59"/>
      <c r="E205" s="59"/>
      <c r="F205" s="59"/>
      <c r="P205" s="59"/>
      <c r="U205" s="59"/>
    </row>
    <row r="206" spans="1:29" x14ac:dyDescent="0.45">
      <c r="B206" s="59"/>
      <c r="C206" s="59"/>
      <c r="D206" s="59"/>
      <c r="E206" s="59"/>
      <c r="F206" s="59"/>
      <c r="P206" s="59"/>
      <c r="U206" s="59"/>
    </row>
    <row r="207" spans="1:29" x14ac:dyDescent="0.45">
      <c r="B207" s="59"/>
      <c r="C207" s="59"/>
      <c r="D207" s="59"/>
      <c r="E207" s="59"/>
      <c r="F207" s="59"/>
      <c r="P207" s="59"/>
      <c r="U207" s="59"/>
    </row>
    <row r="208" spans="1:29" x14ac:dyDescent="0.45">
      <c r="B208" s="59"/>
      <c r="C208" s="59"/>
      <c r="D208" s="59"/>
      <c r="E208" s="59"/>
      <c r="F208" s="59"/>
      <c r="P208" s="59"/>
      <c r="U208" s="59"/>
    </row>
    <row r="209" spans="2:21" x14ac:dyDescent="0.45">
      <c r="B209" s="59"/>
      <c r="C209" s="59"/>
      <c r="D209" s="59"/>
      <c r="E209" s="59"/>
      <c r="F209" s="59"/>
      <c r="P209" s="59"/>
      <c r="U209" s="59"/>
    </row>
    <row r="210" spans="2:21" x14ac:dyDescent="0.45">
      <c r="B210" s="59"/>
      <c r="C210" s="59"/>
      <c r="D210" s="59"/>
      <c r="E210" s="59"/>
      <c r="F210" s="59"/>
      <c r="P210" s="59"/>
      <c r="U210" s="59"/>
    </row>
    <row r="211" spans="2:21" x14ac:dyDescent="0.45">
      <c r="B211" s="59"/>
      <c r="C211" s="59"/>
      <c r="D211" s="59"/>
      <c r="E211" s="59"/>
      <c r="F211" s="59"/>
      <c r="P211" s="59"/>
      <c r="U211" s="59"/>
    </row>
    <row r="212" spans="2:21" x14ac:dyDescent="0.45">
      <c r="B212" s="59"/>
      <c r="C212" s="59"/>
      <c r="D212" s="59"/>
      <c r="E212" s="59"/>
      <c r="F212" s="59"/>
      <c r="P212" s="59"/>
      <c r="U212" s="59"/>
    </row>
    <row r="213" spans="2:21" x14ac:dyDescent="0.45">
      <c r="B213" s="59"/>
      <c r="C213" s="59"/>
      <c r="D213" s="59"/>
      <c r="E213" s="59"/>
      <c r="F213" s="59"/>
      <c r="P213" s="59"/>
      <c r="U213" s="59"/>
    </row>
    <row r="214" spans="2:21" x14ac:dyDescent="0.45">
      <c r="B214" s="59"/>
      <c r="C214" s="59"/>
      <c r="D214" s="59"/>
      <c r="E214" s="59"/>
      <c r="F214" s="59"/>
      <c r="P214" s="59"/>
      <c r="U214" s="59"/>
    </row>
    <row r="215" spans="2:21" x14ac:dyDescent="0.45">
      <c r="B215" s="59"/>
      <c r="C215" s="59"/>
      <c r="D215" s="59"/>
      <c r="E215" s="59"/>
      <c r="F215" s="59"/>
      <c r="P215" s="59"/>
      <c r="U215" s="59"/>
    </row>
    <row r="216" spans="2:21" x14ac:dyDescent="0.45">
      <c r="B216" s="59"/>
      <c r="C216" s="59"/>
      <c r="D216" s="59"/>
      <c r="E216" s="59"/>
      <c r="F216" s="59"/>
      <c r="P216" s="59"/>
      <c r="U216" s="59"/>
    </row>
    <row r="217" spans="2:21" x14ac:dyDescent="0.45">
      <c r="B217" s="59"/>
      <c r="C217" s="59"/>
      <c r="D217" s="59"/>
      <c r="E217" s="59"/>
      <c r="F217" s="59"/>
      <c r="P217" s="59"/>
      <c r="U217" s="59"/>
    </row>
    <row r="218" spans="2:21" x14ac:dyDescent="0.45">
      <c r="B218" s="59"/>
      <c r="C218" s="59"/>
      <c r="D218" s="59"/>
      <c r="E218" s="59"/>
      <c r="F218" s="59"/>
      <c r="P218" s="59"/>
      <c r="U218" s="59"/>
    </row>
    <row r="219" spans="2:21" x14ac:dyDescent="0.45">
      <c r="B219" s="59"/>
      <c r="C219" s="59"/>
      <c r="D219" s="59"/>
      <c r="E219" s="59"/>
      <c r="F219" s="59"/>
      <c r="P219" s="59"/>
      <c r="U219" s="59"/>
    </row>
    <row r="220" spans="2:21" x14ac:dyDescent="0.45">
      <c r="B220" s="59"/>
      <c r="C220" s="59"/>
      <c r="D220" s="59"/>
      <c r="E220" s="59"/>
      <c r="F220" s="59"/>
      <c r="P220" s="59"/>
      <c r="U220" s="59"/>
    </row>
    <row r="221" spans="2:21" x14ac:dyDescent="0.45">
      <c r="B221" s="59"/>
      <c r="C221" s="59"/>
      <c r="D221" s="59"/>
      <c r="E221" s="59"/>
      <c r="F221" s="59"/>
      <c r="P221" s="59"/>
      <c r="U221" s="59"/>
    </row>
    <row r="222" spans="2:21" x14ac:dyDescent="0.45">
      <c r="B222" s="59"/>
      <c r="C222" s="59"/>
      <c r="D222" s="59"/>
      <c r="E222" s="59"/>
      <c r="F222" s="59"/>
      <c r="P222" s="59"/>
      <c r="U222" s="59"/>
    </row>
    <row r="223" spans="2:21" x14ac:dyDescent="0.45">
      <c r="B223" s="59"/>
      <c r="C223" s="59"/>
      <c r="D223" s="59"/>
      <c r="E223" s="59"/>
      <c r="F223" s="59"/>
      <c r="P223" s="59"/>
      <c r="U223" s="59"/>
    </row>
    <row r="224" spans="2:21" x14ac:dyDescent="0.45">
      <c r="B224" s="59"/>
      <c r="C224" s="59"/>
      <c r="D224" s="59"/>
      <c r="E224" s="59"/>
      <c r="F224" s="59"/>
      <c r="P224" s="59"/>
      <c r="U224" s="59"/>
    </row>
    <row r="225" spans="2:21" x14ac:dyDescent="0.45">
      <c r="B225" s="59"/>
      <c r="C225" s="59"/>
      <c r="D225" s="59"/>
      <c r="E225" s="59"/>
      <c r="F225" s="59"/>
      <c r="P225" s="59"/>
      <c r="U225" s="59"/>
    </row>
    <row r="226" spans="2:21" x14ac:dyDescent="0.45">
      <c r="B226" s="59"/>
      <c r="C226" s="59"/>
      <c r="D226" s="59"/>
      <c r="E226" s="59"/>
      <c r="F226" s="59"/>
      <c r="P226" s="59"/>
      <c r="U226" s="59"/>
    </row>
    <row r="227" spans="2:21" x14ac:dyDescent="0.45">
      <c r="B227" s="59"/>
      <c r="C227" s="59"/>
      <c r="D227" s="59"/>
      <c r="E227" s="59"/>
      <c r="F227" s="59"/>
      <c r="P227" s="59"/>
      <c r="U227" s="59"/>
    </row>
    <row r="228" spans="2:21" x14ac:dyDescent="0.45">
      <c r="B228" s="59"/>
      <c r="C228" s="59"/>
      <c r="D228" s="59"/>
      <c r="E228" s="59"/>
      <c r="F228" s="59"/>
      <c r="P228" s="59"/>
      <c r="U228" s="59"/>
    </row>
    <row r="229" spans="2:21" x14ac:dyDescent="0.45">
      <c r="B229" s="59"/>
      <c r="C229" s="59"/>
      <c r="D229" s="59"/>
      <c r="E229" s="59"/>
      <c r="F229" s="59"/>
      <c r="P229" s="59"/>
      <c r="U229" s="59"/>
    </row>
    <row r="230" spans="2:21" x14ac:dyDescent="0.45">
      <c r="B230" s="59"/>
      <c r="C230" s="59"/>
      <c r="D230" s="59"/>
      <c r="E230" s="59"/>
      <c r="F230" s="59"/>
      <c r="P230" s="59"/>
      <c r="U230" s="59"/>
    </row>
    <row r="231" spans="2:21" x14ac:dyDescent="0.45">
      <c r="B231" s="59"/>
      <c r="C231" s="59"/>
      <c r="D231" s="59"/>
      <c r="E231" s="59"/>
      <c r="F231" s="59"/>
      <c r="P231" s="59"/>
      <c r="U231" s="59"/>
    </row>
    <row r="232" spans="2:21" x14ac:dyDescent="0.45">
      <c r="B232" s="59"/>
      <c r="C232" s="59"/>
      <c r="D232" s="59"/>
      <c r="E232" s="59"/>
      <c r="F232" s="59"/>
      <c r="P232" s="59"/>
      <c r="U232" s="59"/>
    </row>
    <row r="233" spans="2:21" x14ac:dyDescent="0.45">
      <c r="B233" s="59"/>
      <c r="C233" s="59"/>
      <c r="D233" s="59"/>
      <c r="E233" s="59"/>
      <c r="F233" s="59"/>
      <c r="P233" s="59"/>
      <c r="U233" s="59"/>
    </row>
    <row r="234" spans="2:21" x14ac:dyDescent="0.45">
      <c r="B234" s="59"/>
      <c r="C234" s="59"/>
      <c r="D234" s="59"/>
      <c r="E234" s="59"/>
      <c r="F234" s="59"/>
      <c r="P234" s="59"/>
      <c r="U234" s="59"/>
    </row>
    <row r="235" spans="2:21" x14ac:dyDescent="0.45">
      <c r="B235" s="59"/>
      <c r="C235" s="59"/>
      <c r="D235" s="59"/>
      <c r="E235" s="59"/>
      <c r="F235" s="59"/>
      <c r="P235" s="59"/>
      <c r="U235" s="59"/>
    </row>
    <row r="236" spans="2:21" x14ac:dyDescent="0.45">
      <c r="B236" s="59"/>
      <c r="C236" s="59"/>
      <c r="D236" s="59"/>
      <c r="E236" s="59"/>
      <c r="F236" s="59"/>
      <c r="P236" s="59"/>
      <c r="U236" s="59"/>
    </row>
    <row r="237" spans="2:21" x14ac:dyDescent="0.45">
      <c r="B237" s="59"/>
      <c r="C237" s="59"/>
      <c r="D237" s="59"/>
      <c r="E237" s="59"/>
      <c r="F237" s="59"/>
      <c r="P237" s="59"/>
      <c r="U237" s="59"/>
    </row>
    <row r="238" spans="2:21" x14ac:dyDescent="0.45">
      <c r="B238" s="59"/>
      <c r="C238" s="59"/>
      <c r="D238" s="59"/>
      <c r="E238" s="59"/>
      <c r="F238" s="59"/>
      <c r="P238" s="59"/>
      <c r="U238" s="59"/>
    </row>
    <row r="239" spans="2:21" x14ac:dyDescent="0.45">
      <c r="B239" s="59"/>
      <c r="C239" s="59"/>
      <c r="D239" s="59"/>
      <c r="E239" s="59"/>
      <c r="F239" s="59"/>
      <c r="P239" s="59"/>
      <c r="U239" s="59"/>
    </row>
    <row r="240" spans="2:21" x14ac:dyDescent="0.45">
      <c r="B240" s="59"/>
      <c r="C240" s="59"/>
      <c r="D240" s="59"/>
      <c r="E240" s="59"/>
      <c r="F240" s="59"/>
      <c r="P240" s="59"/>
      <c r="U240" s="59"/>
    </row>
    <row r="241" spans="2:21" x14ac:dyDescent="0.45">
      <c r="B241" s="59"/>
      <c r="C241" s="59"/>
      <c r="D241" s="59"/>
      <c r="E241" s="59"/>
      <c r="F241" s="59"/>
      <c r="P241" s="59"/>
      <c r="U241" s="59"/>
    </row>
    <row r="242" spans="2:21" x14ac:dyDescent="0.45">
      <c r="B242" s="59"/>
      <c r="C242" s="59"/>
      <c r="D242" s="59"/>
      <c r="E242" s="59"/>
      <c r="F242" s="59"/>
      <c r="P242" s="59"/>
      <c r="U242" s="59"/>
    </row>
    <row r="243" spans="2:21" x14ac:dyDescent="0.45">
      <c r="B243" s="59"/>
      <c r="C243" s="59"/>
      <c r="D243" s="59"/>
      <c r="E243" s="59"/>
      <c r="F243" s="59"/>
      <c r="P243" s="59"/>
      <c r="U243" s="59"/>
    </row>
    <row r="244" spans="2:21" x14ac:dyDescent="0.45">
      <c r="B244" s="59"/>
      <c r="C244" s="59"/>
      <c r="D244" s="59"/>
      <c r="E244" s="59"/>
      <c r="F244" s="59"/>
      <c r="P244" s="59"/>
      <c r="U244" s="59"/>
    </row>
    <row r="245" spans="2:21" x14ac:dyDescent="0.45">
      <c r="B245" s="59"/>
      <c r="C245" s="59"/>
      <c r="D245" s="59"/>
      <c r="E245" s="59"/>
      <c r="F245" s="59"/>
      <c r="P245" s="59"/>
      <c r="U245" s="59"/>
    </row>
    <row r="246" spans="2:21" x14ac:dyDescent="0.45">
      <c r="B246" s="59"/>
      <c r="C246" s="59"/>
      <c r="D246" s="59"/>
      <c r="E246" s="59"/>
      <c r="F246" s="59"/>
      <c r="P246" s="59"/>
      <c r="U246" s="59"/>
    </row>
    <row r="247" spans="2:21" x14ac:dyDescent="0.45">
      <c r="B247" s="59"/>
      <c r="C247" s="59"/>
      <c r="D247" s="59"/>
      <c r="E247" s="59"/>
      <c r="F247" s="59"/>
      <c r="P247" s="59"/>
      <c r="U247" s="59"/>
    </row>
    <row r="248" spans="2:21" x14ac:dyDescent="0.45">
      <c r="B248" s="59"/>
      <c r="C248" s="59"/>
      <c r="D248" s="59"/>
      <c r="E248" s="59"/>
      <c r="F248" s="59"/>
      <c r="P248" s="59"/>
      <c r="U248" s="59"/>
    </row>
    <row r="249" spans="2:21" x14ac:dyDescent="0.45">
      <c r="B249" s="59"/>
      <c r="C249" s="59"/>
      <c r="D249" s="59"/>
      <c r="E249" s="59"/>
      <c r="F249" s="59"/>
      <c r="P249" s="59"/>
      <c r="U249" s="59"/>
    </row>
    <row r="250" spans="2:21" x14ac:dyDescent="0.45">
      <c r="B250" s="59"/>
      <c r="C250" s="59"/>
      <c r="D250" s="59"/>
      <c r="E250" s="59"/>
      <c r="F250" s="59"/>
      <c r="P250" s="59"/>
      <c r="U250" s="59"/>
    </row>
    <row r="251" spans="2:21" x14ac:dyDescent="0.45">
      <c r="B251" s="59"/>
      <c r="C251" s="59"/>
      <c r="D251" s="59"/>
      <c r="E251" s="59"/>
      <c r="F251" s="59"/>
      <c r="P251" s="59"/>
      <c r="U251" s="59"/>
    </row>
    <row r="252" spans="2:21" x14ac:dyDescent="0.45">
      <c r="B252" s="59"/>
      <c r="C252" s="59"/>
      <c r="D252" s="59"/>
      <c r="E252" s="59"/>
      <c r="F252" s="59"/>
      <c r="P252" s="59"/>
      <c r="U252" s="59"/>
    </row>
    <row r="253" spans="2:21" x14ac:dyDescent="0.45">
      <c r="B253" s="59"/>
      <c r="C253" s="59"/>
      <c r="D253" s="59"/>
      <c r="E253" s="59"/>
      <c r="F253" s="59"/>
      <c r="P253" s="59"/>
      <c r="U253" s="59"/>
    </row>
    <row r="254" spans="2:21" x14ac:dyDescent="0.45">
      <c r="B254" s="59"/>
      <c r="C254" s="59"/>
      <c r="D254" s="59"/>
      <c r="E254" s="59"/>
      <c r="F254" s="59"/>
      <c r="P254" s="59"/>
      <c r="U254" s="59"/>
    </row>
    <row r="255" spans="2:21" x14ac:dyDescent="0.45">
      <c r="B255" s="59"/>
      <c r="C255" s="59"/>
      <c r="D255" s="59"/>
      <c r="E255" s="59"/>
      <c r="F255" s="59"/>
      <c r="P255" s="59"/>
      <c r="U255" s="59"/>
    </row>
    <row r="256" spans="2:21" x14ac:dyDescent="0.45">
      <c r="B256" s="59"/>
      <c r="C256" s="59"/>
      <c r="D256" s="59"/>
      <c r="E256" s="59"/>
      <c r="F256" s="59"/>
      <c r="P256" s="59"/>
      <c r="U256" s="59"/>
    </row>
    <row r="257" spans="2:21" x14ac:dyDescent="0.45">
      <c r="B257" s="59"/>
      <c r="C257" s="59"/>
      <c r="D257" s="59"/>
      <c r="E257" s="59"/>
      <c r="F257" s="59"/>
      <c r="P257" s="59"/>
      <c r="U257" s="59"/>
    </row>
    <row r="258" spans="2:21" x14ac:dyDescent="0.45">
      <c r="B258" s="59"/>
      <c r="C258" s="59"/>
      <c r="D258" s="59"/>
      <c r="E258" s="59"/>
      <c r="F258" s="59"/>
      <c r="P258" s="59"/>
      <c r="U258" s="59"/>
    </row>
    <row r="259" spans="2:21" x14ac:dyDescent="0.45">
      <c r="B259" s="59"/>
      <c r="C259" s="59"/>
      <c r="D259" s="59"/>
      <c r="E259" s="59"/>
      <c r="F259" s="59"/>
      <c r="P259" s="59"/>
      <c r="U259" s="59"/>
    </row>
    <row r="260" spans="2:21" x14ac:dyDescent="0.45">
      <c r="B260" s="59"/>
      <c r="C260" s="59"/>
      <c r="D260" s="59"/>
      <c r="E260" s="59"/>
      <c r="F260" s="59"/>
      <c r="P260" s="59"/>
      <c r="U260" s="59"/>
    </row>
    <row r="261" spans="2:21" x14ac:dyDescent="0.45">
      <c r="B261" s="59"/>
      <c r="C261" s="59"/>
      <c r="D261" s="59"/>
      <c r="E261" s="59"/>
      <c r="F261" s="59"/>
      <c r="P261" s="59"/>
      <c r="U261" s="59"/>
    </row>
    <row r="262" spans="2:21" x14ac:dyDescent="0.45">
      <c r="B262" s="59"/>
      <c r="C262" s="59"/>
      <c r="D262" s="59"/>
      <c r="E262" s="59"/>
      <c r="F262" s="59"/>
      <c r="P262" s="59"/>
      <c r="U262" s="59"/>
    </row>
    <row r="263" spans="2:21" x14ac:dyDescent="0.45">
      <c r="B263" s="59"/>
      <c r="C263" s="59"/>
      <c r="D263" s="59"/>
      <c r="E263" s="59"/>
      <c r="F263" s="59"/>
      <c r="P263" s="59"/>
      <c r="U263" s="59"/>
    </row>
    <row r="264" spans="2:21" x14ac:dyDescent="0.45">
      <c r="B264" s="59"/>
      <c r="C264" s="59"/>
      <c r="D264" s="59"/>
      <c r="E264" s="59"/>
      <c r="F264" s="59"/>
      <c r="P264" s="59"/>
      <c r="U264" s="59"/>
    </row>
    <row r="265" spans="2:21" x14ac:dyDescent="0.45">
      <c r="B265" s="59"/>
      <c r="C265" s="59"/>
      <c r="D265" s="59"/>
      <c r="E265" s="59"/>
      <c r="F265" s="59"/>
      <c r="P265" s="59"/>
      <c r="U265" s="59"/>
    </row>
    <row r="266" spans="2:21" x14ac:dyDescent="0.45">
      <c r="B266" s="59"/>
      <c r="C266" s="59"/>
      <c r="D266" s="59"/>
      <c r="E266" s="59"/>
      <c r="F266" s="59"/>
      <c r="P266" s="59"/>
      <c r="U266" s="59"/>
    </row>
    <row r="267" spans="2:21" x14ac:dyDescent="0.45">
      <c r="B267" s="59"/>
      <c r="C267" s="59"/>
      <c r="D267" s="59"/>
      <c r="E267" s="59"/>
      <c r="F267" s="59"/>
      <c r="P267" s="59"/>
      <c r="U267" s="59"/>
    </row>
    <row r="268" spans="2:21" x14ac:dyDescent="0.45">
      <c r="B268" s="59"/>
      <c r="C268" s="59"/>
      <c r="D268" s="59"/>
      <c r="E268" s="59"/>
      <c r="F268" s="59"/>
      <c r="P268" s="59"/>
      <c r="U268" s="59"/>
    </row>
    <row r="269" spans="2:21" x14ac:dyDescent="0.45">
      <c r="B269" s="59"/>
      <c r="C269" s="59"/>
      <c r="D269" s="59"/>
      <c r="E269" s="59"/>
      <c r="F269" s="59"/>
      <c r="P269" s="59"/>
      <c r="U269" s="59"/>
    </row>
    <row r="270" spans="2:21" x14ac:dyDescent="0.45">
      <c r="B270" s="59"/>
      <c r="C270" s="59"/>
      <c r="D270" s="59"/>
      <c r="E270" s="59"/>
      <c r="F270" s="59"/>
      <c r="P270" s="59"/>
      <c r="U270" s="59"/>
    </row>
    <row r="271" spans="2:21" x14ac:dyDescent="0.45">
      <c r="B271" s="59"/>
      <c r="C271" s="59"/>
      <c r="D271" s="59"/>
      <c r="E271" s="59"/>
      <c r="F271" s="59"/>
      <c r="P271" s="59"/>
      <c r="U271" s="59"/>
    </row>
    <row r="272" spans="2:21" x14ac:dyDescent="0.45">
      <c r="B272" s="59"/>
      <c r="C272" s="59"/>
      <c r="D272" s="59"/>
      <c r="E272" s="59"/>
      <c r="F272" s="59"/>
      <c r="P272" s="59"/>
      <c r="U272" s="59"/>
    </row>
    <row r="273" spans="2:21" x14ac:dyDescent="0.45">
      <c r="B273" s="59"/>
      <c r="C273" s="59"/>
      <c r="D273" s="59"/>
      <c r="E273" s="59"/>
      <c r="F273" s="59"/>
      <c r="P273" s="59"/>
      <c r="U273" s="59"/>
    </row>
    <row r="274" spans="2:21" x14ac:dyDescent="0.45">
      <c r="B274" s="59"/>
      <c r="C274" s="59"/>
      <c r="D274" s="59"/>
      <c r="E274" s="59"/>
      <c r="F274" s="59"/>
      <c r="P274" s="59"/>
      <c r="U274" s="59"/>
    </row>
    <row r="275" spans="2:21" x14ac:dyDescent="0.45">
      <c r="B275" s="59"/>
      <c r="C275" s="59"/>
      <c r="D275" s="59"/>
      <c r="E275" s="59"/>
      <c r="F275" s="59"/>
      <c r="P275" s="59"/>
      <c r="U275" s="59"/>
    </row>
    <row r="276" spans="2:21" x14ac:dyDescent="0.45">
      <c r="B276" s="59"/>
      <c r="C276" s="59"/>
      <c r="D276" s="59"/>
      <c r="E276" s="59"/>
      <c r="F276" s="59"/>
      <c r="P276" s="59"/>
      <c r="U276" s="59"/>
    </row>
    <row r="277" spans="2:21" x14ac:dyDescent="0.45">
      <c r="B277" s="59"/>
      <c r="C277" s="59"/>
      <c r="D277" s="59"/>
      <c r="E277" s="59"/>
      <c r="F277" s="59"/>
      <c r="P277" s="59"/>
      <c r="U277" s="59"/>
    </row>
    <row r="278" spans="2:21" x14ac:dyDescent="0.45">
      <c r="B278" s="59"/>
      <c r="C278" s="59"/>
      <c r="D278" s="59"/>
      <c r="E278" s="59"/>
      <c r="F278" s="59"/>
      <c r="P278" s="59"/>
      <c r="U278" s="59"/>
    </row>
    <row r="279" spans="2:21" x14ac:dyDescent="0.45">
      <c r="B279" s="59"/>
      <c r="C279" s="59"/>
      <c r="D279" s="59"/>
      <c r="E279" s="59"/>
      <c r="F279" s="59"/>
      <c r="P279" s="59"/>
      <c r="U279" s="59"/>
    </row>
    <row r="280" spans="2:21" x14ac:dyDescent="0.45">
      <c r="B280" s="59"/>
      <c r="C280" s="59"/>
      <c r="D280" s="59"/>
      <c r="E280" s="59"/>
      <c r="F280" s="59"/>
      <c r="P280" s="59"/>
      <c r="U280" s="59"/>
    </row>
    <row r="281" spans="2:21" x14ac:dyDescent="0.45">
      <c r="B281" s="59"/>
      <c r="C281" s="59"/>
      <c r="D281" s="59"/>
      <c r="E281" s="59"/>
      <c r="F281" s="59"/>
      <c r="P281" s="59"/>
      <c r="U281" s="59"/>
    </row>
    <row r="282" spans="2:21" x14ac:dyDescent="0.45">
      <c r="B282" s="59"/>
      <c r="C282" s="59"/>
      <c r="D282" s="59"/>
      <c r="E282" s="59"/>
      <c r="F282" s="59"/>
      <c r="P282" s="59"/>
      <c r="U282" s="59"/>
    </row>
    <row r="283" spans="2:21" x14ac:dyDescent="0.45">
      <c r="B283" s="59"/>
      <c r="C283" s="59"/>
      <c r="D283" s="59"/>
      <c r="E283" s="59"/>
      <c r="F283" s="59"/>
      <c r="P283" s="59"/>
      <c r="U283" s="59"/>
    </row>
    <row r="284" spans="2:21" x14ac:dyDescent="0.45">
      <c r="B284" s="59"/>
      <c r="C284" s="59"/>
      <c r="D284" s="59"/>
      <c r="E284" s="59"/>
      <c r="F284" s="59"/>
      <c r="P284" s="59"/>
      <c r="U284" s="59"/>
    </row>
    <row r="285" spans="2:21" x14ac:dyDescent="0.45">
      <c r="B285" s="59"/>
      <c r="C285" s="59"/>
      <c r="D285" s="59"/>
      <c r="E285" s="59"/>
      <c r="F285" s="59"/>
      <c r="P285" s="59"/>
      <c r="U285" s="59"/>
    </row>
    <row r="286" spans="2:21" x14ac:dyDescent="0.45">
      <c r="B286" s="59"/>
      <c r="C286" s="59"/>
      <c r="D286" s="59"/>
      <c r="E286" s="59"/>
      <c r="F286" s="59"/>
      <c r="P286" s="59"/>
      <c r="U286" s="59"/>
    </row>
    <row r="287" spans="2:21" x14ac:dyDescent="0.45">
      <c r="B287" s="59"/>
      <c r="C287" s="59"/>
      <c r="D287" s="59"/>
      <c r="E287" s="59"/>
      <c r="F287" s="59"/>
      <c r="P287" s="59"/>
      <c r="U287" s="59"/>
    </row>
    <row r="288" spans="2:21" x14ac:dyDescent="0.45">
      <c r="B288" s="59"/>
      <c r="C288" s="59"/>
      <c r="D288" s="59"/>
      <c r="E288" s="59"/>
      <c r="F288" s="59"/>
      <c r="P288" s="59"/>
      <c r="U288" s="59"/>
    </row>
    <row r="289" spans="2:21" x14ac:dyDescent="0.45">
      <c r="B289" s="59"/>
      <c r="C289" s="59"/>
      <c r="D289" s="59"/>
      <c r="E289" s="59"/>
      <c r="F289" s="59"/>
      <c r="P289" s="59"/>
      <c r="U289" s="59"/>
    </row>
    <row r="290" spans="2:21" x14ac:dyDescent="0.45">
      <c r="B290" s="59"/>
      <c r="C290" s="59"/>
      <c r="D290" s="59"/>
      <c r="E290" s="59"/>
      <c r="F290" s="59"/>
      <c r="P290" s="59"/>
      <c r="U290" s="59"/>
    </row>
    <row r="291" spans="2:21" x14ac:dyDescent="0.45">
      <c r="B291" s="59"/>
      <c r="C291" s="59"/>
      <c r="D291" s="59"/>
      <c r="E291" s="59"/>
      <c r="F291" s="59"/>
      <c r="P291" s="59"/>
      <c r="U291" s="59"/>
    </row>
    <row r="292" spans="2:21" x14ac:dyDescent="0.45">
      <c r="B292" s="59"/>
      <c r="C292" s="59"/>
      <c r="D292" s="59"/>
      <c r="E292" s="59"/>
      <c r="F292" s="59"/>
      <c r="P292" s="59"/>
      <c r="U292" s="59"/>
    </row>
    <row r="293" spans="2:21" x14ac:dyDescent="0.45">
      <c r="B293" s="59"/>
      <c r="C293" s="59"/>
      <c r="D293" s="59"/>
      <c r="E293" s="59"/>
      <c r="F293" s="59"/>
      <c r="P293" s="59"/>
      <c r="U293" s="59"/>
    </row>
    <row r="294" spans="2:21" x14ac:dyDescent="0.45">
      <c r="B294" s="59"/>
      <c r="C294" s="59"/>
      <c r="D294" s="59"/>
      <c r="E294" s="59"/>
      <c r="F294" s="59"/>
      <c r="P294" s="59"/>
      <c r="U294" s="59"/>
    </row>
    <row r="295" spans="2:21" x14ac:dyDescent="0.45">
      <c r="B295" s="59"/>
      <c r="C295" s="59"/>
      <c r="D295" s="59"/>
      <c r="E295" s="59"/>
      <c r="F295" s="59"/>
      <c r="P295" s="59"/>
      <c r="U295" s="59"/>
    </row>
    <row r="296" spans="2:21" x14ac:dyDescent="0.45">
      <c r="B296" s="59"/>
      <c r="C296" s="59"/>
      <c r="D296" s="59"/>
      <c r="E296" s="59"/>
      <c r="F296" s="59"/>
      <c r="P296" s="59"/>
      <c r="U296" s="59"/>
    </row>
    <row r="297" spans="2:21" x14ac:dyDescent="0.45">
      <c r="B297" s="59"/>
      <c r="C297" s="59"/>
      <c r="D297" s="59"/>
      <c r="E297" s="59"/>
      <c r="F297" s="59"/>
      <c r="P297" s="59"/>
      <c r="U297" s="59"/>
    </row>
    <row r="298" spans="2:21" x14ac:dyDescent="0.45">
      <c r="B298" s="59"/>
      <c r="C298" s="59"/>
      <c r="D298" s="59"/>
      <c r="E298" s="59"/>
      <c r="F298" s="59"/>
      <c r="P298" s="59"/>
      <c r="U298" s="59"/>
    </row>
    <row r="299" spans="2:21" x14ac:dyDescent="0.45">
      <c r="B299" s="59"/>
      <c r="C299" s="59"/>
      <c r="D299" s="59"/>
      <c r="E299" s="59"/>
      <c r="F299" s="59"/>
      <c r="P299" s="59"/>
      <c r="U299" s="59"/>
    </row>
    <row r="300" spans="2:21" x14ac:dyDescent="0.45">
      <c r="B300" s="59"/>
      <c r="C300" s="59"/>
      <c r="D300" s="59"/>
      <c r="E300" s="59"/>
      <c r="F300" s="59"/>
      <c r="P300" s="59"/>
      <c r="U300" s="59"/>
    </row>
    <row r="301" spans="2:21" x14ac:dyDescent="0.45">
      <c r="B301" s="59"/>
      <c r="C301" s="59"/>
      <c r="D301" s="59"/>
      <c r="E301" s="59"/>
      <c r="F301" s="59"/>
      <c r="P301" s="59"/>
      <c r="U301" s="59"/>
    </row>
    <row r="302" spans="2:21" x14ac:dyDescent="0.45">
      <c r="B302" s="59"/>
      <c r="C302" s="59"/>
      <c r="D302" s="59"/>
      <c r="E302" s="59"/>
      <c r="F302" s="59"/>
      <c r="P302" s="59"/>
      <c r="U302" s="59"/>
    </row>
    <row r="303" spans="2:21" x14ac:dyDescent="0.45">
      <c r="B303" s="59"/>
      <c r="C303" s="59"/>
      <c r="D303" s="59"/>
      <c r="E303" s="59"/>
      <c r="F303" s="59"/>
      <c r="P303" s="59"/>
      <c r="U303" s="59"/>
    </row>
    <row r="304" spans="2:21" x14ac:dyDescent="0.45">
      <c r="B304" s="59"/>
      <c r="C304" s="59"/>
      <c r="D304" s="59"/>
      <c r="E304" s="59"/>
      <c r="F304" s="59"/>
      <c r="P304" s="59"/>
      <c r="U304" s="59"/>
    </row>
    <row r="305" spans="2:21" x14ac:dyDescent="0.45">
      <c r="B305" s="59"/>
      <c r="C305" s="59"/>
      <c r="D305" s="59"/>
      <c r="E305" s="59"/>
      <c r="F305" s="59"/>
      <c r="P305" s="59"/>
      <c r="U305" s="59"/>
    </row>
    <row r="306" spans="2:21" x14ac:dyDescent="0.45">
      <c r="B306" s="59"/>
      <c r="C306" s="59"/>
      <c r="D306" s="59"/>
      <c r="E306" s="59"/>
      <c r="F306" s="59"/>
      <c r="P306" s="59"/>
      <c r="U306" s="59"/>
    </row>
    <row r="307" spans="2:21" x14ac:dyDescent="0.45">
      <c r="B307" s="59"/>
      <c r="C307" s="59"/>
      <c r="D307" s="59"/>
      <c r="E307" s="59"/>
      <c r="F307" s="59"/>
      <c r="P307" s="59"/>
      <c r="U307" s="59"/>
    </row>
    <row r="308" spans="2:21" x14ac:dyDescent="0.45">
      <c r="B308" s="59"/>
      <c r="C308" s="59"/>
      <c r="D308" s="59"/>
      <c r="E308" s="59"/>
      <c r="F308" s="59"/>
      <c r="P308" s="59"/>
      <c r="U308" s="59"/>
    </row>
    <row r="309" spans="2:21" x14ac:dyDescent="0.45">
      <c r="B309" s="59"/>
      <c r="C309" s="59"/>
      <c r="D309" s="59"/>
      <c r="E309" s="59"/>
      <c r="F309" s="59"/>
      <c r="P309" s="59"/>
      <c r="U309" s="59"/>
    </row>
    <row r="310" spans="2:21" x14ac:dyDescent="0.45">
      <c r="B310" s="59"/>
      <c r="C310" s="59"/>
      <c r="D310" s="59"/>
      <c r="E310" s="59"/>
      <c r="F310" s="59"/>
      <c r="P310" s="59"/>
      <c r="U310" s="59"/>
    </row>
    <row r="311" spans="2:21" x14ac:dyDescent="0.45">
      <c r="B311" s="59"/>
      <c r="C311" s="59"/>
      <c r="D311" s="59"/>
      <c r="E311" s="59"/>
      <c r="F311" s="59"/>
      <c r="P311" s="59"/>
      <c r="U311" s="59"/>
    </row>
    <row r="312" spans="2:21" x14ac:dyDescent="0.45">
      <c r="B312" s="59"/>
      <c r="C312" s="59"/>
      <c r="D312" s="59"/>
      <c r="E312" s="59"/>
      <c r="F312" s="59"/>
      <c r="P312" s="59"/>
      <c r="U312" s="59"/>
    </row>
    <row r="313" spans="2:21" x14ac:dyDescent="0.45">
      <c r="B313" s="59"/>
      <c r="C313" s="59"/>
      <c r="D313" s="59"/>
      <c r="E313" s="59"/>
      <c r="F313" s="59"/>
      <c r="P313" s="59"/>
      <c r="U313" s="59"/>
    </row>
    <row r="314" spans="2:21" x14ac:dyDescent="0.45">
      <c r="B314" s="59"/>
      <c r="C314" s="59"/>
      <c r="D314" s="59"/>
      <c r="E314" s="59"/>
      <c r="F314" s="59"/>
      <c r="P314" s="59"/>
      <c r="U314" s="59"/>
    </row>
    <row r="315" spans="2:21" x14ac:dyDescent="0.45">
      <c r="B315" s="59"/>
      <c r="C315" s="59"/>
      <c r="D315" s="59"/>
      <c r="E315" s="59"/>
      <c r="F315" s="59"/>
      <c r="P315" s="59"/>
      <c r="U315" s="59"/>
    </row>
    <row r="316" spans="2:21" x14ac:dyDescent="0.45">
      <c r="B316" s="59"/>
      <c r="C316" s="59"/>
      <c r="D316" s="59"/>
      <c r="E316" s="59"/>
      <c r="F316" s="59"/>
      <c r="P316" s="59"/>
      <c r="U316" s="59"/>
    </row>
    <row r="317" spans="2:21" x14ac:dyDescent="0.45">
      <c r="B317" s="59"/>
      <c r="C317" s="59"/>
      <c r="D317" s="59"/>
      <c r="E317" s="59"/>
      <c r="F317" s="59"/>
      <c r="P317" s="59"/>
      <c r="U317" s="59"/>
    </row>
    <row r="318" spans="2:21" x14ac:dyDescent="0.45">
      <c r="B318" s="59"/>
      <c r="C318" s="59"/>
      <c r="D318" s="59"/>
      <c r="E318" s="59"/>
      <c r="F318" s="59"/>
      <c r="P318" s="59"/>
      <c r="U318" s="59"/>
    </row>
    <row r="319" spans="2:21" x14ac:dyDescent="0.45">
      <c r="B319" s="59"/>
      <c r="C319" s="59"/>
      <c r="D319" s="59"/>
      <c r="E319" s="59"/>
      <c r="F319" s="59"/>
      <c r="P319" s="59"/>
      <c r="U319" s="59"/>
    </row>
    <row r="320" spans="2:21" x14ac:dyDescent="0.45">
      <c r="B320" s="59"/>
      <c r="C320" s="59"/>
      <c r="D320" s="59"/>
      <c r="E320" s="59"/>
      <c r="F320" s="59"/>
      <c r="P320" s="59"/>
      <c r="U320" s="59"/>
    </row>
    <row r="321" spans="2:21" x14ac:dyDescent="0.45">
      <c r="B321" s="59"/>
      <c r="C321" s="59"/>
      <c r="D321" s="59"/>
      <c r="E321" s="59"/>
      <c r="F321" s="59"/>
      <c r="P321" s="59"/>
      <c r="U321" s="59"/>
    </row>
    <row r="322" spans="2:21" x14ac:dyDescent="0.45">
      <c r="B322" s="59"/>
      <c r="C322" s="59"/>
      <c r="D322" s="59"/>
      <c r="E322" s="59"/>
      <c r="F322" s="59"/>
      <c r="P322" s="59"/>
      <c r="U322" s="59"/>
    </row>
    <row r="323" spans="2:21" x14ac:dyDescent="0.45">
      <c r="B323" s="59"/>
      <c r="C323" s="59"/>
      <c r="D323" s="59"/>
      <c r="E323" s="59"/>
      <c r="F323" s="59"/>
      <c r="P323" s="59"/>
      <c r="U323" s="59"/>
    </row>
    <row r="324" spans="2:21" x14ac:dyDescent="0.45">
      <c r="B324" s="59"/>
      <c r="C324" s="59"/>
      <c r="D324" s="59"/>
      <c r="E324" s="59"/>
      <c r="F324" s="59"/>
      <c r="P324" s="59"/>
      <c r="U324" s="59"/>
    </row>
    <row r="325" spans="2:21" x14ac:dyDescent="0.45">
      <c r="B325" s="59"/>
      <c r="C325" s="59"/>
      <c r="D325" s="59"/>
      <c r="E325" s="59"/>
      <c r="F325" s="59"/>
      <c r="P325" s="59"/>
      <c r="U325" s="59"/>
    </row>
    <row r="326" spans="2:21" x14ac:dyDescent="0.45">
      <c r="B326" s="59"/>
      <c r="C326" s="59"/>
      <c r="D326" s="59"/>
      <c r="E326" s="59"/>
      <c r="F326" s="59"/>
      <c r="P326" s="59"/>
      <c r="U326" s="59"/>
    </row>
    <row r="327" spans="2:21" x14ac:dyDescent="0.45">
      <c r="B327" s="59"/>
      <c r="C327" s="59"/>
      <c r="D327" s="59"/>
      <c r="E327" s="59"/>
      <c r="F327" s="59"/>
      <c r="P327" s="59"/>
      <c r="U327" s="59"/>
    </row>
    <row r="328" spans="2:21" x14ac:dyDescent="0.45">
      <c r="B328" s="59"/>
      <c r="C328" s="59"/>
      <c r="D328" s="59"/>
      <c r="E328" s="59"/>
      <c r="F328" s="59"/>
      <c r="P328" s="59"/>
      <c r="U328" s="59"/>
    </row>
    <row r="329" spans="2:21" x14ac:dyDescent="0.45">
      <c r="B329" s="59"/>
      <c r="C329" s="59"/>
      <c r="D329" s="59"/>
      <c r="E329" s="59"/>
      <c r="F329" s="59"/>
      <c r="P329" s="59"/>
      <c r="U329" s="59"/>
    </row>
    <row r="330" spans="2:21" x14ac:dyDescent="0.45">
      <c r="B330" s="59"/>
      <c r="C330" s="59"/>
      <c r="D330" s="59"/>
      <c r="E330" s="59"/>
      <c r="F330" s="59"/>
      <c r="P330" s="59"/>
      <c r="U330" s="59"/>
    </row>
    <row r="331" spans="2:21" x14ac:dyDescent="0.45">
      <c r="B331" s="59"/>
      <c r="C331" s="59"/>
      <c r="D331" s="59"/>
      <c r="E331" s="59"/>
      <c r="F331" s="59"/>
      <c r="P331" s="59"/>
      <c r="U331" s="59"/>
    </row>
    <row r="332" spans="2:21" x14ac:dyDescent="0.45">
      <c r="B332" s="59"/>
      <c r="C332" s="59"/>
      <c r="D332" s="59"/>
      <c r="E332" s="59"/>
      <c r="F332" s="59"/>
      <c r="P332" s="59"/>
      <c r="U332" s="59"/>
    </row>
    <row r="333" spans="2:21" x14ac:dyDescent="0.45">
      <c r="B333" s="59"/>
      <c r="C333" s="59"/>
      <c r="D333" s="59"/>
      <c r="E333" s="59"/>
      <c r="F333" s="59"/>
      <c r="P333" s="59"/>
      <c r="U333" s="59"/>
    </row>
    <row r="334" spans="2:21" x14ac:dyDescent="0.45">
      <c r="B334" s="59"/>
      <c r="C334" s="59"/>
      <c r="D334" s="59"/>
      <c r="E334" s="59"/>
      <c r="F334" s="59"/>
      <c r="P334" s="59"/>
      <c r="U334" s="59"/>
    </row>
    <row r="335" spans="2:21" x14ac:dyDescent="0.45">
      <c r="B335" s="59"/>
      <c r="C335" s="59"/>
      <c r="D335" s="59"/>
      <c r="E335" s="59"/>
      <c r="F335" s="59"/>
      <c r="P335" s="59"/>
      <c r="U335" s="59"/>
    </row>
    <row r="336" spans="2:21" x14ac:dyDescent="0.45">
      <c r="B336" s="59"/>
      <c r="C336" s="59"/>
      <c r="D336" s="59"/>
      <c r="E336" s="59"/>
      <c r="F336" s="59"/>
      <c r="P336" s="59"/>
      <c r="U336" s="59"/>
    </row>
    <row r="337" spans="2:21" x14ac:dyDescent="0.45">
      <c r="B337" s="59"/>
      <c r="C337" s="59"/>
      <c r="D337" s="59"/>
      <c r="E337" s="59"/>
      <c r="F337" s="59"/>
      <c r="P337" s="59"/>
      <c r="U337" s="59"/>
    </row>
    <row r="338" spans="2:21" x14ac:dyDescent="0.45">
      <c r="B338" s="59"/>
      <c r="C338" s="59"/>
      <c r="D338" s="59"/>
      <c r="E338" s="59"/>
      <c r="F338" s="59"/>
      <c r="P338" s="59"/>
      <c r="U338" s="59"/>
    </row>
    <row r="339" spans="2:21" x14ac:dyDescent="0.45">
      <c r="B339" s="59"/>
      <c r="C339" s="59"/>
      <c r="D339" s="59"/>
      <c r="E339" s="59"/>
      <c r="F339" s="59"/>
      <c r="P339" s="59"/>
      <c r="U339" s="59"/>
    </row>
    <row r="340" spans="2:21" x14ac:dyDescent="0.45">
      <c r="B340" s="59"/>
      <c r="C340" s="59"/>
      <c r="D340" s="59"/>
      <c r="E340" s="59"/>
      <c r="F340" s="59"/>
      <c r="P340" s="59"/>
      <c r="U340" s="59"/>
    </row>
    <row r="341" spans="2:21" x14ac:dyDescent="0.45">
      <c r="B341" s="59"/>
      <c r="C341" s="59"/>
      <c r="D341" s="59"/>
      <c r="E341" s="59"/>
      <c r="F341" s="59"/>
      <c r="P341" s="59"/>
      <c r="U341" s="59"/>
    </row>
    <row r="342" spans="2:21" x14ac:dyDescent="0.45">
      <c r="B342" s="59"/>
      <c r="C342" s="59"/>
      <c r="D342" s="59"/>
      <c r="E342" s="59"/>
      <c r="F342" s="59"/>
      <c r="P342" s="59"/>
      <c r="U342" s="59"/>
    </row>
    <row r="343" spans="2:21" x14ac:dyDescent="0.45">
      <c r="B343" s="59"/>
      <c r="C343" s="59"/>
      <c r="D343" s="59"/>
      <c r="E343" s="59"/>
      <c r="F343" s="59"/>
      <c r="P343" s="59"/>
      <c r="U343" s="59"/>
    </row>
    <row r="344" spans="2:21" x14ac:dyDescent="0.45">
      <c r="B344" s="59"/>
      <c r="C344" s="59"/>
      <c r="D344" s="59"/>
      <c r="E344" s="59"/>
      <c r="F344" s="59"/>
      <c r="P344" s="59"/>
      <c r="U344" s="59"/>
    </row>
    <row r="345" spans="2:21" x14ac:dyDescent="0.45">
      <c r="B345" s="59"/>
      <c r="C345" s="59"/>
      <c r="D345" s="59"/>
      <c r="E345" s="59"/>
      <c r="F345" s="59"/>
      <c r="P345" s="59"/>
      <c r="U345" s="59"/>
    </row>
    <row r="346" spans="2:21" x14ac:dyDescent="0.45">
      <c r="B346" s="59"/>
      <c r="C346" s="59"/>
      <c r="D346" s="59"/>
      <c r="E346" s="59"/>
      <c r="F346" s="59"/>
      <c r="P346" s="59"/>
      <c r="U346" s="59"/>
    </row>
    <row r="347" spans="2:21" x14ac:dyDescent="0.45">
      <c r="B347" s="59"/>
      <c r="C347" s="59"/>
      <c r="D347" s="59"/>
      <c r="E347" s="59"/>
      <c r="F347" s="59"/>
      <c r="P347" s="59"/>
      <c r="U347" s="59"/>
    </row>
    <row r="348" spans="2:21" x14ac:dyDescent="0.45">
      <c r="B348" s="59"/>
      <c r="C348" s="59"/>
      <c r="D348" s="59"/>
      <c r="E348" s="59"/>
      <c r="F348" s="59"/>
      <c r="P348" s="59"/>
      <c r="U348" s="59"/>
    </row>
    <row r="349" spans="2:21" x14ac:dyDescent="0.45">
      <c r="B349" s="59"/>
      <c r="C349" s="59"/>
      <c r="D349" s="59"/>
      <c r="E349" s="59"/>
      <c r="F349" s="59"/>
      <c r="P349" s="59"/>
      <c r="U349" s="59"/>
    </row>
    <row r="350" spans="2:21" x14ac:dyDescent="0.45">
      <c r="B350" s="59"/>
      <c r="C350" s="59"/>
      <c r="D350" s="59"/>
      <c r="E350" s="59"/>
      <c r="F350" s="59"/>
      <c r="P350" s="59"/>
      <c r="U350" s="59"/>
    </row>
    <row r="351" spans="2:21" x14ac:dyDescent="0.45">
      <c r="B351" s="59"/>
      <c r="C351" s="59"/>
      <c r="D351" s="59"/>
      <c r="E351" s="59"/>
      <c r="F351" s="59"/>
      <c r="P351" s="59"/>
      <c r="U351" s="59"/>
    </row>
    <row r="352" spans="2:21" x14ac:dyDescent="0.45">
      <c r="B352" s="59"/>
      <c r="C352" s="59"/>
      <c r="D352" s="59"/>
      <c r="E352" s="59"/>
      <c r="F352" s="59"/>
      <c r="P352" s="59"/>
      <c r="U352" s="59"/>
    </row>
    <row r="353" spans="2:21" x14ac:dyDescent="0.45">
      <c r="B353" s="59"/>
      <c r="C353" s="59"/>
      <c r="D353" s="59"/>
      <c r="E353" s="59"/>
      <c r="F353" s="59"/>
      <c r="P353" s="59"/>
      <c r="U353" s="59"/>
    </row>
    <row r="354" spans="2:21" x14ac:dyDescent="0.45">
      <c r="B354" s="59"/>
      <c r="C354" s="59"/>
      <c r="D354" s="59"/>
      <c r="E354" s="59"/>
      <c r="F354" s="59"/>
      <c r="P354" s="59"/>
      <c r="U354" s="59"/>
    </row>
    <row r="355" spans="2:21" x14ac:dyDescent="0.45">
      <c r="B355" s="59"/>
      <c r="C355" s="59"/>
      <c r="D355" s="59"/>
      <c r="E355" s="59"/>
      <c r="F355" s="59"/>
      <c r="P355" s="59"/>
      <c r="U355" s="59"/>
    </row>
    <row r="356" spans="2:21" x14ac:dyDescent="0.45">
      <c r="B356" s="59"/>
      <c r="C356" s="59"/>
      <c r="D356" s="59"/>
      <c r="E356" s="59"/>
      <c r="F356" s="59"/>
      <c r="P356" s="59"/>
      <c r="U356" s="59"/>
    </row>
    <row r="357" spans="2:21" x14ac:dyDescent="0.45">
      <c r="B357" s="59"/>
      <c r="C357" s="59"/>
      <c r="D357" s="59"/>
      <c r="E357" s="59"/>
      <c r="F357" s="59"/>
      <c r="P357" s="59"/>
      <c r="U357" s="59"/>
    </row>
    <row r="358" spans="2:21" x14ac:dyDescent="0.45">
      <c r="B358" s="59"/>
      <c r="C358" s="59"/>
      <c r="D358" s="59"/>
      <c r="E358" s="59"/>
      <c r="F358" s="59"/>
      <c r="P358" s="59"/>
      <c r="U358" s="59"/>
    </row>
    <row r="359" spans="2:21" x14ac:dyDescent="0.45">
      <c r="B359" s="59"/>
      <c r="C359" s="59"/>
      <c r="D359" s="59"/>
      <c r="E359" s="59"/>
      <c r="F359" s="59"/>
      <c r="P359" s="59"/>
      <c r="U359" s="59"/>
    </row>
    <row r="360" spans="2:21" x14ac:dyDescent="0.45">
      <c r="B360" s="59"/>
      <c r="C360" s="59"/>
      <c r="D360" s="59"/>
      <c r="E360" s="59"/>
      <c r="F360" s="59"/>
      <c r="P360" s="59"/>
      <c r="U360" s="59"/>
    </row>
    <row r="361" spans="2:21" x14ac:dyDescent="0.45">
      <c r="B361" s="59"/>
      <c r="C361" s="59"/>
      <c r="D361" s="59"/>
      <c r="E361" s="59"/>
      <c r="F361" s="59"/>
      <c r="P361" s="59"/>
      <c r="U361" s="59"/>
    </row>
    <row r="362" spans="2:21" x14ac:dyDescent="0.45">
      <c r="B362" s="59"/>
      <c r="C362" s="59"/>
      <c r="D362" s="59"/>
      <c r="E362" s="59"/>
      <c r="F362" s="59"/>
      <c r="P362" s="59"/>
      <c r="U362" s="59"/>
    </row>
    <row r="363" spans="2:21" x14ac:dyDescent="0.45">
      <c r="B363" s="59"/>
      <c r="C363" s="59"/>
      <c r="D363" s="59"/>
      <c r="E363" s="59"/>
      <c r="F363" s="59"/>
      <c r="P363" s="59"/>
      <c r="U363" s="59"/>
    </row>
    <row r="364" spans="2:21" x14ac:dyDescent="0.45">
      <c r="B364" s="59"/>
      <c r="C364" s="59"/>
      <c r="D364" s="59"/>
      <c r="E364" s="59"/>
      <c r="F364" s="59"/>
      <c r="P364" s="59"/>
      <c r="U364" s="59"/>
    </row>
    <row r="365" spans="2:21" x14ac:dyDescent="0.45">
      <c r="B365" s="59"/>
      <c r="C365" s="59"/>
      <c r="D365" s="59"/>
      <c r="E365" s="59"/>
      <c r="F365" s="59"/>
      <c r="P365" s="59"/>
      <c r="U365" s="59"/>
    </row>
    <row r="366" spans="2:21" x14ac:dyDescent="0.45">
      <c r="B366" s="59"/>
      <c r="C366" s="59"/>
      <c r="D366" s="59"/>
      <c r="E366" s="59"/>
      <c r="F366" s="59"/>
      <c r="P366" s="59"/>
      <c r="U366" s="59"/>
    </row>
    <row r="367" spans="2:21" x14ac:dyDescent="0.45">
      <c r="B367" s="59"/>
      <c r="C367" s="59"/>
      <c r="D367" s="59"/>
      <c r="E367" s="59"/>
      <c r="F367" s="59"/>
      <c r="P367" s="59"/>
      <c r="U367" s="59"/>
    </row>
    <row r="368" spans="2:21" x14ac:dyDescent="0.45">
      <c r="B368" s="59"/>
      <c r="C368" s="59"/>
      <c r="D368" s="59"/>
      <c r="E368" s="59"/>
      <c r="F368" s="59"/>
      <c r="P368" s="59"/>
      <c r="U368" s="59"/>
    </row>
    <row r="369" spans="2:21" x14ac:dyDescent="0.45">
      <c r="B369" s="59"/>
      <c r="C369" s="59"/>
      <c r="D369" s="59"/>
      <c r="E369" s="59"/>
      <c r="F369" s="59"/>
      <c r="P369" s="59"/>
      <c r="U369" s="59"/>
    </row>
    <row r="370" spans="2:21" x14ac:dyDescent="0.45">
      <c r="B370" s="59"/>
      <c r="C370" s="59"/>
      <c r="D370" s="59"/>
      <c r="E370" s="59"/>
      <c r="F370" s="59"/>
      <c r="P370" s="59"/>
      <c r="U370" s="59"/>
    </row>
    <row r="371" spans="2:21" x14ac:dyDescent="0.45">
      <c r="B371" s="59"/>
      <c r="C371" s="59"/>
      <c r="D371" s="59"/>
      <c r="E371" s="59"/>
      <c r="F371" s="59"/>
      <c r="P371" s="59"/>
      <c r="U371" s="59"/>
    </row>
    <row r="372" spans="2:21" x14ac:dyDescent="0.45">
      <c r="B372" s="59"/>
      <c r="C372" s="59"/>
      <c r="D372" s="59"/>
      <c r="E372" s="59"/>
      <c r="F372" s="59"/>
      <c r="P372" s="59"/>
      <c r="U372" s="59"/>
    </row>
    <row r="373" spans="2:21" x14ac:dyDescent="0.45">
      <c r="B373" s="59"/>
      <c r="C373" s="59"/>
      <c r="D373" s="59"/>
      <c r="E373" s="59"/>
      <c r="F373" s="59"/>
      <c r="P373" s="59"/>
      <c r="U373" s="59"/>
    </row>
    <row r="374" spans="2:21" x14ac:dyDescent="0.45">
      <c r="B374" s="59"/>
      <c r="C374" s="59"/>
      <c r="D374" s="59"/>
      <c r="E374" s="59"/>
      <c r="F374" s="59"/>
      <c r="P374" s="59"/>
      <c r="U374" s="59"/>
    </row>
    <row r="375" spans="2:21" x14ac:dyDescent="0.45">
      <c r="B375" s="59"/>
      <c r="C375" s="59"/>
      <c r="D375" s="59"/>
      <c r="E375" s="59"/>
      <c r="F375" s="59"/>
      <c r="P375" s="59"/>
      <c r="U375" s="59"/>
    </row>
    <row r="376" spans="2:21" x14ac:dyDescent="0.45">
      <c r="B376" s="59"/>
      <c r="C376" s="59"/>
      <c r="D376" s="59"/>
      <c r="E376" s="59"/>
      <c r="F376" s="59"/>
      <c r="P376" s="59"/>
      <c r="U376" s="59"/>
    </row>
    <row r="377" spans="2:21" x14ac:dyDescent="0.45">
      <c r="B377" s="59"/>
      <c r="C377" s="59"/>
      <c r="D377" s="59"/>
      <c r="E377" s="59"/>
      <c r="F377" s="59"/>
      <c r="P377" s="59"/>
      <c r="U377" s="59"/>
    </row>
    <row r="378" spans="2:21" x14ac:dyDescent="0.45">
      <c r="B378" s="59"/>
      <c r="C378" s="59"/>
      <c r="D378" s="59"/>
      <c r="E378" s="59"/>
      <c r="F378" s="59"/>
      <c r="P378" s="59"/>
      <c r="U378" s="59"/>
    </row>
    <row r="379" spans="2:21" x14ac:dyDescent="0.45">
      <c r="B379" s="59"/>
      <c r="C379" s="59"/>
      <c r="D379" s="59"/>
      <c r="E379" s="59"/>
      <c r="F379" s="59"/>
      <c r="P379" s="59"/>
      <c r="U379" s="59"/>
    </row>
    <row r="380" spans="2:21" x14ac:dyDescent="0.45">
      <c r="B380" s="59"/>
      <c r="C380" s="59"/>
      <c r="D380" s="59"/>
      <c r="E380" s="59"/>
      <c r="F380" s="59"/>
      <c r="P380" s="59"/>
      <c r="U380" s="59"/>
    </row>
    <row r="381" spans="2:21" x14ac:dyDescent="0.45">
      <c r="B381" s="59"/>
      <c r="C381" s="59"/>
      <c r="D381" s="59"/>
      <c r="E381" s="59"/>
      <c r="F381" s="59"/>
      <c r="P381" s="59"/>
      <c r="U381" s="59"/>
    </row>
    <row r="382" spans="2:21" x14ac:dyDescent="0.45">
      <c r="B382" s="59"/>
      <c r="C382" s="59"/>
      <c r="D382" s="59"/>
      <c r="E382" s="59"/>
      <c r="F382" s="59"/>
      <c r="P382" s="59"/>
      <c r="U382" s="59"/>
    </row>
    <row r="383" spans="2:21" x14ac:dyDescent="0.45">
      <c r="B383" s="59"/>
      <c r="C383" s="59"/>
      <c r="D383" s="59"/>
      <c r="E383" s="59"/>
      <c r="F383" s="59"/>
      <c r="P383" s="59"/>
      <c r="U383" s="59"/>
    </row>
    <row r="384" spans="2:21" x14ac:dyDescent="0.45">
      <c r="B384" s="59"/>
      <c r="C384" s="59"/>
      <c r="D384" s="59"/>
      <c r="E384" s="59"/>
      <c r="F384" s="59"/>
      <c r="P384" s="59"/>
      <c r="U384" s="59"/>
    </row>
    <row r="385" spans="2:21" x14ac:dyDescent="0.45">
      <c r="B385" s="59"/>
      <c r="C385" s="59"/>
      <c r="D385" s="59"/>
      <c r="E385" s="59"/>
      <c r="F385" s="59"/>
      <c r="P385" s="59"/>
      <c r="U385" s="59"/>
    </row>
    <row r="386" spans="2:21" x14ac:dyDescent="0.45">
      <c r="B386" s="59"/>
      <c r="C386" s="59"/>
      <c r="D386" s="59"/>
      <c r="E386" s="59"/>
      <c r="F386" s="59"/>
      <c r="P386" s="59"/>
      <c r="U386" s="59"/>
    </row>
    <row r="387" spans="2:21" x14ac:dyDescent="0.45">
      <c r="B387" s="59"/>
      <c r="C387" s="59"/>
      <c r="D387" s="59"/>
      <c r="E387" s="59"/>
      <c r="F387" s="59"/>
      <c r="P387" s="59"/>
      <c r="U387" s="59"/>
    </row>
    <row r="388" spans="2:21" x14ac:dyDescent="0.45">
      <c r="B388" s="59"/>
      <c r="C388" s="59"/>
      <c r="D388" s="59"/>
      <c r="E388" s="59"/>
      <c r="F388" s="59"/>
      <c r="P388" s="59"/>
      <c r="U388" s="59"/>
    </row>
    <row r="389" spans="2:21" x14ac:dyDescent="0.45">
      <c r="B389" s="59"/>
      <c r="C389" s="59"/>
      <c r="D389" s="59"/>
      <c r="E389" s="59"/>
      <c r="F389" s="59"/>
      <c r="P389" s="59"/>
      <c r="U389" s="59"/>
    </row>
    <row r="390" spans="2:21" x14ac:dyDescent="0.45">
      <c r="B390" s="59"/>
      <c r="C390" s="59"/>
      <c r="D390" s="59"/>
      <c r="E390" s="59"/>
      <c r="F390" s="59"/>
      <c r="P390" s="59"/>
      <c r="U390" s="59"/>
    </row>
    <row r="391" spans="2:21" x14ac:dyDescent="0.45">
      <c r="B391" s="59"/>
      <c r="C391" s="59"/>
      <c r="D391" s="59"/>
      <c r="E391" s="59"/>
      <c r="F391" s="59"/>
      <c r="P391" s="59"/>
      <c r="U391" s="59"/>
    </row>
    <row r="392" spans="2:21" x14ac:dyDescent="0.45">
      <c r="B392" s="59"/>
      <c r="C392" s="59"/>
      <c r="D392" s="59"/>
      <c r="E392" s="59"/>
      <c r="F392" s="59"/>
      <c r="P392" s="59"/>
      <c r="U392" s="59"/>
    </row>
    <row r="393" spans="2:21" x14ac:dyDescent="0.45">
      <c r="B393" s="59"/>
      <c r="C393" s="59"/>
      <c r="D393" s="59"/>
      <c r="E393" s="59"/>
      <c r="F393" s="59"/>
      <c r="P393" s="59"/>
      <c r="U393" s="59"/>
    </row>
    <row r="394" spans="2:21" x14ac:dyDescent="0.45">
      <c r="B394" s="59"/>
      <c r="C394" s="59"/>
      <c r="D394" s="59"/>
      <c r="E394" s="59"/>
      <c r="F394" s="59"/>
      <c r="P394" s="59"/>
      <c r="U394" s="59"/>
    </row>
    <row r="395" spans="2:21" x14ac:dyDescent="0.45">
      <c r="B395" s="59"/>
      <c r="C395" s="59"/>
      <c r="D395" s="59"/>
      <c r="E395" s="59"/>
      <c r="F395" s="59"/>
      <c r="P395" s="59"/>
      <c r="U395" s="59"/>
    </row>
    <row r="396" spans="2:21" x14ac:dyDescent="0.45">
      <c r="B396" s="59"/>
      <c r="C396" s="59"/>
      <c r="D396" s="59"/>
      <c r="E396" s="59"/>
      <c r="F396" s="59"/>
      <c r="P396" s="59"/>
      <c r="U396" s="59"/>
    </row>
    <row r="397" spans="2:21" x14ac:dyDescent="0.45">
      <c r="B397" s="59"/>
      <c r="C397" s="59"/>
      <c r="D397" s="59"/>
      <c r="E397" s="59"/>
      <c r="F397" s="59"/>
      <c r="P397" s="59"/>
      <c r="U397" s="59"/>
    </row>
    <row r="398" spans="2:21" x14ac:dyDescent="0.45">
      <c r="B398" s="59"/>
      <c r="C398" s="59"/>
      <c r="D398" s="59"/>
      <c r="E398" s="59"/>
      <c r="F398" s="59"/>
      <c r="P398" s="59"/>
      <c r="U398" s="59"/>
    </row>
    <row r="399" spans="2:21" x14ac:dyDescent="0.45">
      <c r="B399" s="59"/>
      <c r="C399" s="59"/>
      <c r="D399" s="59"/>
      <c r="E399" s="59"/>
      <c r="F399" s="59"/>
      <c r="P399" s="59"/>
      <c r="U399" s="59"/>
    </row>
    <row r="400" spans="2:21" x14ac:dyDescent="0.45">
      <c r="B400" s="59"/>
      <c r="C400" s="59"/>
      <c r="D400" s="59"/>
      <c r="E400" s="59"/>
      <c r="F400" s="59"/>
      <c r="P400" s="59"/>
      <c r="U400" s="59"/>
    </row>
    <row r="401" spans="2:21" x14ac:dyDescent="0.45">
      <c r="B401" s="59"/>
      <c r="C401" s="59"/>
      <c r="D401" s="59"/>
      <c r="E401" s="59"/>
      <c r="F401" s="59"/>
      <c r="P401" s="59"/>
      <c r="U401" s="59"/>
    </row>
    <row r="402" spans="2:21" x14ac:dyDescent="0.45">
      <c r="B402" s="59"/>
      <c r="C402" s="59"/>
      <c r="D402" s="59"/>
      <c r="E402" s="59"/>
      <c r="F402" s="59"/>
      <c r="P402" s="59"/>
      <c r="U402" s="59"/>
    </row>
    <row r="403" spans="2:21" x14ac:dyDescent="0.45">
      <c r="B403" s="59"/>
      <c r="C403" s="59"/>
      <c r="D403" s="59"/>
      <c r="E403" s="59"/>
      <c r="F403" s="59"/>
      <c r="P403" s="59"/>
      <c r="U403" s="59"/>
    </row>
    <row r="404" spans="2:21" x14ac:dyDescent="0.45">
      <c r="B404" s="59"/>
      <c r="C404" s="59"/>
      <c r="D404" s="59"/>
      <c r="E404" s="59"/>
      <c r="F404" s="59"/>
      <c r="P404" s="59"/>
      <c r="U404" s="59"/>
    </row>
    <row r="405" spans="2:21" x14ac:dyDescent="0.45">
      <c r="B405" s="59"/>
      <c r="C405" s="59"/>
      <c r="D405" s="59"/>
      <c r="E405" s="59"/>
      <c r="F405" s="59"/>
      <c r="P405" s="59"/>
      <c r="U405" s="59"/>
    </row>
    <row r="406" spans="2:21" x14ac:dyDescent="0.45">
      <c r="B406" s="59"/>
      <c r="C406" s="59"/>
      <c r="D406" s="59"/>
      <c r="E406" s="59"/>
      <c r="F406" s="59"/>
      <c r="P406" s="59"/>
      <c r="U406" s="59"/>
    </row>
    <row r="407" spans="2:21" x14ac:dyDescent="0.45">
      <c r="B407" s="59"/>
      <c r="C407" s="59"/>
      <c r="D407" s="59"/>
      <c r="E407" s="59"/>
      <c r="F407" s="59"/>
      <c r="P407" s="59"/>
      <c r="U407" s="59"/>
    </row>
    <row r="408" spans="2:21" x14ac:dyDescent="0.45">
      <c r="B408" s="59"/>
      <c r="C408" s="59"/>
      <c r="D408" s="59"/>
      <c r="E408" s="59"/>
      <c r="F408" s="59"/>
      <c r="P408" s="59"/>
      <c r="U408" s="59"/>
    </row>
    <row r="409" spans="2:21" x14ac:dyDescent="0.45">
      <c r="B409" s="59"/>
      <c r="C409" s="59"/>
      <c r="D409" s="59"/>
      <c r="E409" s="59"/>
      <c r="F409" s="59"/>
      <c r="P409" s="59"/>
      <c r="U409" s="59"/>
    </row>
    <row r="410" spans="2:21" x14ac:dyDescent="0.45">
      <c r="B410" s="59"/>
      <c r="C410" s="59"/>
      <c r="D410" s="59"/>
      <c r="E410" s="59"/>
      <c r="F410" s="59"/>
      <c r="P410" s="59"/>
      <c r="U410" s="59"/>
    </row>
    <row r="411" spans="2:21" x14ac:dyDescent="0.45">
      <c r="B411" s="59"/>
      <c r="C411" s="59"/>
      <c r="D411" s="59"/>
      <c r="E411" s="59"/>
      <c r="F411" s="59"/>
      <c r="P411" s="59"/>
      <c r="U411" s="59"/>
    </row>
    <row r="412" spans="2:21" x14ac:dyDescent="0.45">
      <c r="B412" s="59"/>
      <c r="C412" s="59"/>
      <c r="D412" s="59"/>
      <c r="E412" s="59"/>
      <c r="F412" s="59"/>
      <c r="P412" s="59"/>
      <c r="U412" s="59"/>
    </row>
    <row r="413" spans="2:21" x14ac:dyDescent="0.45">
      <c r="B413" s="59"/>
      <c r="C413" s="59"/>
      <c r="D413" s="59"/>
      <c r="E413" s="59"/>
      <c r="F413" s="59"/>
      <c r="P413" s="59"/>
      <c r="U413" s="59"/>
    </row>
    <row r="414" spans="2:21" x14ac:dyDescent="0.45">
      <c r="B414" s="59"/>
      <c r="C414" s="59"/>
      <c r="D414" s="59"/>
      <c r="E414" s="59"/>
      <c r="F414" s="59"/>
      <c r="P414" s="59"/>
      <c r="U414" s="59"/>
    </row>
    <row r="415" spans="2:21" x14ac:dyDescent="0.45">
      <c r="B415" s="59"/>
      <c r="C415" s="59"/>
      <c r="D415" s="59"/>
      <c r="E415" s="59"/>
      <c r="F415" s="59"/>
      <c r="P415" s="59"/>
      <c r="U415" s="59"/>
    </row>
    <row r="416" spans="2:21" x14ac:dyDescent="0.45">
      <c r="B416" s="59"/>
      <c r="C416" s="59"/>
      <c r="D416" s="59"/>
      <c r="E416" s="59"/>
      <c r="F416" s="59"/>
      <c r="P416" s="59"/>
      <c r="U416" s="59"/>
    </row>
    <row r="417" spans="2:21" x14ac:dyDescent="0.45">
      <c r="B417" s="59"/>
      <c r="C417" s="59"/>
      <c r="D417" s="59"/>
      <c r="E417" s="59"/>
      <c r="F417" s="59"/>
      <c r="P417" s="59"/>
      <c r="U417" s="59"/>
    </row>
    <row r="418" spans="2:21" x14ac:dyDescent="0.45">
      <c r="B418" s="59"/>
      <c r="C418" s="59"/>
      <c r="D418" s="59"/>
      <c r="E418" s="59"/>
      <c r="F418" s="59"/>
      <c r="P418" s="59"/>
      <c r="U418" s="59"/>
    </row>
    <row r="419" spans="2:21" x14ac:dyDescent="0.45">
      <c r="B419" s="59"/>
      <c r="C419" s="59"/>
      <c r="D419" s="59"/>
      <c r="E419" s="59"/>
      <c r="F419" s="59"/>
      <c r="P419" s="59"/>
      <c r="U419" s="59"/>
    </row>
    <row r="420" spans="2:21" x14ac:dyDescent="0.45">
      <c r="B420" s="59"/>
      <c r="C420" s="59"/>
      <c r="D420" s="59"/>
      <c r="E420" s="59"/>
      <c r="F420" s="59"/>
      <c r="P420" s="59"/>
      <c r="U420" s="59"/>
    </row>
    <row r="421" spans="2:21" x14ac:dyDescent="0.45">
      <c r="B421" s="59"/>
      <c r="C421" s="59"/>
      <c r="D421" s="59"/>
      <c r="E421" s="59"/>
      <c r="F421" s="59"/>
      <c r="P421" s="59"/>
      <c r="U421" s="59"/>
    </row>
    <row r="422" spans="2:21" x14ac:dyDescent="0.45">
      <c r="B422" s="59"/>
      <c r="C422" s="59"/>
      <c r="D422" s="59"/>
      <c r="E422" s="59"/>
      <c r="F422" s="59"/>
      <c r="P422" s="59"/>
      <c r="U422" s="59"/>
    </row>
    <row r="423" spans="2:21" x14ac:dyDescent="0.45">
      <c r="B423" s="59"/>
      <c r="C423" s="59"/>
      <c r="D423" s="59"/>
      <c r="E423" s="59"/>
      <c r="F423" s="59"/>
      <c r="P423" s="59"/>
      <c r="U423" s="59"/>
    </row>
    <row r="424" spans="2:21" x14ac:dyDescent="0.45">
      <c r="B424" s="59"/>
      <c r="C424" s="59"/>
      <c r="D424" s="59"/>
      <c r="E424" s="59"/>
      <c r="F424" s="59"/>
      <c r="P424" s="59"/>
      <c r="U424" s="59"/>
    </row>
    <row r="425" spans="2:21" x14ac:dyDescent="0.45">
      <c r="B425" s="59"/>
      <c r="C425" s="59"/>
      <c r="D425" s="59"/>
      <c r="E425" s="59"/>
      <c r="F425" s="59"/>
      <c r="P425" s="59"/>
      <c r="U425" s="59"/>
    </row>
    <row r="426" spans="2:21" x14ac:dyDescent="0.45">
      <c r="B426" s="59"/>
      <c r="C426" s="59"/>
      <c r="D426" s="59"/>
      <c r="E426" s="59"/>
      <c r="F426" s="59"/>
      <c r="P426" s="59"/>
      <c r="U426" s="59"/>
    </row>
    <row r="427" spans="2:21" x14ac:dyDescent="0.45">
      <c r="B427" s="59"/>
      <c r="C427" s="59"/>
      <c r="D427" s="59"/>
      <c r="E427" s="59"/>
      <c r="F427" s="59"/>
      <c r="P427" s="59"/>
      <c r="U427" s="59"/>
    </row>
    <row r="428" spans="2:21" x14ac:dyDescent="0.45">
      <c r="B428" s="59"/>
      <c r="C428" s="59"/>
      <c r="D428" s="59"/>
      <c r="E428" s="59"/>
      <c r="F428" s="59"/>
      <c r="P428" s="59"/>
      <c r="U428" s="59"/>
    </row>
    <row r="429" spans="2:21" x14ac:dyDescent="0.45">
      <c r="B429" s="59"/>
      <c r="C429" s="59"/>
      <c r="D429" s="59"/>
      <c r="E429" s="59"/>
      <c r="F429" s="59"/>
      <c r="P429" s="59"/>
      <c r="U429" s="59"/>
    </row>
    <row r="430" spans="2:21" x14ac:dyDescent="0.45">
      <c r="B430" s="59"/>
      <c r="C430" s="59"/>
      <c r="D430" s="59"/>
      <c r="E430" s="59"/>
      <c r="F430" s="59"/>
      <c r="P430" s="59"/>
      <c r="U430" s="59"/>
    </row>
    <row r="431" spans="2:21" x14ac:dyDescent="0.45">
      <c r="B431" s="59"/>
      <c r="C431" s="59"/>
      <c r="D431" s="59"/>
      <c r="E431" s="59"/>
      <c r="F431" s="59"/>
      <c r="P431" s="59"/>
      <c r="U431" s="59"/>
    </row>
    <row r="432" spans="2:21" x14ac:dyDescent="0.45">
      <c r="B432" s="59"/>
      <c r="C432" s="59"/>
      <c r="D432" s="59"/>
      <c r="E432" s="59"/>
      <c r="F432" s="59"/>
      <c r="P432" s="59"/>
      <c r="U432" s="59"/>
    </row>
    <row r="433" spans="2:21" x14ac:dyDescent="0.45">
      <c r="B433" s="59"/>
      <c r="C433" s="59"/>
      <c r="D433" s="59"/>
      <c r="E433" s="59"/>
      <c r="F433" s="59"/>
      <c r="P433" s="59"/>
      <c r="U433" s="59"/>
    </row>
    <row r="434" spans="2:21" x14ac:dyDescent="0.45">
      <c r="B434" s="59"/>
      <c r="C434" s="59"/>
      <c r="D434" s="59"/>
      <c r="E434" s="59"/>
      <c r="F434" s="59"/>
      <c r="P434" s="59"/>
      <c r="U434" s="59"/>
    </row>
    <row r="435" spans="2:21" x14ac:dyDescent="0.45">
      <c r="B435" s="59"/>
      <c r="C435" s="59"/>
      <c r="D435" s="59"/>
      <c r="E435" s="59"/>
      <c r="F435" s="59"/>
      <c r="P435" s="59"/>
      <c r="U435" s="59"/>
    </row>
    <row r="436" spans="2:21" x14ac:dyDescent="0.45">
      <c r="B436" s="59"/>
      <c r="C436" s="59"/>
      <c r="D436" s="59"/>
      <c r="E436" s="59"/>
      <c r="F436" s="59"/>
      <c r="P436" s="59"/>
      <c r="U436" s="59"/>
    </row>
    <row r="437" spans="2:21" x14ac:dyDescent="0.45">
      <c r="B437" s="59"/>
      <c r="C437" s="59"/>
      <c r="D437" s="59"/>
      <c r="E437" s="59"/>
      <c r="F437" s="59"/>
      <c r="P437" s="59"/>
      <c r="U437" s="59"/>
    </row>
    <row r="438" spans="2:21" x14ac:dyDescent="0.45">
      <c r="B438" s="59"/>
      <c r="C438" s="59"/>
      <c r="D438" s="59"/>
      <c r="E438" s="59"/>
      <c r="F438" s="59"/>
      <c r="P438" s="59"/>
      <c r="U438" s="59"/>
    </row>
    <row r="439" spans="2:21" x14ac:dyDescent="0.45">
      <c r="B439" s="59"/>
      <c r="C439" s="59"/>
      <c r="D439" s="59"/>
      <c r="E439" s="59"/>
      <c r="F439" s="59"/>
      <c r="P439" s="59"/>
      <c r="U439" s="59"/>
    </row>
    <row r="440" spans="2:21" x14ac:dyDescent="0.45">
      <c r="B440" s="59"/>
      <c r="C440" s="59"/>
      <c r="D440" s="59"/>
      <c r="E440" s="59"/>
      <c r="F440" s="59"/>
      <c r="P440" s="59"/>
      <c r="U440" s="59"/>
    </row>
    <row r="441" spans="2:21" x14ac:dyDescent="0.45">
      <c r="B441" s="59"/>
      <c r="C441" s="59"/>
      <c r="D441" s="59"/>
      <c r="E441" s="59"/>
      <c r="F441" s="59"/>
      <c r="P441" s="59"/>
      <c r="U441" s="59"/>
    </row>
    <row r="442" spans="2:21" x14ac:dyDescent="0.45">
      <c r="B442" s="59"/>
      <c r="C442" s="59"/>
      <c r="D442" s="59"/>
      <c r="E442" s="59"/>
      <c r="F442" s="59"/>
      <c r="P442" s="59"/>
      <c r="U442" s="59"/>
    </row>
    <row r="443" spans="2:21" x14ac:dyDescent="0.45">
      <c r="B443" s="59"/>
      <c r="C443" s="59"/>
      <c r="D443" s="59"/>
      <c r="E443" s="59"/>
      <c r="F443" s="59"/>
      <c r="P443" s="59"/>
      <c r="U443" s="59"/>
    </row>
    <row r="444" spans="2:21" x14ac:dyDescent="0.45">
      <c r="B444" s="59"/>
      <c r="C444" s="59"/>
      <c r="D444" s="59"/>
      <c r="E444" s="59"/>
      <c r="F444" s="59"/>
      <c r="P444" s="59"/>
      <c r="U444" s="59"/>
    </row>
    <row r="445" spans="2:21" x14ac:dyDescent="0.45">
      <c r="B445" s="59"/>
      <c r="C445" s="59"/>
      <c r="D445" s="59"/>
      <c r="E445" s="59"/>
      <c r="F445" s="59"/>
      <c r="P445" s="59"/>
      <c r="U445" s="59"/>
    </row>
    <row r="446" spans="2:21" x14ac:dyDescent="0.45">
      <c r="B446" s="59"/>
      <c r="C446" s="59"/>
      <c r="D446" s="59"/>
      <c r="E446" s="59"/>
      <c r="F446" s="59"/>
      <c r="P446" s="59"/>
      <c r="U446" s="59"/>
    </row>
    <row r="447" spans="2:21" x14ac:dyDescent="0.45">
      <c r="B447" s="59"/>
      <c r="C447" s="59"/>
      <c r="D447" s="59"/>
      <c r="E447" s="59"/>
      <c r="F447" s="59"/>
      <c r="P447" s="59"/>
      <c r="U447" s="59"/>
    </row>
    <row r="448" spans="2:21" x14ac:dyDescent="0.45">
      <c r="B448" s="59"/>
      <c r="C448" s="59"/>
      <c r="D448" s="59"/>
      <c r="E448" s="59"/>
      <c r="F448" s="59"/>
      <c r="P448" s="59"/>
      <c r="U448" s="59"/>
    </row>
    <row r="449" spans="2:21" x14ac:dyDescent="0.45">
      <c r="B449" s="59"/>
      <c r="C449" s="59"/>
      <c r="D449" s="59"/>
      <c r="E449" s="59"/>
      <c r="F449" s="59"/>
      <c r="P449" s="59"/>
      <c r="U449" s="59"/>
    </row>
    <row r="450" spans="2:21" x14ac:dyDescent="0.45">
      <c r="B450" s="59"/>
      <c r="C450" s="59"/>
      <c r="D450" s="59"/>
      <c r="E450" s="59"/>
      <c r="F450" s="59"/>
      <c r="P450" s="59"/>
      <c r="U450" s="59"/>
    </row>
    <row r="451" spans="2:21" x14ac:dyDescent="0.45">
      <c r="B451" s="59"/>
      <c r="C451" s="59"/>
      <c r="D451" s="59"/>
      <c r="E451" s="59"/>
      <c r="F451" s="59"/>
      <c r="P451" s="59"/>
      <c r="U451" s="59"/>
    </row>
    <row r="452" spans="2:21" x14ac:dyDescent="0.45">
      <c r="B452" s="59"/>
      <c r="C452" s="59"/>
      <c r="D452" s="59"/>
      <c r="E452" s="59"/>
      <c r="F452" s="59"/>
      <c r="P452" s="59"/>
      <c r="U452" s="59"/>
    </row>
    <row r="453" spans="2:21" x14ac:dyDescent="0.45">
      <c r="B453" s="59"/>
      <c r="C453" s="59"/>
      <c r="D453" s="59"/>
      <c r="E453" s="59"/>
      <c r="F453" s="59"/>
      <c r="P453" s="59"/>
      <c r="U453" s="59"/>
    </row>
    <row r="454" spans="2:21" x14ac:dyDescent="0.45">
      <c r="B454" s="59"/>
      <c r="C454" s="59"/>
      <c r="D454" s="59"/>
      <c r="E454" s="59"/>
      <c r="F454" s="59"/>
      <c r="P454" s="59"/>
      <c r="U454" s="59"/>
    </row>
    <row r="455" spans="2:21" x14ac:dyDescent="0.45">
      <c r="B455" s="59"/>
      <c r="C455" s="59"/>
      <c r="D455" s="59"/>
      <c r="E455" s="59"/>
      <c r="F455" s="59"/>
      <c r="P455" s="59"/>
      <c r="U455" s="59"/>
    </row>
    <row r="456" spans="2:21" x14ac:dyDescent="0.45">
      <c r="B456" s="59"/>
      <c r="C456" s="59"/>
      <c r="D456" s="59"/>
      <c r="E456" s="59"/>
      <c r="F456" s="59"/>
      <c r="P456" s="59"/>
      <c r="U456" s="59"/>
    </row>
    <row r="457" spans="2:21" x14ac:dyDescent="0.45">
      <c r="B457" s="59"/>
      <c r="C457" s="59"/>
      <c r="D457" s="59"/>
      <c r="E457" s="59"/>
      <c r="F457" s="59"/>
      <c r="P457" s="59"/>
      <c r="U457" s="59"/>
    </row>
    <row r="458" spans="2:21" x14ac:dyDescent="0.45">
      <c r="B458" s="59"/>
      <c r="C458" s="59"/>
      <c r="D458" s="59"/>
      <c r="E458" s="59"/>
      <c r="F458" s="59"/>
      <c r="P458" s="59"/>
      <c r="U458" s="59"/>
    </row>
    <row r="459" spans="2:21" x14ac:dyDescent="0.45">
      <c r="B459" s="59"/>
      <c r="C459" s="59"/>
      <c r="D459" s="59"/>
      <c r="E459" s="59"/>
      <c r="F459" s="59"/>
      <c r="P459" s="59"/>
      <c r="U459" s="59"/>
    </row>
    <row r="460" spans="2:21" x14ac:dyDescent="0.45">
      <c r="B460" s="59"/>
      <c r="C460" s="59"/>
      <c r="D460" s="59"/>
      <c r="E460" s="59"/>
      <c r="F460" s="59"/>
      <c r="P460" s="59"/>
      <c r="U460" s="59"/>
    </row>
    <row r="461" spans="2:21" x14ac:dyDescent="0.45">
      <c r="B461" s="59"/>
      <c r="C461" s="59"/>
      <c r="D461" s="59"/>
      <c r="E461" s="59"/>
      <c r="F461" s="59"/>
      <c r="P461" s="59"/>
      <c r="U461" s="59"/>
    </row>
    <row r="462" spans="2:21" x14ac:dyDescent="0.45">
      <c r="B462" s="59"/>
      <c r="C462" s="59"/>
      <c r="D462" s="59"/>
      <c r="E462" s="59"/>
      <c r="F462" s="59"/>
      <c r="P462" s="59"/>
      <c r="U462" s="59"/>
    </row>
    <row r="463" spans="2:21" x14ac:dyDescent="0.45">
      <c r="B463" s="59"/>
      <c r="C463" s="59"/>
      <c r="D463" s="59"/>
      <c r="E463" s="59"/>
      <c r="F463" s="59"/>
      <c r="P463" s="59"/>
      <c r="U463" s="59"/>
    </row>
    <row r="464" spans="2:21" x14ac:dyDescent="0.45">
      <c r="B464" s="59"/>
      <c r="C464" s="59"/>
      <c r="D464" s="59"/>
      <c r="E464" s="59"/>
      <c r="F464" s="59"/>
      <c r="P464" s="59"/>
      <c r="U464" s="59"/>
    </row>
    <row r="465" spans="2:21" x14ac:dyDescent="0.45">
      <c r="B465" s="59"/>
      <c r="C465" s="59"/>
      <c r="D465" s="59"/>
      <c r="E465" s="59"/>
      <c r="F465" s="59"/>
      <c r="P465" s="59"/>
      <c r="U465" s="59"/>
    </row>
    <row r="466" spans="2:21" x14ac:dyDescent="0.45">
      <c r="B466" s="59"/>
      <c r="C466" s="59"/>
      <c r="D466" s="59"/>
      <c r="E466" s="59"/>
      <c r="F466" s="59"/>
      <c r="P466" s="59"/>
      <c r="U466" s="59"/>
    </row>
    <row r="467" spans="2:21" x14ac:dyDescent="0.45">
      <c r="B467" s="59"/>
      <c r="C467" s="59"/>
      <c r="D467" s="59"/>
      <c r="E467" s="59"/>
      <c r="F467" s="59"/>
      <c r="P467" s="59"/>
      <c r="U467" s="59"/>
    </row>
    <row r="468" spans="2:21" x14ac:dyDescent="0.45">
      <c r="B468" s="59"/>
      <c r="C468" s="59"/>
      <c r="D468" s="59"/>
      <c r="E468" s="59"/>
      <c r="F468" s="59"/>
      <c r="P468" s="59"/>
      <c r="U468" s="59"/>
    </row>
    <row r="469" spans="2:21" x14ac:dyDescent="0.45">
      <c r="B469" s="59"/>
      <c r="C469" s="59"/>
      <c r="D469" s="59"/>
      <c r="E469" s="59"/>
      <c r="F469" s="59"/>
      <c r="P469" s="59"/>
      <c r="U469" s="59"/>
    </row>
    <row r="470" spans="2:21" x14ac:dyDescent="0.45">
      <c r="B470" s="59"/>
      <c r="C470" s="59"/>
      <c r="D470" s="59"/>
      <c r="E470" s="59"/>
      <c r="F470" s="59"/>
      <c r="P470" s="59"/>
      <c r="U470" s="59"/>
    </row>
    <row r="471" spans="2:21" x14ac:dyDescent="0.45">
      <c r="B471" s="59"/>
      <c r="C471" s="59"/>
      <c r="D471" s="59"/>
      <c r="E471" s="59"/>
      <c r="F471" s="59"/>
      <c r="P471" s="59"/>
      <c r="U471" s="59"/>
    </row>
    <row r="472" spans="2:21" x14ac:dyDescent="0.45">
      <c r="B472" s="59"/>
      <c r="C472" s="59"/>
      <c r="D472" s="59"/>
      <c r="E472" s="59"/>
      <c r="F472" s="59"/>
      <c r="P472" s="59"/>
      <c r="U472" s="59"/>
    </row>
    <row r="473" spans="2:21" x14ac:dyDescent="0.45">
      <c r="B473" s="59"/>
      <c r="C473" s="59"/>
      <c r="D473" s="59"/>
      <c r="E473" s="59"/>
      <c r="F473" s="59"/>
      <c r="P473" s="59"/>
      <c r="U473" s="59"/>
    </row>
    <row r="474" spans="2:21" x14ac:dyDescent="0.45">
      <c r="B474" s="59"/>
      <c r="C474" s="59"/>
      <c r="D474" s="59"/>
      <c r="E474" s="59"/>
      <c r="F474" s="59"/>
      <c r="P474" s="59"/>
      <c r="U474" s="59"/>
    </row>
    <row r="475" spans="2:21" x14ac:dyDescent="0.45">
      <c r="B475" s="59"/>
      <c r="C475" s="59"/>
      <c r="D475" s="59"/>
      <c r="E475" s="59"/>
      <c r="F475" s="59"/>
      <c r="P475" s="59"/>
      <c r="U475" s="59"/>
    </row>
    <row r="476" spans="2:21" x14ac:dyDescent="0.45">
      <c r="B476" s="59"/>
      <c r="C476" s="59"/>
      <c r="D476" s="59"/>
      <c r="E476" s="59"/>
      <c r="F476" s="59"/>
      <c r="P476" s="59"/>
      <c r="U476" s="59"/>
    </row>
    <row r="477" spans="2:21" x14ac:dyDescent="0.45">
      <c r="B477" s="59"/>
      <c r="C477" s="59"/>
      <c r="D477" s="59"/>
      <c r="E477" s="59"/>
      <c r="F477" s="59"/>
      <c r="P477" s="59"/>
      <c r="U477" s="59"/>
    </row>
    <row r="478" spans="2:21" x14ac:dyDescent="0.45">
      <c r="B478" s="59"/>
      <c r="C478" s="59"/>
      <c r="D478" s="59"/>
      <c r="E478" s="59"/>
      <c r="F478" s="59"/>
      <c r="P478" s="59"/>
      <c r="U478" s="59"/>
    </row>
    <row r="479" spans="2:21" x14ac:dyDescent="0.45">
      <c r="B479" s="59"/>
      <c r="C479" s="59"/>
      <c r="D479" s="59"/>
      <c r="E479" s="59"/>
      <c r="F479" s="59"/>
      <c r="P479" s="59"/>
      <c r="U479" s="59"/>
    </row>
    <row r="480" spans="2:21" x14ac:dyDescent="0.45">
      <c r="B480" s="59"/>
      <c r="C480" s="59"/>
      <c r="D480" s="59"/>
      <c r="E480" s="59"/>
      <c r="F480" s="59"/>
      <c r="P480" s="59"/>
      <c r="U480" s="59"/>
    </row>
    <row r="481" spans="2:21" x14ac:dyDescent="0.45">
      <c r="B481" s="59"/>
      <c r="C481" s="59"/>
      <c r="D481" s="59"/>
      <c r="E481" s="59"/>
      <c r="F481" s="59"/>
      <c r="P481" s="59"/>
      <c r="U481" s="59"/>
    </row>
    <row r="482" spans="2:21" x14ac:dyDescent="0.45">
      <c r="B482" s="59"/>
      <c r="C482" s="59"/>
      <c r="D482" s="59"/>
      <c r="E482" s="59"/>
      <c r="F482" s="59"/>
      <c r="P482" s="59"/>
      <c r="U482" s="59"/>
    </row>
    <row r="483" spans="2:21" x14ac:dyDescent="0.45">
      <c r="B483" s="59"/>
      <c r="C483" s="59"/>
      <c r="D483" s="59"/>
      <c r="E483" s="59"/>
      <c r="F483" s="59"/>
      <c r="P483" s="59"/>
      <c r="U483" s="59"/>
    </row>
    <row r="484" spans="2:21" x14ac:dyDescent="0.45">
      <c r="B484" s="59"/>
      <c r="C484" s="59"/>
      <c r="D484" s="59"/>
      <c r="E484" s="59"/>
      <c r="F484" s="59"/>
      <c r="P484" s="59"/>
      <c r="U484" s="59"/>
    </row>
    <row r="485" spans="2:21" x14ac:dyDescent="0.45">
      <c r="B485" s="59"/>
      <c r="C485" s="59"/>
      <c r="D485" s="59"/>
      <c r="E485" s="59"/>
      <c r="F485" s="59"/>
      <c r="P485" s="59"/>
      <c r="U485" s="59"/>
    </row>
    <row r="486" spans="2:21" x14ac:dyDescent="0.45">
      <c r="B486" s="59"/>
      <c r="C486" s="59"/>
      <c r="D486" s="59"/>
      <c r="E486" s="59"/>
      <c r="F486" s="59"/>
      <c r="P486" s="59"/>
      <c r="U486" s="59"/>
    </row>
    <row r="487" spans="2:21" x14ac:dyDescent="0.45">
      <c r="B487" s="59"/>
      <c r="C487" s="59"/>
      <c r="D487" s="59"/>
      <c r="E487" s="59"/>
      <c r="F487" s="59"/>
      <c r="P487" s="59"/>
      <c r="U487" s="59"/>
    </row>
    <row r="488" spans="2:21" x14ac:dyDescent="0.45">
      <c r="B488" s="59"/>
      <c r="C488" s="59"/>
      <c r="D488" s="59"/>
      <c r="E488" s="59"/>
      <c r="F488" s="59"/>
      <c r="P488" s="59"/>
      <c r="U488" s="59"/>
    </row>
    <row r="489" spans="2:21" x14ac:dyDescent="0.45">
      <c r="B489" s="59"/>
      <c r="C489" s="59"/>
      <c r="D489" s="59"/>
      <c r="E489" s="59"/>
      <c r="F489" s="59"/>
      <c r="P489" s="59"/>
      <c r="U489" s="59"/>
    </row>
    <row r="490" spans="2:21" x14ac:dyDescent="0.45">
      <c r="B490" s="59"/>
      <c r="C490" s="59"/>
      <c r="D490" s="59"/>
      <c r="E490" s="59"/>
      <c r="F490" s="59"/>
      <c r="P490" s="59"/>
      <c r="U490" s="59"/>
    </row>
    <row r="491" spans="2:21" x14ac:dyDescent="0.45">
      <c r="B491" s="59"/>
      <c r="C491" s="59"/>
      <c r="D491" s="59"/>
      <c r="E491" s="59"/>
      <c r="F491" s="59"/>
      <c r="P491" s="59"/>
      <c r="U491" s="59"/>
    </row>
    <row r="492" spans="2:21" x14ac:dyDescent="0.45">
      <c r="B492" s="59"/>
      <c r="C492" s="59"/>
      <c r="D492" s="59"/>
      <c r="E492" s="59"/>
      <c r="F492" s="59"/>
      <c r="P492" s="59"/>
      <c r="U492" s="59"/>
    </row>
    <row r="493" spans="2:21" x14ac:dyDescent="0.45">
      <c r="B493" s="59"/>
      <c r="C493" s="59"/>
      <c r="D493" s="59"/>
      <c r="E493" s="59"/>
      <c r="F493" s="59"/>
      <c r="P493" s="59"/>
      <c r="U493" s="59"/>
    </row>
    <row r="494" spans="2:21" x14ac:dyDescent="0.45">
      <c r="B494" s="59"/>
      <c r="C494" s="59"/>
      <c r="D494" s="59"/>
      <c r="E494" s="59"/>
      <c r="F494" s="59"/>
      <c r="P494" s="59"/>
      <c r="U494" s="59"/>
    </row>
    <row r="495" spans="2:21" x14ac:dyDescent="0.45">
      <c r="B495" s="59"/>
      <c r="C495" s="59"/>
      <c r="D495" s="59"/>
      <c r="E495" s="59"/>
      <c r="F495" s="59"/>
      <c r="P495" s="59"/>
      <c r="U495" s="59"/>
    </row>
    <row r="496" spans="2:21" x14ac:dyDescent="0.45">
      <c r="B496" s="59"/>
      <c r="C496" s="59"/>
      <c r="D496" s="59"/>
      <c r="E496" s="59"/>
      <c r="F496" s="59"/>
      <c r="P496" s="59"/>
      <c r="U496" s="59"/>
    </row>
    <row r="497" spans="2:21" x14ac:dyDescent="0.45">
      <c r="B497" s="59"/>
      <c r="C497" s="59"/>
      <c r="D497" s="59"/>
      <c r="E497" s="59"/>
      <c r="F497" s="59"/>
      <c r="P497" s="59"/>
      <c r="U497" s="59"/>
    </row>
    <row r="498" spans="2:21" x14ac:dyDescent="0.45">
      <c r="B498" s="59"/>
      <c r="C498" s="59"/>
      <c r="D498" s="59"/>
      <c r="E498" s="59"/>
      <c r="F498" s="59"/>
      <c r="P498" s="59"/>
      <c r="U498" s="59"/>
    </row>
    <row r="499" spans="2:21" x14ac:dyDescent="0.45">
      <c r="B499" s="59"/>
      <c r="C499" s="59"/>
      <c r="D499" s="59"/>
      <c r="E499" s="59"/>
      <c r="F499" s="59"/>
      <c r="P499" s="59"/>
      <c r="U499" s="59"/>
    </row>
    <row r="500" spans="2:21" x14ac:dyDescent="0.45">
      <c r="B500" s="59"/>
      <c r="C500" s="59"/>
      <c r="D500" s="59"/>
      <c r="E500" s="59"/>
      <c r="F500" s="59"/>
      <c r="P500" s="59"/>
      <c r="U500" s="59"/>
    </row>
    <row r="501" spans="2:21" x14ac:dyDescent="0.45">
      <c r="B501" s="59"/>
      <c r="C501" s="59"/>
      <c r="D501" s="59"/>
      <c r="E501" s="59"/>
      <c r="F501" s="59"/>
      <c r="P501" s="59"/>
      <c r="U501" s="59"/>
    </row>
    <row r="502" spans="2:21" x14ac:dyDescent="0.45">
      <c r="B502" s="59"/>
      <c r="C502" s="59"/>
      <c r="D502" s="59"/>
      <c r="E502" s="59"/>
      <c r="F502" s="59"/>
      <c r="P502" s="59"/>
      <c r="U502" s="59"/>
    </row>
    <row r="503" spans="2:21" x14ac:dyDescent="0.45">
      <c r="B503" s="59"/>
      <c r="C503" s="59"/>
      <c r="D503" s="59"/>
      <c r="E503" s="59"/>
      <c r="F503" s="59"/>
      <c r="P503" s="59"/>
      <c r="U503" s="59"/>
    </row>
    <row r="504" spans="2:21" x14ac:dyDescent="0.45">
      <c r="B504" s="59"/>
      <c r="C504" s="59"/>
      <c r="D504" s="59"/>
      <c r="E504" s="59"/>
      <c r="F504" s="59"/>
      <c r="P504" s="59"/>
      <c r="U504" s="59"/>
    </row>
    <row r="505" spans="2:21" x14ac:dyDescent="0.45">
      <c r="B505" s="59"/>
      <c r="C505" s="59"/>
      <c r="D505" s="59"/>
      <c r="E505" s="59"/>
      <c r="F505" s="59"/>
      <c r="P505" s="59"/>
      <c r="U505" s="59"/>
    </row>
    <row r="506" spans="2:21" x14ac:dyDescent="0.45">
      <c r="B506" s="59"/>
      <c r="C506" s="59"/>
      <c r="D506" s="59"/>
      <c r="E506" s="59"/>
      <c r="F506" s="59"/>
      <c r="P506" s="59"/>
      <c r="U506" s="59"/>
    </row>
    <row r="507" spans="2:21" x14ac:dyDescent="0.45">
      <c r="B507" s="59"/>
      <c r="C507" s="59"/>
      <c r="D507" s="59"/>
      <c r="E507" s="59"/>
      <c r="F507" s="59"/>
      <c r="P507" s="59"/>
      <c r="U507" s="59"/>
    </row>
    <row r="508" spans="2:21" x14ac:dyDescent="0.45">
      <c r="B508" s="59"/>
      <c r="C508" s="59"/>
      <c r="D508" s="59"/>
      <c r="E508" s="59"/>
      <c r="F508" s="59"/>
      <c r="P508" s="59"/>
      <c r="U508" s="59"/>
    </row>
    <row r="509" spans="2:21" x14ac:dyDescent="0.45">
      <c r="B509" s="59"/>
      <c r="C509" s="59"/>
      <c r="D509" s="59"/>
      <c r="E509" s="59"/>
      <c r="F509" s="59"/>
      <c r="P509" s="59"/>
      <c r="U509" s="59"/>
    </row>
    <row r="510" spans="2:21" x14ac:dyDescent="0.45">
      <c r="B510" s="59"/>
      <c r="C510" s="59"/>
      <c r="D510" s="59"/>
      <c r="E510" s="59"/>
      <c r="F510" s="59"/>
      <c r="P510" s="59"/>
      <c r="U510" s="59"/>
    </row>
    <row r="511" spans="2:21" x14ac:dyDescent="0.45">
      <c r="B511" s="59"/>
      <c r="C511" s="59"/>
      <c r="D511" s="59"/>
      <c r="E511" s="59"/>
      <c r="F511" s="59"/>
      <c r="P511" s="59"/>
      <c r="U511" s="59"/>
    </row>
    <row r="512" spans="2:21" x14ac:dyDescent="0.45">
      <c r="B512" s="59"/>
      <c r="C512" s="59"/>
      <c r="D512" s="59"/>
      <c r="E512" s="59"/>
      <c r="F512" s="59"/>
      <c r="P512" s="59"/>
      <c r="U512" s="59"/>
    </row>
    <row r="513" spans="2:21" x14ac:dyDescent="0.45">
      <c r="B513" s="59"/>
      <c r="C513" s="59"/>
      <c r="D513" s="59"/>
      <c r="E513" s="59"/>
      <c r="F513" s="59"/>
      <c r="P513" s="59"/>
      <c r="U513" s="59"/>
    </row>
    <row r="514" spans="2:21" x14ac:dyDescent="0.45">
      <c r="B514" s="59"/>
      <c r="C514" s="59"/>
      <c r="D514" s="59"/>
      <c r="E514" s="59"/>
      <c r="F514" s="59"/>
      <c r="P514" s="59"/>
      <c r="U514" s="59"/>
    </row>
    <row r="515" spans="2:21" x14ac:dyDescent="0.45">
      <c r="B515" s="59"/>
      <c r="C515" s="59"/>
      <c r="D515" s="59"/>
      <c r="E515" s="59"/>
      <c r="F515" s="59"/>
      <c r="P515" s="59"/>
      <c r="U515" s="59"/>
    </row>
    <row r="516" spans="2:21" x14ac:dyDescent="0.45">
      <c r="B516" s="59"/>
      <c r="C516" s="59"/>
      <c r="D516" s="59"/>
      <c r="E516" s="59"/>
      <c r="F516" s="59"/>
      <c r="P516" s="59"/>
      <c r="U516" s="59"/>
    </row>
    <row r="517" spans="2:21" x14ac:dyDescent="0.45">
      <c r="B517" s="59"/>
      <c r="C517" s="59"/>
      <c r="D517" s="59"/>
      <c r="E517" s="59"/>
      <c r="F517" s="59"/>
      <c r="P517" s="59"/>
      <c r="U517" s="59"/>
    </row>
    <row r="518" spans="2:21" x14ac:dyDescent="0.45">
      <c r="B518" s="59"/>
      <c r="C518" s="59"/>
      <c r="D518" s="59"/>
      <c r="E518" s="59"/>
      <c r="F518" s="59"/>
      <c r="P518" s="59"/>
      <c r="U518" s="59"/>
    </row>
    <row r="519" spans="2:21" x14ac:dyDescent="0.45">
      <c r="B519" s="59"/>
      <c r="C519" s="59"/>
      <c r="D519" s="59"/>
      <c r="E519" s="59"/>
      <c r="F519" s="59"/>
      <c r="P519" s="59"/>
      <c r="U519" s="59"/>
    </row>
    <row r="520" spans="2:21" x14ac:dyDescent="0.45">
      <c r="B520" s="59"/>
      <c r="C520" s="59"/>
      <c r="D520" s="59"/>
      <c r="E520" s="59"/>
      <c r="F520" s="59"/>
      <c r="P520" s="59"/>
      <c r="U520" s="59"/>
    </row>
    <row r="521" spans="2:21" x14ac:dyDescent="0.45">
      <c r="B521" s="59"/>
      <c r="C521" s="59"/>
      <c r="D521" s="59"/>
      <c r="E521" s="59"/>
      <c r="F521" s="59"/>
      <c r="P521" s="59"/>
      <c r="U521" s="59"/>
    </row>
    <row r="522" spans="2:21" x14ac:dyDescent="0.45">
      <c r="B522" s="59"/>
      <c r="C522" s="59"/>
      <c r="D522" s="59"/>
      <c r="E522" s="59"/>
      <c r="F522" s="59"/>
      <c r="P522" s="59"/>
      <c r="U522" s="59"/>
    </row>
    <row r="523" spans="2:21" x14ac:dyDescent="0.45">
      <c r="B523" s="59"/>
      <c r="C523" s="59"/>
      <c r="D523" s="59"/>
      <c r="E523" s="59"/>
      <c r="F523" s="59"/>
      <c r="P523" s="59"/>
      <c r="U523" s="59"/>
    </row>
    <row r="524" spans="2:21" x14ac:dyDescent="0.45">
      <c r="B524" s="59"/>
      <c r="C524" s="59"/>
      <c r="D524" s="59"/>
      <c r="E524" s="59"/>
      <c r="F524" s="59"/>
      <c r="P524" s="59"/>
      <c r="U524" s="59"/>
    </row>
    <row r="525" spans="2:21" x14ac:dyDescent="0.45">
      <c r="B525" s="59"/>
      <c r="C525" s="59"/>
      <c r="D525" s="59"/>
      <c r="E525" s="59"/>
      <c r="F525" s="59"/>
      <c r="P525" s="59"/>
      <c r="U525" s="59"/>
    </row>
    <row r="526" spans="2:21" x14ac:dyDescent="0.45">
      <c r="B526" s="59"/>
      <c r="C526" s="59"/>
      <c r="D526" s="59"/>
      <c r="E526" s="59"/>
      <c r="F526" s="59"/>
      <c r="P526" s="59"/>
      <c r="U526" s="59"/>
    </row>
    <row r="527" spans="2:21" x14ac:dyDescent="0.45">
      <c r="B527" s="59"/>
      <c r="C527" s="59"/>
      <c r="D527" s="59"/>
      <c r="E527" s="59"/>
      <c r="F527" s="59"/>
      <c r="P527" s="59"/>
      <c r="U527" s="59"/>
    </row>
    <row r="528" spans="2:21" x14ac:dyDescent="0.45">
      <c r="B528" s="59"/>
      <c r="C528" s="59"/>
      <c r="D528" s="59"/>
      <c r="E528" s="59"/>
      <c r="F528" s="59"/>
      <c r="P528" s="59"/>
      <c r="U528" s="59"/>
    </row>
    <row r="529" spans="2:21" x14ac:dyDescent="0.45">
      <c r="B529" s="59"/>
      <c r="C529" s="59"/>
      <c r="D529" s="59"/>
      <c r="E529" s="59"/>
      <c r="F529" s="59"/>
      <c r="P529" s="59"/>
      <c r="U529" s="59"/>
    </row>
    <row r="530" spans="2:21" x14ac:dyDescent="0.45">
      <c r="B530" s="59"/>
      <c r="C530" s="59"/>
      <c r="D530" s="59"/>
      <c r="E530" s="59"/>
      <c r="F530" s="59"/>
      <c r="P530" s="59"/>
      <c r="U530" s="59"/>
    </row>
    <row r="531" spans="2:21" x14ac:dyDescent="0.45">
      <c r="B531" s="59"/>
      <c r="C531" s="59"/>
      <c r="D531" s="59"/>
      <c r="E531" s="59"/>
      <c r="F531" s="59"/>
      <c r="P531" s="59"/>
      <c r="U531" s="59"/>
    </row>
    <row r="532" spans="2:21" x14ac:dyDescent="0.45">
      <c r="B532" s="59"/>
      <c r="C532" s="59"/>
      <c r="D532" s="59"/>
      <c r="E532" s="59"/>
      <c r="F532" s="59"/>
      <c r="P532" s="59"/>
      <c r="U532" s="59"/>
    </row>
    <row r="533" spans="2:21" x14ac:dyDescent="0.45">
      <c r="B533" s="59"/>
      <c r="C533" s="59"/>
      <c r="D533" s="59"/>
      <c r="E533" s="59"/>
      <c r="F533" s="59"/>
      <c r="P533" s="59"/>
      <c r="U533" s="59"/>
    </row>
    <row r="534" spans="2:21" x14ac:dyDescent="0.45">
      <c r="B534" s="59"/>
      <c r="C534" s="59"/>
      <c r="D534" s="59"/>
      <c r="E534" s="59"/>
      <c r="F534" s="59"/>
      <c r="P534" s="59"/>
      <c r="U534" s="59"/>
    </row>
    <row r="535" spans="2:21" x14ac:dyDescent="0.45">
      <c r="B535" s="59"/>
      <c r="C535" s="59"/>
      <c r="D535" s="59"/>
      <c r="E535" s="59"/>
      <c r="F535" s="59"/>
      <c r="P535" s="59"/>
      <c r="U535" s="59"/>
    </row>
    <row r="536" spans="2:21" x14ac:dyDescent="0.45">
      <c r="B536" s="59"/>
      <c r="C536" s="59"/>
      <c r="D536" s="59"/>
      <c r="E536" s="59"/>
      <c r="F536" s="59"/>
      <c r="P536" s="59"/>
      <c r="U536" s="59"/>
    </row>
    <row r="537" spans="2:21" x14ac:dyDescent="0.45">
      <c r="B537" s="59"/>
      <c r="C537" s="59"/>
      <c r="D537" s="59"/>
      <c r="E537" s="59"/>
      <c r="F537" s="59"/>
      <c r="P537" s="59"/>
      <c r="U537" s="59"/>
    </row>
    <row r="538" spans="2:21" x14ac:dyDescent="0.45">
      <c r="B538" s="59"/>
      <c r="C538" s="59"/>
      <c r="D538" s="59"/>
      <c r="E538" s="59"/>
      <c r="F538" s="59"/>
      <c r="P538" s="59"/>
      <c r="U538" s="59"/>
    </row>
    <row r="539" spans="2:21" x14ac:dyDescent="0.45">
      <c r="B539" s="59"/>
      <c r="C539" s="59"/>
      <c r="D539" s="59"/>
      <c r="E539" s="59"/>
      <c r="F539" s="59"/>
      <c r="P539" s="59"/>
      <c r="U539" s="59"/>
    </row>
    <row r="540" spans="2:21" x14ac:dyDescent="0.45">
      <c r="B540" s="59"/>
      <c r="C540" s="59"/>
      <c r="D540" s="59"/>
      <c r="E540" s="59"/>
      <c r="F540" s="59"/>
      <c r="P540" s="59"/>
      <c r="U540" s="59"/>
    </row>
    <row r="541" spans="2:21" x14ac:dyDescent="0.45">
      <c r="B541" s="59"/>
      <c r="C541" s="59"/>
      <c r="D541" s="59"/>
      <c r="E541" s="59"/>
      <c r="F541" s="59"/>
      <c r="P541" s="59"/>
      <c r="U541" s="59"/>
    </row>
    <row r="542" spans="2:21" x14ac:dyDescent="0.45">
      <c r="B542" s="59"/>
      <c r="C542" s="59"/>
      <c r="D542" s="59"/>
      <c r="E542" s="59"/>
      <c r="F542" s="59"/>
      <c r="P542" s="59"/>
      <c r="U542" s="59"/>
    </row>
    <row r="543" spans="2:21" x14ac:dyDescent="0.45">
      <c r="B543" s="59"/>
      <c r="C543" s="59"/>
      <c r="D543" s="59"/>
      <c r="E543" s="59"/>
      <c r="F543" s="59"/>
      <c r="P543" s="59"/>
      <c r="U543" s="59"/>
    </row>
    <row r="544" spans="2:21" x14ac:dyDescent="0.45">
      <c r="B544" s="59"/>
      <c r="C544" s="59"/>
      <c r="D544" s="59"/>
      <c r="E544" s="59"/>
      <c r="F544" s="59"/>
      <c r="P544" s="59"/>
      <c r="U544" s="59"/>
    </row>
    <row r="545" spans="2:21" x14ac:dyDescent="0.45">
      <c r="B545" s="59"/>
      <c r="C545" s="59"/>
      <c r="D545" s="59"/>
      <c r="E545" s="59"/>
      <c r="F545" s="59"/>
      <c r="P545" s="59"/>
      <c r="U545" s="59"/>
    </row>
    <row r="546" spans="2:21" x14ac:dyDescent="0.45">
      <c r="B546" s="59"/>
      <c r="C546" s="59"/>
      <c r="D546" s="59"/>
      <c r="E546" s="59"/>
      <c r="F546" s="59"/>
      <c r="P546" s="59"/>
      <c r="U546" s="59"/>
    </row>
    <row r="547" spans="2:21" x14ac:dyDescent="0.45">
      <c r="B547" s="59"/>
      <c r="C547" s="59"/>
      <c r="D547" s="59"/>
      <c r="E547" s="59"/>
      <c r="F547" s="59"/>
      <c r="P547" s="59"/>
      <c r="U547" s="59"/>
    </row>
    <row r="548" spans="2:21" x14ac:dyDescent="0.45">
      <c r="B548" s="59"/>
      <c r="C548" s="59"/>
      <c r="D548" s="59"/>
      <c r="E548" s="59"/>
      <c r="F548" s="59"/>
      <c r="P548" s="59"/>
      <c r="U548" s="59"/>
    </row>
    <row r="549" spans="2:21" x14ac:dyDescent="0.45">
      <c r="B549" s="59"/>
      <c r="C549" s="59"/>
      <c r="D549" s="59"/>
      <c r="E549" s="59"/>
      <c r="F549" s="59"/>
      <c r="P549" s="59"/>
      <c r="U549" s="59"/>
    </row>
    <row r="550" spans="2:21" x14ac:dyDescent="0.45">
      <c r="B550" s="59"/>
      <c r="C550" s="59"/>
      <c r="D550" s="59"/>
      <c r="E550" s="59"/>
      <c r="F550" s="59"/>
      <c r="P550" s="59"/>
      <c r="U550" s="59"/>
    </row>
    <row r="551" spans="2:21" x14ac:dyDescent="0.45">
      <c r="B551" s="59"/>
      <c r="C551" s="59"/>
      <c r="D551" s="59"/>
      <c r="E551" s="59"/>
      <c r="F551" s="59"/>
      <c r="P551" s="59"/>
      <c r="U551" s="59"/>
    </row>
    <row r="552" spans="2:21" x14ac:dyDescent="0.45">
      <c r="B552" s="59"/>
      <c r="C552" s="59"/>
      <c r="D552" s="59"/>
      <c r="E552" s="59"/>
      <c r="F552" s="59"/>
      <c r="P552" s="59"/>
      <c r="U552" s="59"/>
    </row>
    <row r="553" spans="2:21" x14ac:dyDescent="0.45">
      <c r="B553" s="59"/>
      <c r="C553" s="59"/>
      <c r="D553" s="59"/>
      <c r="E553" s="59"/>
      <c r="F553" s="59"/>
      <c r="P553" s="59"/>
      <c r="U553" s="59"/>
    </row>
    <row r="554" spans="2:21" x14ac:dyDescent="0.45">
      <c r="B554" s="59"/>
      <c r="C554" s="59"/>
      <c r="D554" s="59"/>
      <c r="E554" s="59"/>
      <c r="F554" s="59"/>
      <c r="P554" s="59"/>
      <c r="U554" s="59"/>
    </row>
    <row r="555" spans="2:21" x14ac:dyDescent="0.45">
      <c r="B555" s="59"/>
      <c r="C555" s="59"/>
      <c r="D555" s="59"/>
      <c r="E555" s="59"/>
      <c r="F555" s="59"/>
      <c r="P555" s="59"/>
      <c r="U555" s="59"/>
    </row>
    <row r="556" spans="2:21" x14ac:dyDescent="0.45">
      <c r="B556" s="59"/>
      <c r="C556" s="59"/>
      <c r="D556" s="59"/>
      <c r="E556" s="59"/>
      <c r="F556" s="59"/>
      <c r="P556" s="59"/>
      <c r="U556" s="59"/>
    </row>
    <row r="557" spans="2:21" x14ac:dyDescent="0.45">
      <c r="B557" s="59"/>
      <c r="C557" s="59"/>
      <c r="D557" s="59"/>
      <c r="E557" s="59"/>
      <c r="F557" s="59"/>
      <c r="P557" s="59"/>
      <c r="U557" s="59"/>
    </row>
    <row r="558" spans="2:21" x14ac:dyDescent="0.45">
      <c r="B558" s="59"/>
      <c r="C558" s="59"/>
      <c r="D558" s="59"/>
      <c r="E558" s="59"/>
      <c r="F558" s="59"/>
      <c r="P558" s="59"/>
      <c r="U558" s="59"/>
    </row>
    <row r="559" spans="2:21" x14ac:dyDescent="0.45">
      <c r="B559" s="59"/>
      <c r="C559" s="59"/>
      <c r="D559" s="59"/>
      <c r="E559" s="59"/>
      <c r="F559" s="59"/>
      <c r="P559" s="59"/>
      <c r="U559" s="59"/>
    </row>
    <row r="560" spans="2:21" x14ac:dyDescent="0.45">
      <c r="B560" s="59"/>
      <c r="C560" s="59"/>
      <c r="D560" s="59"/>
      <c r="E560" s="59"/>
      <c r="F560" s="59"/>
      <c r="P560" s="59"/>
      <c r="U560" s="59"/>
    </row>
    <row r="561" spans="2:21" x14ac:dyDescent="0.45">
      <c r="B561" s="59"/>
      <c r="C561" s="59"/>
      <c r="D561" s="59"/>
      <c r="E561" s="59"/>
      <c r="F561" s="59"/>
      <c r="P561" s="59"/>
      <c r="U561" s="59"/>
    </row>
    <row r="562" spans="2:21" x14ac:dyDescent="0.45">
      <c r="B562" s="59"/>
      <c r="C562" s="59"/>
      <c r="D562" s="59"/>
      <c r="E562" s="59"/>
      <c r="F562" s="59"/>
      <c r="P562" s="59"/>
      <c r="U562" s="59"/>
    </row>
    <row r="563" spans="2:21" x14ac:dyDescent="0.45">
      <c r="B563" s="59"/>
      <c r="C563" s="59"/>
      <c r="D563" s="59"/>
      <c r="E563" s="59"/>
      <c r="F563" s="59"/>
      <c r="P563" s="59"/>
      <c r="U563" s="59"/>
    </row>
    <row r="564" spans="2:21" x14ac:dyDescent="0.45">
      <c r="B564" s="59"/>
      <c r="C564" s="59"/>
      <c r="D564" s="59"/>
      <c r="E564" s="59"/>
      <c r="F564" s="59"/>
      <c r="P564" s="59"/>
      <c r="U564" s="59"/>
    </row>
    <row r="565" spans="2:21" x14ac:dyDescent="0.45">
      <c r="B565" s="59"/>
      <c r="C565" s="59"/>
      <c r="D565" s="59"/>
      <c r="E565" s="59"/>
      <c r="F565" s="59"/>
      <c r="P565" s="59"/>
      <c r="U565" s="59"/>
    </row>
    <row r="566" spans="2:21" x14ac:dyDescent="0.45">
      <c r="B566" s="59"/>
      <c r="C566" s="59"/>
      <c r="D566" s="59"/>
      <c r="E566" s="59"/>
      <c r="F566" s="59"/>
      <c r="P566" s="59"/>
      <c r="U566" s="59"/>
    </row>
    <row r="567" spans="2:21" x14ac:dyDescent="0.45">
      <c r="B567" s="59"/>
      <c r="C567" s="59"/>
      <c r="D567" s="59"/>
      <c r="E567" s="59"/>
      <c r="F567" s="59"/>
      <c r="P567" s="59"/>
      <c r="U567" s="59"/>
    </row>
    <row r="568" spans="2:21" x14ac:dyDescent="0.45">
      <c r="B568" s="59"/>
      <c r="C568" s="59"/>
      <c r="D568" s="59"/>
      <c r="E568" s="59"/>
      <c r="F568" s="59"/>
      <c r="P568" s="59"/>
      <c r="U568" s="59"/>
    </row>
    <row r="569" spans="2:21" x14ac:dyDescent="0.45">
      <c r="B569" s="59"/>
      <c r="C569" s="59"/>
      <c r="D569" s="59"/>
      <c r="E569" s="59"/>
      <c r="F569" s="59"/>
      <c r="P569" s="59"/>
      <c r="U569" s="59"/>
    </row>
    <row r="570" spans="2:21" x14ac:dyDescent="0.45">
      <c r="B570" s="59"/>
      <c r="C570" s="59"/>
      <c r="D570" s="59"/>
      <c r="E570" s="59"/>
      <c r="F570" s="59"/>
      <c r="P570" s="59"/>
      <c r="U570" s="59"/>
    </row>
    <row r="571" spans="2:21" x14ac:dyDescent="0.45">
      <c r="B571" s="59"/>
      <c r="C571" s="59"/>
      <c r="D571" s="59"/>
      <c r="E571" s="59"/>
      <c r="F571" s="59"/>
      <c r="P571" s="59"/>
      <c r="U571" s="59"/>
    </row>
    <row r="572" spans="2:21" x14ac:dyDescent="0.45">
      <c r="B572" s="59"/>
      <c r="C572" s="59"/>
      <c r="D572" s="59"/>
      <c r="E572" s="59"/>
      <c r="F572" s="59"/>
      <c r="P572" s="59"/>
      <c r="U572" s="59"/>
    </row>
    <row r="573" spans="2:21" x14ac:dyDescent="0.45">
      <c r="B573" s="59"/>
      <c r="C573" s="59"/>
      <c r="D573" s="59"/>
      <c r="E573" s="59"/>
      <c r="F573" s="59"/>
      <c r="P573" s="59"/>
      <c r="U573" s="59"/>
    </row>
    <row r="574" spans="2:21" x14ac:dyDescent="0.45">
      <c r="B574" s="59"/>
      <c r="C574" s="59"/>
      <c r="D574" s="59"/>
      <c r="E574" s="59"/>
      <c r="F574" s="59"/>
      <c r="P574" s="59"/>
      <c r="U574" s="59"/>
    </row>
    <row r="575" spans="2:21" x14ac:dyDescent="0.45">
      <c r="B575" s="59"/>
      <c r="C575" s="59"/>
      <c r="D575" s="59"/>
      <c r="E575" s="59"/>
      <c r="F575" s="59"/>
      <c r="P575" s="59"/>
      <c r="U575" s="59"/>
    </row>
    <row r="576" spans="2:21" x14ac:dyDescent="0.45">
      <c r="B576" s="59"/>
      <c r="C576" s="59"/>
      <c r="D576" s="59"/>
      <c r="E576" s="59"/>
      <c r="F576" s="59"/>
      <c r="P576" s="59"/>
      <c r="U576" s="59"/>
    </row>
    <row r="577" spans="2:21" x14ac:dyDescent="0.45">
      <c r="B577" s="59"/>
      <c r="C577" s="59"/>
      <c r="D577" s="59"/>
      <c r="E577" s="59"/>
      <c r="F577" s="59"/>
      <c r="P577" s="59"/>
      <c r="U577" s="59"/>
    </row>
    <row r="578" spans="2:21" x14ac:dyDescent="0.45">
      <c r="B578" s="59"/>
      <c r="C578" s="59"/>
      <c r="D578" s="59"/>
      <c r="E578" s="59"/>
      <c r="F578" s="59"/>
      <c r="P578" s="59"/>
      <c r="U578" s="59"/>
    </row>
    <row r="579" spans="2:21" x14ac:dyDescent="0.45">
      <c r="B579" s="59"/>
      <c r="C579" s="59"/>
      <c r="D579" s="59"/>
      <c r="E579" s="59"/>
      <c r="F579" s="59"/>
      <c r="P579" s="59"/>
      <c r="U579" s="59"/>
    </row>
    <row r="580" spans="2:21" x14ac:dyDescent="0.45">
      <c r="B580" s="59"/>
      <c r="C580" s="59"/>
      <c r="D580" s="59"/>
      <c r="E580" s="59"/>
      <c r="F580" s="59"/>
      <c r="P580" s="59"/>
      <c r="U580" s="59"/>
    </row>
    <row r="581" spans="2:21" x14ac:dyDescent="0.45">
      <c r="B581" s="59"/>
      <c r="C581" s="59"/>
      <c r="D581" s="59"/>
      <c r="E581" s="59"/>
      <c r="F581" s="59"/>
      <c r="P581" s="59"/>
      <c r="U581" s="59"/>
    </row>
    <row r="582" spans="2:21" x14ac:dyDescent="0.45">
      <c r="B582" s="59"/>
      <c r="C582" s="59"/>
      <c r="D582" s="59"/>
      <c r="E582" s="59"/>
      <c r="F582" s="59"/>
      <c r="P582" s="59"/>
      <c r="U582" s="59"/>
    </row>
    <row r="583" spans="2:21" x14ac:dyDescent="0.45">
      <c r="B583" s="59"/>
      <c r="C583" s="59"/>
      <c r="D583" s="59"/>
      <c r="E583" s="59"/>
      <c r="F583" s="59"/>
      <c r="P583" s="59"/>
      <c r="U583" s="59"/>
    </row>
    <row r="584" spans="2:21" x14ac:dyDescent="0.45">
      <c r="B584" s="59"/>
      <c r="C584" s="59"/>
      <c r="D584" s="59"/>
      <c r="E584" s="59"/>
      <c r="F584" s="59"/>
      <c r="P584" s="59"/>
      <c r="U584" s="59"/>
    </row>
    <row r="585" spans="2:21" x14ac:dyDescent="0.45">
      <c r="B585" s="59"/>
      <c r="C585" s="59"/>
      <c r="D585" s="59"/>
      <c r="E585" s="59"/>
      <c r="F585" s="59"/>
      <c r="P585" s="59"/>
      <c r="U585" s="59"/>
    </row>
    <row r="586" spans="2:21" x14ac:dyDescent="0.45">
      <c r="B586" s="59"/>
      <c r="C586" s="59"/>
      <c r="D586" s="59"/>
      <c r="E586" s="59"/>
      <c r="F586" s="59"/>
      <c r="P586" s="59"/>
      <c r="U586" s="59"/>
    </row>
    <row r="587" spans="2:21" x14ac:dyDescent="0.45">
      <c r="B587" s="59"/>
      <c r="C587" s="59"/>
      <c r="D587" s="59"/>
      <c r="E587" s="59"/>
      <c r="F587" s="59"/>
      <c r="P587" s="59"/>
      <c r="U587" s="59"/>
    </row>
    <row r="588" spans="2:21" x14ac:dyDescent="0.45">
      <c r="B588" s="59"/>
      <c r="C588" s="59"/>
      <c r="D588" s="59"/>
      <c r="E588" s="59"/>
      <c r="F588" s="59"/>
      <c r="P588" s="59"/>
      <c r="U588" s="59"/>
    </row>
    <row r="589" spans="2:21" x14ac:dyDescent="0.45">
      <c r="B589" s="59"/>
      <c r="C589" s="59"/>
      <c r="D589" s="59"/>
      <c r="E589" s="59"/>
      <c r="F589" s="59"/>
      <c r="P589" s="59"/>
      <c r="U589" s="59"/>
    </row>
    <row r="590" spans="2:21" x14ac:dyDescent="0.45">
      <c r="B590" s="59"/>
      <c r="C590" s="59"/>
      <c r="D590" s="59"/>
      <c r="E590" s="59"/>
      <c r="F590" s="59"/>
      <c r="P590" s="59"/>
      <c r="U590" s="59"/>
    </row>
    <row r="591" spans="2:21" x14ac:dyDescent="0.45">
      <c r="B591" s="59"/>
      <c r="C591" s="59"/>
      <c r="D591" s="59"/>
      <c r="E591" s="59"/>
      <c r="F591" s="59"/>
      <c r="P591" s="59"/>
      <c r="U591" s="59"/>
    </row>
    <row r="592" spans="2:21" x14ac:dyDescent="0.45">
      <c r="B592" s="59"/>
      <c r="C592" s="59"/>
      <c r="D592" s="59"/>
      <c r="E592" s="59"/>
      <c r="F592" s="59"/>
      <c r="P592" s="59"/>
      <c r="U592" s="59"/>
    </row>
    <row r="593" spans="2:21" x14ac:dyDescent="0.45">
      <c r="B593" s="59"/>
      <c r="C593" s="59"/>
      <c r="D593" s="59"/>
      <c r="E593" s="59"/>
      <c r="F593" s="59"/>
      <c r="P593" s="59"/>
      <c r="U593" s="59"/>
    </row>
    <row r="594" spans="2:21" x14ac:dyDescent="0.45">
      <c r="B594" s="59"/>
      <c r="C594" s="59"/>
      <c r="D594" s="59"/>
      <c r="E594" s="59"/>
      <c r="F594" s="59"/>
      <c r="P594" s="59"/>
      <c r="U594" s="59"/>
    </row>
    <row r="595" spans="2:21" x14ac:dyDescent="0.45">
      <c r="B595" s="59"/>
      <c r="C595" s="59"/>
      <c r="D595" s="59"/>
      <c r="E595" s="59"/>
      <c r="F595" s="59"/>
      <c r="P595" s="59"/>
      <c r="U595" s="59"/>
    </row>
    <row r="596" spans="2:21" x14ac:dyDescent="0.45">
      <c r="B596" s="59"/>
      <c r="C596" s="59"/>
      <c r="D596" s="59"/>
      <c r="E596" s="59"/>
      <c r="F596" s="59"/>
      <c r="P596" s="59"/>
      <c r="U596" s="59"/>
    </row>
    <row r="597" spans="2:21" x14ac:dyDescent="0.45">
      <c r="B597" s="59"/>
      <c r="C597" s="59"/>
      <c r="D597" s="59"/>
      <c r="E597" s="59"/>
      <c r="F597" s="59"/>
      <c r="P597" s="59"/>
      <c r="U597" s="59"/>
    </row>
    <row r="598" spans="2:21" x14ac:dyDescent="0.45">
      <c r="B598" s="59"/>
      <c r="C598" s="59"/>
      <c r="D598" s="59"/>
      <c r="E598" s="59"/>
      <c r="F598" s="59"/>
      <c r="P598" s="59"/>
      <c r="U598" s="59"/>
    </row>
    <row r="599" spans="2:21" x14ac:dyDescent="0.45">
      <c r="B599" s="59"/>
      <c r="C599" s="59"/>
      <c r="D599" s="59"/>
      <c r="E599" s="59"/>
      <c r="F599" s="59"/>
      <c r="P599" s="59"/>
      <c r="U599" s="59"/>
    </row>
    <row r="600" spans="2:21" x14ac:dyDescent="0.45">
      <c r="B600" s="59"/>
      <c r="C600" s="59"/>
      <c r="D600" s="59"/>
      <c r="E600" s="59"/>
      <c r="F600" s="59"/>
      <c r="P600" s="59"/>
      <c r="U600" s="59"/>
    </row>
    <row r="601" spans="2:21" x14ac:dyDescent="0.45">
      <c r="B601" s="59"/>
      <c r="C601" s="59"/>
      <c r="D601" s="59"/>
      <c r="E601" s="59"/>
      <c r="F601" s="59"/>
      <c r="P601" s="59"/>
      <c r="U601" s="59"/>
    </row>
    <row r="602" spans="2:21" x14ac:dyDescent="0.45">
      <c r="B602" s="59"/>
      <c r="C602" s="59"/>
      <c r="D602" s="59"/>
      <c r="E602" s="59"/>
      <c r="F602" s="59"/>
      <c r="P602" s="59"/>
      <c r="U602" s="59"/>
    </row>
    <row r="603" spans="2:21" x14ac:dyDescent="0.45">
      <c r="B603" s="59"/>
      <c r="C603" s="59"/>
      <c r="D603" s="59"/>
      <c r="E603" s="59"/>
      <c r="F603" s="59"/>
      <c r="P603" s="59"/>
      <c r="U603" s="59"/>
    </row>
    <row r="604" spans="2:21" x14ac:dyDescent="0.45">
      <c r="B604" s="59"/>
      <c r="C604" s="59"/>
      <c r="D604" s="59"/>
      <c r="E604" s="59"/>
      <c r="F604" s="59"/>
      <c r="P604" s="59"/>
      <c r="U604" s="59"/>
    </row>
    <row r="605" spans="2:21" x14ac:dyDescent="0.45">
      <c r="B605" s="59"/>
      <c r="C605" s="59"/>
      <c r="D605" s="59"/>
      <c r="E605" s="59"/>
      <c r="F605" s="59"/>
      <c r="P605" s="59"/>
      <c r="U605" s="59"/>
    </row>
    <row r="606" spans="2:21" x14ac:dyDescent="0.45">
      <c r="B606" s="59"/>
      <c r="C606" s="59"/>
      <c r="D606" s="59"/>
      <c r="E606" s="59"/>
      <c r="F606" s="59"/>
      <c r="P606" s="59"/>
      <c r="U606" s="59"/>
    </row>
    <row r="607" spans="2:21" x14ac:dyDescent="0.45">
      <c r="B607" s="59"/>
      <c r="C607" s="59"/>
      <c r="D607" s="59"/>
      <c r="E607" s="59"/>
      <c r="F607" s="59"/>
      <c r="P607" s="59"/>
      <c r="U607" s="59"/>
    </row>
    <row r="608" spans="2:21" x14ac:dyDescent="0.45">
      <c r="B608" s="59"/>
      <c r="C608" s="59"/>
      <c r="D608" s="59"/>
      <c r="E608" s="59"/>
      <c r="F608" s="59"/>
      <c r="P608" s="59"/>
      <c r="U608" s="59"/>
    </row>
    <row r="609" spans="2:21" x14ac:dyDescent="0.45">
      <c r="B609" s="59"/>
      <c r="C609" s="59"/>
      <c r="D609" s="59"/>
      <c r="E609" s="59"/>
      <c r="F609" s="59"/>
      <c r="P609" s="59"/>
      <c r="U609" s="59"/>
    </row>
    <row r="610" spans="2:21" x14ac:dyDescent="0.45">
      <c r="B610" s="59"/>
      <c r="C610" s="59"/>
      <c r="D610" s="59"/>
      <c r="E610" s="59"/>
      <c r="F610" s="59"/>
      <c r="P610" s="59"/>
      <c r="U610" s="59"/>
    </row>
    <row r="611" spans="2:21" x14ac:dyDescent="0.45">
      <c r="B611" s="59"/>
      <c r="C611" s="59"/>
      <c r="D611" s="59"/>
      <c r="E611" s="59"/>
      <c r="F611" s="59"/>
      <c r="P611" s="59"/>
      <c r="U611" s="59"/>
    </row>
    <row r="612" spans="2:21" x14ac:dyDescent="0.45">
      <c r="B612" s="59"/>
      <c r="C612" s="59"/>
      <c r="D612" s="59"/>
      <c r="E612" s="59"/>
      <c r="F612" s="59"/>
      <c r="P612" s="59"/>
      <c r="U612" s="59"/>
    </row>
    <row r="613" spans="2:21" x14ac:dyDescent="0.45">
      <c r="B613" s="59"/>
      <c r="C613" s="59"/>
      <c r="D613" s="59"/>
      <c r="E613" s="59"/>
      <c r="F613" s="59"/>
      <c r="P613" s="59"/>
      <c r="U613" s="59"/>
    </row>
    <row r="614" spans="2:21" x14ac:dyDescent="0.45">
      <c r="B614" s="59"/>
      <c r="C614" s="59"/>
      <c r="D614" s="59"/>
      <c r="E614" s="59"/>
      <c r="F614" s="59"/>
      <c r="P614" s="59"/>
      <c r="U614" s="59"/>
    </row>
    <row r="615" spans="2:21" x14ac:dyDescent="0.45">
      <c r="B615" s="59"/>
      <c r="C615" s="59"/>
      <c r="D615" s="59"/>
      <c r="E615" s="59"/>
      <c r="F615" s="59"/>
      <c r="P615" s="59"/>
      <c r="U615" s="59"/>
    </row>
    <row r="616" spans="2:21" x14ac:dyDescent="0.45">
      <c r="B616" s="59"/>
      <c r="C616" s="59"/>
      <c r="D616" s="59"/>
      <c r="E616" s="59"/>
      <c r="F616" s="59"/>
      <c r="P616" s="59"/>
      <c r="U616" s="59"/>
    </row>
    <row r="617" spans="2:21" x14ac:dyDescent="0.45">
      <c r="B617" s="59"/>
      <c r="C617" s="59"/>
      <c r="D617" s="59"/>
      <c r="E617" s="59"/>
      <c r="F617" s="59"/>
      <c r="P617" s="59"/>
      <c r="U617" s="59"/>
    </row>
    <row r="618" spans="2:21" x14ac:dyDescent="0.45">
      <c r="B618" s="59"/>
      <c r="C618" s="59"/>
      <c r="D618" s="59"/>
      <c r="E618" s="59"/>
      <c r="F618" s="59"/>
      <c r="P618" s="59"/>
      <c r="U618" s="59"/>
    </row>
    <row r="619" spans="2:21" x14ac:dyDescent="0.45">
      <c r="B619" s="59"/>
      <c r="C619" s="59"/>
      <c r="D619" s="59"/>
      <c r="E619" s="59"/>
      <c r="F619" s="59"/>
      <c r="P619" s="59"/>
      <c r="U619" s="59"/>
    </row>
    <row r="620" spans="2:21" x14ac:dyDescent="0.45">
      <c r="B620" s="59"/>
      <c r="C620" s="59"/>
      <c r="D620" s="59"/>
      <c r="E620" s="59"/>
      <c r="F620" s="59"/>
      <c r="P620" s="59"/>
      <c r="U620" s="59"/>
    </row>
    <row r="621" spans="2:21" x14ac:dyDescent="0.45">
      <c r="B621" s="59"/>
      <c r="C621" s="59"/>
      <c r="D621" s="59"/>
      <c r="E621" s="59"/>
      <c r="F621" s="59"/>
      <c r="P621" s="59"/>
      <c r="U621" s="59"/>
    </row>
    <row r="622" spans="2:21" x14ac:dyDescent="0.45">
      <c r="B622" s="59"/>
      <c r="C622" s="59"/>
      <c r="D622" s="59"/>
      <c r="E622" s="59"/>
      <c r="F622" s="59"/>
      <c r="P622" s="59"/>
      <c r="U622" s="59"/>
    </row>
    <row r="623" spans="2:21" x14ac:dyDescent="0.45">
      <c r="B623" s="59"/>
      <c r="C623" s="59"/>
      <c r="D623" s="59"/>
      <c r="E623" s="59"/>
      <c r="F623" s="59"/>
      <c r="P623" s="59"/>
      <c r="U623" s="59"/>
    </row>
    <row r="624" spans="2:21" x14ac:dyDescent="0.45">
      <c r="B624" s="59"/>
      <c r="C624" s="59"/>
      <c r="D624" s="59"/>
      <c r="E624" s="59"/>
      <c r="F624" s="59"/>
      <c r="P624" s="59"/>
      <c r="U624" s="59"/>
    </row>
    <row r="625" spans="2:21" x14ac:dyDescent="0.45">
      <c r="B625" s="59"/>
      <c r="C625" s="59"/>
      <c r="D625" s="59"/>
      <c r="E625" s="59"/>
      <c r="F625" s="59"/>
      <c r="P625" s="59"/>
      <c r="U625" s="59"/>
    </row>
    <row r="626" spans="2:21" x14ac:dyDescent="0.45">
      <c r="B626" s="59"/>
      <c r="C626" s="59"/>
      <c r="D626" s="59"/>
      <c r="E626" s="59"/>
      <c r="F626" s="59"/>
      <c r="P626" s="59"/>
      <c r="U626" s="59"/>
    </row>
    <row r="627" spans="2:21" x14ac:dyDescent="0.45">
      <c r="B627" s="59"/>
      <c r="C627" s="59"/>
      <c r="D627" s="59"/>
      <c r="E627" s="59"/>
      <c r="F627" s="59"/>
      <c r="P627" s="59"/>
      <c r="U627" s="59"/>
    </row>
    <row r="628" spans="2:21" x14ac:dyDescent="0.45">
      <c r="B628" s="59"/>
      <c r="C628" s="59"/>
      <c r="D628" s="59"/>
      <c r="E628" s="59"/>
      <c r="F628" s="59"/>
      <c r="P628" s="59"/>
      <c r="U628" s="59"/>
    </row>
    <row r="629" spans="2:21" x14ac:dyDescent="0.45">
      <c r="B629" s="59"/>
      <c r="C629" s="59"/>
      <c r="D629" s="59"/>
      <c r="E629" s="59"/>
      <c r="F629" s="59"/>
      <c r="P629" s="59"/>
      <c r="U629" s="59"/>
    </row>
    <row r="630" spans="2:21" x14ac:dyDescent="0.45">
      <c r="B630" s="59"/>
      <c r="C630" s="59"/>
      <c r="D630" s="59"/>
      <c r="E630" s="59"/>
      <c r="F630" s="59"/>
      <c r="P630" s="59"/>
      <c r="U630" s="59"/>
    </row>
    <row r="631" spans="2:21" x14ac:dyDescent="0.45">
      <c r="B631" s="59"/>
      <c r="C631" s="59"/>
      <c r="D631" s="59"/>
      <c r="E631" s="59"/>
      <c r="F631" s="59"/>
      <c r="P631" s="59"/>
      <c r="U631" s="59"/>
    </row>
    <row r="632" spans="2:21" x14ac:dyDescent="0.45">
      <c r="B632" s="59"/>
      <c r="C632" s="59"/>
      <c r="D632" s="59"/>
      <c r="E632" s="59"/>
      <c r="F632" s="59"/>
      <c r="P632" s="59"/>
      <c r="U632" s="59"/>
    </row>
    <row r="633" spans="2:21" x14ac:dyDescent="0.45">
      <c r="B633" s="59"/>
      <c r="C633" s="59"/>
      <c r="D633" s="59"/>
      <c r="E633" s="59"/>
      <c r="F633" s="59"/>
      <c r="P633" s="59"/>
      <c r="U633" s="59"/>
    </row>
    <row r="634" spans="2:21" x14ac:dyDescent="0.45">
      <c r="B634" s="59"/>
      <c r="C634" s="59"/>
      <c r="D634" s="59"/>
      <c r="E634" s="59"/>
      <c r="F634" s="59"/>
      <c r="P634" s="59"/>
      <c r="U634" s="59"/>
    </row>
    <row r="635" spans="2:21" x14ac:dyDescent="0.45">
      <c r="B635" s="59"/>
      <c r="C635" s="59"/>
      <c r="D635" s="59"/>
      <c r="E635" s="59"/>
      <c r="F635" s="59"/>
      <c r="P635" s="59"/>
      <c r="U635" s="59"/>
    </row>
    <row r="636" spans="2:21" x14ac:dyDescent="0.45">
      <c r="B636" s="59"/>
      <c r="C636" s="59"/>
      <c r="D636" s="59"/>
      <c r="E636" s="59"/>
      <c r="F636" s="59"/>
      <c r="P636" s="59"/>
      <c r="U636" s="59"/>
    </row>
    <row r="637" spans="2:21" x14ac:dyDescent="0.45">
      <c r="B637" s="59"/>
      <c r="C637" s="59"/>
      <c r="D637" s="59"/>
      <c r="E637" s="59"/>
      <c r="F637" s="59"/>
      <c r="P637" s="59"/>
      <c r="U637" s="59"/>
    </row>
    <row r="638" spans="2:21" x14ac:dyDescent="0.45">
      <c r="B638" s="59"/>
      <c r="C638" s="59"/>
      <c r="D638" s="59"/>
      <c r="E638" s="59"/>
      <c r="F638" s="59"/>
      <c r="P638" s="59"/>
      <c r="U638" s="59"/>
    </row>
    <row r="639" spans="2:21" x14ac:dyDescent="0.45">
      <c r="B639" s="59"/>
      <c r="C639" s="59"/>
      <c r="D639" s="59"/>
      <c r="E639" s="59"/>
      <c r="F639" s="59"/>
      <c r="P639" s="59"/>
      <c r="U639" s="59"/>
    </row>
    <row r="640" spans="2:21" x14ac:dyDescent="0.45">
      <c r="B640" s="59"/>
      <c r="C640" s="59"/>
      <c r="D640" s="59"/>
      <c r="E640" s="59"/>
      <c r="F640" s="59"/>
      <c r="P640" s="59"/>
      <c r="U640" s="59"/>
    </row>
    <row r="641" spans="2:21" x14ac:dyDescent="0.45">
      <c r="B641" s="59"/>
      <c r="C641" s="59"/>
      <c r="D641" s="59"/>
      <c r="E641" s="59"/>
      <c r="F641" s="59"/>
      <c r="P641" s="59"/>
      <c r="U641" s="59"/>
    </row>
    <row r="642" spans="2:21" x14ac:dyDescent="0.45">
      <c r="B642" s="59"/>
      <c r="C642" s="59"/>
      <c r="D642" s="59"/>
      <c r="E642" s="59"/>
      <c r="F642" s="59"/>
      <c r="P642" s="59"/>
      <c r="U642" s="59"/>
    </row>
    <row r="643" spans="2:21" x14ac:dyDescent="0.45">
      <c r="B643" s="59"/>
      <c r="C643" s="59"/>
      <c r="D643" s="59"/>
      <c r="E643" s="59"/>
      <c r="F643" s="59"/>
      <c r="P643" s="59"/>
      <c r="U643" s="59"/>
    </row>
    <row r="644" spans="2:21" x14ac:dyDescent="0.45">
      <c r="B644" s="59"/>
      <c r="C644" s="59"/>
      <c r="D644" s="59"/>
      <c r="E644" s="59"/>
      <c r="F644" s="59"/>
      <c r="P644" s="59"/>
      <c r="U644" s="59"/>
    </row>
    <row r="645" spans="2:21" x14ac:dyDescent="0.45">
      <c r="B645" s="59"/>
      <c r="C645" s="59"/>
      <c r="D645" s="59"/>
      <c r="E645" s="59"/>
      <c r="F645" s="59"/>
      <c r="P645" s="59"/>
      <c r="U645" s="59"/>
    </row>
    <row r="646" spans="2:21" x14ac:dyDescent="0.45">
      <c r="B646" s="59"/>
      <c r="C646" s="59"/>
      <c r="D646" s="59"/>
      <c r="E646" s="59"/>
      <c r="F646" s="59"/>
      <c r="P646" s="59"/>
      <c r="U646" s="59"/>
    </row>
    <row r="647" spans="2:21" x14ac:dyDescent="0.45">
      <c r="B647" s="59"/>
      <c r="C647" s="59"/>
      <c r="D647" s="59"/>
      <c r="E647" s="59"/>
      <c r="F647" s="59"/>
      <c r="P647" s="59"/>
      <c r="U647" s="59"/>
    </row>
    <row r="648" spans="2:21" x14ac:dyDescent="0.45">
      <c r="B648" s="59"/>
      <c r="C648" s="59"/>
      <c r="D648" s="59"/>
      <c r="E648" s="59"/>
      <c r="F648" s="59"/>
      <c r="P648" s="59"/>
      <c r="U648" s="59"/>
    </row>
    <row r="649" spans="2:21" x14ac:dyDescent="0.45">
      <c r="B649" s="59"/>
      <c r="C649" s="59"/>
      <c r="D649" s="59"/>
      <c r="E649" s="59"/>
      <c r="F649" s="59"/>
      <c r="P649" s="59"/>
      <c r="U649" s="59"/>
    </row>
    <row r="650" spans="2:21" x14ac:dyDescent="0.45">
      <c r="B650" s="59"/>
      <c r="C650" s="59"/>
      <c r="D650" s="59"/>
      <c r="E650" s="59"/>
      <c r="F650" s="59"/>
      <c r="P650" s="59"/>
      <c r="U650" s="59"/>
    </row>
    <row r="651" spans="2:21" x14ac:dyDescent="0.45">
      <c r="B651" s="59"/>
      <c r="C651" s="59"/>
      <c r="D651" s="59"/>
      <c r="E651" s="59"/>
      <c r="F651" s="59"/>
      <c r="P651" s="59"/>
      <c r="U651" s="59"/>
    </row>
    <row r="652" spans="2:21" x14ac:dyDescent="0.45">
      <c r="B652" s="59"/>
      <c r="C652" s="59"/>
      <c r="D652" s="59"/>
      <c r="E652" s="59"/>
      <c r="F652" s="59"/>
      <c r="P652" s="59"/>
      <c r="U652" s="59"/>
    </row>
    <row r="653" spans="2:21" x14ac:dyDescent="0.45">
      <c r="B653" s="59"/>
      <c r="C653" s="59"/>
      <c r="D653" s="59"/>
      <c r="E653" s="59"/>
      <c r="F653" s="59"/>
      <c r="P653" s="59"/>
      <c r="U653" s="59"/>
    </row>
    <row r="654" spans="2:21" x14ac:dyDescent="0.45">
      <c r="B654" s="59"/>
      <c r="C654" s="59"/>
      <c r="D654" s="59"/>
      <c r="E654" s="59"/>
      <c r="F654" s="59"/>
      <c r="P654" s="59"/>
      <c r="U654" s="59"/>
    </row>
    <row r="655" spans="2:21" x14ac:dyDescent="0.45">
      <c r="B655" s="59"/>
      <c r="C655" s="59"/>
      <c r="D655" s="59"/>
      <c r="E655" s="59"/>
      <c r="F655" s="59"/>
      <c r="P655" s="59"/>
      <c r="U655" s="59"/>
    </row>
    <row r="656" spans="2:21" x14ac:dyDescent="0.45">
      <c r="B656" s="59"/>
      <c r="C656" s="59"/>
      <c r="D656" s="59"/>
      <c r="E656" s="59"/>
      <c r="F656" s="59"/>
      <c r="P656" s="59"/>
      <c r="U656" s="59"/>
    </row>
    <row r="657" spans="2:21" x14ac:dyDescent="0.45">
      <c r="B657" s="59"/>
      <c r="C657" s="59"/>
      <c r="D657" s="59"/>
      <c r="E657" s="59"/>
      <c r="F657" s="59"/>
      <c r="P657" s="59"/>
      <c r="U657" s="59"/>
    </row>
    <row r="658" spans="2:21" x14ac:dyDescent="0.45">
      <c r="B658" s="59"/>
      <c r="C658" s="59"/>
      <c r="D658" s="59"/>
      <c r="E658" s="59"/>
      <c r="F658" s="59"/>
      <c r="P658" s="59"/>
      <c r="U658" s="59"/>
    </row>
    <row r="659" spans="2:21" x14ac:dyDescent="0.45">
      <c r="B659" s="59"/>
      <c r="C659" s="59"/>
      <c r="D659" s="59"/>
      <c r="E659" s="59"/>
      <c r="F659" s="59"/>
      <c r="P659" s="59"/>
      <c r="U659" s="59"/>
    </row>
    <row r="660" spans="2:21" x14ac:dyDescent="0.45">
      <c r="B660" s="59"/>
      <c r="C660" s="59"/>
      <c r="D660" s="59"/>
      <c r="E660" s="59"/>
      <c r="F660" s="59"/>
      <c r="P660" s="59"/>
      <c r="U660" s="59"/>
    </row>
    <row r="661" spans="2:21" x14ac:dyDescent="0.45">
      <c r="B661" s="59"/>
      <c r="C661" s="59"/>
      <c r="D661" s="59"/>
      <c r="E661" s="59"/>
      <c r="F661" s="59"/>
      <c r="P661" s="59"/>
      <c r="U661" s="59"/>
    </row>
    <row r="662" spans="2:21" x14ac:dyDescent="0.45">
      <c r="B662" s="59"/>
      <c r="C662" s="59"/>
      <c r="D662" s="59"/>
      <c r="E662" s="59"/>
      <c r="F662" s="59"/>
      <c r="P662" s="59"/>
      <c r="U662" s="59"/>
    </row>
    <row r="663" spans="2:21" x14ac:dyDescent="0.45">
      <c r="B663" s="59"/>
      <c r="C663" s="59"/>
      <c r="D663" s="59"/>
      <c r="E663" s="59"/>
      <c r="F663" s="59"/>
      <c r="P663" s="59"/>
      <c r="U663" s="59"/>
    </row>
    <row r="664" spans="2:21" x14ac:dyDescent="0.45">
      <c r="B664" s="59"/>
      <c r="C664" s="59"/>
      <c r="D664" s="59"/>
      <c r="E664" s="59"/>
      <c r="F664" s="59"/>
      <c r="P664" s="59"/>
      <c r="U664" s="59"/>
    </row>
    <row r="665" spans="2:21" x14ac:dyDescent="0.45">
      <c r="B665" s="59"/>
      <c r="C665" s="59"/>
      <c r="D665" s="59"/>
      <c r="E665" s="59"/>
      <c r="F665" s="59"/>
      <c r="P665" s="59"/>
      <c r="U665" s="59"/>
    </row>
    <row r="666" spans="2:21" x14ac:dyDescent="0.45">
      <c r="B666" s="59"/>
      <c r="C666" s="59"/>
      <c r="D666" s="59"/>
      <c r="E666" s="59"/>
      <c r="F666" s="59"/>
      <c r="P666" s="59"/>
      <c r="U666" s="59"/>
    </row>
    <row r="667" spans="2:21" x14ac:dyDescent="0.45">
      <c r="B667" s="59"/>
      <c r="C667" s="59"/>
      <c r="D667" s="59"/>
      <c r="E667" s="59"/>
      <c r="F667" s="59"/>
      <c r="P667" s="59"/>
      <c r="U667" s="59"/>
    </row>
    <row r="668" spans="2:21" x14ac:dyDescent="0.45">
      <c r="B668" s="59"/>
      <c r="C668" s="59"/>
      <c r="D668" s="59"/>
      <c r="E668" s="59"/>
      <c r="F668" s="59"/>
      <c r="P668" s="59"/>
      <c r="U668" s="59"/>
    </row>
    <row r="669" spans="2:21" x14ac:dyDescent="0.45">
      <c r="B669" s="59"/>
      <c r="C669" s="59"/>
      <c r="D669" s="59"/>
      <c r="E669" s="59"/>
      <c r="F669" s="59"/>
      <c r="P669" s="59"/>
      <c r="U669" s="59"/>
    </row>
    <row r="670" spans="2:21" x14ac:dyDescent="0.45">
      <c r="B670" s="59"/>
      <c r="C670" s="59"/>
      <c r="D670" s="59"/>
      <c r="E670" s="59"/>
      <c r="F670" s="59"/>
      <c r="P670" s="59"/>
      <c r="U670" s="59"/>
    </row>
    <row r="671" spans="2:21" x14ac:dyDescent="0.45">
      <c r="B671" s="59"/>
      <c r="C671" s="59"/>
      <c r="D671" s="59"/>
      <c r="E671" s="59"/>
      <c r="F671" s="59"/>
      <c r="P671" s="59"/>
      <c r="U671" s="59"/>
    </row>
    <row r="672" spans="2:21" x14ac:dyDescent="0.45">
      <c r="B672" s="59"/>
      <c r="C672" s="59"/>
      <c r="D672" s="59"/>
      <c r="E672" s="59"/>
      <c r="F672" s="59"/>
      <c r="P672" s="59"/>
      <c r="U672" s="59"/>
    </row>
    <row r="673" spans="2:21" x14ac:dyDescent="0.45">
      <c r="B673" s="59"/>
      <c r="C673" s="59"/>
      <c r="D673" s="59"/>
      <c r="E673" s="59"/>
      <c r="F673" s="59"/>
      <c r="P673" s="59"/>
      <c r="U673" s="59"/>
    </row>
    <row r="674" spans="2:21" x14ac:dyDescent="0.45">
      <c r="B674" s="59"/>
      <c r="C674" s="59"/>
      <c r="D674" s="59"/>
      <c r="E674" s="59"/>
      <c r="F674" s="59"/>
      <c r="P674" s="59"/>
      <c r="U674" s="59"/>
    </row>
    <row r="675" spans="2:21" x14ac:dyDescent="0.45">
      <c r="B675" s="59"/>
      <c r="C675" s="59"/>
      <c r="D675" s="59"/>
      <c r="E675" s="59"/>
      <c r="F675" s="59"/>
      <c r="P675" s="59"/>
      <c r="U675" s="59"/>
    </row>
    <row r="676" spans="2:21" x14ac:dyDescent="0.45">
      <c r="B676" s="59"/>
      <c r="C676" s="59"/>
      <c r="D676" s="59"/>
      <c r="E676" s="59"/>
      <c r="F676" s="59"/>
      <c r="P676" s="59"/>
      <c r="U676" s="59"/>
    </row>
    <row r="677" spans="2:21" x14ac:dyDescent="0.45">
      <c r="B677" s="59"/>
      <c r="C677" s="59"/>
      <c r="D677" s="59"/>
      <c r="E677" s="59"/>
      <c r="F677" s="59"/>
      <c r="P677" s="59"/>
      <c r="U677" s="59"/>
    </row>
    <row r="678" spans="2:21" x14ac:dyDescent="0.45">
      <c r="B678" s="59"/>
      <c r="C678" s="59"/>
      <c r="D678" s="59"/>
      <c r="E678" s="59"/>
      <c r="F678" s="59"/>
      <c r="P678" s="59"/>
      <c r="U678" s="59"/>
    </row>
    <row r="679" spans="2:21" x14ac:dyDescent="0.45">
      <c r="B679" s="59"/>
      <c r="C679" s="59"/>
      <c r="D679" s="59"/>
      <c r="E679" s="59"/>
      <c r="F679" s="59"/>
      <c r="P679" s="59"/>
      <c r="U679" s="59"/>
    </row>
    <row r="680" spans="2:21" x14ac:dyDescent="0.45">
      <c r="B680" s="59"/>
      <c r="C680" s="59"/>
      <c r="D680" s="59"/>
      <c r="E680" s="59"/>
      <c r="F680" s="59"/>
      <c r="P680" s="59"/>
      <c r="U680" s="59"/>
    </row>
    <row r="681" spans="2:21" x14ac:dyDescent="0.45">
      <c r="B681" s="59"/>
      <c r="C681" s="59"/>
      <c r="D681" s="59"/>
      <c r="E681" s="59"/>
      <c r="F681" s="59"/>
      <c r="P681" s="59"/>
      <c r="U681" s="59"/>
    </row>
    <row r="682" spans="2:21" x14ac:dyDescent="0.45">
      <c r="B682" s="59"/>
      <c r="C682" s="59"/>
      <c r="D682" s="59"/>
      <c r="E682" s="59"/>
      <c r="F682" s="59"/>
      <c r="P682" s="59"/>
      <c r="U682" s="59"/>
    </row>
    <row r="683" spans="2:21" x14ac:dyDescent="0.45">
      <c r="B683" s="59"/>
      <c r="C683" s="59"/>
      <c r="D683" s="59"/>
      <c r="E683" s="59"/>
      <c r="F683" s="59"/>
      <c r="P683" s="59"/>
      <c r="U683" s="59"/>
    </row>
    <row r="684" spans="2:21" x14ac:dyDescent="0.45">
      <c r="B684" s="59"/>
      <c r="C684" s="59"/>
      <c r="D684" s="59"/>
      <c r="E684" s="59"/>
      <c r="F684" s="59"/>
      <c r="P684" s="59"/>
      <c r="U684" s="59"/>
    </row>
    <row r="685" spans="2:21" x14ac:dyDescent="0.45">
      <c r="B685" s="59"/>
      <c r="C685" s="59"/>
      <c r="D685" s="59"/>
      <c r="E685" s="59"/>
      <c r="F685" s="59"/>
      <c r="P685" s="59"/>
      <c r="U685" s="59"/>
    </row>
    <row r="686" spans="2:21" x14ac:dyDescent="0.45">
      <c r="B686" s="59"/>
      <c r="C686" s="59"/>
      <c r="D686" s="59"/>
      <c r="E686" s="59"/>
      <c r="F686" s="59"/>
      <c r="P686" s="59"/>
      <c r="U686" s="59"/>
    </row>
    <row r="687" spans="2:21" x14ac:dyDescent="0.45">
      <c r="B687" s="59"/>
      <c r="C687" s="59"/>
      <c r="D687" s="59"/>
      <c r="E687" s="59"/>
      <c r="F687" s="59"/>
      <c r="P687" s="59"/>
      <c r="U687" s="59"/>
    </row>
    <row r="688" spans="2:21" x14ac:dyDescent="0.45">
      <c r="B688" s="59"/>
      <c r="C688" s="59"/>
      <c r="D688" s="59"/>
      <c r="E688" s="59"/>
      <c r="F688" s="59"/>
      <c r="P688" s="59"/>
      <c r="U688" s="59"/>
    </row>
    <row r="689" spans="2:21" x14ac:dyDescent="0.45">
      <c r="B689" s="59"/>
      <c r="C689" s="59"/>
      <c r="D689" s="59"/>
      <c r="E689" s="59"/>
      <c r="F689" s="59"/>
      <c r="P689" s="59"/>
      <c r="U689" s="59"/>
    </row>
    <row r="690" spans="2:21" x14ac:dyDescent="0.45">
      <c r="B690" s="59"/>
      <c r="C690" s="59"/>
      <c r="D690" s="59"/>
      <c r="E690" s="59"/>
      <c r="F690" s="59"/>
      <c r="P690" s="59"/>
      <c r="U690" s="59"/>
    </row>
    <row r="691" spans="2:21" x14ac:dyDescent="0.45">
      <c r="B691" s="59"/>
      <c r="C691" s="59"/>
      <c r="D691" s="59"/>
      <c r="E691" s="59"/>
      <c r="F691" s="59"/>
      <c r="P691" s="59"/>
      <c r="U691" s="59"/>
    </row>
    <row r="692" spans="2:21" x14ac:dyDescent="0.45">
      <c r="B692" s="59"/>
      <c r="C692" s="59"/>
      <c r="D692" s="59"/>
      <c r="E692" s="59"/>
      <c r="F692" s="59"/>
      <c r="P692" s="59"/>
      <c r="U692" s="59"/>
    </row>
    <row r="693" spans="2:21" x14ac:dyDescent="0.45">
      <c r="B693" s="59"/>
      <c r="C693" s="59"/>
      <c r="D693" s="59"/>
      <c r="E693" s="59"/>
      <c r="F693" s="59"/>
      <c r="P693" s="59"/>
      <c r="U693" s="59"/>
    </row>
    <row r="694" spans="2:21" x14ac:dyDescent="0.45">
      <c r="B694" s="59"/>
      <c r="C694" s="59"/>
      <c r="D694" s="59"/>
      <c r="E694" s="59"/>
      <c r="F694" s="59"/>
      <c r="P694" s="59"/>
      <c r="U694" s="59"/>
    </row>
    <row r="695" spans="2:21" x14ac:dyDescent="0.45">
      <c r="B695" s="59"/>
      <c r="C695" s="59"/>
      <c r="D695" s="59"/>
      <c r="E695" s="59"/>
      <c r="F695" s="59"/>
      <c r="P695" s="59"/>
      <c r="U695" s="59"/>
    </row>
    <row r="696" spans="2:21" x14ac:dyDescent="0.45">
      <c r="B696" s="59"/>
      <c r="C696" s="59"/>
      <c r="D696" s="59"/>
      <c r="E696" s="59"/>
      <c r="F696" s="59"/>
      <c r="P696" s="59"/>
      <c r="U696" s="59"/>
    </row>
    <row r="697" spans="2:21" x14ac:dyDescent="0.45">
      <c r="B697" s="59"/>
      <c r="C697" s="59"/>
      <c r="D697" s="59"/>
      <c r="E697" s="59"/>
      <c r="F697" s="59"/>
      <c r="P697" s="59"/>
      <c r="U697" s="59"/>
    </row>
    <row r="698" spans="2:21" x14ac:dyDescent="0.45">
      <c r="B698" s="59"/>
      <c r="C698" s="59"/>
      <c r="D698" s="59"/>
      <c r="E698" s="59"/>
      <c r="F698" s="59"/>
      <c r="P698" s="59"/>
      <c r="U698" s="59"/>
    </row>
    <row r="699" spans="2:21" x14ac:dyDescent="0.45">
      <c r="B699" s="59"/>
      <c r="C699" s="59"/>
      <c r="D699" s="59"/>
      <c r="E699" s="59"/>
      <c r="F699" s="59"/>
      <c r="P699" s="59"/>
      <c r="U699" s="59"/>
    </row>
    <row r="700" spans="2:21" x14ac:dyDescent="0.45">
      <c r="B700" s="59"/>
      <c r="C700" s="59"/>
      <c r="D700" s="59"/>
      <c r="E700" s="59"/>
      <c r="F700" s="59"/>
      <c r="P700" s="59"/>
      <c r="U700" s="59"/>
    </row>
    <row r="701" spans="2:21" x14ac:dyDescent="0.45">
      <c r="B701" s="59"/>
      <c r="C701" s="59"/>
      <c r="D701" s="59"/>
      <c r="E701" s="59"/>
      <c r="F701" s="59"/>
      <c r="P701" s="59"/>
      <c r="U701" s="59"/>
    </row>
    <row r="702" spans="2:21" x14ac:dyDescent="0.45">
      <c r="B702" s="59"/>
      <c r="C702" s="59"/>
      <c r="D702" s="59"/>
      <c r="E702" s="59"/>
      <c r="F702" s="59"/>
      <c r="P702" s="59"/>
      <c r="U702" s="59"/>
    </row>
    <row r="703" spans="2:21" x14ac:dyDescent="0.45">
      <c r="B703" s="59"/>
      <c r="C703" s="59"/>
      <c r="D703" s="59"/>
      <c r="E703" s="59"/>
      <c r="F703" s="59"/>
      <c r="P703" s="59"/>
      <c r="U703" s="59"/>
    </row>
    <row r="704" spans="2:21" x14ac:dyDescent="0.45">
      <c r="B704" s="59"/>
      <c r="C704" s="59"/>
      <c r="D704" s="59"/>
      <c r="E704" s="59"/>
      <c r="F704" s="59"/>
      <c r="P704" s="59"/>
      <c r="U704" s="59"/>
    </row>
    <row r="705" spans="2:21" x14ac:dyDescent="0.45">
      <c r="B705" s="59"/>
      <c r="C705" s="59"/>
      <c r="D705" s="59"/>
      <c r="E705" s="59"/>
      <c r="F705" s="59"/>
      <c r="P705" s="59"/>
      <c r="U705" s="59"/>
    </row>
    <row r="706" spans="2:21" x14ac:dyDescent="0.45">
      <c r="B706" s="59"/>
      <c r="C706" s="59"/>
      <c r="D706" s="59"/>
      <c r="E706" s="59"/>
      <c r="F706" s="59"/>
      <c r="P706" s="59"/>
      <c r="U706" s="59"/>
    </row>
    <row r="707" spans="2:21" x14ac:dyDescent="0.45">
      <c r="B707" s="59"/>
      <c r="C707" s="59"/>
      <c r="D707" s="59"/>
      <c r="E707" s="59"/>
      <c r="F707" s="59"/>
      <c r="P707" s="59"/>
      <c r="U707" s="59"/>
    </row>
    <row r="708" spans="2:21" x14ac:dyDescent="0.45">
      <c r="B708" s="59"/>
      <c r="C708" s="59"/>
      <c r="D708" s="59"/>
      <c r="E708" s="59"/>
      <c r="F708" s="59"/>
      <c r="P708" s="59"/>
      <c r="U708" s="59"/>
    </row>
    <row r="709" spans="2:21" x14ac:dyDescent="0.45">
      <c r="B709" s="59"/>
      <c r="C709" s="59"/>
      <c r="D709" s="59"/>
      <c r="E709" s="59"/>
      <c r="F709" s="59"/>
      <c r="P709" s="59"/>
      <c r="U709" s="59"/>
    </row>
    <row r="710" spans="2:21" x14ac:dyDescent="0.45">
      <c r="B710" s="59"/>
      <c r="C710" s="59"/>
      <c r="D710" s="59"/>
      <c r="E710" s="59"/>
      <c r="F710" s="59"/>
      <c r="P710" s="59"/>
      <c r="U710" s="59"/>
    </row>
    <row r="711" spans="2:21" x14ac:dyDescent="0.45">
      <c r="B711" s="59"/>
      <c r="C711" s="59"/>
      <c r="D711" s="59"/>
      <c r="E711" s="59"/>
      <c r="F711" s="59"/>
      <c r="P711" s="59"/>
      <c r="U711" s="59"/>
    </row>
    <row r="712" spans="2:21" x14ac:dyDescent="0.45">
      <c r="B712" s="59"/>
      <c r="C712" s="59"/>
      <c r="D712" s="59"/>
      <c r="E712" s="59"/>
      <c r="F712" s="59"/>
      <c r="P712" s="59"/>
      <c r="U712" s="59"/>
    </row>
    <row r="713" spans="2:21" x14ac:dyDescent="0.45">
      <c r="B713" s="59"/>
      <c r="C713" s="59"/>
      <c r="D713" s="59"/>
      <c r="E713" s="59"/>
      <c r="F713" s="59"/>
      <c r="P713" s="59"/>
      <c r="U713" s="59"/>
    </row>
    <row r="714" spans="2:21" x14ac:dyDescent="0.45">
      <c r="B714" s="59"/>
      <c r="C714" s="59"/>
      <c r="D714" s="59"/>
      <c r="E714" s="59"/>
      <c r="F714" s="59"/>
      <c r="P714" s="59"/>
      <c r="U714" s="59"/>
    </row>
    <row r="715" spans="2:21" x14ac:dyDescent="0.45">
      <c r="B715" s="59"/>
      <c r="C715" s="59"/>
      <c r="D715" s="59"/>
      <c r="E715" s="59"/>
      <c r="F715" s="59"/>
      <c r="P715" s="59"/>
      <c r="U715" s="59"/>
    </row>
    <row r="716" spans="2:21" x14ac:dyDescent="0.45">
      <c r="B716" s="59"/>
      <c r="C716" s="59"/>
      <c r="D716" s="59"/>
      <c r="E716" s="59"/>
      <c r="F716" s="59"/>
      <c r="P716" s="59"/>
      <c r="U716" s="59"/>
    </row>
    <row r="717" spans="2:21" x14ac:dyDescent="0.45">
      <c r="B717" s="59"/>
      <c r="C717" s="59"/>
      <c r="D717" s="59"/>
      <c r="E717" s="59"/>
      <c r="F717" s="59"/>
      <c r="P717" s="59"/>
      <c r="U717" s="59"/>
    </row>
    <row r="718" spans="2:21" x14ac:dyDescent="0.45">
      <c r="B718" s="59"/>
      <c r="C718" s="59"/>
      <c r="D718" s="59"/>
      <c r="E718" s="59"/>
      <c r="F718" s="59"/>
      <c r="P718" s="59"/>
      <c r="U718" s="59"/>
    </row>
    <row r="719" spans="2:21" x14ac:dyDescent="0.45">
      <c r="B719" s="59"/>
      <c r="C719" s="59"/>
      <c r="D719" s="59"/>
      <c r="E719" s="59"/>
      <c r="F719" s="59"/>
      <c r="P719" s="59"/>
      <c r="U719" s="59"/>
    </row>
    <row r="720" spans="2:21" x14ac:dyDescent="0.45">
      <c r="B720" s="59"/>
      <c r="C720" s="59"/>
      <c r="D720" s="59"/>
      <c r="E720" s="59"/>
      <c r="F720" s="59"/>
      <c r="P720" s="59"/>
      <c r="U720" s="59"/>
    </row>
    <row r="721" spans="2:21" x14ac:dyDescent="0.45">
      <c r="B721" s="59"/>
      <c r="C721" s="59"/>
      <c r="D721" s="59"/>
      <c r="E721" s="59"/>
      <c r="F721" s="59"/>
      <c r="P721" s="59"/>
      <c r="U721" s="59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A35"/>
  <sheetViews>
    <sheetView workbookViewId="0"/>
  </sheetViews>
  <sheetFormatPr baseColWidth="10" defaultRowHeight="14.25" x14ac:dyDescent="0.45"/>
  <cols>
    <col min="1" max="1" width="27" customWidth="1"/>
    <col min="2" max="2" width="20.73046875" bestFit="1" customWidth="1"/>
    <col min="3" max="3" width="4.1328125" bestFit="1" customWidth="1"/>
    <col min="4" max="6" width="3.86328125" bestFit="1" customWidth="1"/>
    <col min="7" max="7" width="4.1328125" bestFit="1" customWidth="1"/>
    <col min="8" max="8" width="4.3984375" bestFit="1" customWidth="1"/>
    <col min="9" max="9" width="4.1328125" bestFit="1" customWidth="1"/>
    <col min="10" max="10" width="3.86328125" bestFit="1" customWidth="1"/>
    <col min="11" max="11" width="3.1328125" bestFit="1" customWidth="1"/>
    <col min="12" max="12" width="4.1328125" bestFit="1" customWidth="1"/>
    <col min="13" max="13" width="4.3984375" bestFit="1" customWidth="1"/>
    <col min="14" max="14" width="4.46484375" bestFit="1" customWidth="1"/>
    <col min="15" max="15" width="3.46484375" bestFit="1" customWidth="1"/>
    <col min="16" max="16" width="3.86328125" bestFit="1" customWidth="1"/>
    <col min="17" max="17" width="4" bestFit="1" customWidth="1"/>
    <col min="18" max="18" width="4.1328125" bestFit="1" customWidth="1"/>
    <col min="19" max="19" width="5.1328125" bestFit="1" customWidth="1"/>
    <col min="20" max="20" width="3.59765625" bestFit="1" customWidth="1"/>
    <col min="21" max="21" width="4" bestFit="1" customWidth="1"/>
    <col min="22" max="23" width="3.73046875" bestFit="1" customWidth="1"/>
    <col min="24" max="24" width="4" bestFit="1" customWidth="1"/>
    <col min="25" max="25" width="3.3984375" customWidth="1"/>
    <col min="26" max="26" width="5.46484375" customWidth="1"/>
  </cols>
  <sheetData>
    <row r="1" spans="1:27" x14ac:dyDescent="0.45">
      <c r="A1" s="134" t="s">
        <v>174</v>
      </c>
      <c r="B1" s="134" t="s">
        <v>173</v>
      </c>
    </row>
    <row r="2" spans="1:27" x14ac:dyDescent="0.45">
      <c r="A2" s="134" t="s">
        <v>170</v>
      </c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28</v>
      </c>
      <c r="L2" t="s">
        <v>60</v>
      </c>
      <c r="M2" t="s">
        <v>61</v>
      </c>
      <c r="N2" t="s">
        <v>62</v>
      </c>
      <c r="O2" t="s">
        <v>63</v>
      </c>
      <c r="P2" t="s">
        <v>64</v>
      </c>
      <c r="Q2" t="s">
        <v>65</v>
      </c>
      <c r="R2" t="s">
        <v>66</v>
      </c>
      <c r="S2" t="s">
        <v>67</v>
      </c>
      <c r="T2" t="s">
        <v>68</v>
      </c>
      <c r="U2" t="s">
        <v>69</v>
      </c>
      <c r="V2" t="s">
        <v>70</v>
      </c>
      <c r="W2" t="s">
        <v>71</v>
      </c>
      <c r="X2" t="s">
        <v>72</v>
      </c>
      <c r="Y2" t="s">
        <v>73</v>
      </c>
      <c r="Z2" t="s">
        <v>171</v>
      </c>
      <c r="AA2" t="s">
        <v>172</v>
      </c>
    </row>
    <row r="3" spans="1:27" x14ac:dyDescent="0.45">
      <c r="A3" s="60" t="s">
        <v>118</v>
      </c>
      <c r="B3" s="61">
        <v>0</v>
      </c>
      <c r="C3" s="61">
        <v>0</v>
      </c>
      <c r="D3" s="61">
        <v>0</v>
      </c>
      <c r="E3" s="61">
        <v>0</v>
      </c>
      <c r="F3" s="61">
        <v>0</v>
      </c>
      <c r="G3" s="61">
        <v>28</v>
      </c>
      <c r="H3" s="61">
        <v>0</v>
      </c>
      <c r="I3" s="61">
        <v>18</v>
      </c>
      <c r="J3" s="61">
        <v>0</v>
      </c>
      <c r="K3" s="61">
        <v>0</v>
      </c>
      <c r="L3" s="61">
        <v>0</v>
      </c>
      <c r="M3" s="61">
        <v>0</v>
      </c>
      <c r="N3" s="61">
        <v>1</v>
      </c>
      <c r="O3" s="61">
        <v>0</v>
      </c>
      <c r="P3" s="61">
        <v>0</v>
      </c>
      <c r="Q3" s="61">
        <v>0</v>
      </c>
      <c r="R3" s="61">
        <v>0</v>
      </c>
      <c r="S3" s="61">
        <v>0</v>
      </c>
      <c r="T3" s="61">
        <v>0</v>
      </c>
      <c r="U3" s="61">
        <v>0</v>
      </c>
      <c r="V3" s="61">
        <v>0</v>
      </c>
      <c r="W3" s="61">
        <v>0</v>
      </c>
      <c r="X3" s="61">
        <v>15</v>
      </c>
      <c r="Y3" s="61">
        <v>3</v>
      </c>
      <c r="Z3" s="61"/>
      <c r="AA3" s="61">
        <v>65</v>
      </c>
    </row>
    <row r="4" spans="1:27" x14ac:dyDescent="0.45">
      <c r="A4" s="60" t="s">
        <v>119</v>
      </c>
      <c r="B4" s="61">
        <v>0</v>
      </c>
      <c r="C4" s="61">
        <v>0</v>
      </c>
      <c r="D4" s="61">
        <v>0</v>
      </c>
      <c r="E4" s="61">
        <v>0</v>
      </c>
      <c r="F4" s="61">
        <v>0</v>
      </c>
      <c r="G4" s="61">
        <v>30</v>
      </c>
      <c r="H4" s="61">
        <v>0</v>
      </c>
      <c r="I4" s="61">
        <v>18</v>
      </c>
      <c r="J4" s="61">
        <v>0</v>
      </c>
      <c r="K4" s="61">
        <v>0</v>
      </c>
      <c r="L4" s="61">
        <v>0</v>
      </c>
      <c r="M4" s="61">
        <v>0</v>
      </c>
      <c r="N4" s="61">
        <v>0</v>
      </c>
      <c r="O4" s="61">
        <v>0</v>
      </c>
      <c r="P4" s="61">
        <v>0</v>
      </c>
      <c r="Q4" s="61">
        <v>0</v>
      </c>
      <c r="R4" s="61">
        <v>0</v>
      </c>
      <c r="S4" s="61">
        <v>0</v>
      </c>
      <c r="T4" s="61">
        <v>0</v>
      </c>
      <c r="U4" s="61">
        <v>0</v>
      </c>
      <c r="V4" s="61">
        <v>0</v>
      </c>
      <c r="W4" s="61">
        <v>0</v>
      </c>
      <c r="X4" s="61">
        <v>12</v>
      </c>
      <c r="Y4" s="61">
        <v>3</v>
      </c>
      <c r="Z4" s="61"/>
      <c r="AA4" s="61">
        <v>63</v>
      </c>
    </row>
    <row r="5" spans="1:27" x14ac:dyDescent="0.45">
      <c r="A5" s="60" t="s">
        <v>120</v>
      </c>
      <c r="B5" s="61">
        <v>0</v>
      </c>
      <c r="C5" s="61">
        <v>0</v>
      </c>
      <c r="D5" s="61">
        <v>0</v>
      </c>
      <c r="E5" s="61">
        <v>0</v>
      </c>
      <c r="F5" s="61">
        <v>0</v>
      </c>
      <c r="G5" s="61">
        <v>26</v>
      </c>
      <c r="H5" s="61">
        <v>0</v>
      </c>
      <c r="I5" s="61">
        <v>14</v>
      </c>
      <c r="J5" s="61">
        <v>0</v>
      </c>
      <c r="K5" s="61">
        <v>0</v>
      </c>
      <c r="L5" s="61">
        <v>0</v>
      </c>
      <c r="M5" s="61">
        <v>0</v>
      </c>
      <c r="N5" s="61">
        <v>0</v>
      </c>
      <c r="O5" s="61">
        <v>0</v>
      </c>
      <c r="P5" s="61">
        <v>0</v>
      </c>
      <c r="Q5" s="61">
        <v>0</v>
      </c>
      <c r="R5" s="61">
        <v>0</v>
      </c>
      <c r="S5" s="61">
        <v>0</v>
      </c>
      <c r="T5" s="61">
        <v>0</v>
      </c>
      <c r="U5" s="61">
        <v>0</v>
      </c>
      <c r="V5" s="61">
        <v>0</v>
      </c>
      <c r="W5" s="61">
        <v>0</v>
      </c>
      <c r="X5" s="61">
        <v>13</v>
      </c>
      <c r="Y5" s="61">
        <v>4</v>
      </c>
      <c r="Z5" s="61"/>
      <c r="AA5" s="61">
        <v>57</v>
      </c>
    </row>
    <row r="6" spans="1:27" x14ac:dyDescent="0.45">
      <c r="A6" s="60" t="s">
        <v>121</v>
      </c>
      <c r="B6" s="61">
        <v>0</v>
      </c>
      <c r="C6" s="61">
        <v>0</v>
      </c>
      <c r="D6" s="61">
        <v>0</v>
      </c>
      <c r="E6" s="61">
        <v>0</v>
      </c>
      <c r="F6" s="61">
        <v>0</v>
      </c>
      <c r="G6" s="61">
        <v>6</v>
      </c>
      <c r="H6" s="61">
        <v>0</v>
      </c>
      <c r="I6" s="61">
        <v>4</v>
      </c>
      <c r="J6" s="61">
        <v>0</v>
      </c>
      <c r="K6" s="61">
        <v>1</v>
      </c>
      <c r="L6" s="61">
        <v>1</v>
      </c>
      <c r="M6" s="61">
        <v>0</v>
      </c>
      <c r="N6" s="61">
        <v>0</v>
      </c>
      <c r="O6" s="61">
        <v>0</v>
      </c>
      <c r="P6" s="61">
        <v>0</v>
      </c>
      <c r="Q6" s="61">
        <v>0</v>
      </c>
      <c r="R6" s="61">
        <v>9</v>
      </c>
      <c r="S6" s="61">
        <v>3</v>
      </c>
      <c r="T6" s="61">
        <v>0</v>
      </c>
      <c r="U6" s="61">
        <v>0</v>
      </c>
      <c r="V6" s="61">
        <v>0</v>
      </c>
      <c r="W6" s="61">
        <v>0</v>
      </c>
      <c r="X6" s="61">
        <v>7</v>
      </c>
      <c r="Y6" s="61">
        <v>13</v>
      </c>
      <c r="Z6" s="61"/>
      <c r="AA6" s="61">
        <v>44</v>
      </c>
    </row>
    <row r="7" spans="1:27" x14ac:dyDescent="0.45">
      <c r="A7" s="60" t="s">
        <v>122</v>
      </c>
      <c r="B7" s="61">
        <v>0</v>
      </c>
      <c r="C7" s="61">
        <v>0</v>
      </c>
      <c r="D7" s="61">
        <v>0</v>
      </c>
      <c r="E7" s="61">
        <v>0</v>
      </c>
      <c r="F7" s="61">
        <v>0</v>
      </c>
      <c r="G7" s="61">
        <v>2</v>
      </c>
      <c r="H7" s="61">
        <v>0</v>
      </c>
      <c r="I7" s="61">
        <v>0</v>
      </c>
      <c r="J7" s="61">
        <v>0</v>
      </c>
      <c r="K7" s="61">
        <v>9</v>
      </c>
      <c r="L7" s="61">
        <v>2</v>
      </c>
      <c r="M7" s="61">
        <v>0</v>
      </c>
      <c r="N7" s="61">
        <v>0</v>
      </c>
      <c r="O7" s="61">
        <v>0</v>
      </c>
      <c r="P7" s="61">
        <v>24</v>
      </c>
      <c r="Q7" s="61">
        <v>0</v>
      </c>
      <c r="R7" s="61">
        <v>7</v>
      </c>
      <c r="S7" s="61">
        <v>0</v>
      </c>
      <c r="T7" s="61">
        <v>0</v>
      </c>
      <c r="U7" s="61">
        <v>0</v>
      </c>
      <c r="V7" s="61">
        <v>0</v>
      </c>
      <c r="W7" s="61">
        <v>0</v>
      </c>
      <c r="X7" s="61">
        <v>5</v>
      </c>
      <c r="Y7" s="61">
        <v>19</v>
      </c>
      <c r="Z7" s="61"/>
      <c r="AA7" s="61">
        <v>68</v>
      </c>
    </row>
    <row r="8" spans="1:27" x14ac:dyDescent="0.45">
      <c r="A8" s="60" t="s">
        <v>123</v>
      </c>
      <c r="B8" s="61">
        <v>0</v>
      </c>
      <c r="C8" s="61">
        <v>0</v>
      </c>
      <c r="D8" s="61">
        <v>0</v>
      </c>
      <c r="E8" s="61">
        <v>0</v>
      </c>
      <c r="F8" s="61">
        <v>0</v>
      </c>
      <c r="G8" s="61">
        <v>1</v>
      </c>
      <c r="H8" s="61">
        <v>0</v>
      </c>
      <c r="I8" s="61">
        <v>1</v>
      </c>
      <c r="J8" s="61">
        <v>0</v>
      </c>
      <c r="K8" s="61">
        <v>5</v>
      </c>
      <c r="L8" s="61">
        <v>0</v>
      </c>
      <c r="M8" s="61">
        <v>0</v>
      </c>
      <c r="N8" s="61">
        <v>1</v>
      </c>
      <c r="O8" s="61">
        <v>0</v>
      </c>
      <c r="P8" s="61">
        <v>24</v>
      </c>
      <c r="Q8" s="61">
        <v>0</v>
      </c>
      <c r="R8" s="61">
        <v>4</v>
      </c>
      <c r="S8" s="61">
        <v>0</v>
      </c>
      <c r="T8" s="61">
        <v>0</v>
      </c>
      <c r="U8" s="61">
        <v>0</v>
      </c>
      <c r="V8" s="61">
        <v>0</v>
      </c>
      <c r="W8" s="61">
        <v>0</v>
      </c>
      <c r="X8" s="61">
        <v>3</v>
      </c>
      <c r="Y8" s="61">
        <v>9</v>
      </c>
      <c r="Z8" s="61"/>
      <c r="AA8" s="61">
        <v>48</v>
      </c>
    </row>
    <row r="9" spans="1:27" x14ac:dyDescent="0.45">
      <c r="A9" s="60" t="s">
        <v>124</v>
      </c>
      <c r="B9" s="61">
        <v>0</v>
      </c>
      <c r="C9" s="61">
        <v>0</v>
      </c>
      <c r="D9" s="61">
        <v>0</v>
      </c>
      <c r="E9" s="61">
        <v>0</v>
      </c>
      <c r="F9" s="61">
        <v>0</v>
      </c>
      <c r="G9" s="61">
        <v>1</v>
      </c>
      <c r="H9" s="61">
        <v>0</v>
      </c>
      <c r="I9" s="61">
        <v>12</v>
      </c>
      <c r="J9" s="61">
        <v>0</v>
      </c>
      <c r="K9" s="61">
        <v>9</v>
      </c>
      <c r="L9" s="61">
        <v>5</v>
      </c>
      <c r="M9" s="61">
        <v>0</v>
      </c>
      <c r="N9" s="61">
        <v>0</v>
      </c>
      <c r="O9" s="61">
        <v>0</v>
      </c>
      <c r="P9" s="61">
        <v>24</v>
      </c>
      <c r="Q9" s="61">
        <v>0</v>
      </c>
      <c r="R9" s="61">
        <v>1</v>
      </c>
      <c r="S9" s="61">
        <v>0</v>
      </c>
      <c r="T9" s="61">
        <v>0</v>
      </c>
      <c r="U9" s="61">
        <v>0</v>
      </c>
      <c r="V9" s="61">
        <v>5</v>
      </c>
      <c r="W9" s="61">
        <v>0</v>
      </c>
      <c r="X9" s="61">
        <v>6</v>
      </c>
      <c r="Y9" s="61">
        <v>4</v>
      </c>
      <c r="Z9" s="61"/>
      <c r="AA9" s="61">
        <v>67</v>
      </c>
    </row>
    <row r="10" spans="1:27" x14ac:dyDescent="0.45">
      <c r="A10" s="60" t="s">
        <v>125</v>
      </c>
      <c r="B10" s="61">
        <v>0</v>
      </c>
      <c r="C10" s="61">
        <v>0</v>
      </c>
      <c r="D10" s="61">
        <v>0</v>
      </c>
      <c r="E10" s="61">
        <v>0</v>
      </c>
      <c r="F10" s="61">
        <v>0</v>
      </c>
      <c r="G10" s="61">
        <v>1</v>
      </c>
      <c r="H10" s="61">
        <v>0</v>
      </c>
      <c r="I10" s="61">
        <v>7</v>
      </c>
      <c r="J10" s="61">
        <v>0</v>
      </c>
      <c r="K10" s="61">
        <v>9</v>
      </c>
      <c r="L10" s="61">
        <v>0</v>
      </c>
      <c r="M10" s="61">
        <v>0</v>
      </c>
      <c r="N10" s="61">
        <v>0</v>
      </c>
      <c r="O10" s="61">
        <v>0</v>
      </c>
      <c r="P10" s="61">
        <v>0</v>
      </c>
      <c r="Q10" s="61">
        <v>0</v>
      </c>
      <c r="R10" s="61">
        <v>6</v>
      </c>
      <c r="S10" s="61">
        <v>2</v>
      </c>
      <c r="T10" s="61">
        <v>0</v>
      </c>
      <c r="U10" s="61">
        <v>0</v>
      </c>
      <c r="V10" s="61">
        <v>0</v>
      </c>
      <c r="W10" s="61">
        <v>0</v>
      </c>
      <c r="X10" s="61">
        <v>10</v>
      </c>
      <c r="Y10" s="61">
        <v>9</v>
      </c>
      <c r="Z10" s="61"/>
      <c r="AA10" s="61">
        <v>44</v>
      </c>
    </row>
    <row r="11" spans="1:27" x14ac:dyDescent="0.45">
      <c r="A11" s="60" t="s">
        <v>171</v>
      </c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  <c r="AA11" s="61"/>
    </row>
    <row r="12" spans="1:27" x14ac:dyDescent="0.45">
      <c r="A12" s="60" t="s">
        <v>172</v>
      </c>
      <c r="B12" s="61">
        <v>0</v>
      </c>
      <c r="C12" s="61">
        <v>0</v>
      </c>
      <c r="D12" s="61">
        <v>0</v>
      </c>
      <c r="E12" s="61">
        <v>0</v>
      </c>
      <c r="F12" s="61">
        <v>0</v>
      </c>
      <c r="G12" s="61">
        <v>95</v>
      </c>
      <c r="H12" s="61">
        <v>0</v>
      </c>
      <c r="I12" s="61">
        <v>74</v>
      </c>
      <c r="J12" s="61">
        <v>0</v>
      </c>
      <c r="K12" s="61">
        <v>33</v>
      </c>
      <c r="L12" s="61">
        <v>8</v>
      </c>
      <c r="M12" s="61">
        <v>0</v>
      </c>
      <c r="N12" s="61">
        <v>2</v>
      </c>
      <c r="O12" s="61">
        <v>0</v>
      </c>
      <c r="P12" s="61">
        <v>72</v>
      </c>
      <c r="Q12" s="61">
        <v>0</v>
      </c>
      <c r="R12" s="61">
        <v>27</v>
      </c>
      <c r="S12" s="61">
        <v>5</v>
      </c>
      <c r="T12" s="61">
        <v>0</v>
      </c>
      <c r="U12" s="61">
        <v>0</v>
      </c>
      <c r="V12" s="61">
        <v>5</v>
      </c>
      <c r="W12" s="61">
        <v>0</v>
      </c>
      <c r="X12" s="61">
        <v>71</v>
      </c>
      <c r="Y12" s="61">
        <v>64</v>
      </c>
      <c r="Z12" s="61"/>
      <c r="AA12" s="61">
        <v>456</v>
      </c>
    </row>
    <row r="13" spans="1:27" x14ac:dyDescent="0.45"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7" x14ac:dyDescent="0.45"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7" x14ac:dyDescent="0.45"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7" x14ac:dyDescent="0.45"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x14ac:dyDescent="0.45"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x14ac:dyDescent="0.45"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x14ac:dyDescent="0.45">
      <c r="A19" s="60"/>
      <c r="B19" s="61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x14ac:dyDescent="0.45">
      <c r="A20" s="60"/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x14ac:dyDescent="0.45">
      <c r="A21" s="60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x14ac:dyDescent="0.45">
      <c r="A22" s="60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x14ac:dyDescent="0.45">
      <c r="A23" s="60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x14ac:dyDescent="0.45">
      <c r="A24" s="60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x14ac:dyDescent="0.45">
      <c r="A25" s="60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x14ac:dyDescent="0.45">
      <c r="A26" s="60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x14ac:dyDescent="0.45">
      <c r="A27" s="60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x14ac:dyDescent="0.45">
      <c r="A28" s="60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x14ac:dyDescent="0.45">
      <c r="A29" s="60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x14ac:dyDescent="0.45">
      <c r="A30" s="60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x14ac:dyDescent="0.45">
      <c r="A31" s="60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x14ac:dyDescent="0.45">
      <c r="A32" s="60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x14ac:dyDescent="0.45">
      <c r="A33" s="60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x14ac:dyDescent="0.45">
      <c r="A34" s="60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x14ac:dyDescent="0.45">
      <c r="A35" s="60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A35"/>
  <sheetViews>
    <sheetView workbookViewId="0">
      <selection sqref="A1:XFD1048576"/>
    </sheetView>
  </sheetViews>
  <sheetFormatPr baseColWidth="10" defaultRowHeight="14.25" x14ac:dyDescent="0.45"/>
  <cols>
    <col min="1" max="1" width="22.73046875" customWidth="1"/>
    <col min="2" max="2" width="20.73046875" bestFit="1" customWidth="1"/>
    <col min="3" max="3" width="4.1328125" customWidth="1"/>
    <col min="4" max="6" width="3.86328125" bestFit="1" customWidth="1"/>
    <col min="7" max="7" width="11.86328125" customWidth="1"/>
    <col min="8" max="8" width="4.3984375" bestFit="1" customWidth="1"/>
    <col min="9" max="9" width="11.86328125" customWidth="1"/>
    <col min="10" max="10" width="3.86328125" bestFit="1" customWidth="1"/>
    <col min="11" max="12" width="11.86328125" customWidth="1"/>
    <col min="13" max="13" width="4.3984375" bestFit="1" customWidth="1"/>
    <col min="14" max="14" width="11.86328125" customWidth="1"/>
    <col min="15" max="15" width="3.46484375" bestFit="1" customWidth="1"/>
    <col min="16" max="16" width="11.86328125" customWidth="1"/>
    <col min="17" max="17" width="4" bestFit="1" customWidth="1"/>
    <col min="18" max="19" width="11.86328125" customWidth="1"/>
    <col min="20" max="20" width="3.59765625" bestFit="1" customWidth="1"/>
    <col min="21" max="21" width="4" bestFit="1" customWidth="1"/>
    <col min="22" max="22" width="10.86328125" customWidth="1"/>
    <col min="23" max="23" width="3.73046875" bestFit="1" customWidth="1"/>
    <col min="24" max="25" width="11.86328125" customWidth="1"/>
    <col min="26" max="26" width="5.46484375" customWidth="1"/>
    <col min="27" max="27" width="11.86328125" bestFit="1" customWidth="1"/>
  </cols>
  <sheetData>
    <row r="1" spans="1:27" x14ac:dyDescent="0.45">
      <c r="A1" s="134" t="s">
        <v>175</v>
      </c>
      <c r="B1" s="134" t="s">
        <v>173</v>
      </c>
    </row>
    <row r="2" spans="1:27" x14ac:dyDescent="0.45">
      <c r="A2" s="134" t="s">
        <v>170</v>
      </c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28</v>
      </c>
      <c r="L2" t="s">
        <v>60</v>
      </c>
      <c r="M2" t="s">
        <v>61</v>
      </c>
      <c r="N2" t="s">
        <v>62</v>
      </c>
      <c r="O2" t="s">
        <v>63</v>
      </c>
      <c r="P2" t="s">
        <v>64</v>
      </c>
      <c r="Q2" t="s">
        <v>65</v>
      </c>
      <c r="R2" t="s">
        <v>66</v>
      </c>
      <c r="S2" t="s">
        <v>67</v>
      </c>
      <c r="T2" t="s">
        <v>68</v>
      </c>
      <c r="U2" t="s">
        <v>69</v>
      </c>
      <c r="V2" t="s">
        <v>70</v>
      </c>
      <c r="W2" t="s">
        <v>71</v>
      </c>
      <c r="X2" t="s">
        <v>72</v>
      </c>
      <c r="Y2" t="s">
        <v>73</v>
      </c>
      <c r="Z2" t="s">
        <v>171</v>
      </c>
      <c r="AA2" t="s">
        <v>172</v>
      </c>
    </row>
    <row r="3" spans="1:27" x14ac:dyDescent="0.45">
      <c r="A3" s="135" t="s">
        <v>118</v>
      </c>
      <c r="B3" s="61">
        <v>0</v>
      </c>
      <c r="C3" s="61">
        <v>0</v>
      </c>
      <c r="D3" s="61">
        <v>0</v>
      </c>
      <c r="E3" s="61">
        <v>0</v>
      </c>
      <c r="F3" s="61">
        <v>0</v>
      </c>
      <c r="G3" s="61">
        <v>2500.0000000000082</v>
      </c>
      <c r="H3" s="61">
        <v>0</v>
      </c>
      <c r="I3" s="61">
        <v>1636.893203883496</v>
      </c>
      <c r="J3" s="61">
        <v>0</v>
      </c>
      <c r="K3" s="61">
        <v>0</v>
      </c>
      <c r="L3" s="61">
        <v>0</v>
      </c>
      <c r="M3" s="61">
        <v>0</v>
      </c>
      <c r="N3" s="61">
        <v>118.932038834951</v>
      </c>
      <c r="O3" s="61">
        <v>0</v>
      </c>
      <c r="P3" s="61">
        <v>0</v>
      </c>
      <c r="Q3" s="61">
        <v>0</v>
      </c>
      <c r="R3" s="61">
        <v>0</v>
      </c>
      <c r="S3" s="61">
        <v>0</v>
      </c>
      <c r="T3" s="61">
        <v>0</v>
      </c>
      <c r="U3" s="61">
        <v>0</v>
      </c>
      <c r="V3" s="61">
        <v>0</v>
      </c>
      <c r="W3" s="61">
        <v>0</v>
      </c>
      <c r="X3" s="61">
        <v>3092.1359223300969</v>
      </c>
      <c r="Y3" s="61">
        <v>599.99999999999898</v>
      </c>
      <c r="Z3" s="61"/>
      <c r="AA3" s="61">
        <v>7947.9611650485513</v>
      </c>
    </row>
    <row r="4" spans="1:27" x14ac:dyDescent="0.45">
      <c r="A4" s="60" t="s">
        <v>119</v>
      </c>
      <c r="B4" s="61">
        <v>0</v>
      </c>
      <c r="C4" s="61">
        <v>0</v>
      </c>
      <c r="D4" s="61">
        <v>0</v>
      </c>
      <c r="E4" s="61">
        <v>0</v>
      </c>
      <c r="F4" s="61">
        <v>0</v>
      </c>
      <c r="G4" s="61">
        <v>2705.8252427184548</v>
      </c>
      <c r="H4" s="61">
        <v>0</v>
      </c>
      <c r="I4" s="61">
        <v>1660.679611650487</v>
      </c>
      <c r="J4" s="61">
        <v>0</v>
      </c>
      <c r="K4" s="61">
        <v>0</v>
      </c>
      <c r="L4" s="61">
        <v>0</v>
      </c>
      <c r="M4" s="61">
        <v>0</v>
      </c>
      <c r="N4" s="61">
        <v>0</v>
      </c>
      <c r="O4" s="61">
        <v>0</v>
      </c>
      <c r="P4" s="61">
        <v>0</v>
      </c>
      <c r="Q4" s="61">
        <v>0</v>
      </c>
      <c r="R4" s="61">
        <v>0</v>
      </c>
      <c r="S4" s="61">
        <v>0</v>
      </c>
      <c r="T4" s="61">
        <v>0</v>
      </c>
      <c r="U4" s="61">
        <v>0</v>
      </c>
      <c r="V4" s="61">
        <v>0</v>
      </c>
      <c r="W4" s="61">
        <v>0</v>
      </c>
      <c r="X4" s="61">
        <v>2487.1844660194179</v>
      </c>
      <c r="Y4" s="61">
        <v>561.16504854368895</v>
      </c>
      <c r="Z4" s="61"/>
      <c r="AA4" s="61">
        <v>7414.8543689320486</v>
      </c>
    </row>
    <row r="5" spans="1:27" x14ac:dyDescent="0.45">
      <c r="A5" s="60" t="s">
        <v>120</v>
      </c>
      <c r="B5" s="61">
        <v>0</v>
      </c>
      <c r="C5" s="61">
        <v>0</v>
      </c>
      <c r="D5" s="61">
        <v>0</v>
      </c>
      <c r="E5" s="61">
        <v>0</v>
      </c>
      <c r="F5" s="61">
        <v>0</v>
      </c>
      <c r="G5" s="61">
        <v>2366.0194174757389</v>
      </c>
      <c r="H5" s="61">
        <v>0</v>
      </c>
      <c r="I5" s="61">
        <v>1261.650485436895</v>
      </c>
      <c r="J5" s="61">
        <v>0</v>
      </c>
      <c r="K5" s="61">
        <v>0</v>
      </c>
      <c r="L5" s="61">
        <v>0</v>
      </c>
      <c r="M5" s="61">
        <v>0</v>
      </c>
      <c r="N5" s="61">
        <v>0</v>
      </c>
      <c r="O5" s="61">
        <v>0</v>
      </c>
      <c r="P5" s="61">
        <v>0</v>
      </c>
      <c r="Q5" s="61">
        <v>0</v>
      </c>
      <c r="R5" s="61">
        <v>0</v>
      </c>
      <c r="S5" s="61">
        <v>0</v>
      </c>
      <c r="T5" s="61">
        <v>0</v>
      </c>
      <c r="U5" s="61">
        <v>0</v>
      </c>
      <c r="V5" s="61">
        <v>0</v>
      </c>
      <c r="W5" s="61">
        <v>0</v>
      </c>
      <c r="X5" s="61">
        <v>2355.1456310679609</v>
      </c>
      <c r="Y5" s="61">
        <v>631.06796116504904</v>
      </c>
      <c r="Z5" s="61"/>
      <c r="AA5" s="61">
        <v>6613.8834951456438</v>
      </c>
    </row>
    <row r="6" spans="1:27" x14ac:dyDescent="0.45">
      <c r="A6" s="60" t="s">
        <v>121</v>
      </c>
      <c r="B6" s="61">
        <v>0</v>
      </c>
      <c r="C6" s="61">
        <v>0</v>
      </c>
      <c r="D6" s="61">
        <v>0</v>
      </c>
      <c r="E6" s="61">
        <v>0</v>
      </c>
      <c r="F6" s="61">
        <v>0</v>
      </c>
      <c r="G6" s="61">
        <v>571.35922330097299</v>
      </c>
      <c r="H6" s="61">
        <v>0</v>
      </c>
      <c r="I6" s="61">
        <v>357.28155339806</v>
      </c>
      <c r="J6" s="61">
        <v>0</v>
      </c>
      <c r="K6" s="61">
        <v>78.640776699029004</v>
      </c>
      <c r="L6" s="61">
        <v>60.194174757281999</v>
      </c>
      <c r="M6" s="61">
        <v>0</v>
      </c>
      <c r="N6" s="61">
        <v>0</v>
      </c>
      <c r="O6" s="61">
        <v>0</v>
      </c>
      <c r="P6" s="61">
        <v>0</v>
      </c>
      <c r="Q6" s="61">
        <v>0</v>
      </c>
      <c r="R6" s="61">
        <v>681.45631067961494</v>
      </c>
      <c r="S6" s="61">
        <v>247.864077669903</v>
      </c>
      <c r="T6" s="61">
        <v>0</v>
      </c>
      <c r="U6" s="61">
        <v>0</v>
      </c>
      <c r="V6" s="61">
        <v>0</v>
      </c>
      <c r="W6" s="61">
        <v>0</v>
      </c>
      <c r="X6" s="61">
        <v>613.39805825242695</v>
      </c>
      <c r="Y6" s="61">
        <v>1216.504854368934</v>
      </c>
      <c r="Z6" s="61"/>
      <c r="AA6" s="61">
        <v>3826.6990291262232</v>
      </c>
    </row>
    <row r="7" spans="1:27" x14ac:dyDescent="0.45">
      <c r="A7" s="60" t="s">
        <v>122</v>
      </c>
      <c r="B7" s="61">
        <v>0</v>
      </c>
      <c r="C7" s="61">
        <v>0</v>
      </c>
      <c r="D7" s="61">
        <v>0</v>
      </c>
      <c r="E7" s="61">
        <v>0</v>
      </c>
      <c r="F7" s="61">
        <v>0</v>
      </c>
      <c r="G7" s="61">
        <v>205.82524271844699</v>
      </c>
      <c r="H7" s="61">
        <v>0</v>
      </c>
      <c r="I7" s="61">
        <v>0</v>
      </c>
      <c r="J7" s="61">
        <v>0</v>
      </c>
      <c r="K7" s="61">
        <v>568.64077669903099</v>
      </c>
      <c r="L7" s="61">
        <v>138.83495145631099</v>
      </c>
      <c r="M7" s="61">
        <v>0</v>
      </c>
      <c r="N7" s="61">
        <v>0</v>
      </c>
      <c r="O7" s="61">
        <v>0</v>
      </c>
      <c r="P7" s="61">
        <v>1281.5533980582479</v>
      </c>
      <c r="Q7" s="61">
        <v>0</v>
      </c>
      <c r="R7" s="61">
        <v>675.63106796116494</v>
      </c>
      <c r="S7" s="61">
        <v>0</v>
      </c>
      <c r="T7" s="61">
        <v>0</v>
      </c>
      <c r="U7" s="61">
        <v>0</v>
      </c>
      <c r="V7" s="61">
        <v>0</v>
      </c>
      <c r="W7" s="61">
        <v>0</v>
      </c>
      <c r="X7" s="61">
        <v>572.62135922330003</v>
      </c>
      <c r="Y7" s="61">
        <v>2057.281553398057</v>
      </c>
      <c r="Z7" s="61"/>
      <c r="AA7" s="61">
        <v>5500.3883495145583</v>
      </c>
    </row>
    <row r="8" spans="1:27" x14ac:dyDescent="0.45">
      <c r="A8" s="60" t="s">
        <v>123</v>
      </c>
      <c r="B8" s="61">
        <v>0</v>
      </c>
      <c r="C8" s="61">
        <v>0</v>
      </c>
      <c r="D8" s="61">
        <v>0</v>
      </c>
      <c r="E8" s="61">
        <v>0</v>
      </c>
      <c r="F8" s="61">
        <v>0</v>
      </c>
      <c r="G8" s="61">
        <v>116.504854368932</v>
      </c>
      <c r="H8" s="61">
        <v>0</v>
      </c>
      <c r="I8" s="61">
        <v>92.718446601942006</v>
      </c>
      <c r="J8" s="61">
        <v>0</v>
      </c>
      <c r="K8" s="61">
        <v>364.07766990291401</v>
      </c>
      <c r="L8" s="61">
        <v>0</v>
      </c>
      <c r="M8" s="61">
        <v>0</v>
      </c>
      <c r="N8" s="61">
        <v>66.990291262135997</v>
      </c>
      <c r="O8" s="61">
        <v>0</v>
      </c>
      <c r="P8" s="61">
        <v>1281.5533980582479</v>
      </c>
      <c r="Q8" s="61">
        <v>0</v>
      </c>
      <c r="R8" s="61">
        <v>297.378640776699</v>
      </c>
      <c r="S8" s="61">
        <v>0</v>
      </c>
      <c r="T8" s="61">
        <v>0</v>
      </c>
      <c r="U8" s="61">
        <v>0</v>
      </c>
      <c r="V8" s="61">
        <v>0</v>
      </c>
      <c r="W8" s="61">
        <v>0</v>
      </c>
      <c r="X8" s="61">
        <v>360</v>
      </c>
      <c r="Y8" s="61">
        <v>875.72815533980497</v>
      </c>
      <c r="Z8" s="61"/>
      <c r="AA8" s="61">
        <v>3454.9514563106759</v>
      </c>
    </row>
    <row r="9" spans="1:27" x14ac:dyDescent="0.45">
      <c r="A9" s="60" t="s">
        <v>124</v>
      </c>
      <c r="B9" s="61">
        <v>0</v>
      </c>
      <c r="C9" s="61">
        <v>0</v>
      </c>
      <c r="D9" s="61">
        <v>0</v>
      </c>
      <c r="E9" s="61">
        <v>0</v>
      </c>
      <c r="F9" s="61">
        <v>0</v>
      </c>
      <c r="G9" s="61">
        <v>116.504854368932</v>
      </c>
      <c r="H9" s="61">
        <v>0</v>
      </c>
      <c r="I9" s="61">
        <v>1108.737864077671</v>
      </c>
      <c r="J9" s="61">
        <v>0</v>
      </c>
      <c r="K9" s="61">
        <v>482.524271844662</v>
      </c>
      <c r="L9" s="61">
        <v>237.86407766990499</v>
      </c>
      <c r="M9" s="61">
        <v>0</v>
      </c>
      <c r="N9" s="61">
        <v>0</v>
      </c>
      <c r="O9" s="61">
        <v>0</v>
      </c>
      <c r="P9" s="61">
        <v>1281.5533980582479</v>
      </c>
      <c r="Q9" s="61">
        <v>0</v>
      </c>
      <c r="R9" s="61">
        <v>76.699029126214</v>
      </c>
      <c r="S9" s="61">
        <v>0</v>
      </c>
      <c r="T9" s="61">
        <v>0</v>
      </c>
      <c r="U9" s="61">
        <v>0</v>
      </c>
      <c r="V9" s="61">
        <v>432.03883495145499</v>
      </c>
      <c r="W9" s="61">
        <v>0</v>
      </c>
      <c r="X9" s="61">
        <v>923.10679611650505</v>
      </c>
      <c r="Y9" s="61">
        <v>523.30097087378601</v>
      </c>
      <c r="Z9" s="61"/>
      <c r="AA9" s="61">
        <v>5182.3300970873788</v>
      </c>
    </row>
    <row r="10" spans="1:27" x14ac:dyDescent="0.45">
      <c r="A10" s="60" t="s">
        <v>125</v>
      </c>
      <c r="B10" s="61">
        <v>0</v>
      </c>
      <c r="C10" s="61">
        <v>0</v>
      </c>
      <c r="D10" s="61">
        <v>0</v>
      </c>
      <c r="E10" s="61">
        <v>0</v>
      </c>
      <c r="F10" s="61">
        <v>0</v>
      </c>
      <c r="G10" s="61">
        <v>116.504854368932</v>
      </c>
      <c r="H10" s="61">
        <v>0</v>
      </c>
      <c r="I10" s="61">
        <v>656.31067961165104</v>
      </c>
      <c r="J10" s="61">
        <v>0</v>
      </c>
      <c r="K10" s="61">
        <v>465.048543689322</v>
      </c>
      <c r="L10" s="61">
        <v>0</v>
      </c>
      <c r="M10" s="61">
        <v>0</v>
      </c>
      <c r="N10" s="61">
        <v>0</v>
      </c>
      <c r="O10" s="61">
        <v>0</v>
      </c>
      <c r="P10" s="61">
        <v>0</v>
      </c>
      <c r="Q10" s="61">
        <v>0</v>
      </c>
      <c r="R10" s="61">
        <v>425.145631067963</v>
      </c>
      <c r="S10" s="61">
        <v>131.650485436894</v>
      </c>
      <c r="T10" s="61">
        <v>0</v>
      </c>
      <c r="U10" s="61">
        <v>0</v>
      </c>
      <c r="V10" s="61">
        <v>0</v>
      </c>
      <c r="W10" s="61">
        <v>0</v>
      </c>
      <c r="X10" s="61">
        <v>848.34951456310705</v>
      </c>
      <c r="Y10" s="61">
        <v>854.36893203883403</v>
      </c>
      <c r="Z10" s="61"/>
      <c r="AA10" s="61">
        <v>3497.3786407767029</v>
      </c>
    </row>
    <row r="11" spans="1:27" x14ac:dyDescent="0.45">
      <c r="A11" s="60" t="s">
        <v>171</v>
      </c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  <c r="AA11" s="61"/>
    </row>
    <row r="12" spans="1:27" x14ac:dyDescent="0.45">
      <c r="A12" s="60" t="s">
        <v>172</v>
      </c>
      <c r="B12" s="61">
        <v>0</v>
      </c>
      <c r="C12" s="61">
        <v>0</v>
      </c>
      <c r="D12" s="61">
        <v>0</v>
      </c>
      <c r="E12" s="61">
        <v>0</v>
      </c>
      <c r="F12" s="61">
        <v>0</v>
      </c>
      <c r="G12" s="61">
        <v>8698.5436893204169</v>
      </c>
      <c r="H12" s="61">
        <v>0</v>
      </c>
      <c r="I12" s="61">
        <v>6774.2718446602021</v>
      </c>
      <c r="J12" s="61">
        <v>0</v>
      </c>
      <c r="K12" s="61">
        <v>1958.9320388349581</v>
      </c>
      <c r="L12" s="61">
        <v>436.89320388349796</v>
      </c>
      <c r="M12" s="61">
        <v>0</v>
      </c>
      <c r="N12" s="61">
        <v>185.92233009708701</v>
      </c>
      <c r="O12" s="61">
        <v>0</v>
      </c>
      <c r="P12" s="61">
        <v>3844.660194174744</v>
      </c>
      <c r="Q12" s="61">
        <v>0</v>
      </c>
      <c r="R12" s="61">
        <v>2156.3106796116563</v>
      </c>
      <c r="S12" s="61">
        <v>379.51456310679703</v>
      </c>
      <c r="T12" s="61">
        <v>0</v>
      </c>
      <c r="U12" s="61">
        <v>0</v>
      </c>
      <c r="V12" s="61">
        <v>432.03883495145499</v>
      </c>
      <c r="W12" s="61">
        <v>0</v>
      </c>
      <c r="X12" s="61">
        <v>11251.941747572815</v>
      </c>
      <c r="Y12" s="61">
        <v>7319.4174757281535</v>
      </c>
      <c r="Z12" s="61"/>
      <c r="AA12" s="61">
        <v>43438.446601941789</v>
      </c>
    </row>
    <row r="13" spans="1:27" x14ac:dyDescent="0.45"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7" x14ac:dyDescent="0.45"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7" x14ac:dyDescent="0.45"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7" x14ac:dyDescent="0.45"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x14ac:dyDescent="0.45"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x14ac:dyDescent="0.45"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x14ac:dyDescent="0.45">
      <c r="A19" s="60"/>
      <c r="B19" s="61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x14ac:dyDescent="0.45">
      <c r="A20" s="60"/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x14ac:dyDescent="0.45">
      <c r="A21" s="60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x14ac:dyDescent="0.45">
      <c r="A22" s="60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x14ac:dyDescent="0.45">
      <c r="A23" s="60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x14ac:dyDescent="0.45">
      <c r="A24" s="60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x14ac:dyDescent="0.45">
      <c r="A25" s="60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x14ac:dyDescent="0.45">
      <c r="A26" s="60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x14ac:dyDescent="0.45">
      <c r="A27" s="60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x14ac:dyDescent="0.45">
      <c r="A28" s="60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x14ac:dyDescent="0.45">
      <c r="A29" s="60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x14ac:dyDescent="0.45">
      <c r="A30" s="60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x14ac:dyDescent="0.45">
      <c r="A31" s="60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x14ac:dyDescent="0.45">
      <c r="A32" s="60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x14ac:dyDescent="0.45">
      <c r="A33" s="136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x14ac:dyDescent="0.45">
      <c r="A34" s="60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x14ac:dyDescent="0.45">
      <c r="A35" s="60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</sheetData>
  <pageMargins left="0.7" right="0.7" top="0.75" bottom="0.75" header="0.3" footer="0.3"/>
  <pageSetup paperSize="9" orientation="portrait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F553"/>
  <sheetViews>
    <sheetView workbookViewId="0">
      <selection sqref="A1:XFD1048576"/>
    </sheetView>
  </sheetViews>
  <sheetFormatPr baseColWidth="10" defaultRowHeight="14.25" x14ac:dyDescent="0.45"/>
  <cols>
    <col min="1" max="1" width="8.73046875" bestFit="1" customWidth="1"/>
    <col min="2" max="2" width="15.265625" bestFit="1" customWidth="1"/>
    <col min="3" max="3" width="20.46484375" bestFit="1" customWidth="1"/>
    <col min="4" max="4" width="14.46484375" bestFit="1" customWidth="1"/>
    <col min="5" max="5" width="15.86328125" bestFit="1" customWidth="1"/>
    <col min="6" max="6" width="14.3984375" bestFit="1" customWidth="1"/>
    <col min="7" max="7" width="12.265625" bestFit="1" customWidth="1"/>
    <col min="8" max="8" width="20.1328125" bestFit="1" customWidth="1"/>
    <col min="9" max="9" width="10.59765625" bestFit="1" customWidth="1"/>
    <col min="10" max="10" width="12.46484375" bestFit="1" customWidth="1"/>
    <col min="11" max="11" width="13.265625" bestFit="1" customWidth="1"/>
    <col min="12" max="12" width="11.86328125" bestFit="1" customWidth="1"/>
    <col min="13" max="14" width="12.46484375" bestFit="1" customWidth="1"/>
    <col min="15" max="15" width="15.86328125" bestFit="1" customWidth="1"/>
    <col min="16" max="16" width="14.73046875" bestFit="1" customWidth="1"/>
    <col min="17" max="17" width="10.86328125" bestFit="1" customWidth="1"/>
    <col min="18" max="18" width="39" bestFit="1" customWidth="1"/>
    <col min="19" max="19" width="15.73046875" bestFit="1" customWidth="1"/>
    <col min="20" max="20" width="20.46484375" bestFit="1" customWidth="1"/>
    <col min="21" max="21" width="14.46484375" bestFit="1" customWidth="1"/>
    <col min="22" max="22" width="7.3984375" bestFit="1" customWidth="1"/>
    <col min="23" max="23" width="11.73046875" bestFit="1" customWidth="1"/>
    <col min="24" max="24" width="16.265625" bestFit="1" customWidth="1"/>
    <col min="25" max="25" width="17" bestFit="1" customWidth="1"/>
    <col min="26" max="26" width="15.46484375" bestFit="1" customWidth="1"/>
    <col min="27" max="27" width="17.59765625" bestFit="1" customWidth="1"/>
    <col min="28" max="28" width="39" bestFit="1" customWidth="1"/>
    <col min="29" max="29" width="15.59765625" bestFit="1" customWidth="1"/>
    <col min="30" max="30" width="12.86328125" bestFit="1" customWidth="1"/>
    <col min="31" max="31" width="18.59765625" bestFit="1" customWidth="1"/>
    <col min="32" max="32" width="16.3984375" bestFit="1" customWidth="1"/>
  </cols>
  <sheetData>
    <row r="1" spans="1:32" x14ac:dyDescent="0.45">
      <c r="A1" t="s">
        <v>176</v>
      </c>
      <c r="B1" t="s">
        <v>177</v>
      </c>
      <c r="C1" t="s">
        <v>178</v>
      </c>
      <c r="D1" t="s">
        <v>84</v>
      </c>
      <c r="E1" t="s">
        <v>179</v>
      </c>
      <c r="F1" t="s">
        <v>180</v>
      </c>
      <c r="G1" t="s">
        <v>181</v>
      </c>
      <c r="H1" t="s">
        <v>87</v>
      </c>
      <c r="I1" t="s">
        <v>182</v>
      </c>
      <c r="J1" t="s">
        <v>183</v>
      </c>
      <c r="K1" t="s">
        <v>184</v>
      </c>
      <c r="L1" t="s">
        <v>185</v>
      </c>
      <c r="M1" t="s">
        <v>186</v>
      </c>
      <c r="N1" t="s">
        <v>187</v>
      </c>
      <c r="O1" t="s">
        <v>92</v>
      </c>
      <c r="P1" t="s">
        <v>188</v>
      </c>
      <c r="Q1" t="s">
        <v>96</v>
      </c>
      <c r="R1" t="s">
        <v>95</v>
      </c>
      <c r="S1" t="s">
        <v>97</v>
      </c>
      <c r="T1" t="s">
        <v>98</v>
      </c>
      <c r="U1" t="s">
        <v>99</v>
      </c>
      <c r="V1" t="s">
        <v>101</v>
      </c>
      <c r="W1" t="s">
        <v>103</v>
      </c>
      <c r="X1" t="s">
        <v>104</v>
      </c>
      <c r="Y1" t="s">
        <v>105</v>
      </c>
      <c r="Z1" t="s">
        <v>189</v>
      </c>
      <c r="AA1" t="s">
        <v>190</v>
      </c>
      <c r="AB1" t="s">
        <v>191</v>
      </c>
      <c r="AC1" t="s">
        <v>192</v>
      </c>
      <c r="AD1" t="s">
        <v>193</v>
      </c>
      <c r="AE1" t="s">
        <v>194</v>
      </c>
      <c r="AF1" t="s">
        <v>195</v>
      </c>
    </row>
    <row r="2" spans="1:32" x14ac:dyDescent="0.45">
      <c r="A2" s="59" t="s">
        <v>196</v>
      </c>
      <c r="B2" s="59" t="s">
        <v>197</v>
      </c>
      <c r="C2" s="59" t="s">
        <v>220</v>
      </c>
      <c r="D2" s="59" t="s">
        <v>51</v>
      </c>
      <c r="E2" s="59" t="s">
        <v>51</v>
      </c>
      <c r="F2" s="59" t="s">
        <v>51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65</v>
      </c>
      <c r="Q2">
        <v>0</v>
      </c>
      <c r="R2">
        <v>0</v>
      </c>
      <c r="S2">
        <v>0</v>
      </c>
      <c r="T2">
        <v>1329</v>
      </c>
      <c r="U2">
        <v>148231.92233009721</v>
      </c>
      <c r="V2" s="59"/>
      <c r="W2">
        <v>1706</v>
      </c>
      <c r="X2">
        <v>987</v>
      </c>
      <c r="Y2">
        <v>342</v>
      </c>
      <c r="Z2">
        <v>18607.479047382167</v>
      </c>
      <c r="AA2">
        <v>4423.7225126544954</v>
      </c>
      <c r="AB2" t="s">
        <v>297</v>
      </c>
      <c r="AC2">
        <v>88.896321099999994</v>
      </c>
      <c r="AD2">
        <v>22.876254200000002</v>
      </c>
      <c r="AE2">
        <v>1495</v>
      </c>
      <c r="AF2">
        <v>0</v>
      </c>
    </row>
    <row r="3" spans="1:32" x14ac:dyDescent="0.45">
      <c r="A3" s="59" t="s">
        <v>196</v>
      </c>
      <c r="B3" s="59" t="s">
        <v>197</v>
      </c>
      <c r="C3" s="59" t="s">
        <v>220</v>
      </c>
      <c r="D3" s="59" t="s">
        <v>52</v>
      </c>
      <c r="E3" s="59" t="s">
        <v>52</v>
      </c>
      <c r="F3" s="59" t="s">
        <v>52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65</v>
      </c>
      <c r="Q3">
        <v>0</v>
      </c>
      <c r="R3">
        <v>0</v>
      </c>
      <c r="S3">
        <v>0</v>
      </c>
      <c r="T3">
        <v>1329</v>
      </c>
      <c r="U3">
        <v>148231.92233009721</v>
      </c>
      <c r="V3" s="59"/>
      <c r="W3">
        <v>1706</v>
      </c>
      <c r="X3">
        <v>987</v>
      </c>
      <c r="Y3">
        <v>342</v>
      </c>
      <c r="Z3">
        <v>18607.479047382167</v>
      </c>
      <c r="AA3">
        <v>4423.7225126544954</v>
      </c>
      <c r="AB3" t="s">
        <v>297</v>
      </c>
      <c r="AC3">
        <v>88.896321099999994</v>
      </c>
      <c r="AD3">
        <v>22.876254200000002</v>
      </c>
      <c r="AE3">
        <v>1495</v>
      </c>
      <c r="AF3">
        <v>0</v>
      </c>
    </row>
    <row r="4" spans="1:32" x14ac:dyDescent="0.45">
      <c r="A4" s="59" t="s">
        <v>196</v>
      </c>
      <c r="B4" s="59" t="s">
        <v>197</v>
      </c>
      <c r="C4" s="59" t="s">
        <v>220</v>
      </c>
      <c r="D4" s="59" t="s">
        <v>53</v>
      </c>
      <c r="E4" s="59" t="s">
        <v>53</v>
      </c>
      <c r="F4" s="59" t="s">
        <v>53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65</v>
      </c>
      <c r="Q4">
        <v>0</v>
      </c>
      <c r="R4">
        <v>0</v>
      </c>
      <c r="S4">
        <v>0</v>
      </c>
      <c r="T4">
        <v>1329</v>
      </c>
      <c r="U4">
        <v>148231.92233009721</v>
      </c>
      <c r="V4" s="59"/>
      <c r="W4">
        <v>1706</v>
      </c>
      <c r="X4">
        <v>987</v>
      </c>
      <c r="Y4">
        <v>342</v>
      </c>
      <c r="Z4">
        <v>18607.479047382167</v>
      </c>
      <c r="AA4">
        <v>4423.7225126544954</v>
      </c>
      <c r="AB4" t="s">
        <v>297</v>
      </c>
      <c r="AC4">
        <v>88.896321099999994</v>
      </c>
      <c r="AD4">
        <v>22.876254200000002</v>
      </c>
      <c r="AE4">
        <v>1495</v>
      </c>
      <c r="AF4">
        <v>0</v>
      </c>
    </row>
    <row r="5" spans="1:32" x14ac:dyDescent="0.45">
      <c r="A5" s="59" t="s">
        <v>196</v>
      </c>
      <c r="B5" s="59" t="s">
        <v>197</v>
      </c>
      <c r="C5" s="59" t="s">
        <v>220</v>
      </c>
      <c r="D5" s="59" t="s">
        <v>54</v>
      </c>
      <c r="E5" s="59" t="s">
        <v>54</v>
      </c>
      <c r="F5" s="59" t="s">
        <v>54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65</v>
      </c>
      <c r="Q5">
        <v>0</v>
      </c>
      <c r="R5">
        <v>0</v>
      </c>
      <c r="S5">
        <v>0</v>
      </c>
      <c r="T5">
        <v>1329</v>
      </c>
      <c r="U5">
        <v>148231.92233009721</v>
      </c>
      <c r="V5" s="59"/>
      <c r="W5">
        <v>1706</v>
      </c>
      <c r="X5">
        <v>987</v>
      </c>
      <c r="Y5">
        <v>342</v>
      </c>
      <c r="Z5">
        <v>18607.479047382167</v>
      </c>
      <c r="AA5">
        <v>4423.7225126544954</v>
      </c>
      <c r="AB5" t="s">
        <v>297</v>
      </c>
      <c r="AC5">
        <v>88.896321099999994</v>
      </c>
      <c r="AD5">
        <v>22.876254200000002</v>
      </c>
      <c r="AE5">
        <v>1495</v>
      </c>
      <c r="AF5">
        <v>0</v>
      </c>
    </row>
    <row r="6" spans="1:32" x14ac:dyDescent="0.45">
      <c r="A6" s="59" t="s">
        <v>196</v>
      </c>
      <c r="B6" s="59" t="s">
        <v>197</v>
      </c>
      <c r="C6" s="59" t="s">
        <v>220</v>
      </c>
      <c r="D6" s="59" t="s">
        <v>55</v>
      </c>
      <c r="E6" s="59" t="s">
        <v>55</v>
      </c>
      <c r="F6" s="59" t="s">
        <v>55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65</v>
      </c>
      <c r="Q6">
        <v>0</v>
      </c>
      <c r="R6">
        <v>0</v>
      </c>
      <c r="S6">
        <v>0</v>
      </c>
      <c r="T6">
        <v>1329</v>
      </c>
      <c r="U6">
        <v>148231.92233009721</v>
      </c>
      <c r="V6" s="59"/>
      <c r="W6">
        <v>1706</v>
      </c>
      <c r="X6">
        <v>987</v>
      </c>
      <c r="Y6">
        <v>342</v>
      </c>
      <c r="Z6">
        <v>18607.479047382167</v>
      </c>
      <c r="AA6">
        <v>4423.7225126544954</v>
      </c>
      <c r="AB6" t="s">
        <v>297</v>
      </c>
      <c r="AC6">
        <v>88.896321099999994</v>
      </c>
      <c r="AD6">
        <v>22.876254200000002</v>
      </c>
      <c r="AE6">
        <v>1495</v>
      </c>
      <c r="AF6">
        <v>0</v>
      </c>
    </row>
    <row r="7" spans="1:32" x14ac:dyDescent="0.45">
      <c r="A7" s="59" t="s">
        <v>196</v>
      </c>
      <c r="B7" s="59" t="s">
        <v>197</v>
      </c>
      <c r="C7" s="59" t="s">
        <v>220</v>
      </c>
      <c r="D7" s="59" t="s">
        <v>56</v>
      </c>
      <c r="E7" s="59" t="s">
        <v>56</v>
      </c>
      <c r="F7" s="59" t="s">
        <v>56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65</v>
      </c>
      <c r="Q7">
        <v>0</v>
      </c>
      <c r="R7">
        <v>0</v>
      </c>
      <c r="S7">
        <v>0</v>
      </c>
      <c r="T7">
        <v>1329</v>
      </c>
      <c r="U7">
        <v>148231.92233009721</v>
      </c>
      <c r="V7" s="59"/>
      <c r="W7">
        <v>1706</v>
      </c>
      <c r="X7">
        <v>987</v>
      </c>
      <c r="Y7">
        <v>342</v>
      </c>
      <c r="Z7">
        <v>18607.479047382167</v>
      </c>
      <c r="AA7">
        <v>4423.7225126544954</v>
      </c>
      <c r="AB7" t="s">
        <v>297</v>
      </c>
      <c r="AC7">
        <v>88.896321099999994</v>
      </c>
      <c r="AD7">
        <v>22.876254200000002</v>
      </c>
      <c r="AE7">
        <v>1495</v>
      </c>
      <c r="AF7">
        <v>0</v>
      </c>
    </row>
    <row r="8" spans="1:32" x14ac:dyDescent="0.45">
      <c r="A8" s="59" t="s">
        <v>196</v>
      </c>
      <c r="B8" s="59" t="s">
        <v>197</v>
      </c>
      <c r="C8" s="59" t="s">
        <v>220</v>
      </c>
      <c r="D8" s="59" t="s">
        <v>57</v>
      </c>
      <c r="E8" s="59" t="s">
        <v>57</v>
      </c>
      <c r="F8" s="59" t="s">
        <v>57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65</v>
      </c>
      <c r="Q8">
        <v>0</v>
      </c>
      <c r="R8">
        <v>0</v>
      </c>
      <c r="S8">
        <v>0</v>
      </c>
      <c r="T8">
        <v>1329</v>
      </c>
      <c r="U8">
        <v>148231.92233009721</v>
      </c>
      <c r="V8" s="59"/>
      <c r="W8">
        <v>1706</v>
      </c>
      <c r="X8">
        <v>987</v>
      </c>
      <c r="Y8">
        <v>342</v>
      </c>
      <c r="Z8">
        <v>18607.479047382167</v>
      </c>
      <c r="AA8">
        <v>4423.7225126544954</v>
      </c>
      <c r="AB8" t="s">
        <v>297</v>
      </c>
      <c r="AC8">
        <v>88.896321099999994</v>
      </c>
      <c r="AD8">
        <v>22.876254200000002</v>
      </c>
      <c r="AE8">
        <v>1495</v>
      </c>
      <c r="AF8">
        <v>0</v>
      </c>
    </row>
    <row r="9" spans="1:32" x14ac:dyDescent="0.45">
      <c r="A9" s="59" t="s">
        <v>196</v>
      </c>
      <c r="B9" s="59" t="s">
        <v>197</v>
      </c>
      <c r="C9" s="59" t="s">
        <v>220</v>
      </c>
      <c r="D9" s="59" t="s">
        <v>58</v>
      </c>
      <c r="E9" s="59" t="s">
        <v>58</v>
      </c>
      <c r="F9" s="59" t="s">
        <v>58</v>
      </c>
      <c r="G9">
        <v>0</v>
      </c>
      <c r="H9">
        <v>14</v>
      </c>
      <c r="I9">
        <v>14</v>
      </c>
      <c r="J9">
        <v>14</v>
      </c>
      <c r="K9">
        <v>0</v>
      </c>
      <c r="L9">
        <v>1339.8058252427199</v>
      </c>
      <c r="M9">
        <v>174.27184466019901</v>
      </c>
      <c r="N9">
        <v>0</v>
      </c>
      <c r="O9">
        <v>1514.0776699029191</v>
      </c>
      <c r="P9">
        <v>65</v>
      </c>
      <c r="Q9">
        <v>21.5384615</v>
      </c>
      <c r="R9" t="s">
        <v>243</v>
      </c>
      <c r="S9">
        <v>0</v>
      </c>
      <c r="T9">
        <v>1329</v>
      </c>
      <c r="U9">
        <v>148231.92233009721</v>
      </c>
      <c r="V9" s="59"/>
      <c r="W9">
        <v>1706</v>
      </c>
      <c r="X9">
        <v>987</v>
      </c>
      <c r="Y9">
        <v>342</v>
      </c>
      <c r="Z9">
        <v>18607.479047382167</v>
      </c>
      <c r="AA9">
        <v>4423.7225126544954</v>
      </c>
      <c r="AB9" t="s">
        <v>297</v>
      </c>
      <c r="AC9">
        <v>88.896321099999994</v>
      </c>
      <c r="AD9">
        <v>22.876254200000002</v>
      </c>
      <c r="AE9">
        <v>1495</v>
      </c>
      <c r="AF9">
        <v>0</v>
      </c>
    </row>
    <row r="10" spans="1:32" x14ac:dyDescent="0.45">
      <c r="A10" s="59" t="s">
        <v>196</v>
      </c>
      <c r="B10" s="59" t="s">
        <v>197</v>
      </c>
      <c r="C10" s="59" t="s">
        <v>220</v>
      </c>
      <c r="D10" s="59" t="s">
        <v>59</v>
      </c>
      <c r="E10" s="59" t="s">
        <v>59</v>
      </c>
      <c r="F10" s="59" t="s">
        <v>59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65</v>
      </c>
      <c r="Q10">
        <v>0</v>
      </c>
      <c r="R10">
        <v>0</v>
      </c>
      <c r="S10">
        <v>0</v>
      </c>
      <c r="T10">
        <v>1329</v>
      </c>
      <c r="U10">
        <v>148231.92233009721</v>
      </c>
      <c r="V10" s="59"/>
      <c r="W10">
        <v>1706</v>
      </c>
      <c r="X10">
        <v>987</v>
      </c>
      <c r="Y10">
        <v>342</v>
      </c>
      <c r="Z10">
        <v>18607.479047382167</v>
      </c>
      <c r="AA10">
        <v>4423.7225126544954</v>
      </c>
      <c r="AB10" t="s">
        <v>297</v>
      </c>
      <c r="AC10">
        <v>88.896321099999994</v>
      </c>
      <c r="AD10">
        <v>22.876254200000002</v>
      </c>
      <c r="AE10">
        <v>1495</v>
      </c>
      <c r="AF10">
        <v>0</v>
      </c>
    </row>
    <row r="11" spans="1:32" x14ac:dyDescent="0.45">
      <c r="A11" s="59" t="s">
        <v>196</v>
      </c>
      <c r="B11" s="59" t="s">
        <v>197</v>
      </c>
      <c r="C11" s="59" t="s">
        <v>220</v>
      </c>
      <c r="D11" s="59" t="s">
        <v>28</v>
      </c>
      <c r="E11" s="59" t="s">
        <v>28</v>
      </c>
      <c r="F11" s="59" t="s">
        <v>28</v>
      </c>
      <c r="G11">
        <v>0</v>
      </c>
      <c r="H11">
        <v>2</v>
      </c>
      <c r="I11">
        <v>3</v>
      </c>
      <c r="J11">
        <v>1</v>
      </c>
      <c r="K11">
        <v>1</v>
      </c>
      <c r="L11">
        <v>102.912621359224</v>
      </c>
      <c r="M11">
        <v>91.351755041076004</v>
      </c>
      <c r="N11">
        <v>21.367521367521</v>
      </c>
      <c r="O11">
        <v>215.63189776782099</v>
      </c>
      <c r="P11">
        <v>65</v>
      </c>
      <c r="Q11">
        <v>3.0769230799999998</v>
      </c>
      <c r="R11">
        <v>51.456310679612002</v>
      </c>
      <c r="S11">
        <v>1.5384615399999999</v>
      </c>
      <c r="T11">
        <v>1329</v>
      </c>
      <c r="U11">
        <v>148231.92233009721</v>
      </c>
      <c r="V11" s="59"/>
      <c r="W11">
        <v>1706</v>
      </c>
      <c r="X11">
        <v>987</v>
      </c>
      <c r="Y11">
        <v>342</v>
      </c>
      <c r="Z11">
        <v>18607.479047382167</v>
      </c>
      <c r="AA11">
        <v>4423.7225126544954</v>
      </c>
      <c r="AB11" t="s">
        <v>297</v>
      </c>
      <c r="AC11">
        <v>88.896321099999994</v>
      </c>
      <c r="AD11">
        <v>22.876254200000002</v>
      </c>
      <c r="AE11">
        <v>1495</v>
      </c>
      <c r="AF11">
        <v>0</v>
      </c>
    </row>
    <row r="12" spans="1:32" x14ac:dyDescent="0.45">
      <c r="A12" s="59" t="s">
        <v>196</v>
      </c>
      <c r="B12" s="59" t="s">
        <v>197</v>
      </c>
      <c r="C12" s="59" t="s">
        <v>220</v>
      </c>
      <c r="D12" s="59" t="s">
        <v>60</v>
      </c>
      <c r="E12" s="59" t="s">
        <v>60</v>
      </c>
      <c r="F12" s="59" t="s">
        <v>60</v>
      </c>
      <c r="G12">
        <v>0</v>
      </c>
      <c r="H12">
        <v>3</v>
      </c>
      <c r="I12">
        <v>3</v>
      </c>
      <c r="J12">
        <v>3</v>
      </c>
      <c r="K12">
        <v>0</v>
      </c>
      <c r="L12">
        <v>160.19417475728201</v>
      </c>
      <c r="M12">
        <v>29.126213592233999</v>
      </c>
      <c r="N12">
        <v>21.367521367521</v>
      </c>
      <c r="O12">
        <v>210.687909717037</v>
      </c>
      <c r="P12">
        <v>65</v>
      </c>
      <c r="Q12">
        <v>4.6153846200000004</v>
      </c>
      <c r="R12" t="s">
        <v>244</v>
      </c>
      <c r="S12">
        <v>0</v>
      </c>
      <c r="T12">
        <v>1329</v>
      </c>
      <c r="U12">
        <v>148231.92233009721</v>
      </c>
      <c r="V12" s="59"/>
      <c r="W12">
        <v>1706</v>
      </c>
      <c r="X12">
        <v>987</v>
      </c>
      <c r="Y12">
        <v>342</v>
      </c>
      <c r="Z12">
        <v>18607.479047382167</v>
      </c>
      <c r="AA12">
        <v>4423.7225126544954</v>
      </c>
      <c r="AB12" t="s">
        <v>297</v>
      </c>
      <c r="AC12">
        <v>88.896321099999994</v>
      </c>
      <c r="AD12">
        <v>22.876254200000002</v>
      </c>
      <c r="AE12">
        <v>1495</v>
      </c>
      <c r="AF12">
        <v>0</v>
      </c>
    </row>
    <row r="13" spans="1:32" x14ac:dyDescent="0.45">
      <c r="A13" s="59" t="s">
        <v>196</v>
      </c>
      <c r="B13" s="59" t="s">
        <v>197</v>
      </c>
      <c r="C13" s="59" t="s">
        <v>220</v>
      </c>
      <c r="D13" s="59" t="s">
        <v>61</v>
      </c>
      <c r="E13" s="59" t="s">
        <v>61</v>
      </c>
      <c r="F13" s="59" t="s">
        <v>61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65</v>
      </c>
      <c r="Q13">
        <v>0</v>
      </c>
      <c r="R13">
        <v>0</v>
      </c>
      <c r="S13">
        <v>0</v>
      </c>
      <c r="T13">
        <v>1329</v>
      </c>
      <c r="U13">
        <v>148231.92233009721</v>
      </c>
      <c r="V13" s="59"/>
      <c r="W13">
        <v>1706</v>
      </c>
      <c r="X13">
        <v>987</v>
      </c>
      <c r="Y13">
        <v>342</v>
      </c>
      <c r="Z13">
        <v>18607.479047382167</v>
      </c>
      <c r="AA13">
        <v>4423.7225126544954</v>
      </c>
      <c r="AB13" t="s">
        <v>297</v>
      </c>
      <c r="AC13">
        <v>88.896321099999994</v>
      </c>
      <c r="AD13">
        <v>22.876254200000002</v>
      </c>
      <c r="AE13">
        <v>1495</v>
      </c>
      <c r="AF13">
        <v>0</v>
      </c>
    </row>
    <row r="14" spans="1:32" x14ac:dyDescent="0.45">
      <c r="A14" s="59" t="s">
        <v>196</v>
      </c>
      <c r="B14" s="59" t="s">
        <v>197</v>
      </c>
      <c r="C14" s="59" t="s">
        <v>220</v>
      </c>
      <c r="D14" s="59" t="s">
        <v>62</v>
      </c>
      <c r="E14" s="59" t="s">
        <v>62</v>
      </c>
      <c r="F14" s="59" t="s">
        <v>62</v>
      </c>
      <c r="G14">
        <v>0</v>
      </c>
      <c r="H14">
        <v>1</v>
      </c>
      <c r="I14">
        <v>1</v>
      </c>
      <c r="J14">
        <v>1</v>
      </c>
      <c r="K14">
        <v>0</v>
      </c>
      <c r="L14">
        <v>66.990291262135997</v>
      </c>
      <c r="M14">
        <v>9.7087378640779995</v>
      </c>
      <c r="N14">
        <v>21.367521367521</v>
      </c>
      <c r="O14">
        <v>98.066550493734994</v>
      </c>
      <c r="P14">
        <v>65</v>
      </c>
      <c r="Q14">
        <v>1.5384615399999999</v>
      </c>
      <c r="R14">
        <v>66.990291262135997</v>
      </c>
      <c r="S14">
        <v>0</v>
      </c>
      <c r="T14">
        <v>1329</v>
      </c>
      <c r="U14">
        <v>148231.92233009721</v>
      </c>
      <c r="V14" s="59"/>
      <c r="W14">
        <v>1706</v>
      </c>
      <c r="X14">
        <v>987</v>
      </c>
      <c r="Y14">
        <v>342</v>
      </c>
      <c r="Z14">
        <v>18607.479047382167</v>
      </c>
      <c r="AA14">
        <v>4423.7225126544954</v>
      </c>
      <c r="AB14" t="s">
        <v>297</v>
      </c>
      <c r="AC14">
        <v>88.896321099999994</v>
      </c>
      <c r="AD14">
        <v>22.876254200000002</v>
      </c>
      <c r="AE14">
        <v>1495</v>
      </c>
      <c r="AF14">
        <v>0</v>
      </c>
    </row>
    <row r="15" spans="1:32" x14ac:dyDescent="0.45">
      <c r="A15" s="59" t="s">
        <v>196</v>
      </c>
      <c r="B15" s="59" t="s">
        <v>197</v>
      </c>
      <c r="C15" s="59" t="s">
        <v>220</v>
      </c>
      <c r="D15" s="59" t="s">
        <v>63</v>
      </c>
      <c r="E15" s="59" t="s">
        <v>63</v>
      </c>
      <c r="F15" s="59" t="s">
        <v>63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65</v>
      </c>
      <c r="Q15">
        <v>0</v>
      </c>
      <c r="R15">
        <v>0</v>
      </c>
      <c r="S15">
        <v>0</v>
      </c>
      <c r="T15">
        <v>1329</v>
      </c>
      <c r="U15">
        <v>148231.92233009721</v>
      </c>
      <c r="V15" s="59"/>
      <c r="W15">
        <v>1706</v>
      </c>
      <c r="X15">
        <v>987</v>
      </c>
      <c r="Y15">
        <v>342</v>
      </c>
      <c r="Z15">
        <v>18607.479047382167</v>
      </c>
      <c r="AA15">
        <v>4423.7225126544954</v>
      </c>
      <c r="AB15" t="s">
        <v>297</v>
      </c>
      <c r="AC15">
        <v>88.896321099999994</v>
      </c>
      <c r="AD15">
        <v>22.876254200000002</v>
      </c>
      <c r="AE15">
        <v>1495</v>
      </c>
      <c r="AF15">
        <v>0</v>
      </c>
    </row>
    <row r="16" spans="1:32" x14ac:dyDescent="0.45">
      <c r="A16" s="59" t="s">
        <v>196</v>
      </c>
      <c r="B16" s="59" t="s">
        <v>197</v>
      </c>
      <c r="C16" s="59" t="s">
        <v>220</v>
      </c>
      <c r="D16" s="59" t="s">
        <v>64</v>
      </c>
      <c r="E16" s="59" t="s">
        <v>64</v>
      </c>
      <c r="F16" s="59" t="s">
        <v>64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65</v>
      </c>
      <c r="Q16">
        <v>0</v>
      </c>
      <c r="R16">
        <v>0</v>
      </c>
      <c r="S16">
        <v>0</v>
      </c>
      <c r="T16">
        <v>1329</v>
      </c>
      <c r="U16">
        <v>148231.92233009721</v>
      </c>
      <c r="V16" s="59"/>
      <c r="W16">
        <v>1706</v>
      </c>
      <c r="X16">
        <v>987</v>
      </c>
      <c r="Y16">
        <v>342</v>
      </c>
      <c r="Z16">
        <v>18607.479047382167</v>
      </c>
      <c r="AA16">
        <v>4423.7225126544954</v>
      </c>
      <c r="AB16" t="s">
        <v>297</v>
      </c>
      <c r="AC16">
        <v>88.896321099999994</v>
      </c>
      <c r="AD16">
        <v>22.876254200000002</v>
      </c>
      <c r="AE16">
        <v>1495</v>
      </c>
      <c r="AF16">
        <v>0</v>
      </c>
    </row>
    <row r="17" spans="1:32" x14ac:dyDescent="0.45">
      <c r="A17" s="59" t="s">
        <v>196</v>
      </c>
      <c r="B17" s="59" t="s">
        <v>197</v>
      </c>
      <c r="C17" s="59" t="s">
        <v>220</v>
      </c>
      <c r="D17" s="59" t="s">
        <v>65</v>
      </c>
      <c r="E17" s="59" t="s">
        <v>65</v>
      </c>
      <c r="F17" s="59" t="s">
        <v>65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65</v>
      </c>
      <c r="Q17">
        <v>0</v>
      </c>
      <c r="R17">
        <v>0</v>
      </c>
      <c r="S17">
        <v>0</v>
      </c>
      <c r="T17">
        <v>1329</v>
      </c>
      <c r="U17">
        <v>148231.92233009721</v>
      </c>
      <c r="V17" s="59"/>
      <c r="W17">
        <v>1706</v>
      </c>
      <c r="X17">
        <v>987</v>
      </c>
      <c r="Y17">
        <v>342</v>
      </c>
      <c r="Z17">
        <v>18607.479047382167</v>
      </c>
      <c r="AA17">
        <v>4423.7225126544954</v>
      </c>
      <c r="AB17" t="s">
        <v>297</v>
      </c>
      <c r="AC17">
        <v>88.896321099999994</v>
      </c>
      <c r="AD17">
        <v>22.876254200000002</v>
      </c>
      <c r="AE17">
        <v>1495</v>
      </c>
      <c r="AF17">
        <v>0</v>
      </c>
    </row>
    <row r="18" spans="1:32" x14ac:dyDescent="0.45">
      <c r="A18" s="59" t="s">
        <v>196</v>
      </c>
      <c r="B18" s="59" t="s">
        <v>197</v>
      </c>
      <c r="C18" s="59" t="s">
        <v>220</v>
      </c>
      <c r="D18" s="59" t="s">
        <v>66</v>
      </c>
      <c r="E18" s="59" t="s">
        <v>66</v>
      </c>
      <c r="F18" s="59" t="s">
        <v>66</v>
      </c>
      <c r="G18">
        <v>0</v>
      </c>
      <c r="H18">
        <v>8</v>
      </c>
      <c r="I18">
        <v>13</v>
      </c>
      <c r="J18">
        <v>3</v>
      </c>
      <c r="K18">
        <v>5</v>
      </c>
      <c r="L18">
        <v>654.95145631068203</v>
      </c>
      <c r="M18">
        <v>126.213592233009</v>
      </c>
      <c r="N18">
        <v>-46.367521367522002</v>
      </c>
      <c r="O18">
        <v>734.79752717616896</v>
      </c>
      <c r="P18">
        <v>65</v>
      </c>
      <c r="Q18">
        <v>12.307692299999999</v>
      </c>
      <c r="R18">
        <v>81.868932038835254</v>
      </c>
      <c r="S18">
        <v>7.6923076899999998</v>
      </c>
      <c r="T18">
        <v>1329</v>
      </c>
      <c r="U18">
        <v>148231.92233009721</v>
      </c>
      <c r="V18" s="59"/>
      <c r="W18">
        <v>1706</v>
      </c>
      <c r="X18">
        <v>987</v>
      </c>
      <c r="Y18">
        <v>342</v>
      </c>
      <c r="Z18">
        <v>18607.479047382167</v>
      </c>
      <c r="AA18">
        <v>4423.7225126544954</v>
      </c>
      <c r="AB18" t="s">
        <v>297</v>
      </c>
      <c r="AC18">
        <v>88.896321099999994</v>
      </c>
      <c r="AD18">
        <v>22.876254200000002</v>
      </c>
      <c r="AE18">
        <v>1495</v>
      </c>
      <c r="AF18">
        <v>0</v>
      </c>
    </row>
    <row r="19" spans="1:32" x14ac:dyDescent="0.45">
      <c r="A19" s="59" t="s">
        <v>196</v>
      </c>
      <c r="B19" s="59" t="s">
        <v>197</v>
      </c>
      <c r="C19" s="59" t="s">
        <v>220</v>
      </c>
      <c r="D19" s="59" t="s">
        <v>67</v>
      </c>
      <c r="E19" s="59" t="s">
        <v>67</v>
      </c>
      <c r="F19" s="59" t="s">
        <v>67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65</v>
      </c>
      <c r="Q19">
        <v>0</v>
      </c>
      <c r="R19">
        <v>0</v>
      </c>
      <c r="S19">
        <v>0</v>
      </c>
      <c r="T19">
        <v>1329</v>
      </c>
      <c r="U19">
        <v>148231.92233009721</v>
      </c>
      <c r="V19" s="59"/>
      <c r="W19">
        <v>1706</v>
      </c>
      <c r="X19">
        <v>987</v>
      </c>
      <c r="Y19">
        <v>342</v>
      </c>
      <c r="Z19">
        <v>18607.479047382167</v>
      </c>
      <c r="AA19">
        <v>4423.7225126544954</v>
      </c>
      <c r="AB19" t="s">
        <v>297</v>
      </c>
      <c r="AC19">
        <v>88.896321099999994</v>
      </c>
      <c r="AD19">
        <v>22.876254200000002</v>
      </c>
      <c r="AE19">
        <v>1495</v>
      </c>
      <c r="AF19">
        <v>0</v>
      </c>
    </row>
    <row r="20" spans="1:32" x14ac:dyDescent="0.45">
      <c r="A20" s="59" t="s">
        <v>196</v>
      </c>
      <c r="B20" s="59" t="s">
        <v>197</v>
      </c>
      <c r="C20" s="59" t="s">
        <v>220</v>
      </c>
      <c r="D20" s="59" t="s">
        <v>68</v>
      </c>
      <c r="E20" s="59" t="s">
        <v>68</v>
      </c>
      <c r="F20" s="59" t="s">
        <v>68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65</v>
      </c>
      <c r="Q20">
        <v>0</v>
      </c>
      <c r="R20">
        <v>0</v>
      </c>
      <c r="S20">
        <v>0</v>
      </c>
      <c r="T20">
        <v>1329</v>
      </c>
      <c r="U20">
        <v>148231.92233009721</v>
      </c>
      <c r="V20" s="59"/>
      <c r="W20">
        <v>1706</v>
      </c>
      <c r="X20">
        <v>987</v>
      </c>
      <c r="Y20">
        <v>342</v>
      </c>
      <c r="Z20">
        <v>18607.479047382167</v>
      </c>
      <c r="AA20">
        <v>4423.7225126544954</v>
      </c>
      <c r="AB20" t="s">
        <v>297</v>
      </c>
      <c r="AC20">
        <v>88.896321099999994</v>
      </c>
      <c r="AD20">
        <v>22.876254200000002</v>
      </c>
      <c r="AE20">
        <v>1495</v>
      </c>
      <c r="AF20">
        <v>0</v>
      </c>
    </row>
    <row r="21" spans="1:32" x14ac:dyDescent="0.45">
      <c r="A21" s="59" t="s">
        <v>196</v>
      </c>
      <c r="B21" s="59" t="s">
        <v>197</v>
      </c>
      <c r="C21" s="59" t="s">
        <v>220</v>
      </c>
      <c r="D21" s="59" t="s">
        <v>69</v>
      </c>
      <c r="E21" s="59" t="s">
        <v>69</v>
      </c>
      <c r="F21" s="59" t="s">
        <v>69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65</v>
      </c>
      <c r="Q21">
        <v>0</v>
      </c>
      <c r="R21">
        <v>0</v>
      </c>
      <c r="S21">
        <v>0</v>
      </c>
      <c r="T21">
        <v>1329</v>
      </c>
      <c r="U21">
        <v>148231.92233009721</v>
      </c>
      <c r="V21" s="59"/>
      <c r="W21">
        <v>1706</v>
      </c>
      <c r="X21">
        <v>987</v>
      </c>
      <c r="Y21">
        <v>342</v>
      </c>
      <c r="Z21">
        <v>18607.479047382167</v>
      </c>
      <c r="AA21">
        <v>4423.7225126544954</v>
      </c>
      <c r="AB21" t="s">
        <v>297</v>
      </c>
      <c r="AC21">
        <v>88.896321099999994</v>
      </c>
      <c r="AD21">
        <v>22.876254200000002</v>
      </c>
      <c r="AE21">
        <v>1495</v>
      </c>
      <c r="AF21">
        <v>0</v>
      </c>
    </row>
    <row r="22" spans="1:32" x14ac:dyDescent="0.45">
      <c r="A22" s="59" t="s">
        <v>196</v>
      </c>
      <c r="B22" s="59" t="s">
        <v>197</v>
      </c>
      <c r="C22" s="59" t="s">
        <v>220</v>
      </c>
      <c r="D22" s="59" t="s">
        <v>70</v>
      </c>
      <c r="E22" s="59" t="s">
        <v>70</v>
      </c>
      <c r="F22" s="59" t="s">
        <v>70</v>
      </c>
      <c r="G22">
        <v>0</v>
      </c>
      <c r="H22">
        <v>1</v>
      </c>
      <c r="I22">
        <v>1</v>
      </c>
      <c r="J22">
        <v>1</v>
      </c>
      <c r="K22">
        <v>0</v>
      </c>
      <c r="L22">
        <v>140.77669902912601</v>
      </c>
      <c r="M22">
        <v>9.7087378640779995</v>
      </c>
      <c r="N22">
        <v>0</v>
      </c>
      <c r="O22">
        <v>150.485436893204</v>
      </c>
      <c r="P22">
        <v>65</v>
      </c>
      <c r="Q22">
        <v>1.5384615399999999</v>
      </c>
      <c r="R22">
        <v>140.77669902912601</v>
      </c>
      <c r="S22">
        <v>0</v>
      </c>
      <c r="T22">
        <v>1329</v>
      </c>
      <c r="U22">
        <v>148231.92233009721</v>
      </c>
      <c r="V22" s="59"/>
      <c r="W22">
        <v>1706</v>
      </c>
      <c r="X22">
        <v>987</v>
      </c>
      <c r="Y22">
        <v>342</v>
      </c>
      <c r="Z22">
        <v>18607.479047382167</v>
      </c>
      <c r="AA22">
        <v>4423.7225126544954</v>
      </c>
      <c r="AB22" t="s">
        <v>297</v>
      </c>
      <c r="AC22">
        <v>88.896321099999994</v>
      </c>
      <c r="AD22">
        <v>22.876254200000002</v>
      </c>
      <c r="AE22">
        <v>1495</v>
      </c>
      <c r="AF22">
        <v>0</v>
      </c>
    </row>
    <row r="23" spans="1:32" x14ac:dyDescent="0.45">
      <c r="A23" s="59" t="s">
        <v>196</v>
      </c>
      <c r="B23" s="59" t="s">
        <v>197</v>
      </c>
      <c r="C23" s="59" t="s">
        <v>220</v>
      </c>
      <c r="D23" s="59" t="s">
        <v>71</v>
      </c>
      <c r="E23" s="59" t="s">
        <v>71</v>
      </c>
      <c r="F23" s="59" t="s">
        <v>71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65</v>
      </c>
      <c r="Q23">
        <v>0</v>
      </c>
      <c r="R23">
        <v>0</v>
      </c>
      <c r="S23">
        <v>0</v>
      </c>
      <c r="T23">
        <v>1329</v>
      </c>
      <c r="U23">
        <v>148231.92233009721</v>
      </c>
      <c r="V23" s="59"/>
      <c r="W23">
        <v>1706</v>
      </c>
      <c r="X23">
        <v>987</v>
      </c>
      <c r="Y23">
        <v>342</v>
      </c>
      <c r="Z23">
        <v>18607.479047382167</v>
      </c>
      <c r="AA23">
        <v>4423.7225126544954</v>
      </c>
      <c r="AB23" t="s">
        <v>297</v>
      </c>
      <c r="AC23">
        <v>88.896321099999994</v>
      </c>
      <c r="AD23">
        <v>22.876254200000002</v>
      </c>
      <c r="AE23">
        <v>1495</v>
      </c>
      <c r="AF23">
        <v>0</v>
      </c>
    </row>
    <row r="24" spans="1:32" x14ac:dyDescent="0.45">
      <c r="A24" s="59" t="s">
        <v>196</v>
      </c>
      <c r="B24" s="59" t="s">
        <v>197</v>
      </c>
      <c r="C24" s="59" t="s">
        <v>220</v>
      </c>
      <c r="D24" s="59" t="s">
        <v>72</v>
      </c>
      <c r="E24" s="59" t="s">
        <v>72</v>
      </c>
      <c r="F24" s="59" t="s">
        <v>72</v>
      </c>
      <c r="G24">
        <v>0</v>
      </c>
      <c r="H24">
        <v>11</v>
      </c>
      <c r="I24">
        <v>16</v>
      </c>
      <c r="J24">
        <v>8</v>
      </c>
      <c r="K24">
        <v>3</v>
      </c>
      <c r="L24">
        <v>1006.5436893203899</v>
      </c>
      <c r="M24">
        <v>135.922330097089</v>
      </c>
      <c r="N24">
        <v>47.008547008546003</v>
      </c>
      <c r="O24">
        <v>1189.4745664260249</v>
      </c>
      <c r="P24">
        <v>65</v>
      </c>
      <c r="Q24">
        <v>16.923076900000002</v>
      </c>
      <c r="R24" t="s">
        <v>245</v>
      </c>
      <c r="S24">
        <v>4.6153846200000004</v>
      </c>
      <c r="T24">
        <v>1329</v>
      </c>
      <c r="U24">
        <v>148231.92233009721</v>
      </c>
      <c r="V24" s="59"/>
      <c r="W24">
        <v>1706</v>
      </c>
      <c r="X24">
        <v>987</v>
      </c>
      <c r="Y24">
        <v>342</v>
      </c>
      <c r="Z24">
        <v>18607.479047382167</v>
      </c>
      <c r="AA24">
        <v>4423.7225126544954</v>
      </c>
      <c r="AB24" t="s">
        <v>297</v>
      </c>
      <c r="AC24">
        <v>88.896321099999994</v>
      </c>
      <c r="AD24">
        <v>22.876254200000002</v>
      </c>
      <c r="AE24">
        <v>1495</v>
      </c>
      <c r="AF24">
        <v>0</v>
      </c>
    </row>
    <row r="25" spans="1:32" x14ac:dyDescent="0.45">
      <c r="A25" s="59" t="s">
        <v>196</v>
      </c>
      <c r="B25" s="59" t="s">
        <v>197</v>
      </c>
      <c r="C25" s="59" t="s">
        <v>220</v>
      </c>
      <c r="D25" s="59" t="s">
        <v>73</v>
      </c>
      <c r="E25" s="59" t="s">
        <v>73</v>
      </c>
      <c r="F25" s="59" t="s">
        <v>73</v>
      </c>
      <c r="G25">
        <v>0</v>
      </c>
      <c r="H25">
        <v>15</v>
      </c>
      <c r="I25">
        <v>24</v>
      </c>
      <c r="J25">
        <v>6</v>
      </c>
      <c r="K25">
        <v>9</v>
      </c>
      <c r="L25">
        <v>1321.3592233009711</v>
      </c>
      <c r="M25">
        <v>233.00970873786301</v>
      </c>
      <c r="N25">
        <v>106.83760683760499</v>
      </c>
      <c r="O25">
        <v>1661.206538876439</v>
      </c>
      <c r="P25">
        <v>65</v>
      </c>
      <c r="Q25">
        <v>23.076923099999998</v>
      </c>
      <c r="R25">
        <v>88.090614886731402</v>
      </c>
      <c r="S25">
        <v>13.8461538</v>
      </c>
      <c r="T25">
        <v>1329</v>
      </c>
      <c r="U25">
        <v>148231.92233009721</v>
      </c>
      <c r="V25" s="59"/>
      <c r="W25">
        <v>1706</v>
      </c>
      <c r="X25">
        <v>987</v>
      </c>
      <c r="Y25">
        <v>342</v>
      </c>
      <c r="Z25">
        <v>18607.479047382167</v>
      </c>
      <c r="AA25">
        <v>4423.7225126544954</v>
      </c>
      <c r="AB25" t="s">
        <v>297</v>
      </c>
      <c r="AC25">
        <v>88.896321099999994</v>
      </c>
      <c r="AD25">
        <v>22.876254200000002</v>
      </c>
      <c r="AE25">
        <v>1495</v>
      </c>
      <c r="AF25">
        <v>0</v>
      </c>
    </row>
    <row r="26" spans="1:32" x14ac:dyDescent="0.45">
      <c r="A26" s="59" t="s">
        <v>196</v>
      </c>
      <c r="B26" s="59" t="s">
        <v>198</v>
      </c>
      <c r="C26" s="59" t="s">
        <v>221</v>
      </c>
      <c r="D26" s="59" t="s">
        <v>51</v>
      </c>
      <c r="E26" s="59" t="s">
        <v>51</v>
      </c>
      <c r="F26" s="59" t="s">
        <v>51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65</v>
      </c>
      <c r="Q26">
        <v>0</v>
      </c>
      <c r="R26">
        <v>0</v>
      </c>
      <c r="S26">
        <v>0</v>
      </c>
      <c r="T26">
        <v>1329</v>
      </c>
      <c r="U26">
        <v>148231.92233009721</v>
      </c>
      <c r="V26" s="59"/>
      <c r="W26">
        <v>1706</v>
      </c>
      <c r="X26">
        <v>987</v>
      </c>
      <c r="Y26">
        <v>342</v>
      </c>
      <c r="Z26">
        <v>18607.479047382167</v>
      </c>
      <c r="AA26">
        <v>4423.7225126544954</v>
      </c>
      <c r="AB26" t="s">
        <v>297</v>
      </c>
      <c r="AC26">
        <v>88.896321099999994</v>
      </c>
      <c r="AD26">
        <v>22.876254200000002</v>
      </c>
      <c r="AE26">
        <v>1495</v>
      </c>
      <c r="AF26">
        <v>0</v>
      </c>
    </row>
    <row r="27" spans="1:32" x14ac:dyDescent="0.45">
      <c r="A27" s="59" t="s">
        <v>196</v>
      </c>
      <c r="B27" s="59" t="s">
        <v>198</v>
      </c>
      <c r="C27" s="59" t="s">
        <v>221</v>
      </c>
      <c r="D27" s="59" t="s">
        <v>52</v>
      </c>
      <c r="E27" s="59" t="s">
        <v>52</v>
      </c>
      <c r="F27" s="59" t="s">
        <v>52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65</v>
      </c>
      <c r="Q27">
        <v>0</v>
      </c>
      <c r="R27">
        <v>0</v>
      </c>
      <c r="S27">
        <v>0</v>
      </c>
      <c r="T27">
        <v>1329</v>
      </c>
      <c r="U27">
        <v>148231.92233009721</v>
      </c>
      <c r="V27" s="59"/>
      <c r="W27">
        <v>1706</v>
      </c>
      <c r="X27">
        <v>987</v>
      </c>
      <c r="Y27">
        <v>342</v>
      </c>
      <c r="Z27">
        <v>18607.479047382167</v>
      </c>
      <c r="AA27">
        <v>4423.7225126544954</v>
      </c>
      <c r="AB27" t="s">
        <v>297</v>
      </c>
      <c r="AC27">
        <v>88.896321099999994</v>
      </c>
      <c r="AD27">
        <v>22.876254200000002</v>
      </c>
      <c r="AE27">
        <v>1495</v>
      </c>
      <c r="AF27">
        <v>0</v>
      </c>
    </row>
    <row r="28" spans="1:32" x14ac:dyDescent="0.45">
      <c r="A28" s="59" t="s">
        <v>196</v>
      </c>
      <c r="B28" s="59" t="s">
        <v>198</v>
      </c>
      <c r="C28" s="59" t="s">
        <v>221</v>
      </c>
      <c r="D28" s="59" t="s">
        <v>53</v>
      </c>
      <c r="E28" s="59" t="s">
        <v>53</v>
      </c>
      <c r="F28" s="59" t="s">
        <v>53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65</v>
      </c>
      <c r="Q28">
        <v>0</v>
      </c>
      <c r="R28">
        <v>0</v>
      </c>
      <c r="S28">
        <v>0</v>
      </c>
      <c r="T28">
        <v>1329</v>
      </c>
      <c r="U28">
        <v>148231.92233009721</v>
      </c>
      <c r="V28" s="59"/>
      <c r="W28">
        <v>1706</v>
      </c>
      <c r="X28">
        <v>987</v>
      </c>
      <c r="Y28">
        <v>342</v>
      </c>
      <c r="Z28">
        <v>18607.479047382167</v>
      </c>
      <c r="AA28">
        <v>4423.7225126544954</v>
      </c>
      <c r="AB28" t="s">
        <v>297</v>
      </c>
      <c r="AC28">
        <v>88.896321099999994</v>
      </c>
      <c r="AD28">
        <v>22.876254200000002</v>
      </c>
      <c r="AE28">
        <v>1495</v>
      </c>
      <c r="AF28">
        <v>0</v>
      </c>
    </row>
    <row r="29" spans="1:32" x14ac:dyDescent="0.45">
      <c r="A29" s="59" t="s">
        <v>196</v>
      </c>
      <c r="B29" s="59" t="s">
        <v>198</v>
      </c>
      <c r="C29" s="59" t="s">
        <v>221</v>
      </c>
      <c r="D29" s="59" t="s">
        <v>54</v>
      </c>
      <c r="E29" s="59" t="s">
        <v>54</v>
      </c>
      <c r="F29" s="59" t="s">
        <v>54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65</v>
      </c>
      <c r="Q29">
        <v>0</v>
      </c>
      <c r="R29">
        <v>0</v>
      </c>
      <c r="S29">
        <v>0</v>
      </c>
      <c r="T29">
        <v>1329</v>
      </c>
      <c r="U29">
        <v>148231.92233009721</v>
      </c>
      <c r="V29" s="59"/>
      <c r="W29">
        <v>1706</v>
      </c>
      <c r="X29">
        <v>987</v>
      </c>
      <c r="Y29">
        <v>342</v>
      </c>
      <c r="Z29">
        <v>18607.479047382167</v>
      </c>
      <c r="AA29">
        <v>4423.7225126544954</v>
      </c>
      <c r="AB29" t="s">
        <v>297</v>
      </c>
      <c r="AC29">
        <v>88.896321099999994</v>
      </c>
      <c r="AD29">
        <v>22.876254200000002</v>
      </c>
      <c r="AE29">
        <v>1495</v>
      </c>
      <c r="AF29">
        <v>0</v>
      </c>
    </row>
    <row r="30" spans="1:32" x14ac:dyDescent="0.45">
      <c r="A30" s="59" t="s">
        <v>196</v>
      </c>
      <c r="B30" s="59" t="s">
        <v>198</v>
      </c>
      <c r="C30" s="59" t="s">
        <v>221</v>
      </c>
      <c r="D30" s="59" t="s">
        <v>55</v>
      </c>
      <c r="E30" s="59" t="s">
        <v>55</v>
      </c>
      <c r="F30" s="59" t="s">
        <v>55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65</v>
      </c>
      <c r="Q30">
        <v>0</v>
      </c>
      <c r="R30">
        <v>0</v>
      </c>
      <c r="S30">
        <v>0</v>
      </c>
      <c r="T30">
        <v>1329</v>
      </c>
      <c r="U30">
        <v>148231.92233009721</v>
      </c>
      <c r="V30" s="59"/>
      <c r="W30">
        <v>1706</v>
      </c>
      <c r="X30">
        <v>987</v>
      </c>
      <c r="Y30">
        <v>342</v>
      </c>
      <c r="Z30">
        <v>18607.479047382167</v>
      </c>
      <c r="AA30">
        <v>4423.7225126544954</v>
      </c>
      <c r="AB30" t="s">
        <v>297</v>
      </c>
      <c r="AC30">
        <v>88.896321099999994</v>
      </c>
      <c r="AD30">
        <v>22.876254200000002</v>
      </c>
      <c r="AE30">
        <v>1495</v>
      </c>
      <c r="AF30">
        <v>0</v>
      </c>
    </row>
    <row r="31" spans="1:32" x14ac:dyDescent="0.45">
      <c r="A31" s="59" t="s">
        <v>196</v>
      </c>
      <c r="B31" s="59" t="s">
        <v>198</v>
      </c>
      <c r="C31" s="59" t="s">
        <v>221</v>
      </c>
      <c r="D31" s="59" t="s">
        <v>56</v>
      </c>
      <c r="E31" s="59" t="s">
        <v>56</v>
      </c>
      <c r="F31" s="59" t="s">
        <v>56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65</v>
      </c>
      <c r="Q31">
        <v>0</v>
      </c>
      <c r="R31">
        <v>0</v>
      </c>
      <c r="S31">
        <v>0</v>
      </c>
      <c r="T31">
        <v>1329</v>
      </c>
      <c r="U31">
        <v>148231.92233009721</v>
      </c>
      <c r="V31" s="59"/>
      <c r="W31">
        <v>1706</v>
      </c>
      <c r="X31">
        <v>987</v>
      </c>
      <c r="Y31">
        <v>342</v>
      </c>
      <c r="Z31">
        <v>18607.479047382167</v>
      </c>
      <c r="AA31">
        <v>4423.7225126544954</v>
      </c>
      <c r="AB31" t="s">
        <v>297</v>
      </c>
      <c r="AC31">
        <v>88.896321099999994</v>
      </c>
      <c r="AD31">
        <v>22.876254200000002</v>
      </c>
      <c r="AE31">
        <v>1495</v>
      </c>
      <c r="AF31">
        <v>0</v>
      </c>
    </row>
    <row r="32" spans="1:32" x14ac:dyDescent="0.45">
      <c r="A32" s="59" t="s">
        <v>196</v>
      </c>
      <c r="B32" s="59" t="s">
        <v>198</v>
      </c>
      <c r="C32" s="59" t="s">
        <v>221</v>
      </c>
      <c r="D32" s="59" t="s">
        <v>57</v>
      </c>
      <c r="E32" s="59" t="s">
        <v>57</v>
      </c>
      <c r="F32" s="59" t="s">
        <v>57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65</v>
      </c>
      <c r="Q32">
        <v>0</v>
      </c>
      <c r="R32">
        <v>0</v>
      </c>
      <c r="S32">
        <v>0</v>
      </c>
      <c r="T32">
        <v>1329</v>
      </c>
      <c r="U32">
        <v>148231.92233009721</v>
      </c>
      <c r="V32" s="59"/>
      <c r="W32">
        <v>1706</v>
      </c>
      <c r="X32">
        <v>987</v>
      </c>
      <c r="Y32">
        <v>342</v>
      </c>
      <c r="Z32">
        <v>18607.479047382167</v>
      </c>
      <c r="AA32">
        <v>4423.7225126544954</v>
      </c>
      <c r="AB32" t="s">
        <v>297</v>
      </c>
      <c r="AC32">
        <v>88.896321099999994</v>
      </c>
      <c r="AD32">
        <v>22.876254200000002</v>
      </c>
      <c r="AE32">
        <v>1495</v>
      </c>
      <c r="AF32">
        <v>0</v>
      </c>
    </row>
    <row r="33" spans="1:32" x14ac:dyDescent="0.45">
      <c r="A33" s="59" t="s">
        <v>196</v>
      </c>
      <c r="B33" s="59" t="s">
        <v>198</v>
      </c>
      <c r="C33" s="59" t="s">
        <v>221</v>
      </c>
      <c r="D33" s="59" t="s">
        <v>58</v>
      </c>
      <c r="E33" s="59" t="s">
        <v>58</v>
      </c>
      <c r="F33" s="59" t="s">
        <v>58</v>
      </c>
      <c r="G33">
        <v>0</v>
      </c>
      <c r="H33">
        <v>24</v>
      </c>
      <c r="I33">
        <v>24</v>
      </c>
      <c r="J33">
        <v>24</v>
      </c>
      <c r="K33">
        <v>0</v>
      </c>
      <c r="L33">
        <v>2320.3883495145692</v>
      </c>
      <c r="M33">
        <v>390.31615633558198</v>
      </c>
      <c r="N33">
        <v>0</v>
      </c>
      <c r="O33">
        <v>2710.7045058501508</v>
      </c>
      <c r="P33">
        <v>65</v>
      </c>
      <c r="Q33">
        <v>36.923076899999998</v>
      </c>
      <c r="R33">
        <v>96.682847896440379</v>
      </c>
      <c r="S33">
        <v>0</v>
      </c>
      <c r="T33">
        <v>1329</v>
      </c>
      <c r="U33">
        <v>148231.92233009721</v>
      </c>
      <c r="V33" s="59"/>
      <c r="W33">
        <v>1706</v>
      </c>
      <c r="X33">
        <v>987</v>
      </c>
      <c r="Y33">
        <v>342</v>
      </c>
      <c r="Z33">
        <v>18607.479047382167</v>
      </c>
      <c r="AA33">
        <v>4423.7225126544954</v>
      </c>
      <c r="AB33" t="s">
        <v>297</v>
      </c>
      <c r="AC33">
        <v>88.896321099999994</v>
      </c>
      <c r="AD33">
        <v>22.876254200000002</v>
      </c>
      <c r="AE33">
        <v>1495</v>
      </c>
      <c r="AF33">
        <v>0</v>
      </c>
    </row>
    <row r="34" spans="1:32" x14ac:dyDescent="0.45">
      <c r="A34" s="59" t="s">
        <v>196</v>
      </c>
      <c r="B34" s="59" t="s">
        <v>198</v>
      </c>
      <c r="C34" s="59" t="s">
        <v>221</v>
      </c>
      <c r="D34" s="59" t="s">
        <v>59</v>
      </c>
      <c r="E34" s="59" t="s">
        <v>59</v>
      </c>
      <c r="F34" s="59" t="s">
        <v>59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65</v>
      </c>
      <c r="Q34">
        <v>0</v>
      </c>
      <c r="R34">
        <v>0</v>
      </c>
      <c r="S34">
        <v>0</v>
      </c>
      <c r="T34">
        <v>1329</v>
      </c>
      <c r="U34">
        <v>148231.92233009721</v>
      </c>
      <c r="V34" s="59"/>
      <c r="W34">
        <v>1706</v>
      </c>
      <c r="X34">
        <v>987</v>
      </c>
      <c r="Y34">
        <v>342</v>
      </c>
      <c r="Z34">
        <v>18607.479047382167</v>
      </c>
      <c r="AA34">
        <v>4423.7225126544954</v>
      </c>
      <c r="AB34" t="s">
        <v>297</v>
      </c>
      <c r="AC34">
        <v>88.896321099999994</v>
      </c>
      <c r="AD34">
        <v>22.876254200000002</v>
      </c>
      <c r="AE34">
        <v>1495</v>
      </c>
      <c r="AF34">
        <v>0</v>
      </c>
    </row>
    <row r="35" spans="1:32" x14ac:dyDescent="0.45">
      <c r="A35" s="59" t="s">
        <v>196</v>
      </c>
      <c r="B35" s="59" t="s">
        <v>198</v>
      </c>
      <c r="C35" s="59" t="s">
        <v>221</v>
      </c>
      <c r="D35" s="59" t="s">
        <v>28</v>
      </c>
      <c r="E35" s="59" t="s">
        <v>28</v>
      </c>
      <c r="F35" s="59" t="s">
        <v>28</v>
      </c>
      <c r="G35">
        <v>0</v>
      </c>
      <c r="H35">
        <v>1</v>
      </c>
      <c r="I35">
        <v>1</v>
      </c>
      <c r="J35">
        <v>1</v>
      </c>
      <c r="K35">
        <v>0</v>
      </c>
      <c r="L35">
        <v>126.699029126214</v>
      </c>
      <c r="M35">
        <v>9.7087378640779995</v>
      </c>
      <c r="N35">
        <v>0</v>
      </c>
      <c r="O35">
        <v>136.407766990292</v>
      </c>
      <c r="P35">
        <v>65</v>
      </c>
      <c r="Q35">
        <v>1.5384615399999999</v>
      </c>
      <c r="R35">
        <v>126.699029126214</v>
      </c>
      <c r="S35">
        <v>0</v>
      </c>
      <c r="T35">
        <v>1329</v>
      </c>
      <c r="U35">
        <v>148231.92233009721</v>
      </c>
      <c r="V35" s="59"/>
      <c r="W35">
        <v>1706</v>
      </c>
      <c r="X35">
        <v>987</v>
      </c>
      <c r="Y35">
        <v>342</v>
      </c>
      <c r="Z35">
        <v>18607.479047382167</v>
      </c>
      <c r="AA35">
        <v>4423.7225126544954</v>
      </c>
      <c r="AB35" t="s">
        <v>297</v>
      </c>
      <c r="AC35">
        <v>88.896321099999994</v>
      </c>
      <c r="AD35">
        <v>22.876254200000002</v>
      </c>
      <c r="AE35">
        <v>1495</v>
      </c>
      <c r="AF35">
        <v>0</v>
      </c>
    </row>
    <row r="36" spans="1:32" x14ac:dyDescent="0.45">
      <c r="A36" s="59" t="s">
        <v>196</v>
      </c>
      <c r="B36" s="59" t="s">
        <v>198</v>
      </c>
      <c r="C36" s="59" t="s">
        <v>221</v>
      </c>
      <c r="D36" s="59" t="s">
        <v>60</v>
      </c>
      <c r="E36" s="59" t="s">
        <v>60</v>
      </c>
      <c r="F36" s="59" t="s">
        <v>60</v>
      </c>
      <c r="G36">
        <v>0</v>
      </c>
      <c r="H36">
        <v>3</v>
      </c>
      <c r="I36">
        <v>3</v>
      </c>
      <c r="J36">
        <v>3</v>
      </c>
      <c r="K36">
        <v>0</v>
      </c>
      <c r="L36">
        <v>398.05825242718498</v>
      </c>
      <c r="M36">
        <v>29.126213592233999</v>
      </c>
      <c r="N36">
        <v>0</v>
      </c>
      <c r="O36">
        <v>427.18446601941901</v>
      </c>
      <c r="P36">
        <v>65</v>
      </c>
      <c r="Q36">
        <v>4.6153846200000004</v>
      </c>
      <c r="R36">
        <v>132.686084142395</v>
      </c>
      <c r="S36">
        <v>0</v>
      </c>
      <c r="T36">
        <v>1329</v>
      </c>
      <c r="U36">
        <v>148231.92233009721</v>
      </c>
      <c r="V36" s="59"/>
      <c r="W36">
        <v>1706</v>
      </c>
      <c r="X36">
        <v>987</v>
      </c>
      <c r="Y36">
        <v>342</v>
      </c>
      <c r="Z36">
        <v>18607.479047382167</v>
      </c>
      <c r="AA36">
        <v>4423.7225126544954</v>
      </c>
      <c r="AB36" t="s">
        <v>297</v>
      </c>
      <c r="AC36">
        <v>88.896321099999994</v>
      </c>
      <c r="AD36">
        <v>22.876254200000002</v>
      </c>
      <c r="AE36">
        <v>1495</v>
      </c>
      <c r="AF36">
        <v>0</v>
      </c>
    </row>
    <row r="37" spans="1:32" x14ac:dyDescent="0.45">
      <c r="A37" s="59" t="s">
        <v>196</v>
      </c>
      <c r="B37" s="59" t="s">
        <v>198</v>
      </c>
      <c r="C37" s="59" t="s">
        <v>221</v>
      </c>
      <c r="D37" s="59" t="s">
        <v>61</v>
      </c>
      <c r="E37" s="59" t="s">
        <v>61</v>
      </c>
      <c r="F37" s="59" t="s">
        <v>61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65</v>
      </c>
      <c r="Q37">
        <v>0</v>
      </c>
      <c r="R37">
        <v>0</v>
      </c>
      <c r="S37">
        <v>0</v>
      </c>
      <c r="T37">
        <v>1329</v>
      </c>
      <c r="U37">
        <v>148231.92233009721</v>
      </c>
      <c r="V37" s="59"/>
      <c r="W37">
        <v>1706</v>
      </c>
      <c r="X37">
        <v>987</v>
      </c>
      <c r="Y37">
        <v>342</v>
      </c>
      <c r="Z37">
        <v>18607.479047382167</v>
      </c>
      <c r="AA37">
        <v>4423.7225126544954</v>
      </c>
      <c r="AB37" t="s">
        <v>297</v>
      </c>
      <c r="AC37">
        <v>88.896321099999994</v>
      </c>
      <c r="AD37">
        <v>22.876254200000002</v>
      </c>
      <c r="AE37">
        <v>1495</v>
      </c>
      <c r="AF37">
        <v>0</v>
      </c>
    </row>
    <row r="38" spans="1:32" x14ac:dyDescent="0.45">
      <c r="A38" s="59" t="s">
        <v>196</v>
      </c>
      <c r="B38" s="59" t="s">
        <v>198</v>
      </c>
      <c r="C38" s="59" t="s">
        <v>221</v>
      </c>
      <c r="D38" s="59" t="s">
        <v>62</v>
      </c>
      <c r="E38" s="59" t="s">
        <v>62</v>
      </c>
      <c r="F38" s="59" t="s">
        <v>62</v>
      </c>
      <c r="G38">
        <v>0</v>
      </c>
      <c r="H38">
        <v>1</v>
      </c>
      <c r="I38">
        <v>1</v>
      </c>
      <c r="J38">
        <v>1</v>
      </c>
      <c r="K38">
        <v>0</v>
      </c>
      <c r="L38">
        <v>183.495145631068</v>
      </c>
      <c r="M38">
        <v>9.7087378640779995</v>
      </c>
      <c r="N38">
        <v>21.367521367521</v>
      </c>
      <c r="O38">
        <v>214.57140486266701</v>
      </c>
      <c r="P38">
        <v>65</v>
      </c>
      <c r="Q38">
        <v>1.5384615399999999</v>
      </c>
      <c r="R38">
        <v>183.495145631068</v>
      </c>
      <c r="S38">
        <v>0</v>
      </c>
      <c r="T38">
        <v>1329</v>
      </c>
      <c r="U38">
        <v>148231.92233009721</v>
      </c>
      <c r="V38" s="59"/>
      <c r="W38">
        <v>1706</v>
      </c>
      <c r="X38">
        <v>987</v>
      </c>
      <c r="Y38">
        <v>342</v>
      </c>
      <c r="Z38">
        <v>18607.479047382167</v>
      </c>
      <c r="AA38">
        <v>4423.7225126544954</v>
      </c>
      <c r="AB38" t="s">
        <v>297</v>
      </c>
      <c r="AC38">
        <v>88.896321099999994</v>
      </c>
      <c r="AD38">
        <v>22.876254200000002</v>
      </c>
      <c r="AE38">
        <v>1495</v>
      </c>
      <c r="AF38">
        <v>0</v>
      </c>
    </row>
    <row r="39" spans="1:32" x14ac:dyDescent="0.45">
      <c r="A39" s="59" t="s">
        <v>196</v>
      </c>
      <c r="B39" s="59" t="s">
        <v>198</v>
      </c>
      <c r="C39" s="59" t="s">
        <v>221</v>
      </c>
      <c r="D39" s="59" t="s">
        <v>63</v>
      </c>
      <c r="E39" s="59" t="s">
        <v>63</v>
      </c>
      <c r="F39" s="59" t="s">
        <v>63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65</v>
      </c>
      <c r="Q39">
        <v>0</v>
      </c>
      <c r="R39">
        <v>0</v>
      </c>
      <c r="S39">
        <v>0</v>
      </c>
      <c r="T39">
        <v>1329</v>
      </c>
      <c r="U39">
        <v>148231.92233009721</v>
      </c>
      <c r="V39" s="59"/>
      <c r="W39">
        <v>1706</v>
      </c>
      <c r="X39">
        <v>987</v>
      </c>
      <c r="Y39">
        <v>342</v>
      </c>
      <c r="Z39">
        <v>18607.479047382167</v>
      </c>
      <c r="AA39">
        <v>4423.7225126544954</v>
      </c>
      <c r="AB39" t="s">
        <v>297</v>
      </c>
      <c r="AC39">
        <v>88.896321099999994</v>
      </c>
      <c r="AD39">
        <v>22.876254200000002</v>
      </c>
      <c r="AE39">
        <v>1495</v>
      </c>
      <c r="AF39">
        <v>0</v>
      </c>
    </row>
    <row r="40" spans="1:32" x14ac:dyDescent="0.45">
      <c r="A40" s="59" t="s">
        <v>196</v>
      </c>
      <c r="B40" s="59" t="s">
        <v>198</v>
      </c>
      <c r="C40" s="59" t="s">
        <v>221</v>
      </c>
      <c r="D40" s="59" t="s">
        <v>64</v>
      </c>
      <c r="E40" s="59" t="s">
        <v>64</v>
      </c>
      <c r="F40" s="59" t="s">
        <v>64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65</v>
      </c>
      <c r="Q40">
        <v>0</v>
      </c>
      <c r="R40">
        <v>0</v>
      </c>
      <c r="S40">
        <v>0</v>
      </c>
      <c r="T40">
        <v>1329</v>
      </c>
      <c r="U40">
        <v>148231.92233009721</v>
      </c>
      <c r="V40" s="59"/>
      <c r="W40">
        <v>1706</v>
      </c>
      <c r="X40">
        <v>987</v>
      </c>
      <c r="Y40">
        <v>342</v>
      </c>
      <c r="Z40">
        <v>18607.479047382167</v>
      </c>
      <c r="AA40">
        <v>4423.7225126544954</v>
      </c>
      <c r="AB40" t="s">
        <v>297</v>
      </c>
      <c r="AC40">
        <v>88.896321099999994</v>
      </c>
      <c r="AD40">
        <v>22.876254200000002</v>
      </c>
      <c r="AE40">
        <v>1495</v>
      </c>
      <c r="AF40">
        <v>0</v>
      </c>
    </row>
    <row r="41" spans="1:32" x14ac:dyDescent="0.45">
      <c r="A41" s="59" t="s">
        <v>196</v>
      </c>
      <c r="B41" s="59" t="s">
        <v>198</v>
      </c>
      <c r="C41" s="59" t="s">
        <v>221</v>
      </c>
      <c r="D41" s="59" t="s">
        <v>65</v>
      </c>
      <c r="E41" s="59" t="s">
        <v>65</v>
      </c>
      <c r="F41" s="59" t="s">
        <v>65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65</v>
      </c>
      <c r="Q41">
        <v>0</v>
      </c>
      <c r="R41">
        <v>0</v>
      </c>
      <c r="S41">
        <v>0</v>
      </c>
      <c r="T41">
        <v>1329</v>
      </c>
      <c r="U41">
        <v>148231.92233009721</v>
      </c>
      <c r="V41" s="59"/>
      <c r="W41">
        <v>1706</v>
      </c>
      <c r="X41">
        <v>987</v>
      </c>
      <c r="Y41">
        <v>342</v>
      </c>
      <c r="Z41">
        <v>18607.479047382167</v>
      </c>
      <c r="AA41">
        <v>4423.7225126544954</v>
      </c>
      <c r="AB41" t="s">
        <v>297</v>
      </c>
      <c r="AC41">
        <v>88.896321099999994</v>
      </c>
      <c r="AD41">
        <v>22.876254200000002</v>
      </c>
      <c r="AE41">
        <v>1495</v>
      </c>
      <c r="AF41">
        <v>0</v>
      </c>
    </row>
    <row r="42" spans="1:32" x14ac:dyDescent="0.45">
      <c r="A42" s="59" t="s">
        <v>196</v>
      </c>
      <c r="B42" s="59" t="s">
        <v>198</v>
      </c>
      <c r="C42" s="59" t="s">
        <v>221</v>
      </c>
      <c r="D42" s="59" t="s">
        <v>66</v>
      </c>
      <c r="E42" s="59" t="s">
        <v>66</v>
      </c>
      <c r="F42" s="59" t="s">
        <v>66</v>
      </c>
      <c r="G42">
        <v>0</v>
      </c>
      <c r="H42">
        <v>1</v>
      </c>
      <c r="I42">
        <v>2</v>
      </c>
      <c r="J42">
        <v>0</v>
      </c>
      <c r="K42">
        <v>1</v>
      </c>
      <c r="L42">
        <v>169.90291262135901</v>
      </c>
      <c r="M42">
        <v>19.417475728155001</v>
      </c>
      <c r="N42">
        <v>42.735042735042001</v>
      </c>
      <c r="O42">
        <v>232.05543108455601</v>
      </c>
      <c r="P42">
        <v>65</v>
      </c>
      <c r="Q42">
        <v>1.5384615399999999</v>
      </c>
      <c r="R42">
        <v>169.90291262135901</v>
      </c>
      <c r="S42">
        <v>1.5384615399999999</v>
      </c>
      <c r="T42">
        <v>1329</v>
      </c>
      <c r="U42">
        <v>148231.92233009721</v>
      </c>
      <c r="V42" s="59"/>
      <c r="W42">
        <v>1706</v>
      </c>
      <c r="X42">
        <v>987</v>
      </c>
      <c r="Y42">
        <v>342</v>
      </c>
      <c r="Z42">
        <v>18607.479047382167</v>
      </c>
      <c r="AA42">
        <v>4423.7225126544954</v>
      </c>
      <c r="AB42" t="s">
        <v>297</v>
      </c>
      <c r="AC42">
        <v>88.896321099999994</v>
      </c>
      <c r="AD42">
        <v>22.876254200000002</v>
      </c>
      <c r="AE42">
        <v>1495</v>
      </c>
      <c r="AF42">
        <v>0</v>
      </c>
    </row>
    <row r="43" spans="1:32" x14ac:dyDescent="0.45">
      <c r="A43" s="59" t="s">
        <v>196</v>
      </c>
      <c r="B43" s="59" t="s">
        <v>198</v>
      </c>
      <c r="C43" s="59" t="s">
        <v>221</v>
      </c>
      <c r="D43" s="59" t="s">
        <v>67</v>
      </c>
      <c r="E43" s="59" t="s">
        <v>67</v>
      </c>
      <c r="F43" s="59" t="s">
        <v>67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65</v>
      </c>
      <c r="Q43">
        <v>0</v>
      </c>
      <c r="R43">
        <v>0</v>
      </c>
      <c r="S43">
        <v>0</v>
      </c>
      <c r="T43">
        <v>1329</v>
      </c>
      <c r="U43">
        <v>148231.92233009721</v>
      </c>
      <c r="V43" s="59"/>
      <c r="W43">
        <v>1706</v>
      </c>
      <c r="X43">
        <v>987</v>
      </c>
      <c r="Y43">
        <v>342</v>
      </c>
      <c r="Z43">
        <v>18607.479047382167</v>
      </c>
      <c r="AA43">
        <v>4423.7225126544954</v>
      </c>
      <c r="AB43" t="s">
        <v>297</v>
      </c>
      <c r="AC43">
        <v>88.896321099999994</v>
      </c>
      <c r="AD43">
        <v>22.876254200000002</v>
      </c>
      <c r="AE43">
        <v>1495</v>
      </c>
      <c r="AF43">
        <v>0</v>
      </c>
    </row>
    <row r="44" spans="1:32" x14ac:dyDescent="0.45">
      <c r="A44" s="59" t="s">
        <v>196</v>
      </c>
      <c r="B44" s="59" t="s">
        <v>198</v>
      </c>
      <c r="C44" s="59" t="s">
        <v>221</v>
      </c>
      <c r="D44" s="59" t="s">
        <v>68</v>
      </c>
      <c r="E44" s="59" t="s">
        <v>68</v>
      </c>
      <c r="F44" s="59" t="s">
        <v>68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65</v>
      </c>
      <c r="Q44">
        <v>0</v>
      </c>
      <c r="R44">
        <v>0</v>
      </c>
      <c r="S44">
        <v>0</v>
      </c>
      <c r="T44">
        <v>1329</v>
      </c>
      <c r="U44">
        <v>148231.92233009721</v>
      </c>
      <c r="V44" s="59"/>
      <c r="W44">
        <v>1706</v>
      </c>
      <c r="X44">
        <v>987</v>
      </c>
      <c r="Y44">
        <v>342</v>
      </c>
      <c r="Z44">
        <v>18607.479047382167</v>
      </c>
      <c r="AA44">
        <v>4423.7225126544954</v>
      </c>
      <c r="AB44" t="s">
        <v>297</v>
      </c>
      <c r="AC44">
        <v>88.896321099999994</v>
      </c>
      <c r="AD44">
        <v>22.876254200000002</v>
      </c>
      <c r="AE44">
        <v>1495</v>
      </c>
      <c r="AF44">
        <v>0</v>
      </c>
    </row>
    <row r="45" spans="1:32" x14ac:dyDescent="0.45">
      <c r="A45" s="59" t="s">
        <v>196</v>
      </c>
      <c r="B45" s="59" t="s">
        <v>198</v>
      </c>
      <c r="C45" s="59" t="s">
        <v>221</v>
      </c>
      <c r="D45" s="59" t="s">
        <v>69</v>
      </c>
      <c r="E45" s="59" t="s">
        <v>69</v>
      </c>
      <c r="F45" s="59" t="s">
        <v>69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65</v>
      </c>
      <c r="Q45">
        <v>0</v>
      </c>
      <c r="R45">
        <v>0</v>
      </c>
      <c r="S45">
        <v>0</v>
      </c>
      <c r="T45">
        <v>1329</v>
      </c>
      <c r="U45">
        <v>148231.92233009721</v>
      </c>
      <c r="V45" s="59"/>
      <c r="W45">
        <v>1706</v>
      </c>
      <c r="X45">
        <v>987</v>
      </c>
      <c r="Y45">
        <v>342</v>
      </c>
      <c r="Z45">
        <v>18607.479047382167</v>
      </c>
      <c r="AA45">
        <v>4423.7225126544954</v>
      </c>
      <c r="AB45" t="s">
        <v>297</v>
      </c>
      <c r="AC45">
        <v>88.896321099999994</v>
      </c>
      <c r="AD45">
        <v>22.876254200000002</v>
      </c>
      <c r="AE45">
        <v>1495</v>
      </c>
      <c r="AF45">
        <v>0</v>
      </c>
    </row>
    <row r="46" spans="1:32" x14ac:dyDescent="0.45">
      <c r="A46" s="59" t="s">
        <v>196</v>
      </c>
      <c r="B46" s="59" t="s">
        <v>198</v>
      </c>
      <c r="C46" s="59" t="s">
        <v>221</v>
      </c>
      <c r="D46" s="59" t="s">
        <v>70</v>
      </c>
      <c r="E46" s="59" t="s">
        <v>70</v>
      </c>
      <c r="F46" s="59" t="s">
        <v>70</v>
      </c>
      <c r="G46">
        <v>0</v>
      </c>
      <c r="H46">
        <v>1</v>
      </c>
      <c r="I46">
        <v>1</v>
      </c>
      <c r="J46">
        <v>1</v>
      </c>
      <c r="K46">
        <v>0</v>
      </c>
      <c r="L46">
        <v>140.77669902912601</v>
      </c>
      <c r="M46">
        <v>9.7087378640779995</v>
      </c>
      <c r="N46">
        <v>0</v>
      </c>
      <c r="O46">
        <v>150.485436893204</v>
      </c>
      <c r="P46">
        <v>65</v>
      </c>
      <c r="Q46">
        <v>1.5384615399999999</v>
      </c>
      <c r="R46">
        <v>140.77669902912601</v>
      </c>
      <c r="S46">
        <v>0</v>
      </c>
      <c r="T46">
        <v>1329</v>
      </c>
      <c r="U46">
        <v>148231.92233009721</v>
      </c>
      <c r="V46" s="59"/>
      <c r="W46">
        <v>1706</v>
      </c>
      <c r="X46">
        <v>987</v>
      </c>
      <c r="Y46">
        <v>342</v>
      </c>
      <c r="Z46">
        <v>18607.479047382167</v>
      </c>
      <c r="AA46">
        <v>4423.7225126544954</v>
      </c>
      <c r="AB46" t="s">
        <v>297</v>
      </c>
      <c r="AC46">
        <v>88.896321099999994</v>
      </c>
      <c r="AD46">
        <v>22.876254200000002</v>
      </c>
      <c r="AE46">
        <v>1495</v>
      </c>
      <c r="AF46">
        <v>0</v>
      </c>
    </row>
    <row r="47" spans="1:32" x14ac:dyDescent="0.45">
      <c r="A47" s="59" t="s">
        <v>196</v>
      </c>
      <c r="B47" s="59" t="s">
        <v>198</v>
      </c>
      <c r="C47" s="59" t="s">
        <v>221</v>
      </c>
      <c r="D47" s="59" t="s">
        <v>71</v>
      </c>
      <c r="E47" s="59" t="s">
        <v>71</v>
      </c>
      <c r="F47" s="59" t="s">
        <v>71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65</v>
      </c>
      <c r="Q47">
        <v>0</v>
      </c>
      <c r="R47">
        <v>0</v>
      </c>
      <c r="S47">
        <v>0</v>
      </c>
      <c r="T47">
        <v>1329</v>
      </c>
      <c r="U47">
        <v>148231.92233009721</v>
      </c>
      <c r="V47" s="59"/>
      <c r="W47">
        <v>1706</v>
      </c>
      <c r="X47">
        <v>987</v>
      </c>
      <c r="Y47">
        <v>342</v>
      </c>
      <c r="Z47">
        <v>18607.479047382167</v>
      </c>
      <c r="AA47">
        <v>4423.7225126544954</v>
      </c>
      <c r="AB47" t="s">
        <v>297</v>
      </c>
      <c r="AC47">
        <v>88.896321099999994</v>
      </c>
      <c r="AD47">
        <v>22.876254200000002</v>
      </c>
      <c r="AE47">
        <v>1495</v>
      </c>
      <c r="AF47">
        <v>0</v>
      </c>
    </row>
    <row r="48" spans="1:32" x14ac:dyDescent="0.45">
      <c r="A48" s="59" t="s">
        <v>196</v>
      </c>
      <c r="B48" s="59" t="s">
        <v>198</v>
      </c>
      <c r="C48" s="59" t="s">
        <v>221</v>
      </c>
      <c r="D48" s="59" t="s">
        <v>72</v>
      </c>
      <c r="E48" s="59" t="s">
        <v>72</v>
      </c>
      <c r="F48" s="59" t="s">
        <v>72</v>
      </c>
      <c r="G48">
        <v>0</v>
      </c>
      <c r="H48">
        <v>19</v>
      </c>
      <c r="I48">
        <v>25</v>
      </c>
      <c r="J48">
        <v>15</v>
      </c>
      <c r="K48">
        <v>4</v>
      </c>
      <c r="L48">
        <v>3184.2135922330081</v>
      </c>
      <c r="M48">
        <v>249.77097336321</v>
      </c>
      <c r="N48">
        <v>299.145299145298</v>
      </c>
      <c r="O48">
        <v>3733.129864741516</v>
      </c>
      <c r="P48">
        <v>65</v>
      </c>
      <c r="Q48">
        <v>29.230769200000001</v>
      </c>
      <c r="R48" t="s">
        <v>246</v>
      </c>
      <c r="S48">
        <v>6.1538461499999997</v>
      </c>
      <c r="T48">
        <v>1329</v>
      </c>
      <c r="U48">
        <v>148231.92233009721</v>
      </c>
      <c r="V48" s="59"/>
      <c r="W48">
        <v>1706</v>
      </c>
      <c r="X48">
        <v>987</v>
      </c>
      <c r="Y48">
        <v>342</v>
      </c>
      <c r="Z48">
        <v>18607.479047382167</v>
      </c>
      <c r="AA48">
        <v>4423.7225126544954</v>
      </c>
      <c r="AB48" t="s">
        <v>297</v>
      </c>
      <c r="AC48">
        <v>88.896321099999994</v>
      </c>
      <c r="AD48">
        <v>22.876254200000002</v>
      </c>
      <c r="AE48">
        <v>1495</v>
      </c>
      <c r="AF48">
        <v>0</v>
      </c>
    </row>
    <row r="49" spans="1:32" x14ac:dyDescent="0.45">
      <c r="A49" s="59" t="s">
        <v>196</v>
      </c>
      <c r="B49" s="59" t="s">
        <v>198</v>
      </c>
      <c r="C49" s="59" t="s">
        <v>221</v>
      </c>
      <c r="D49" s="59" t="s">
        <v>73</v>
      </c>
      <c r="E49" s="59" t="s">
        <v>73</v>
      </c>
      <c r="F49" s="59" t="s">
        <v>73</v>
      </c>
      <c r="G49">
        <v>0</v>
      </c>
      <c r="H49">
        <v>9</v>
      </c>
      <c r="I49">
        <v>11</v>
      </c>
      <c r="J49">
        <v>7</v>
      </c>
      <c r="K49">
        <v>2</v>
      </c>
      <c r="L49">
        <v>1493.203883495145</v>
      </c>
      <c r="M49">
        <v>106.796116504856</v>
      </c>
      <c r="N49">
        <v>72.649572649573003</v>
      </c>
      <c r="O49">
        <v>1672.6495726495741</v>
      </c>
      <c r="P49">
        <v>65</v>
      </c>
      <c r="Q49">
        <v>13.8461538</v>
      </c>
      <c r="R49" t="s">
        <v>247</v>
      </c>
      <c r="S49">
        <v>3.0769230799999998</v>
      </c>
      <c r="T49">
        <v>1329</v>
      </c>
      <c r="U49">
        <v>148231.92233009721</v>
      </c>
      <c r="V49" s="59"/>
      <c r="W49">
        <v>1706</v>
      </c>
      <c r="X49">
        <v>987</v>
      </c>
      <c r="Y49">
        <v>342</v>
      </c>
      <c r="Z49">
        <v>18607.479047382167</v>
      </c>
      <c r="AA49">
        <v>4423.7225126544954</v>
      </c>
      <c r="AB49" t="s">
        <v>297</v>
      </c>
      <c r="AC49">
        <v>88.896321099999994</v>
      </c>
      <c r="AD49">
        <v>22.876254200000002</v>
      </c>
      <c r="AE49">
        <v>1495</v>
      </c>
      <c r="AF49">
        <v>0</v>
      </c>
    </row>
    <row r="50" spans="1:32" x14ac:dyDescent="0.45">
      <c r="A50" s="59" t="s">
        <v>196</v>
      </c>
      <c r="B50" s="59" t="s">
        <v>199</v>
      </c>
      <c r="C50" s="59" t="s">
        <v>222</v>
      </c>
      <c r="D50" s="59" t="s">
        <v>51</v>
      </c>
      <c r="E50" s="59" t="s">
        <v>51</v>
      </c>
      <c r="F50" s="59" t="s">
        <v>51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65</v>
      </c>
      <c r="Q50">
        <v>0</v>
      </c>
      <c r="R50">
        <v>0</v>
      </c>
      <c r="S50">
        <v>0</v>
      </c>
      <c r="T50">
        <v>1329</v>
      </c>
      <c r="U50">
        <v>148231.92233009721</v>
      </c>
      <c r="V50" s="59"/>
      <c r="W50">
        <v>1706</v>
      </c>
      <c r="X50">
        <v>987</v>
      </c>
      <c r="Y50">
        <v>342</v>
      </c>
      <c r="Z50">
        <v>18607.479047382167</v>
      </c>
      <c r="AA50">
        <v>4423.7225126544954</v>
      </c>
      <c r="AB50" t="s">
        <v>297</v>
      </c>
      <c r="AC50">
        <v>88.896321099999994</v>
      </c>
      <c r="AD50">
        <v>22.876254200000002</v>
      </c>
      <c r="AE50">
        <v>1495</v>
      </c>
      <c r="AF50">
        <v>0</v>
      </c>
    </row>
    <row r="51" spans="1:32" x14ac:dyDescent="0.45">
      <c r="A51" s="59" t="s">
        <v>196</v>
      </c>
      <c r="B51" s="59" t="s">
        <v>199</v>
      </c>
      <c r="C51" s="59" t="s">
        <v>222</v>
      </c>
      <c r="D51" s="59" t="s">
        <v>52</v>
      </c>
      <c r="E51" s="59" t="s">
        <v>52</v>
      </c>
      <c r="F51" s="59" t="s">
        <v>52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65</v>
      </c>
      <c r="Q51">
        <v>0</v>
      </c>
      <c r="R51">
        <v>0</v>
      </c>
      <c r="S51">
        <v>0</v>
      </c>
      <c r="T51">
        <v>1329</v>
      </c>
      <c r="U51">
        <v>148231.92233009721</v>
      </c>
      <c r="V51" s="59"/>
      <c r="W51">
        <v>1706</v>
      </c>
      <c r="X51">
        <v>987</v>
      </c>
      <c r="Y51">
        <v>342</v>
      </c>
      <c r="Z51">
        <v>18607.479047382167</v>
      </c>
      <c r="AA51">
        <v>4423.7225126544954</v>
      </c>
      <c r="AB51" t="s">
        <v>297</v>
      </c>
      <c r="AC51">
        <v>88.896321099999994</v>
      </c>
      <c r="AD51">
        <v>22.876254200000002</v>
      </c>
      <c r="AE51">
        <v>1495</v>
      </c>
      <c r="AF51">
        <v>0</v>
      </c>
    </row>
    <row r="52" spans="1:32" x14ac:dyDescent="0.45">
      <c r="A52" s="59" t="s">
        <v>196</v>
      </c>
      <c r="B52" s="59" t="s">
        <v>199</v>
      </c>
      <c r="C52" s="59" t="s">
        <v>222</v>
      </c>
      <c r="D52" s="59" t="s">
        <v>53</v>
      </c>
      <c r="E52" s="59" t="s">
        <v>53</v>
      </c>
      <c r="F52" s="59" t="s">
        <v>53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65</v>
      </c>
      <c r="Q52">
        <v>0</v>
      </c>
      <c r="R52">
        <v>0</v>
      </c>
      <c r="S52">
        <v>0</v>
      </c>
      <c r="T52">
        <v>1329</v>
      </c>
      <c r="U52">
        <v>148231.92233009721</v>
      </c>
      <c r="V52" s="59"/>
      <c r="W52">
        <v>1706</v>
      </c>
      <c r="X52">
        <v>987</v>
      </c>
      <c r="Y52">
        <v>342</v>
      </c>
      <c r="Z52">
        <v>18607.479047382167</v>
      </c>
      <c r="AA52">
        <v>4423.7225126544954</v>
      </c>
      <c r="AB52" t="s">
        <v>297</v>
      </c>
      <c r="AC52">
        <v>88.896321099999994</v>
      </c>
      <c r="AD52">
        <v>22.876254200000002</v>
      </c>
      <c r="AE52">
        <v>1495</v>
      </c>
      <c r="AF52">
        <v>0</v>
      </c>
    </row>
    <row r="53" spans="1:32" x14ac:dyDescent="0.45">
      <c r="A53" s="59" t="s">
        <v>196</v>
      </c>
      <c r="B53" s="59" t="s">
        <v>199</v>
      </c>
      <c r="C53" s="59" t="s">
        <v>222</v>
      </c>
      <c r="D53" s="59" t="s">
        <v>54</v>
      </c>
      <c r="E53" s="59" t="s">
        <v>54</v>
      </c>
      <c r="F53" s="59" t="s">
        <v>54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65</v>
      </c>
      <c r="Q53">
        <v>0</v>
      </c>
      <c r="R53">
        <v>0</v>
      </c>
      <c r="S53">
        <v>0</v>
      </c>
      <c r="T53">
        <v>1329</v>
      </c>
      <c r="U53">
        <v>148231.92233009721</v>
      </c>
      <c r="V53" s="59"/>
      <c r="W53">
        <v>1706</v>
      </c>
      <c r="X53">
        <v>987</v>
      </c>
      <c r="Y53">
        <v>342</v>
      </c>
      <c r="Z53">
        <v>18607.479047382167</v>
      </c>
      <c r="AA53">
        <v>4423.7225126544954</v>
      </c>
      <c r="AB53" t="s">
        <v>297</v>
      </c>
      <c r="AC53">
        <v>88.896321099999994</v>
      </c>
      <c r="AD53">
        <v>22.876254200000002</v>
      </c>
      <c r="AE53">
        <v>1495</v>
      </c>
      <c r="AF53">
        <v>0</v>
      </c>
    </row>
    <row r="54" spans="1:32" x14ac:dyDescent="0.45">
      <c r="A54" s="59" t="s">
        <v>196</v>
      </c>
      <c r="B54" s="59" t="s">
        <v>199</v>
      </c>
      <c r="C54" s="59" t="s">
        <v>222</v>
      </c>
      <c r="D54" s="59" t="s">
        <v>55</v>
      </c>
      <c r="E54" s="59" t="s">
        <v>55</v>
      </c>
      <c r="F54" s="59" t="s">
        <v>55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65</v>
      </c>
      <c r="Q54">
        <v>0</v>
      </c>
      <c r="R54">
        <v>0</v>
      </c>
      <c r="S54">
        <v>0</v>
      </c>
      <c r="T54">
        <v>1329</v>
      </c>
      <c r="U54">
        <v>148231.92233009721</v>
      </c>
      <c r="V54" s="59"/>
      <c r="W54">
        <v>1706</v>
      </c>
      <c r="X54">
        <v>987</v>
      </c>
      <c r="Y54">
        <v>342</v>
      </c>
      <c r="Z54">
        <v>18607.479047382167</v>
      </c>
      <c r="AA54">
        <v>4423.7225126544954</v>
      </c>
      <c r="AB54" t="s">
        <v>297</v>
      </c>
      <c r="AC54">
        <v>88.896321099999994</v>
      </c>
      <c r="AD54">
        <v>22.876254200000002</v>
      </c>
      <c r="AE54">
        <v>1495</v>
      </c>
      <c r="AF54">
        <v>0</v>
      </c>
    </row>
    <row r="55" spans="1:32" x14ac:dyDescent="0.45">
      <c r="A55" s="59" t="s">
        <v>196</v>
      </c>
      <c r="B55" s="59" t="s">
        <v>199</v>
      </c>
      <c r="C55" s="59" t="s">
        <v>222</v>
      </c>
      <c r="D55" s="59" t="s">
        <v>56</v>
      </c>
      <c r="E55" s="59" t="s">
        <v>56</v>
      </c>
      <c r="F55" s="59" t="s">
        <v>56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  <c r="N55">
        <v>0</v>
      </c>
      <c r="O55">
        <v>0</v>
      </c>
      <c r="P55">
        <v>65</v>
      </c>
      <c r="Q55">
        <v>0</v>
      </c>
      <c r="R55">
        <v>0</v>
      </c>
      <c r="S55">
        <v>0</v>
      </c>
      <c r="T55">
        <v>1329</v>
      </c>
      <c r="U55">
        <v>148231.92233009721</v>
      </c>
      <c r="V55" s="59"/>
      <c r="W55">
        <v>1706</v>
      </c>
      <c r="X55">
        <v>987</v>
      </c>
      <c r="Y55">
        <v>342</v>
      </c>
      <c r="Z55">
        <v>18607.479047382167</v>
      </c>
      <c r="AA55">
        <v>4423.7225126544954</v>
      </c>
      <c r="AB55" t="s">
        <v>297</v>
      </c>
      <c r="AC55">
        <v>88.896321099999994</v>
      </c>
      <c r="AD55">
        <v>22.876254200000002</v>
      </c>
      <c r="AE55">
        <v>1495</v>
      </c>
      <c r="AF55">
        <v>0</v>
      </c>
    </row>
    <row r="56" spans="1:32" x14ac:dyDescent="0.45">
      <c r="A56" s="59" t="s">
        <v>196</v>
      </c>
      <c r="B56" s="59" t="s">
        <v>199</v>
      </c>
      <c r="C56" s="59" t="s">
        <v>222</v>
      </c>
      <c r="D56" s="59" t="s">
        <v>57</v>
      </c>
      <c r="E56" s="59" t="s">
        <v>57</v>
      </c>
      <c r="F56" s="59" t="s">
        <v>57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65</v>
      </c>
      <c r="Q56">
        <v>0</v>
      </c>
      <c r="R56">
        <v>0</v>
      </c>
      <c r="S56">
        <v>0</v>
      </c>
      <c r="T56">
        <v>1329</v>
      </c>
      <c r="U56">
        <v>148231.92233009721</v>
      </c>
      <c r="V56" s="59"/>
      <c r="W56">
        <v>1706</v>
      </c>
      <c r="X56">
        <v>987</v>
      </c>
      <c r="Y56">
        <v>342</v>
      </c>
      <c r="Z56">
        <v>18607.479047382167</v>
      </c>
      <c r="AA56">
        <v>4423.7225126544954</v>
      </c>
      <c r="AB56" t="s">
        <v>297</v>
      </c>
      <c r="AC56">
        <v>88.896321099999994</v>
      </c>
      <c r="AD56">
        <v>22.876254200000002</v>
      </c>
      <c r="AE56">
        <v>1495</v>
      </c>
      <c r="AF56">
        <v>0</v>
      </c>
    </row>
    <row r="57" spans="1:32" x14ac:dyDescent="0.45">
      <c r="A57" s="59" t="s">
        <v>196</v>
      </c>
      <c r="B57" s="59" t="s">
        <v>199</v>
      </c>
      <c r="C57" s="59" t="s">
        <v>222</v>
      </c>
      <c r="D57" s="59" t="s">
        <v>58</v>
      </c>
      <c r="E57" s="59" t="s">
        <v>58</v>
      </c>
      <c r="F57" s="59" t="s">
        <v>58</v>
      </c>
      <c r="G57">
        <v>0</v>
      </c>
      <c r="H57">
        <v>37</v>
      </c>
      <c r="I57">
        <v>37</v>
      </c>
      <c r="J57">
        <v>37</v>
      </c>
      <c r="K57">
        <v>0</v>
      </c>
      <c r="L57">
        <v>3468.9320388349579</v>
      </c>
      <c r="M57">
        <v>427.78690565099498</v>
      </c>
      <c r="N57">
        <v>12.820512820513001</v>
      </c>
      <c r="O57">
        <v>3909.5394573064659</v>
      </c>
      <c r="P57">
        <v>65</v>
      </c>
      <c r="Q57">
        <v>56.923076899999998</v>
      </c>
      <c r="R57" t="s">
        <v>248</v>
      </c>
      <c r="S57">
        <v>0</v>
      </c>
      <c r="T57">
        <v>1329</v>
      </c>
      <c r="U57">
        <v>148231.92233009721</v>
      </c>
      <c r="V57" s="59"/>
      <c r="W57">
        <v>1706</v>
      </c>
      <c r="X57">
        <v>987</v>
      </c>
      <c r="Y57">
        <v>342</v>
      </c>
      <c r="Z57">
        <v>18607.479047382167</v>
      </c>
      <c r="AA57">
        <v>4423.7225126544954</v>
      </c>
      <c r="AB57" t="s">
        <v>297</v>
      </c>
      <c r="AC57">
        <v>88.896321099999994</v>
      </c>
      <c r="AD57">
        <v>22.876254200000002</v>
      </c>
      <c r="AE57">
        <v>1495</v>
      </c>
      <c r="AF57">
        <v>0</v>
      </c>
    </row>
    <row r="58" spans="1:32" x14ac:dyDescent="0.45">
      <c r="A58" s="59" t="s">
        <v>196</v>
      </c>
      <c r="B58" s="59" t="s">
        <v>199</v>
      </c>
      <c r="C58" s="59" t="s">
        <v>222</v>
      </c>
      <c r="D58" s="59" t="s">
        <v>59</v>
      </c>
      <c r="E58" s="59" t="s">
        <v>59</v>
      </c>
      <c r="F58" s="59" t="s">
        <v>59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65</v>
      </c>
      <c r="Q58">
        <v>0</v>
      </c>
      <c r="R58">
        <v>0</v>
      </c>
      <c r="S58">
        <v>0</v>
      </c>
      <c r="T58">
        <v>1329</v>
      </c>
      <c r="U58">
        <v>148231.92233009721</v>
      </c>
      <c r="V58" s="59"/>
      <c r="W58">
        <v>1706</v>
      </c>
      <c r="X58">
        <v>987</v>
      </c>
      <c r="Y58">
        <v>342</v>
      </c>
      <c r="Z58">
        <v>18607.479047382167</v>
      </c>
      <c r="AA58">
        <v>4423.7225126544954</v>
      </c>
      <c r="AB58" t="s">
        <v>297</v>
      </c>
      <c r="AC58">
        <v>88.896321099999994</v>
      </c>
      <c r="AD58">
        <v>22.876254200000002</v>
      </c>
      <c r="AE58">
        <v>1495</v>
      </c>
      <c r="AF58">
        <v>0</v>
      </c>
    </row>
    <row r="59" spans="1:32" x14ac:dyDescent="0.45">
      <c r="A59" s="59" t="s">
        <v>196</v>
      </c>
      <c r="B59" s="59" t="s">
        <v>199</v>
      </c>
      <c r="C59" s="59" t="s">
        <v>222</v>
      </c>
      <c r="D59" s="59" t="s">
        <v>28</v>
      </c>
      <c r="E59" s="59" t="s">
        <v>28</v>
      </c>
      <c r="F59" s="59" t="s">
        <v>28</v>
      </c>
      <c r="G59">
        <v>0</v>
      </c>
      <c r="H59">
        <v>1</v>
      </c>
      <c r="I59">
        <v>1</v>
      </c>
      <c r="J59">
        <v>1</v>
      </c>
      <c r="K59">
        <v>0</v>
      </c>
      <c r="L59">
        <v>126.699029126214</v>
      </c>
      <c r="M59">
        <v>9.7087378640779995</v>
      </c>
      <c r="N59">
        <v>0</v>
      </c>
      <c r="O59">
        <v>136.407766990292</v>
      </c>
      <c r="P59">
        <v>65</v>
      </c>
      <c r="Q59">
        <v>1.5384615399999999</v>
      </c>
      <c r="R59">
        <v>126.699029126214</v>
      </c>
      <c r="S59">
        <v>0</v>
      </c>
      <c r="T59">
        <v>1329</v>
      </c>
      <c r="U59">
        <v>148231.92233009721</v>
      </c>
      <c r="V59" s="59"/>
      <c r="W59">
        <v>1706</v>
      </c>
      <c r="X59">
        <v>987</v>
      </c>
      <c r="Y59">
        <v>342</v>
      </c>
      <c r="Z59">
        <v>18607.479047382167</v>
      </c>
      <c r="AA59">
        <v>4423.7225126544954</v>
      </c>
      <c r="AB59" t="s">
        <v>297</v>
      </c>
      <c r="AC59">
        <v>88.896321099999994</v>
      </c>
      <c r="AD59">
        <v>22.876254200000002</v>
      </c>
      <c r="AE59">
        <v>1495</v>
      </c>
      <c r="AF59">
        <v>0</v>
      </c>
    </row>
    <row r="60" spans="1:32" x14ac:dyDescent="0.45">
      <c r="A60" s="59" t="s">
        <v>196</v>
      </c>
      <c r="B60" s="59" t="s">
        <v>199</v>
      </c>
      <c r="C60" s="59" t="s">
        <v>222</v>
      </c>
      <c r="D60" s="59" t="s">
        <v>60</v>
      </c>
      <c r="E60" s="59" t="s">
        <v>60</v>
      </c>
      <c r="F60" s="59" t="s">
        <v>60</v>
      </c>
      <c r="G60">
        <v>0</v>
      </c>
      <c r="H60">
        <v>3</v>
      </c>
      <c r="I60">
        <v>3</v>
      </c>
      <c r="J60">
        <v>3</v>
      </c>
      <c r="K60">
        <v>0</v>
      </c>
      <c r="L60">
        <v>380.09708737864202</v>
      </c>
      <c r="M60">
        <v>29.126213592233999</v>
      </c>
      <c r="N60">
        <v>0</v>
      </c>
      <c r="O60">
        <v>409.22330097087598</v>
      </c>
      <c r="P60">
        <v>65</v>
      </c>
      <c r="Q60">
        <v>4.6153846200000004</v>
      </c>
      <c r="R60">
        <v>126.699029126214</v>
      </c>
      <c r="S60">
        <v>0</v>
      </c>
      <c r="T60">
        <v>1329</v>
      </c>
      <c r="U60">
        <v>148231.92233009721</v>
      </c>
      <c r="V60" s="59"/>
      <c r="W60">
        <v>1706</v>
      </c>
      <c r="X60">
        <v>987</v>
      </c>
      <c r="Y60">
        <v>342</v>
      </c>
      <c r="Z60">
        <v>18607.479047382167</v>
      </c>
      <c r="AA60">
        <v>4423.7225126544954</v>
      </c>
      <c r="AB60" t="s">
        <v>297</v>
      </c>
      <c r="AC60">
        <v>88.896321099999994</v>
      </c>
      <c r="AD60">
        <v>22.876254200000002</v>
      </c>
      <c r="AE60">
        <v>1495</v>
      </c>
      <c r="AF60">
        <v>0</v>
      </c>
    </row>
    <row r="61" spans="1:32" x14ac:dyDescent="0.45">
      <c r="A61" s="59" t="s">
        <v>196</v>
      </c>
      <c r="B61" s="59" t="s">
        <v>199</v>
      </c>
      <c r="C61" s="59" t="s">
        <v>222</v>
      </c>
      <c r="D61" s="59" t="s">
        <v>61</v>
      </c>
      <c r="E61" s="59" t="s">
        <v>61</v>
      </c>
      <c r="F61" s="59" t="s">
        <v>61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65</v>
      </c>
      <c r="Q61">
        <v>0</v>
      </c>
      <c r="R61">
        <v>0</v>
      </c>
      <c r="S61">
        <v>0</v>
      </c>
      <c r="T61">
        <v>1329</v>
      </c>
      <c r="U61">
        <v>148231.92233009721</v>
      </c>
      <c r="V61" s="59"/>
      <c r="W61">
        <v>1706</v>
      </c>
      <c r="X61">
        <v>987</v>
      </c>
      <c r="Y61">
        <v>342</v>
      </c>
      <c r="Z61">
        <v>18607.479047382167</v>
      </c>
      <c r="AA61">
        <v>4423.7225126544954</v>
      </c>
      <c r="AB61" t="s">
        <v>297</v>
      </c>
      <c r="AC61">
        <v>88.896321099999994</v>
      </c>
      <c r="AD61">
        <v>22.876254200000002</v>
      </c>
      <c r="AE61">
        <v>1495</v>
      </c>
      <c r="AF61">
        <v>0</v>
      </c>
    </row>
    <row r="62" spans="1:32" x14ac:dyDescent="0.45">
      <c r="A62" s="59" t="s">
        <v>196</v>
      </c>
      <c r="B62" s="59" t="s">
        <v>199</v>
      </c>
      <c r="C62" s="59" t="s">
        <v>222</v>
      </c>
      <c r="D62" s="59" t="s">
        <v>62</v>
      </c>
      <c r="E62" s="59" t="s">
        <v>62</v>
      </c>
      <c r="F62" s="59" t="s">
        <v>62</v>
      </c>
      <c r="G62">
        <v>0</v>
      </c>
      <c r="H62">
        <v>1</v>
      </c>
      <c r="I62">
        <v>1</v>
      </c>
      <c r="J62">
        <v>1</v>
      </c>
      <c r="K62">
        <v>0</v>
      </c>
      <c r="L62">
        <v>183.495145631068</v>
      </c>
      <c r="M62">
        <v>9.7087378640779995</v>
      </c>
      <c r="N62">
        <v>21.367521367521</v>
      </c>
      <c r="O62">
        <v>214.57140486266701</v>
      </c>
      <c r="P62">
        <v>65</v>
      </c>
      <c r="Q62">
        <v>1.5384615399999999</v>
      </c>
      <c r="R62">
        <v>183.495145631068</v>
      </c>
      <c r="S62">
        <v>0</v>
      </c>
      <c r="T62">
        <v>1329</v>
      </c>
      <c r="U62">
        <v>148231.92233009721</v>
      </c>
      <c r="V62" s="59"/>
      <c r="W62">
        <v>1706</v>
      </c>
      <c r="X62">
        <v>987</v>
      </c>
      <c r="Y62">
        <v>342</v>
      </c>
      <c r="Z62">
        <v>18607.479047382167</v>
      </c>
      <c r="AA62">
        <v>4423.7225126544954</v>
      </c>
      <c r="AB62" t="s">
        <v>297</v>
      </c>
      <c r="AC62">
        <v>88.896321099999994</v>
      </c>
      <c r="AD62">
        <v>22.876254200000002</v>
      </c>
      <c r="AE62">
        <v>1495</v>
      </c>
      <c r="AF62">
        <v>0</v>
      </c>
    </row>
    <row r="63" spans="1:32" x14ac:dyDescent="0.45">
      <c r="A63" s="59" t="s">
        <v>196</v>
      </c>
      <c r="B63" s="59" t="s">
        <v>199</v>
      </c>
      <c r="C63" s="59" t="s">
        <v>222</v>
      </c>
      <c r="D63" s="59" t="s">
        <v>63</v>
      </c>
      <c r="E63" s="59" t="s">
        <v>63</v>
      </c>
      <c r="F63" s="59" t="s">
        <v>63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65</v>
      </c>
      <c r="Q63">
        <v>0</v>
      </c>
      <c r="R63">
        <v>0</v>
      </c>
      <c r="S63">
        <v>0</v>
      </c>
      <c r="T63">
        <v>1329</v>
      </c>
      <c r="U63">
        <v>148231.92233009721</v>
      </c>
      <c r="V63" s="59"/>
      <c r="W63">
        <v>1706</v>
      </c>
      <c r="X63">
        <v>987</v>
      </c>
      <c r="Y63">
        <v>342</v>
      </c>
      <c r="Z63">
        <v>18607.479047382167</v>
      </c>
      <c r="AA63">
        <v>4423.7225126544954</v>
      </c>
      <c r="AB63" t="s">
        <v>297</v>
      </c>
      <c r="AC63">
        <v>88.896321099999994</v>
      </c>
      <c r="AD63">
        <v>22.876254200000002</v>
      </c>
      <c r="AE63">
        <v>1495</v>
      </c>
      <c r="AF63">
        <v>0</v>
      </c>
    </row>
    <row r="64" spans="1:32" x14ac:dyDescent="0.45">
      <c r="A64" s="59" t="s">
        <v>196</v>
      </c>
      <c r="B64" s="59" t="s">
        <v>199</v>
      </c>
      <c r="C64" s="59" t="s">
        <v>222</v>
      </c>
      <c r="D64" s="59" t="s">
        <v>64</v>
      </c>
      <c r="E64" s="59" t="s">
        <v>64</v>
      </c>
      <c r="F64" s="59" t="s">
        <v>64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65</v>
      </c>
      <c r="Q64">
        <v>0</v>
      </c>
      <c r="R64">
        <v>0</v>
      </c>
      <c r="S64">
        <v>0</v>
      </c>
      <c r="T64">
        <v>1329</v>
      </c>
      <c r="U64">
        <v>148231.92233009721</v>
      </c>
      <c r="V64" s="59"/>
      <c r="W64">
        <v>1706</v>
      </c>
      <c r="X64">
        <v>987</v>
      </c>
      <c r="Y64">
        <v>342</v>
      </c>
      <c r="Z64">
        <v>18607.479047382167</v>
      </c>
      <c r="AA64">
        <v>4423.7225126544954</v>
      </c>
      <c r="AB64" t="s">
        <v>297</v>
      </c>
      <c r="AC64">
        <v>88.896321099999994</v>
      </c>
      <c r="AD64">
        <v>22.876254200000002</v>
      </c>
      <c r="AE64">
        <v>1495</v>
      </c>
      <c r="AF64">
        <v>0</v>
      </c>
    </row>
    <row r="65" spans="1:32" x14ac:dyDescent="0.45">
      <c r="A65" s="59" t="s">
        <v>196</v>
      </c>
      <c r="B65" s="59" t="s">
        <v>199</v>
      </c>
      <c r="C65" s="59" t="s">
        <v>222</v>
      </c>
      <c r="D65" s="59" t="s">
        <v>65</v>
      </c>
      <c r="E65" s="59" t="s">
        <v>65</v>
      </c>
      <c r="F65" s="59" t="s">
        <v>65</v>
      </c>
      <c r="G65">
        <v>0</v>
      </c>
      <c r="H65">
        <v>0</v>
      </c>
      <c r="I65">
        <v>0</v>
      </c>
      <c r="J65">
        <v>0</v>
      </c>
      <c r="K65">
        <v>0</v>
      </c>
      <c r="L65">
        <v>0</v>
      </c>
      <c r="M65">
        <v>0</v>
      </c>
      <c r="N65">
        <v>0</v>
      </c>
      <c r="O65">
        <v>0</v>
      </c>
      <c r="P65">
        <v>65</v>
      </c>
      <c r="Q65">
        <v>0</v>
      </c>
      <c r="R65">
        <v>0</v>
      </c>
      <c r="S65">
        <v>0</v>
      </c>
      <c r="T65">
        <v>1329</v>
      </c>
      <c r="U65">
        <v>148231.92233009721</v>
      </c>
      <c r="V65" s="59"/>
      <c r="W65">
        <v>1706</v>
      </c>
      <c r="X65">
        <v>987</v>
      </c>
      <c r="Y65">
        <v>342</v>
      </c>
      <c r="Z65">
        <v>18607.479047382167</v>
      </c>
      <c r="AA65">
        <v>4423.7225126544954</v>
      </c>
      <c r="AB65" t="s">
        <v>297</v>
      </c>
      <c r="AC65">
        <v>88.896321099999994</v>
      </c>
      <c r="AD65">
        <v>22.876254200000002</v>
      </c>
      <c r="AE65">
        <v>1495</v>
      </c>
      <c r="AF65">
        <v>0</v>
      </c>
    </row>
    <row r="66" spans="1:32" x14ac:dyDescent="0.45">
      <c r="A66" s="59" t="s">
        <v>196</v>
      </c>
      <c r="B66" s="59" t="s">
        <v>199</v>
      </c>
      <c r="C66" s="59" t="s">
        <v>222</v>
      </c>
      <c r="D66" s="59" t="s">
        <v>66</v>
      </c>
      <c r="E66" s="59" t="s">
        <v>66</v>
      </c>
      <c r="F66" s="59" t="s">
        <v>66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65</v>
      </c>
      <c r="Q66">
        <v>0</v>
      </c>
      <c r="R66">
        <v>0</v>
      </c>
      <c r="S66">
        <v>0</v>
      </c>
      <c r="T66">
        <v>1329</v>
      </c>
      <c r="U66">
        <v>148231.92233009721</v>
      </c>
      <c r="V66" s="59"/>
      <c r="W66">
        <v>1706</v>
      </c>
      <c r="X66">
        <v>987</v>
      </c>
      <c r="Y66">
        <v>342</v>
      </c>
      <c r="Z66">
        <v>18607.479047382167</v>
      </c>
      <c r="AA66">
        <v>4423.7225126544954</v>
      </c>
      <c r="AB66" t="s">
        <v>297</v>
      </c>
      <c r="AC66">
        <v>88.896321099999994</v>
      </c>
      <c r="AD66">
        <v>22.876254200000002</v>
      </c>
      <c r="AE66">
        <v>1495</v>
      </c>
      <c r="AF66">
        <v>0</v>
      </c>
    </row>
    <row r="67" spans="1:32" x14ac:dyDescent="0.45">
      <c r="A67" s="59" t="s">
        <v>196</v>
      </c>
      <c r="B67" s="59" t="s">
        <v>199</v>
      </c>
      <c r="C67" s="59" t="s">
        <v>222</v>
      </c>
      <c r="D67" s="59" t="s">
        <v>67</v>
      </c>
      <c r="E67" s="59" t="s">
        <v>67</v>
      </c>
      <c r="F67" s="59" t="s">
        <v>67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65</v>
      </c>
      <c r="Q67">
        <v>0</v>
      </c>
      <c r="R67">
        <v>0</v>
      </c>
      <c r="S67">
        <v>0</v>
      </c>
      <c r="T67">
        <v>1329</v>
      </c>
      <c r="U67">
        <v>148231.92233009721</v>
      </c>
      <c r="V67" s="59"/>
      <c r="W67">
        <v>1706</v>
      </c>
      <c r="X67">
        <v>987</v>
      </c>
      <c r="Y67">
        <v>342</v>
      </c>
      <c r="Z67">
        <v>18607.479047382167</v>
      </c>
      <c r="AA67">
        <v>4423.7225126544954</v>
      </c>
      <c r="AB67" t="s">
        <v>297</v>
      </c>
      <c r="AC67">
        <v>88.896321099999994</v>
      </c>
      <c r="AD67">
        <v>22.876254200000002</v>
      </c>
      <c r="AE67">
        <v>1495</v>
      </c>
      <c r="AF67">
        <v>0</v>
      </c>
    </row>
    <row r="68" spans="1:32" x14ac:dyDescent="0.45">
      <c r="A68" s="59" t="s">
        <v>196</v>
      </c>
      <c r="B68" s="59" t="s">
        <v>199</v>
      </c>
      <c r="C68" s="59" t="s">
        <v>222</v>
      </c>
      <c r="D68" s="59" t="s">
        <v>68</v>
      </c>
      <c r="E68" s="59" t="s">
        <v>68</v>
      </c>
      <c r="F68" s="59" t="s">
        <v>68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65</v>
      </c>
      <c r="Q68">
        <v>0</v>
      </c>
      <c r="R68">
        <v>0</v>
      </c>
      <c r="S68">
        <v>0</v>
      </c>
      <c r="T68">
        <v>1329</v>
      </c>
      <c r="U68">
        <v>148231.92233009721</v>
      </c>
      <c r="V68" s="59"/>
      <c r="W68">
        <v>1706</v>
      </c>
      <c r="X68">
        <v>987</v>
      </c>
      <c r="Y68">
        <v>342</v>
      </c>
      <c r="Z68">
        <v>18607.479047382167</v>
      </c>
      <c r="AA68">
        <v>4423.7225126544954</v>
      </c>
      <c r="AB68" t="s">
        <v>297</v>
      </c>
      <c r="AC68">
        <v>88.896321099999994</v>
      </c>
      <c r="AD68">
        <v>22.876254200000002</v>
      </c>
      <c r="AE68">
        <v>1495</v>
      </c>
      <c r="AF68">
        <v>0</v>
      </c>
    </row>
    <row r="69" spans="1:32" x14ac:dyDescent="0.45">
      <c r="A69" s="59" t="s">
        <v>196</v>
      </c>
      <c r="B69" s="59" t="s">
        <v>199</v>
      </c>
      <c r="C69" s="59" t="s">
        <v>222</v>
      </c>
      <c r="D69" s="59" t="s">
        <v>69</v>
      </c>
      <c r="E69" s="59" t="s">
        <v>69</v>
      </c>
      <c r="F69" s="59" t="s">
        <v>69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65</v>
      </c>
      <c r="Q69">
        <v>0</v>
      </c>
      <c r="R69">
        <v>0</v>
      </c>
      <c r="S69">
        <v>0</v>
      </c>
      <c r="T69">
        <v>1329</v>
      </c>
      <c r="U69">
        <v>148231.92233009721</v>
      </c>
      <c r="V69" s="59"/>
      <c r="W69">
        <v>1706</v>
      </c>
      <c r="X69">
        <v>987</v>
      </c>
      <c r="Y69">
        <v>342</v>
      </c>
      <c r="Z69">
        <v>18607.479047382167</v>
      </c>
      <c r="AA69">
        <v>4423.7225126544954</v>
      </c>
      <c r="AB69" t="s">
        <v>297</v>
      </c>
      <c r="AC69">
        <v>88.896321099999994</v>
      </c>
      <c r="AD69">
        <v>22.876254200000002</v>
      </c>
      <c r="AE69">
        <v>1495</v>
      </c>
      <c r="AF69">
        <v>0</v>
      </c>
    </row>
    <row r="70" spans="1:32" x14ac:dyDescent="0.45">
      <c r="A70" s="59" t="s">
        <v>196</v>
      </c>
      <c r="B70" s="59" t="s">
        <v>199</v>
      </c>
      <c r="C70" s="59" t="s">
        <v>222</v>
      </c>
      <c r="D70" s="59" t="s">
        <v>70</v>
      </c>
      <c r="E70" s="59" t="s">
        <v>70</v>
      </c>
      <c r="F70" s="59" t="s">
        <v>70</v>
      </c>
      <c r="G70">
        <v>0</v>
      </c>
      <c r="H70">
        <v>1</v>
      </c>
      <c r="I70">
        <v>1</v>
      </c>
      <c r="J70">
        <v>1</v>
      </c>
      <c r="K70">
        <v>0</v>
      </c>
      <c r="L70">
        <v>140.77669902912601</v>
      </c>
      <c r="M70">
        <v>9.7087378640779995</v>
      </c>
      <c r="N70">
        <v>0</v>
      </c>
      <c r="O70">
        <v>150.485436893204</v>
      </c>
      <c r="P70">
        <v>65</v>
      </c>
      <c r="Q70">
        <v>1.5384615399999999</v>
      </c>
      <c r="R70">
        <v>140.77669902912601</v>
      </c>
      <c r="S70">
        <v>0</v>
      </c>
      <c r="T70">
        <v>1329</v>
      </c>
      <c r="U70">
        <v>148231.92233009721</v>
      </c>
      <c r="V70" s="59"/>
      <c r="W70">
        <v>1706</v>
      </c>
      <c r="X70">
        <v>987</v>
      </c>
      <c r="Y70">
        <v>342</v>
      </c>
      <c r="Z70">
        <v>18607.479047382167</v>
      </c>
      <c r="AA70">
        <v>4423.7225126544954</v>
      </c>
      <c r="AB70" t="s">
        <v>297</v>
      </c>
      <c r="AC70">
        <v>88.896321099999994</v>
      </c>
      <c r="AD70">
        <v>22.876254200000002</v>
      </c>
      <c r="AE70">
        <v>1495</v>
      </c>
      <c r="AF70">
        <v>0</v>
      </c>
    </row>
    <row r="71" spans="1:32" x14ac:dyDescent="0.45">
      <c r="A71" s="59" t="s">
        <v>196</v>
      </c>
      <c r="B71" s="59" t="s">
        <v>199</v>
      </c>
      <c r="C71" s="59" t="s">
        <v>222</v>
      </c>
      <c r="D71" s="59" t="s">
        <v>71</v>
      </c>
      <c r="E71" s="59" t="s">
        <v>71</v>
      </c>
      <c r="F71" s="59" t="s">
        <v>71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65</v>
      </c>
      <c r="Q71">
        <v>0</v>
      </c>
      <c r="R71">
        <v>0</v>
      </c>
      <c r="S71">
        <v>0</v>
      </c>
      <c r="T71">
        <v>1329</v>
      </c>
      <c r="U71">
        <v>148231.92233009721</v>
      </c>
      <c r="V71" s="59"/>
      <c r="W71">
        <v>1706</v>
      </c>
      <c r="X71">
        <v>987</v>
      </c>
      <c r="Y71">
        <v>342</v>
      </c>
      <c r="Z71">
        <v>18607.479047382167</v>
      </c>
      <c r="AA71">
        <v>4423.7225126544954</v>
      </c>
      <c r="AB71" t="s">
        <v>297</v>
      </c>
      <c r="AC71">
        <v>88.896321099999994</v>
      </c>
      <c r="AD71">
        <v>22.876254200000002</v>
      </c>
      <c r="AE71">
        <v>1495</v>
      </c>
      <c r="AF71">
        <v>0</v>
      </c>
    </row>
    <row r="72" spans="1:32" x14ac:dyDescent="0.45">
      <c r="A72" s="59" t="s">
        <v>196</v>
      </c>
      <c r="B72" s="59" t="s">
        <v>199</v>
      </c>
      <c r="C72" s="59" t="s">
        <v>222</v>
      </c>
      <c r="D72" s="59" t="s">
        <v>72</v>
      </c>
      <c r="E72" s="59" t="s">
        <v>72</v>
      </c>
      <c r="F72" s="59" t="s">
        <v>72</v>
      </c>
      <c r="G72">
        <v>0</v>
      </c>
      <c r="H72">
        <v>12</v>
      </c>
      <c r="I72">
        <v>16</v>
      </c>
      <c r="J72">
        <v>10</v>
      </c>
      <c r="K72">
        <v>2</v>
      </c>
      <c r="L72">
        <v>2138.5825242718438</v>
      </c>
      <c r="M72">
        <v>211.71604016264499</v>
      </c>
      <c r="N72">
        <v>64.102564102562994</v>
      </c>
      <c r="O72">
        <v>2414.401128537052</v>
      </c>
      <c r="P72">
        <v>65</v>
      </c>
      <c r="Q72">
        <v>18.4615385</v>
      </c>
      <c r="R72">
        <v>178.21521035598701</v>
      </c>
      <c r="S72">
        <v>3.0769230799999998</v>
      </c>
      <c r="T72">
        <v>1329</v>
      </c>
      <c r="U72">
        <v>148231.92233009721</v>
      </c>
      <c r="V72" s="59"/>
      <c r="W72">
        <v>1706</v>
      </c>
      <c r="X72">
        <v>987</v>
      </c>
      <c r="Y72">
        <v>342</v>
      </c>
      <c r="Z72">
        <v>18607.479047382167</v>
      </c>
      <c r="AA72">
        <v>4423.7225126544954</v>
      </c>
      <c r="AB72" t="s">
        <v>297</v>
      </c>
      <c r="AC72">
        <v>88.896321099999994</v>
      </c>
      <c r="AD72">
        <v>22.876254200000002</v>
      </c>
      <c r="AE72">
        <v>1495</v>
      </c>
      <c r="AF72">
        <v>0</v>
      </c>
    </row>
    <row r="73" spans="1:32" x14ac:dyDescent="0.45">
      <c r="A73" s="59" t="s">
        <v>196</v>
      </c>
      <c r="B73" s="59" t="s">
        <v>199</v>
      </c>
      <c r="C73" s="59" t="s">
        <v>222</v>
      </c>
      <c r="D73" s="59" t="s">
        <v>73</v>
      </c>
      <c r="E73" s="59" t="s">
        <v>73</v>
      </c>
      <c r="F73" s="59" t="s">
        <v>73</v>
      </c>
      <c r="G73">
        <v>0</v>
      </c>
      <c r="H73">
        <v>3</v>
      </c>
      <c r="I73">
        <v>3</v>
      </c>
      <c r="J73">
        <v>3</v>
      </c>
      <c r="K73">
        <v>0</v>
      </c>
      <c r="L73">
        <v>488.34951456310603</v>
      </c>
      <c r="M73">
        <v>29.126213592233999</v>
      </c>
      <c r="N73">
        <v>42.735042735042001</v>
      </c>
      <c r="O73">
        <v>560.21077089038204</v>
      </c>
      <c r="P73">
        <v>65</v>
      </c>
      <c r="Q73">
        <v>4.6153846200000004</v>
      </c>
      <c r="R73" t="s">
        <v>249</v>
      </c>
      <c r="S73">
        <v>0</v>
      </c>
      <c r="T73">
        <v>1329</v>
      </c>
      <c r="U73">
        <v>148231.92233009721</v>
      </c>
      <c r="V73" s="59"/>
      <c r="W73">
        <v>1706</v>
      </c>
      <c r="X73">
        <v>987</v>
      </c>
      <c r="Y73">
        <v>342</v>
      </c>
      <c r="Z73">
        <v>18607.479047382167</v>
      </c>
      <c r="AA73">
        <v>4423.7225126544954</v>
      </c>
      <c r="AB73" t="s">
        <v>297</v>
      </c>
      <c r="AC73">
        <v>88.896321099999994</v>
      </c>
      <c r="AD73">
        <v>22.876254200000002</v>
      </c>
      <c r="AE73">
        <v>1495</v>
      </c>
      <c r="AF73">
        <v>0</v>
      </c>
    </row>
    <row r="74" spans="1:32" x14ac:dyDescent="0.45">
      <c r="A74" s="59" t="s">
        <v>196</v>
      </c>
      <c r="B74" s="59" t="s">
        <v>200</v>
      </c>
      <c r="C74" s="59" t="s">
        <v>223</v>
      </c>
      <c r="D74" s="59" t="s">
        <v>51</v>
      </c>
      <c r="E74" s="59" t="s">
        <v>51</v>
      </c>
      <c r="F74" s="59" t="s">
        <v>51</v>
      </c>
      <c r="G74">
        <v>0</v>
      </c>
      <c r="H74">
        <v>0</v>
      </c>
      <c r="I74">
        <v>0</v>
      </c>
      <c r="J74">
        <v>0</v>
      </c>
      <c r="K74">
        <v>0</v>
      </c>
      <c r="L74">
        <v>0</v>
      </c>
      <c r="M74">
        <v>0</v>
      </c>
      <c r="N74">
        <v>0</v>
      </c>
      <c r="O74">
        <v>0</v>
      </c>
      <c r="P74">
        <v>65</v>
      </c>
      <c r="Q74">
        <v>0</v>
      </c>
      <c r="R74">
        <v>0</v>
      </c>
      <c r="S74">
        <v>0</v>
      </c>
      <c r="T74">
        <v>1329</v>
      </c>
      <c r="U74">
        <v>148231.92233009721</v>
      </c>
      <c r="V74" s="59"/>
      <c r="W74">
        <v>1706</v>
      </c>
      <c r="X74">
        <v>987</v>
      </c>
      <c r="Y74">
        <v>342</v>
      </c>
      <c r="Z74">
        <v>18607.479047382167</v>
      </c>
      <c r="AA74">
        <v>4423.7225126544954</v>
      </c>
      <c r="AB74" t="s">
        <v>297</v>
      </c>
      <c r="AC74">
        <v>88.896321099999994</v>
      </c>
      <c r="AD74">
        <v>22.876254200000002</v>
      </c>
      <c r="AE74">
        <v>1495</v>
      </c>
      <c r="AF74">
        <v>0</v>
      </c>
    </row>
    <row r="75" spans="1:32" x14ac:dyDescent="0.45">
      <c r="A75" s="59" t="s">
        <v>196</v>
      </c>
      <c r="B75" s="59" t="s">
        <v>200</v>
      </c>
      <c r="C75" s="59" t="s">
        <v>223</v>
      </c>
      <c r="D75" s="59" t="s">
        <v>52</v>
      </c>
      <c r="E75" s="59" t="s">
        <v>52</v>
      </c>
      <c r="F75" s="59" t="s">
        <v>52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65</v>
      </c>
      <c r="Q75">
        <v>0</v>
      </c>
      <c r="R75">
        <v>0</v>
      </c>
      <c r="S75">
        <v>0</v>
      </c>
      <c r="T75">
        <v>1329</v>
      </c>
      <c r="U75">
        <v>148231.92233009721</v>
      </c>
      <c r="V75" s="59"/>
      <c r="W75">
        <v>1706</v>
      </c>
      <c r="X75">
        <v>987</v>
      </c>
      <c r="Y75">
        <v>342</v>
      </c>
      <c r="Z75">
        <v>18607.479047382167</v>
      </c>
      <c r="AA75">
        <v>4423.7225126544954</v>
      </c>
      <c r="AB75" t="s">
        <v>297</v>
      </c>
      <c r="AC75">
        <v>88.896321099999994</v>
      </c>
      <c r="AD75">
        <v>22.876254200000002</v>
      </c>
      <c r="AE75">
        <v>1495</v>
      </c>
      <c r="AF75">
        <v>0</v>
      </c>
    </row>
    <row r="76" spans="1:32" x14ac:dyDescent="0.45">
      <c r="A76" s="59" t="s">
        <v>196</v>
      </c>
      <c r="B76" s="59" t="s">
        <v>200</v>
      </c>
      <c r="C76" s="59" t="s">
        <v>223</v>
      </c>
      <c r="D76" s="59" t="s">
        <v>53</v>
      </c>
      <c r="E76" s="59" t="s">
        <v>53</v>
      </c>
      <c r="F76" s="59" t="s">
        <v>53</v>
      </c>
      <c r="G76">
        <v>0</v>
      </c>
      <c r="H76">
        <v>0</v>
      </c>
      <c r="I76">
        <v>0</v>
      </c>
      <c r="J76">
        <v>0</v>
      </c>
      <c r="K76">
        <v>0</v>
      </c>
      <c r="L76">
        <v>0</v>
      </c>
      <c r="M76">
        <v>0</v>
      </c>
      <c r="N76">
        <v>0</v>
      </c>
      <c r="O76">
        <v>0</v>
      </c>
      <c r="P76">
        <v>65</v>
      </c>
      <c r="Q76">
        <v>0</v>
      </c>
      <c r="R76">
        <v>0</v>
      </c>
      <c r="S76">
        <v>0</v>
      </c>
      <c r="T76">
        <v>1329</v>
      </c>
      <c r="U76">
        <v>148231.92233009721</v>
      </c>
      <c r="V76" s="59"/>
      <c r="W76">
        <v>1706</v>
      </c>
      <c r="X76">
        <v>987</v>
      </c>
      <c r="Y76">
        <v>342</v>
      </c>
      <c r="Z76">
        <v>18607.479047382167</v>
      </c>
      <c r="AA76">
        <v>4423.7225126544954</v>
      </c>
      <c r="AB76" t="s">
        <v>297</v>
      </c>
      <c r="AC76">
        <v>88.896321099999994</v>
      </c>
      <c r="AD76">
        <v>22.876254200000002</v>
      </c>
      <c r="AE76">
        <v>1495</v>
      </c>
      <c r="AF76">
        <v>0</v>
      </c>
    </row>
    <row r="77" spans="1:32" x14ac:dyDescent="0.45">
      <c r="A77" s="59" t="s">
        <v>196</v>
      </c>
      <c r="B77" s="59" t="s">
        <v>200</v>
      </c>
      <c r="C77" s="59" t="s">
        <v>223</v>
      </c>
      <c r="D77" s="59" t="s">
        <v>54</v>
      </c>
      <c r="E77" s="59" t="s">
        <v>54</v>
      </c>
      <c r="F77" s="59" t="s">
        <v>54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65</v>
      </c>
      <c r="Q77">
        <v>0</v>
      </c>
      <c r="R77">
        <v>0</v>
      </c>
      <c r="S77">
        <v>0</v>
      </c>
      <c r="T77">
        <v>1329</v>
      </c>
      <c r="U77">
        <v>148231.92233009721</v>
      </c>
      <c r="V77" s="59"/>
      <c r="W77">
        <v>1706</v>
      </c>
      <c r="X77">
        <v>987</v>
      </c>
      <c r="Y77">
        <v>342</v>
      </c>
      <c r="Z77">
        <v>18607.479047382167</v>
      </c>
      <c r="AA77">
        <v>4423.7225126544954</v>
      </c>
      <c r="AB77" t="s">
        <v>297</v>
      </c>
      <c r="AC77">
        <v>88.896321099999994</v>
      </c>
      <c r="AD77">
        <v>22.876254200000002</v>
      </c>
      <c r="AE77">
        <v>1495</v>
      </c>
      <c r="AF77">
        <v>0</v>
      </c>
    </row>
    <row r="78" spans="1:32" x14ac:dyDescent="0.45">
      <c r="A78" s="59" t="s">
        <v>196</v>
      </c>
      <c r="B78" s="59" t="s">
        <v>200</v>
      </c>
      <c r="C78" s="59" t="s">
        <v>223</v>
      </c>
      <c r="D78" s="59" t="s">
        <v>55</v>
      </c>
      <c r="E78" s="59" t="s">
        <v>55</v>
      </c>
      <c r="F78" s="59" t="s">
        <v>55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65</v>
      </c>
      <c r="Q78">
        <v>0</v>
      </c>
      <c r="R78">
        <v>0</v>
      </c>
      <c r="S78">
        <v>0</v>
      </c>
      <c r="T78">
        <v>1329</v>
      </c>
      <c r="U78">
        <v>148231.92233009721</v>
      </c>
      <c r="V78" s="59"/>
      <c r="W78">
        <v>1706</v>
      </c>
      <c r="X78">
        <v>987</v>
      </c>
      <c r="Y78">
        <v>342</v>
      </c>
      <c r="Z78">
        <v>18607.479047382167</v>
      </c>
      <c r="AA78">
        <v>4423.7225126544954</v>
      </c>
      <c r="AB78" t="s">
        <v>297</v>
      </c>
      <c r="AC78">
        <v>88.896321099999994</v>
      </c>
      <c r="AD78">
        <v>22.876254200000002</v>
      </c>
      <c r="AE78">
        <v>1495</v>
      </c>
      <c r="AF78">
        <v>0</v>
      </c>
    </row>
    <row r="79" spans="1:32" x14ac:dyDescent="0.45">
      <c r="A79" s="59" t="s">
        <v>196</v>
      </c>
      <c r="B79" s="59" t="s">
        <v>200</v>
      </c>
      <c r="C79" s="59" t="s">
        <v>223</v>
      </c>
      <c r="D79" s="59" t="s">
        <v>56</v>
      </c>
      <c r="E79" s="59" t="s">
        <v>56</v>
      </c>
      <c r="F79" s="59" t="s">
        <v>56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65</v>
      </c>
      <c r="Q79">
        <v>0</v>
      </c>
      <c r="R79">
        <v>0</v>
      </c>
      <c r="S79">
        <v>0</v>
      </c>
      <c r="T79">
        <v>1329</v>
      </c>
      <c r="U79">
        <v>148231.92233009721</v>
      </c>
      <c r="V79" s="59"/>
      <c r="W79">
        <v>1706</v>
      </c>
      <c r="X79">
        <v>987</v>
      </c>
      <c r="Y79">
        <v>342</v>
      </c>
      <c r="Z79">
        <v>18607.479047382167</v>
      </c>
      <c r="AA79">
        <v>4423.7225126544954</v>
      </c>
      <c r="AB79" t="s">
        <v>297</v>
      </c>
      <c r="AC79">
        <v>88.896321099999994</v>
      </c>
      <c r="AD79">
        <v>22.876254200000002</v>
      </c>
      <c r="AE79">
        <v>1495</v>
      </c>
      <c r="AF79">
        <v>0</v>
      </c>
    </row>
    <row r="80" spans="1:32" x14ac:dyDescent="0.45">
      <c r="A80" s="59" t="s">
        <v>196</v>
      </c>
      <c r="B80" s="59" t="s">
        <v>200</v>
      </c>
      <c r="C80" s="59" t="s">
        <v>223</v>
      </c>
      <c r="D80" s="59" t="s">
        <v>57</v>
      </c>
      <c r="E80" s="59" t="s">
        <v>57</v>
      </c>
      <c r="F80" s="59" t="s">
        <v>57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65</v>
      </c>
      <c r="Q80">
        <v>0</v>
      </c>
      <c r="R80">
        <v>0</v>
      </c>
      <c r="S80">
        <v>0</v>
      </c>
      <c r="T80">
        <v>1329</v>
      </c>
      <c r="U80">
        <v>148231.92233009721</v>
      </c>
      <c r="V80" s="59"/>
      <c r="W80">
        <v>1706</v>
      </c>
      <c r="X80">
        <v>987</v>
      </c>
      <c r="Y80">
        <v>342</v>
      </c>
      <c r="Z80">
        <v>18607.479047382167</v>
      </c>
      <c r="AA80">
        <v>4423.7225126544954</v>
      </c>
      <c r="AB80" t="s">
        <v>297</v>
      </c>
      <c r="AC80">
        <v>88.896321099999994</v>
      </c>
      <c r="AD80">
        <v>22.876254200000002</v>
      </c>
      <c r="AE80">
        <v>1495</v>
      </c>
      <c r="AF80">
        <v>0</v>
      </c>
    </row>
    <row r="81" spans="1:32" x14ac:dyDescent="0.45">
      <c r="A81" s="59" t="s">
        <v>196</v>
      </c>
      <c r="B81" s="59" t="s">
        <v>200</v>
      </c>
      <c r="C81" s="59" t="s">
        <v>223</v>
      </c>
      <c r="D81" s="59" t="s">
        <v>58</v>
      </c>
      <c r="E81" s="59" t="s">
        <v>58</v>
      </c>
      <c r="F81" s="59" t="s">
        <v>58</v>
      </c>
      <c r="G81">
        <v>0</v>
      </c>
      <c r="H81">
        <v>32</v>
      </c>
      <c r="I81">
        <v>32</v>
      </c>
      <c r="J81">
        <v>32</v>
      </c>
      <c r="K81">
        <v>0</v>
      </c>
      <c r="L81">
        <v>3176.2135922330158</v>
      </c>
      <c r="M81">
        <v>454.56559621609301</v>
      </c>
      <c r="N81">
        <v>47.008547008546998</v>
      </c>
      <c r="O81">
        <v>3677.7877354576558</v>
      </c>
      <c r="P81">
        <v>65</v>
      </c>
      <c r="Q81">
        <v>49.230769199999997</v>
      </c>
      <c r="R81">
        <v>99.256674757281743</v>
      </c>
      <c r="S81">
        <v>0</v>
      </c>
      <c r="T81">
        <v>1329</v>
      </c>
      <c r="U81">
        <v>148231.92233009721</v>
      </c>
      <c r="V81" s="59"/>
      <c r="W81">
        <v>1706</v>
      </c>
      <c r="X81">
        <v>987</v>
      </c>
      <c r="Y81">
        <v>342</v>
      </c>
      <c r="Z81">
        <v>18607.479047382167</v>
      </c>
      <c r="AA81">
        <v>4423.7225126544954</v>
      </c>
      <c r="AB81" t="s">
        <v>297</v>
      </c>
      <c r="AC81">
        <v>88.896321099999994</v>
      </c>
      <c r="AD81">
        <v>22.876254200000002</v>
      </c>
      <c r="AE81">
        <v>1495</v>
      </c>
      <c r="AF81">
        <v>0</v>
      </c>
    </row>
    <row r="82" spans="1:32" x14ac:dyDescent="0.45">
      <c r="A82" s="59" t="s">
        <v>196</v>
      </c>
      <c r="B82" s="59" t="s">
        <v>200</v>
      </c>
      <c r="C82" s="59" t="s">
        <v>223</v>
      </c>
      <c r="D82" s="59" t="s">
        <v>59</v>
      </c>
      <c r="E82" s="59" t="s">
        <v>59</v>
      </c>
      <c r="F82" s="59" t="s">
        <v>59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65</v>
      </c>
      <c r="Q82">
        <v>0</v>
      </c>
      <c r="R82">
        <v>0</v>
      </c>
      <c r="S82">
        <v>0</v>
      </c>
      <c r="T82">
        <v>1329</v>
      </c>
      <c r="U82">
        <v>148231.92233009721</v>
      </c>
      <c r="V82" s="59"/>
      <c r="W82">
        <v>1706</v>
      </c>
      <c r="X82">
        <v>987</v>
      </c>
      <c r="Y82">
        <v>342</v>
      </c>
      <c r="Z82">
        <v>18607.479047382167</v>
      </c>
      <c r="AA82">
        <v>4423.7225126544954</v>
      </c>
      <c r="AB82" t="s">
        <v>297</v>
      </c>
      <c r="AC82">
        <v>88.896321099999994</v>
      </c>
      <c r="AD82">
        <v>22.876254200000002</v>
      </c>
      <c r="AE82">
        <v>1495</v>
      </c>
      <c r="AF82">
        <v>0</v>
      </c>
    </row>
    <row r="83" spans="1:32" x14ac:dyDescent="0.45">
      <c r="A83" s="59" t="s">
        <v>196</v>
      </c>
      <c r="B83" s="59" t="s">
        <v>200</v>
      </c>
      <c r="C83" s="59" t="s">
        <v>223</v>
      </c>
      <c r="D83" s="59" t="s">
        <v>28</v>
      </c>
      <c r="E83" s="59" t="s">
        <v>28</v>
      </c>
      <c r="F83" s="59" t="s">
        <v>28</v>
      </c>
      <c r="G83">
        <v>0</v>
      </c>
      <c r="H83">
        <v>3</v>
      </c>
      <c r="I83">
        <v>4</v>
      </c>
      <c r="J83">
        <v>2</v>
      </c>
      <c r="K83">
        <v>1</v>
      </c>
      <c r="L83">
        <v>388.34951456310802</v>
      </c>
      <c r="M83">
        <v>38.834951456311003</v>
      </c>
      <c r="N83">
        <v>0</v>
      </c>
      <c r="O83">
        <v>427.18446601941901</v>
      </c>
      <c r="P83">
        <v>65</v>
      </c>
      <c r="Q83">
        <v>4.6153846200000004</v>
      </c>
      <c r="R83" t="s">
        <v>250</v>
      </c>
      <c r="S83">
        <v>1.5384615399999999</v>
      </c>
      <c r="T83">
        <v>1329</v>
      </c>
      <c r="U83">
        <v>148231.92233009721</v>
      </c>
      <c r="V83" s="59"/>
      <c r="W83">
        <v>1706</v>
      </c>
      <c r="X83">
        <v>987</v>
      </c>
      <c r="Y83">
        <v>342</v>
      </c>
      <c r="Z83">
        <v>18607.479047382167</v>
      </c>
      <c r="AA83">
        <v>4423.7225126544954</v>
      </c>
      <c r="AB83" t="s">
        <v>297</v>
      </c>
      <c r="AC83">
        <v>88.896321099999994</v>
      </c>
      <c r="AD83">
        <v>22.876254200000002</v>
      </c>
      <c r="AE83">
        <v>1495</v>
      </c>
      <c r="AF83">
        <v>0</v>
      </c>
    </row>
    <row r="84" spans="1:32" x14ac:dyDescent="0.45">
      <c r="A84" s="59" t="s">
        <v>196</v>
      </c>
      <c r="B84" s="59" t="s">
        <v>200</v>
      </c>
      <c r="C84" s="59" t="s">
        <v>223</v>
      </c>
      <c r="D84" s="59" t="s">
        <v>60</v>
      </c>
      <c r="E84" s="59" t="s">
        <v>60</v>
      </c>
      <c r="F84" s="59" t="s">
        <v>60</v>
      </c>
      <c r="G84">
        <v>0</v>
      </c>
      <c r="H84">
        <v>3</v>
      </c>
      <c r="I84">
        <v>3</v>
      </c>
      <c r="J84">
        <v>3</v>
      </c>
      <c r="K84">
        <v>0</v>
      </c>
      <c r="L84">
        <v>380.09708737864202</v>
      </c>
      <c r="M84">
        <v>29.126213592233999</v>
      </c>
      <c r="N84">
        <v>0</v>
      </c>
      <c r="O84">
        <v>409.22330097087598</v>
      </c>
      <c r="P84">
        <v>65</v>
      </c>
      <c r="Q84">
        <v>4.6153846200000004</v>
      </c>
      <c r="R84">
        <v>126.699029126214</v>
      </c>
      <c r="S84">
        <v>0</v>
      </c>
      <c r="T84">
        <v>1329</v>
      </c>
      <c r="U84">
        <v>148231.92233009721</v>
      </c>
      <c r="V84" s="59"/>
      <c r="W84">
        <v>1706</v>
      </c>
      <c r="X84">
        <v>987</v>
      </c>
      <c r="Y84">
        <v>342</v>
      </c>
      <c r="Z84">
        <v>18607.479047382167</v>
      </c>
      <c r="AA84">
        <v>4423.7225126544954</v>
      </c>
      <c r="AB84" t="s">
        <v>297</v>
      </c>
      <c r="AC84">
        <v>88.896321099999994</v>
      </c>
      <c r="AD84">
        <v>22.876254200000002</v>
      </c>
      <c r="AE84">
        <v>1495</v>
      </c>
      <c r="AF84">
        <v>0</v>
      </c>
    </row>
    <row r="85" spans="1:32" x14ac:dyDescent="0.45">
      <c r="A85" s="59" t="s">
        <v>196</v>
      </c>
      <c r="B85" s="59" t="s">
        <v>200</v>
      </c>
      <c r="C85" s="59" t="s">
        <v>223</v>
      </c>
      <c r="D85" s="59" t="s">
        <v>61</v>
      </c>
      <c r="E85" s="59" t="s">
        <v>61</v>
      </c>
      <c r="F85" s="59" t="s">
        <v>61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65</v>
      </c>
      <c r="Q85">
        <v>0</v>
      </c>
      <c r="R85">
        <v>0</v>
      </c>
      <c r="S85">
        <v>0</v>
      </c>
      <c r="T85">
        <v>1329</v>
      </c>
      <c r="U85">
        <v>148231.92233009721</v>
      </c>
      <c r="V85" s="59"/>
      <c r="W85">
        <v>1706</v>
      </c>
      <c r="X85">
        <v>987</v>
      </c>
      <c r="Y85">
        <v>342</v>
      </c>
      <c r="Z85">
        <v>18607.479047382167</v>
      </c>
      <c r="AA85">
        <v>4423.7225126544954</v>
      </c>
      <c r="AB85" t="s">
        <v>297</v>
      </c>
      <c r="AC85">
        <v>88.896321099999994</v>
      </c>
      <c r="AD85">
        <v>22.876254200000002</v>
      </c>
      <c r="AE85">
        <v>1495</v>
      </c>
      <c r="AF85">
        <v>0</v>
      </c>
    </row>
    <row r="86" spans="1:32" x14ac:dyDescent="0.45">
      <c r="A86" s="59" t="s">
        <v>196</v>
      </c>
      <c r="B86" s="59" t="s">
        <v>200</v>
      </c>
      <c r="C86" s="59" t="s">
        <v>223</v>
      </c>
      <c r="D86" s="59" t="s">
        <v>62</v>
      </c>
      <c r="E86" s="59" t="s">
        <v>62</v>
      </c>
      <c r="F86" s="59" t="s">
        <v>62</v>
      </c>
      <c r="G86">
        <v>0</v>
      </c>
      <c r="H86">
        <v>1</v>
      </c>
      <c r="I86">
        <v>1</v>
      </c>
      <c r="J86">
        <v>1</v>
      </c>
      <c r="K86">
        <v>0</v>
      </c>
      <c r="L86">
        <v>183.495145631068</v>
      </c>
      <c r="M86">
        <v>9.7087378640779995</v>
      </c>
      <c r="N86">
        <v>21.367521367521</v>
      </c>
      <c r="O86">
        <v>214.57140486266701</v>
      </c>
      <c r="P86">
        <v>65</v>
      </c>
      <c r="Q86">
        <v>1.5384615399999999</v>
      </c>
      <c r="R86">
        <v>183.495145631068</v>
      </c>
      <c r="S86">
        <v>0</v>
      </c>
      <c r="T86">
        <v>1329</v>
      </c>
      <c r="U86">
        <v>148231.92233009721</v>
      </c>
      <c r="V86" s="59"/>
      <c r="W86">
        <v>1706</v>
      </c>
      <c r="X86">
        <v>987</v>
      </c>
      <c r="Y86">
        <v>342</v>
      </c>
      <c r="Z86">
        <v>18607.479047382167</v>
      </c>
      <c r="AA86">
        <v>4423.7225126544954</v>
      </c>
      <c r="AB86" t="s">
        <v>297</v>
      </c>
      <c r="AC86">
        <v>88.896321099999994</v>
      </c>
      <c r="AD86">
        <v>22.876254200000002</v>
      </c>
      <c r="AE86">
        <v>1495</v>
      </c>
      <c r="AF86">
        <v>0</v>
      </c>
    </row>
    <row r="87" spans="1:32" x14ac:dyDescent="0.45">
      <c r="A87" s="59" t="s">
        <v>196</v>
      </c>
      <c r="B87" s="59" t="s">
        <v>200</v>
      </c>
      <c r="C87" s="59" t="s">
        <v>223</v>
      </c>
      <c r="D87" s="59" t="s">
        <v>63</v>
      </c>
      <c r="E87" s="59" t="s">
        <v>63</v>
      </c>
      <c r="F87" s="59" t="s">
        <v>63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65</v>
      </c>
      <c r="Q87">
        <v>0</v>
      </c>
      <c r="R87">
        <v>0</v>
      </c>
      <c r="S87">
        <v>0</v>
      </c>
      <c r="T87">
        <v>1329</v>
      </c>
      <c r="U87">
        <v>148231.92233009721</v>
      </c>
      <c r="V87" s="59"/>
      <c r="W87">
        <v>1706</v>
      </c>
      <c r="X87">
        <v>987</v>
      </c>
      <c r="Y87">
        <v>342</v>
      </c>
      <c r="Z87">
        <v>18607.479047382167</v>
      </c>
      <c r="AA87">
        <v>4423.7225126544954</v>
      </c>
      <c r="AB87" t="s">
        <v>297</v>
      </c>
      <c r="AC87">
        <v>88.896321099999994</v>
      </c>
      <c r="AD87">
        <v>22.876254200000002</v>
      </c>
      <c r="AE87">
        <v>1495</v>
      </c>
      <c r="AF87">
        <v>0</v>
      </c>
    </row>
    <row r="88" spans="1:32" x14ac:dyDescent="0.45">
      <c r="A88" s="59" t="s">
        <v>196</v>
      </c>
      <c r="B88" s="59" t="s">
        <v>200</v>
      </c>
      <c r="C88" s="59" t="s">
        <v>223</v>
      </c>
      <c r="D88" s="59" t="s">
        <v>64</v>
      </c>
      <c r="E88" s="59" t="s">
        <v>64</v>
      </c>
      <c r="F88" s="59" t="s">
        <v>64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65</v>
      </c>
      <c r="Q88">
        <v>0</v>
      </c>
      <c r="R88">
        <v>0</v>
      </c>
      <c r="S88">
        <v>0</v>
      </c>
      <c r="T88">
        <v>1329</v>
      </c>
      <c r="U88">
        <v>148231.92233009721</v>
      </c>
      <c r="V88" s="59"/>
      <c r="W88">
        <v>1706</v>
      </c>
      <c r="X88">
        <v>987</v>
      </c>
      <c r="Y88">
        <v>342</v>
      </c>
      <c r="Z88">
        <v>18607.479047382167</v>
      </c>
      <c r="AA88">
        <v>4423.7225126544954</v>
      </c>
      <c r="AB88" t="s">
        <v>297</v>
      </c>
      <c r="AC88">
        <v>88.896321099999994</v>
      </c>
      <c r="AD88">
        <v>22.876254200000002</v>
      </c>
      <c r="AE88">
        <v>1495</v>
      </c>
      <c r="AF88">
        <v>0</v>
      </c>
    </row>
    <row r="89" spans="1:32" x14ac:dyDescent="0.45">
      <c r="A89" s="59" t="s">
        <v>196</v>
      </c>
      <c r="B89" s="59" t="s">
        <v>200</v>
      </c>
      <c r="C89" s="59" t="s">
        <v>223</v>
      </c>
      <c r="D89" s="59" t="s">
        <v>65</v>
      </c>
      <c r="E89" s="59" t="s">
        <v>65</v>
      </c>
      <c r="F89" s="59" t="s">
        <v>65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65</v>
      </c>
      <c r="Q89">
        <v>0</v>
      </c>
      <c r="R89">
        <v>0</v>
      </c>
      <c r="S89">
        <v>0</v>
      </c>
      <c r="T89">
        <v>1329</v>
      </c>
      <c r="U89">
        <v>148231.92233009721</v>
      </c>
      <c r="V89" s="59"/>
      <c r="W89">
        <v>1706</v>
      </c>
      <c r="X89">
        <v>987</v>
      </c>
      <c r="Y89">
        <v>342</v>
      </c>
      <c r="Z89">
        <v>18607.479047382167</v>
      </c>
      <c r="AA89">
        <v>4423.7225126544954</v>
      </c>
      <c r="AB89" t="s">
        <v>297</v>
      </c>
      <c r="AC89">
        <v>88.896321099999994</v>
      </c>
      <c r="AD89">
        <v>22.876254200000002</v>
      </c>
      <c r="AE89">
        <v>1495</v>
      </c>
      <c r="AF89">
        <v>0</v>
      </c>
    </row>
    <row r="90" spans="1:32" x14ac:dyDescent="0.45">
      <c r="A90" s="59" t="s">
        <v>196</v>
      </c>
      <c r="B90" s="59" t="s">
        <v>200</v>
      </c>
      <c r="C90" s="59" t="s">
        <v>223</v>
      </c>
      <c r="D90" s="59" t="s">
        <v>66</v>
      </c>
      <c r="E90" s="59" t="s">
        <v>66</v>
      </c>
      <c r="F90" s="59" t="s">
        <v>66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65</v>
      </c>
      <c r="Q90">
        <v>0</v>
      </c>
      <c r="R90">
        <v>0</v>
      </c>
      <c r="S90">
        <v>0</v>
      </c>
      <c r="T90">
        <v>1329</v>
      </c>
      <c r="U90">
        <v>148231.92233009721</v>
      </c>
      <c r="V90" s="59"/>
      <c r="W90">
        <v>1706</v>
      </c>
      <c r="X90">
        <v>987</v>
      </c>
      <c r="Y90">
        <v>342</v>
      </c>
      <c r="Z90">
        <v>18607.479047382167</v>
      </c>
      <c r="AA90">
        <v>4423.7225126544954</v>
      </c>
      <c r="AB90" t="s">
        <v>297</v>
      </c>
      <c r="AC90">
        <v>88.896321099999994</v>
      </c>
      <c r="AD90">
        <v>22.876254200000002</v>
      </c>
      <c r="AE90">
        <v>1495</v>
      </c>
      <c r="AF90">
        <v>0</v>
      </c>
    </row>
    <row r="91" spans="1:32" x14ac:dyDescent="0.45">
      <c r="A91" s="59" t="s">
        <v>196</v>
      </c>
      <c r="B91" s="59" t="s">
        <v>200</v>
      </c>
      <c r="C91" s="59" t="s">
        <v>223</v>
      </c>
      <c r="D91" s="59" t="s">
        <v>67</v>
      </c>
      <c r="E91" s="59" t="s">
        <v>67</v>
      </c>
      <c r="F91" s="59" t="s">
        <v>67</v>
      </c>
      <c r="G91">
        <v>0</v>
      </c>
      <c r="H91">
        <v>2</v>
      </c>
      <c r="I91">
        <v>2</v>
      </c>
      <c r="J91">
        <v>2</v>
      </c>
      <c r="K91">
        <v>0</v>
      </c>
      <c r="L91">
        <v>357.28155339805801</v>
      </c>
      <c r="M91">
        <v>19.417475728155999</v>
      </c>
      <c r="N91">
        <v>21.367521367521</v>
      </c>
      <c r="O91">
        <v>398.06655049373501</v>
      </c>
      <c r="P91">
        <v>65</v>
      </c>
      <c r="Q91">
        <v>3.0769230799999998</v>
      </c>
      <c r="R91">
        <v>178.640776699029</v>
      </c>
      <c r="S91">
        <v>0</v>
      </c>
      <c r="T91">
        <v>1329</v>
      </c>
      <c r="U91">
        <v>148231.92233009721</v>
      </c>
      <c r="V91" s="59"/>
      <c r="W91">
        <v>1706</v>
      </c>
      <c r="X91">
        <v>987</v>
      </c>
      <c r="Y91">
        <v>342</v>
      </c>
      <c r="Z91">
        <v>18607.479047382167</v>
      </c>
      <c r="AA91">
        <v>4423.7225126544954</v>
      </c>
      <c r="AB91" t="s">
        <v>297</v>
      </c>
      <c r="AC91">
        <v>88.896321099999994</v>
      </c>
      <c r="AD91">
        <v>22.876254200000002</v>
      </c>
      <c r="AE91">
        <v>1495</v>
      </c>
      <c r="AF91">
        <v>0</v>
      </c>
    </row>
    <row r="92" spans="1:32" x14ac:dyDescent="0.45">
      <c r="A92" s="59" t="s">
        <v>196</v>
      </c>
      <c r="B92" s="59" t="s">
        <v>200</v>
      </c>
      <c r="C92" s="59" t="s">
        <v>223</v>
      </c>
      <c r="D92" s="59" t="s">
        <v>68</v>
      </c>
      <c r="E92" s="59" t="s">
        <v>68</v>
      </c>
      <c r="F92" s="59" t="s">
        <v>68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65</v>
      </c>
      <c r="Q92">
        <v>0</v>
      </c>
      <c r="R92">
        <v>0</v>
      </c>
      <c r="S92">
        <v>0</v>
      </c>
      <c r="T92">
        <v>1329</v>
      </c>
      <c r="U92">
        <v>148231.92233009721</v>
      </c>
      <c r="V92" s="59"/>
      <c r="W92">
        <v>1706</v>
      </c>
      <c r="X92">
        <v>987</v>
      </c>
      <c r="Y92">
        <v>342</v>
      </c>
      <c r="Z92">
        <v>18607.479047382167</v>
      </c>
      <c r="AA92">
        <v>4423.7225126544954</v>
      </c>
      <c r="AB92" t="s">
        <v>297</v>
      </c>
      <c r="AC92">
        <v>88.896321099999994</v>
      </c>
      <c r="AD92">
        <v>22.876254200000002</v>
      </c>
      <c r="AE92">
        <v>1495</v>
      </c>
      <c r="AF92">
        <v>0</v>
      </c>
    </row>
    <row r="93" spans="1:32" x14ac:dyDescent="0.45">
      <c r="A93" s="59" t="s">
        <v>196</v>
      </c>
      <c r="B93" s="59" t="s">
        <v>200</v>
      </c>
      <c r="C93" s="59" t="s">
        <v>223</v>
      </c>
      <c r="D93" s="59" t="s">
        <v>69</v>
      </c>
      <c r="E93" s="59" t="s">
        <v>69</v>
      </c>
      <c r="F93" s="59" t="s">
        <v>69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65</v>
      </c>
      <c r="Q93">
        <v>0</v>
      </c>
      <c r="R93">
        <v>0</v>
      </c>
      <c r="S93">
        <v>0</v>
      </c>
      <c r="T93">
        <v>1329</v>
      </c>
      <c r="U93">
        <v>148231.92233009721</v>
      </c>
      <c r="V93" s="59"/>
      <c r="W93">
        <v>1706</v>
      </c>
      <c r="X93">
        <v>987</v>
      </c>
      <c r="Y93">
        <v>342</v>
      </c>
      <c r="Z93">
        <v>18607.479047382167</v>
      </c>
      <c r="AA93">
        <v>4423.7225126544954</v>
      </c>
      <c r="AB93" t="s">
        <v>297</v>
      </c>
      <c r="AC93">
        <v>88.896321099999994</v>
      </c>
      <c r="AD93">
        <v>22.876254200000002</v>
      </c>
      <c r="AE93">
        <v>1495</v>
      </c>
      <c r="AF93">
        <v>0</v>
      </c>
    </row>
    <row r="94" spans="1:32" x14ac:dyDescent="0.45">
      <c r="A94" s="59" t="s">
        <v>196</v>
      </c>
      <c r="B94" s="59" t="s">
        <v>200</v>
      </c>
      <c r="C94" s="59" t="s">
        <v>223</v>
      </c>
      <c r="D94" s="59" t="s">
        <v>70</v>
      </c>
      <c r="E94" s="59" t="s">
        <v>70</v>
      </c>
      <c r="F94" s="59" t="s">
        <v>70</v>
      </c>
      <c r="G94">
        <v>0</v>
      </c>
      <c r="H94">
        <v>1</v>
      </c>
      <c r="I94">
        <v>1</v>
      </c>
      <c r="J94">
        <v>1</v>
      </c>
      <c r="K94">
        <v>0</v>
      </c>
      <c r="L94">
        <v>140.77669902912601</v>
      </c>
      <c r="M94">
        <v>9.7087378640779995</v>
      </c>
      <c r="N94">
        <v>0</v>
      </c>
      <c r="O94">
        <v>150.485436893204</v>
      </c>
      <c r="P94">
        <v>65</v>
      </c>
      <c r="Q94">
        <v>1.5384615399999999</v>
      </c>
      <c r="R94">
        <v>140.77669902912601</v>
      </c>
      <c r="S94">
        <v>0</v>
      </c>
      <c r="T94">
        <v>1329</v>
      </c>
      <c r="U94">
        <v>148231.92233009721</v>
      </c>
      <c r="V94" s="59"/>
      <c r="W94">
        <v>1706</v>
      </c>
      <c r="X94">
        <v>987</v>
      </c>
      <c r="Y94">
        <v>342</v>
      </c>
      <c r="Z94">
        <v>18607.479047382167</v>
      </c>
      <c r="AA94">
        <v>4423.7225126544954</v>
      </c>
      <c r="AB94" t="s">
        <v>297</v>
      </c>
      <c r="AC94">
        <v>88.896321099999994</v>
      </c>
      <c r="AD94">
        <v>22.876254200000002</v>
      </c>
      <c r="AE94">
        <v>1495</v>
      </c>
      <c r="AF94">
        <v>0</v>
      </c>
    </row>
    <row r="95" spans="1:32" x14ac:dyDescent="0.45">
      <c r="A95" s="59" t="s">
        <v>196</v>
      </c>
      <c r="B95" s="59" t="s">
        <v>200</v>
      </c>
      <c r="C95" s="59" t="s">
        <v>223</v>
      </c>
      <c r="D95" s="59" t="s">
        <v>71</v>
      </c>
      <c r="E95" s="59" t="s">
        <v>71</v>
      </c>
      <c r="F95" s="59" t="s">
        <v>71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65</v>
      </c>
      <c r="Q95">
        <v>0</v>
      </c>
      <c r="R95">
        <v>0</v>
      </c>
      <c r="S95">
        <v>0</v>
      </c>
      <c r="T95">
        <v>1329</v>
      </c>
      <c r="U95">
        <v>148231.92233009721</v>
      </c>
      <c r="V95" s="59"/>
      <c r="W95">
        <v>1706</v>
      </c>
      <c r="X95">
        <v>987</v>
      </c>
      <c r="Y95">
        <v>342</v>
      </c>
      <c r="Z95">
        <v>18607.479047382167</v>
      </c>
      <c r="AA95">
        <v>4423.7225126544954</v>
      </c>
      <c r="AB95" t="s">
        <v>297</v>
      </c>
      <c r="AC95">
        <v>88.896321099999994</v>
      </c>
      <c r="AD95">
        <v>22.876254200000002</v>
      </c>
      <c r="AE95">
        <v>1495</v>
      </c>
      <c r="AF95">
        <v>0</v>
      </c>
    </row>
    <row r="96" spans="1:32" x14ac:dyDescent="0.45">
      <c r="A96" s="59" t="s">
        <v>196</v>
      </c>
      <c r="B96" s="59" t="s">
        <v>200</v>
      </c>
      <c r="C96" s="59" t="s">
        <v>223</v>
      </c>
      <c r="D96" s="59" t="s">
        <v>72</v>
      </c>
      <c r="E96" s="59" t="s">
        <v>72</v>
      </c>
      <c r="F96" s="59" t="s">
        <v>72</v>
      </c>
      <c r="G96">
        <v>0</v>
      </c>
      <c r="H96">
        <v>17</v>
      </c>
      <c r="I96">
        <v>21</v>
      </c>
      <c r="J96">
        <v>15</v>
      </c>
      <c r="K96">
        <v>2</v>
      </c>
      <c r="L96">
        <v>3056.058252427184</v>
      </c>
      <c r="M96">
        <v>166.583686001166</v>
      </c>
      <c r="N96">
        <v>67.986059248193996</v>
      </c>
      <c r="O96">
        <v>3290.6279976765441</v>
      </c>
      <c r="P96">
        <v>65</v>
      </c>
      <c r="Q96">
        <v>26.1538462</v>
      </c>
      <c r="R96" t="s">
        <v>251</v>
      </c>
      <c r="S96">
        <v>3.0769230799999998</v>
      </c>
      <c r="T96">
        <v>1329</v>
      </c>
      <c r="U96">
        <v>148231.92233009721</v>
      </c>
      <c r="V96" s="59"/>
      <c r="W96">
        <v>1706</v>
      </c>
      <c r="X96">
        <v>987</v>
      </c>
      <c r="Y96">
        <v>342</v>
      </c>
      <c r="Z96">
        <v>18607.479047382167</v>
      </c>
      <c r="AA96">
        <v>4423.7225126544954</v>
      </c>
      <c r="AB96" t="s">
        <v>297</v>
      </c>
      <c r="AC96">
        <v>88.896321099999994</v>
      </c>
      <c r="AD96">
        <v>22.876254200000002</v>
      </c>
      <c r="AE96">
        <v>1495</v>
      </c>
      <c r="AF96">
        <v>0</v>
      </c>
    </row>
    <row r="97" spans="1:32" x14ac:dyDescent="0.45">
      <c r="A97" s="59" t="s">
        <v>196</v>
      </c>
      <c r="B97" s="59" t="s">
        <v>200</v>
      </c>
      <c r="C97" s="59" t="s">
        <v>223</v>
      </c>
      <c r="D97" s="59" t="s">
        <v>73</v>
      </c>
      <c r="E97" s="59" t="s">
        <v>73</v>
      </c>
      <c r="F97" s="59" t="s">
        <v>73</v>
      </c>
      <c r="G97">
        <v>0</v>
      </c>
      <c r="H97">
        <v>6</v>
      </c>
      <c r="I97">
        <v>10</v>
      </c>
      <c r="J97">
        <v>4</v>
      </c>
      <c r="K97">
        <v>2</v>
      </c>
      <c r="L97">
        <v>1322.52427184466</v>
      </c>
      <c r="M97">
        <v>97.087378640777004</v>
      </c>
      <c r="N97">
        <v>42.735042735042001</v>
      </c>
      <c r="O97">
        <v>1462.346693220479</v>
      </c>
      <c r="P97">
        <v>65</v>
      </c>
      <c r="Q97">
        <v>9.2307692299999999</v>
      </c>
      <c r="R97">
        <v>220.42071197410999</v>
      </c>
      <c r="S97">
        <v>3.0769230799999998</v>
      </c>
      <c r="T97">
        <v>1329</v>
      </c>
      <c r="U97">
        <v>148231.92233009721</v>
      </c>
      <c r="V97" s="59"/>
      <c r="W97">
        <v>1706</v>
      </c>
      <c r="X97">
        <v>987</v>
      </c>
      <c r="Y97">
        <v>342</v>
      </c>
      <c r="Z97">
        <v>18607.479047382167</v>
      </c>
      <c r="AA97">
        <v>4423.7225126544954</v>
      </c>
      <c r="AB97" t="s">
        <v>297</v>
      </c>
      <c r="AC97">
        <v>88.896321099999994</v>
      </c>
      <c r="AD97">
        <v>22.876254200000002</v>
      </c>
      <c r="AE97">
        <v>1495</v>
      </c>
      <c r="AF97">
        <v>0</v>
      </c>
    </row>
    <row r="98" spans="1:32" x14ac:dyDescent="0.45">
      <c r="A98" s="59" t="s">
        <v>196</v>
      </c>
      <c r="B98" s="59" t="s">
        <v>201</v>
      </c>
      <c r="C98" s="59" t="s">
        <v>224</v>
      </c>
      <c r="D98" s="59" t="s">
        <v>51</v>
      </c>
      <c r="E98" s="59" t="s">
        <v>51</v>
      </c>
      <c r="F98" s="59" t="s">
        <v>51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  <c r="N98">
        <v>0</v>
      </c>
      <c r="O98">
        <v>0</v>
      </c>
      <c r="P98">
        <v>65</v>
      </c>
      <c r="Q98">
        <v>0</v>
      </c>
      <c r="R98">
        <v>0</v>
      </c>
      <c r="S98">
        <v>0</v>
      </c>
      <c r="T98">
        <v>1329</v>
      </c>
      <c r="U98">
        <v>148231.92233009721</v>
      </c>
      <c r="V98" s="59"/>
      <c r="W98">
        <v>1706</v>
      </c>
      <c r="X98">
        <v>987</v>
      </c>
      <c r="Y98">
        <v>342</v>
      </c>
      <c r="Z98">
        <v>18607.479047382167</v>
      </c>
      <c r="AA98">
        <v>4423.7225126544954</v>
      </c>
      <c r="AB98" t="s">
        <v>297</v>
      </c>
      <c r="AC98">
        <v>88.896321099999994</v>
      </c>
      <c r="AD98">
        <v>22.876254200000002</v>
      </c>
      <c r="AE98">
        <v>1495</v>
      </c>
      <c r="AF98">
        <v>0</v>
      </c>
    </row>
    <row r="99" spans="1:32" x14ac:dyDescent="0.45">
      <c r="A99" s="59" t="s">
        <v>196</v>
      </c>
      <c r="B99" s="59" t="s">
        <v>201</v>
      </c>
      <c r="C99" s="59" t="s">
        <v>224</v>
      </c>
      <c r="D99" s="59" t="s">
        <v>52</v>
      </c>
      <c r="E99" s="59" t="s">
        <v>52</v>
      </c>
      <c r="F99" s="59" t="s">
        <v>52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65</v>
      </c>
      <c r="Q99">
        <v>0</v>
      </c>
      <c r="R99">
        <v>0</v>
      </c>
      <c r="S99">
        <v>0</v>
      </c>
      <c r="T99">
        <v>1329</v>
      </c>
      <c r="U99">
        <v>148231.92233009721</v>
      </c>
      <c r="V99" s="59"/>
      <c r="W99">
        <v>1706</v>
      </c>
      <c r="X99">
        <v>987</v>
      </c>
      <c r="Y99">
        <v>342</v>
      </c>
      <c r="Z99">
        <v>18607.479047382167</v>
      </c>
      <c r="AA99">
        <v>4423.7225126544954</v>
      </c>
      <c r="AB99" t="s">
        <v>297</v>
      </c>
      <c r="AC99">
        <v>88.896321099999994</v>
      </c>
      <c r="AD99">
        <v>22.876254200000002</v>
      </c>
      <c r="AE99">
        <v>1495</v>
      </c>
      <c r="AF99">
        <v>0</v>
      </c>
    </row>
    <row r="100" spans="1:32" x14ac:dyDescent="0.45">
      <c r="A100" s="59" t="s">
        <v>196</v>
      </c>
      <c r="B100" s="59" t="s">
        <v>201</v>
      </c>
      <c r="C100" s="59" t="s">
        <v>224</v>
      </c>
      <c r="D100" s="59" t="s">
        <v>53</v>
      </c>
      <c r="E100" s="59" t="s">
        <v>53</v>
      </c>
      <c r="F100" s="59" t="s">
        <v>53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0</v>
      </c>
      <c r="P100">
        <v>65</v>
      </c>
      <c r="Q100">
        <v>0</v>
      </c>
      <c r="R100">
        <v>0</v>
      </c>
      <c r="S100">
        <v>0</v>
      </c>
      <c r="T100">
        <v>1329</v>
      </c>
      <c r="U100">
        <v>148231.92233009721</v>
      </c>
      <c r="V100" s="59"/>
      <c r="W100">
        <v>1706</v>
      </c>
      <c r="X100">
        <v>987</v>
      </c>
      <c r="Y100">
        <v>342</v>
      </c>
      <c r="Z100">
        <v>18607.479047382167</v>
      </c>
      <c r="AA100">
        <v>4423.7225126544954</v>
      </c>
      <c r="AB100" t="s">
        <v>297</v>
      </c>
      <c r="AC100">
        <v>88.896321099999994</v>
      </c>
      <c r="AD100">
        <v>22.876254200000002</v>
      </c>
      <c r="AE100">
        <v>1495</v>
      </c>
      <c r="AF100">
        <v>0</v>
      </c>
    </row>
    <row r="101" spans="1:32" x14ac:dyDescent="0.45">
      <c r="A101" s="59" t="s">
        <v>196</v>
      </c>
      <c r="B101" s="59" t="s">
        <v>201</v>
      </c>
      <c r="C101" s="59" t="s">
        <v>224</v>
      </c>
      <c r="D101" s="59" t="s">
        <v>54</v>
      </c>
      <c r="E101" s="59" t="s">
        <v>54</v>
      </c>
      <c r="F101" s="59" t="s">
        <v>54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0</v>
      </c>
      <c r="P101">
        <v>65</v>
      </c>
      <c r="Q101">
        <v>0</v>
      </c>
      <c r="R101">
        <v>0</v>
      </c>
      <c r="S101">
        <v>0</v>
      </c>
      <c r="T101">
        <v>1329</v>
      </c>
      <c r="U101">
        <v>148231.92233009721</v>
      </c>
      <c r="V101" s="59"/>
      <c r="W101">
        <v>1706</v>
      </c>
      <c r="X101">
        <v>987</v>
      </c>
      <c r="Y101">
        <v>342</v>
      </c>
      <c r="Z101">
        <v>18607.479047382167</v>
      </c>
      <c r="AA101">
        <v>4423.7225126544954</v>
      </c>
      <c r="AB101" t="s">
        <v>297</v>
      </c>
      <c r="AC101">
        <v>88.896321099999994</v>
      </c>
      <c r="AD101">
        <v>22.876254200000002</v>
      </c>
      <c r="AE101">
        <v>1495</v>
      </c>
      <c r="AF101">
        <v>0</v>
      </c>
    </row>
    <row r="102" spans="1:32" x14ac:dyDescent="0.45">
      <c r="A102" s="59" t="s">
        <v>196</v>
      </c>
      <c r="B102" s="59" t="s">
        <v>201</v>
      </c>
      <c r="C102" s="59" t="s">
        <v>224</v>
      </c>
      <c r="D102" s="59" t="s">
        <v>55</v>
      </c>
      <c r="E102" s="59" t="s">
        <v>55</v>
      </c>
      <c r="F102" s="59" t="s">
        <v>55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65</v>
      </c>
      <c r="Q102">
        <v>0</v>
      </c>
      <c r="R102">
        <v>0</v>
      </c>
      <c r="S102">
        <v>0</v>
      </c>
      <c r="T102">
        <v>1329</v>
      </c>
      <c r="U102">
        <v>148231.92233009721</v>
      </c>
      <c r="V102" s="59"/>
      <c r="W102">
        <v>1706</v>
      </c>
      <c r="X102">
        <v>987</v>
      </c>
      <c r="Y102">
        <v>342</v>
      </c>
      <c r="Z102">
        <v>18607.479047382167</v>
      </c>
      <c r="AA102">
        <v>4423.7225126544954</v>
      </c>
      <c r="AB102" t="s">
        <v>297</v>
      </c>
      <c r="AC102">
        <v>88.896321099999994</v>
      </c>
      <c r="AD102">
        <v>22.876254200000002</v>
      </c>
      <c r="AE102">
        <v>1495</v>
      </c>
      <c r="AF102">
        <v>0</v>
      </c>
    </row>
    <row r="103" spans="1:32" x14ac:dyDescent="0.45">
      <c r="A103" s="59" t="s">
        <v>196</v>
      </c>
      <c r="B103" s="59" t="s">
        <v>201</v>
      </c>
      <c r="C103" s="59" t="s">
        <v>224</v>
      </c>
      <c r="D103" s="59" t="s">
        <v>56</v>
      </c>
      <c r="E103" s="59" t="s">
        <v>56</v>
      </c>
      <c r="F103" s="59" t="s">
        <v>56</v>
      </c>
      <c r="G103">
        <v>0</v>
      </c>
      <c r="H103">
        <v>0</v>
      </c>
      <c r="I103">
        <v>0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65</v>
      </c>
      <c r="Q103">
        <v>0</v>
      </c>
      <c r="R103">
        <v>0</v>
      </c>
      <c r="S103">
        <v>0</v>
      </c>
      <c r="T103">
        <v>1329</v>
      </c>
      <c r="U103">
        <v>148231.92233009721</v>
      </c>
      <c r="V103" s="59"/>
      <c r="W103">
        <v>1706</v>
      </c>
      <c r="X103">
        <v>987</v>
      </c>
      <c r="Y103">
        <v>342</v>
      </c>
      <c r="Z103">
        <v>18607.479047382167</v>
      </c>
      <c r="AA103">
        <v>4423.7225126544954</v>
      </c>
      <c r="AB103" t="s">
        <v>297</v>
      </c>
      <c r="AC103">
        <v>88.896321099999994</v>
      </c>
      <c r="AD103">
        <v>22.876254200000002</v>
      </c>
      <c r="AE103">
        <v>1495</v>
      </c>
      <c r="AF103">
        <v>0</v>
      </c>
    </row>
    <row r="104" spans="1:32" x14ac:dyDescent="0.45">
      <c r="A104" s="59" t="s">
        <v>196</v>
      </c>
      <c r="B104" s="59" t="s">
        <v>201</v>
      </c>
      <c r="C104" s="59" t="s">
        <v>224</v>
      </c>
      <c r="D104" s="59" t="s">
        <v>57</v>
      </c>
      <c r="E104" s="59" t="s">
        <v>57</v>
      </c>
      <c r="F104" s="59" t="s">
        <v>57</v>
      </c>
      <c r="G104">
        <v>0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0</v>
      </c>
      <c r="N104">
        <v>0</v>
      </c>
      <c r="O104">
        <v>0</v>
      </c>
      <c r="P104">
        <v>65</v>
      </c>
      <c r="Q104">
        <v>0</v>
      </c>
      <c r="R104">
        <v>0</v>
      </c>
      <c r="S104">
        <v>0</v>
      </c>
      <c r="T104">
        <v>1329</v>
      </c>
      <c r="U104">
        <v>148231.92233009721</v>
      </c>
      <c r="V104" s="59"/>
      <c r="W104">
        <v>1706</v>
      </c>
      <c r="X104">
        <v>987</v>
      </c>
      <c r="Y104">
        <v>342</v>
      </c>
      <c r="Z104">
        <v>18607.479047382167</v>
      </c>
      <c r="AA104">
        <v>4423.7225126544954</v>
      </c>
      <c r="AB104" t="s">
        <v>297</v>
      </c>
      <c r="AC104">
        <v>88.896321099999994</v>
      </c>
      <c r="AD104">
        <v>22.876254200000002</v>
      </c>
      <c r="AE104">
        <v>1495</v>
      </c>
      <c r="AF104">
        <v>0</v>
      </c>
    </row>
    <row r="105" spans="1:32" x14ac:dyDescent="0.45">
      <c r="A105" s="59" t="s">
        <v>196</v>
      </c>
      <c r="B105" s="59" t="s">
        <v>201</v>
      </c>
      <c r="C105" s="59" t="s">
        <v>224</v>
      </c>
      <c r="D105" s="59" t="s">
        <v>58</v>
      </c>
      <c r="E105" s="59" t="s">
        <v>58</v>
      </c>
      <c r="F105" s="59" t="s">
        <v>58</v>
      </c>
      <c r="G105">
        <v>0</v>
      </c>
      <c r="H105">
        <v>19</v>
      </c>
      <c r="I105">
        <v>20</v>
      </c>
      <c r="J105">
        <v>18</v>
      </c>
      <c r="K105">
        <v>1</v>
      </c>
      <c r="L105">
        <v>1895.6310679611699</v>
      </c>
      <c r="M105">
        <v>230.85636046801599</v>
      </c>
      <c r="N105">
        <v>25.641025641026001</v>
      </c>
      <c r="O105">
        <v>2152.1284540702118</v>
      </c>
      <c r="P105">
        <v>65</v>
      </c>
      <c r="Q105">
        <v>29.230769200000001</v>
      </c>
      <c r="R105" t="s">
        <v>252</v>
      </c>
      <c r="S105">
        <v>1.5384615399999999</v>
      </c>
      <c r="T105">
        <v>1329</v>
      </c>
      <c r="U105">
        <v>148231.92233009721</v>
      </c>
      <c r="V105" s="59"/>
      <c r="W105">
        <v>1706</v>
      </c>
      <c r="X105">
        <v>987</v>
      </c>
      <c r="Y105">
        <v>342</v>
      </c>
      <c r="Z105">
        <v>18607.479047382167</v>
      </c>
      <c r="AA105">
        <v>4423.7225126544954</v>
      </c>
      <c r="AB105" t="s">
        <v>297</v>
      </c>
      <c r="AC105">
        <v>88.896321099999994</v>
      </c>
      <c r="AD105">
        <v>22.876254200000002</v>
      </c>
      <c r="AE105">
        <v>1495</v>
      </c>
      <c r="AF105">
        <v>0</v>
      </c>
    </row>
    <row r="106" spans="1:32" x14ac:dyDescent="0.45">
      <c r="A106" s="59" t="s">
        <v>196</v>
      </c>
      <c r="B106" s="59" t="s">
        <v>201</v>
      </c>
      <c r="C106" s="59" t="s">
        <v>224</v>
      </c>
      <c r="D106" s="59" t="s">
        <v>59</v>
      </c>
      <c r="E106" s="59" t="s">
        <v>59</v>
      </c>
      <c r="F106" s="59" t="s">
        <v>59</v>
      </c>
      <c r="G106">
        <v>0</v>
      </c>
      <c r="H106">
        <v>0</v>
      </c>
      <c r="I106">
        <v>0</v>
      </c>
      <c r="J106">
        <v>0</v>
      </c>
      <c r="K106">
        <v>0</v>
      </c>
      <c r="L106">
        <v>0</v>
      </c>
      <c r="M106">
        <v>0</v>
      </c>
      <c r="N106">
        <v>0</v>
      </c>
      <c r="O106">
        <v>0</v>
      </c>
      <c r="P106">
        <v>65</v>
      </c>
      <c r="Q106">
        <v>0</v>
      </c>
      <c r="R106">
        <v>0</v>
      </c>
      <c r="S106">
        <v>0</v>
      </c>
      <c r="T106">
        <v>1329</v>
      </c>
      <c r="U106">
        <v>148231.92233009721</v>
      </c>
      <c r="V106" s="59"/>
      <c r="W106">
        <v>1706</v>
      </c>
      <c r="X106">
        <v>987</v>
      </c>
      <c r="Y106">
        <v>342</v>
      </c>
      <c r="Z106">
        <v>18607.479047382167</v>
      </c>
      <c r="AA106">
        <v>4423.7225126544954</v>
      </c>
      <c r="AB106" t="s">
        <v>297</v>
      </c>
      <c r="AC106">
        <v>88.896321099999994</v>
      </c>
      <c r="AD106">
        <v>22.876254200000002</v>
      </c>
      <c r="AE106">
        <v>1495</v>
      </c>
      <c r="AF106">
        <v>0</v>
      </c>
    </row>
    <row r="107" spans="1:32" x14ac:dyDescent="0.45">
      <c r="A107" s="59" t="s">
        <v>196</v>
      </c>
      <c r="B107" s="59" t="s">
        <v>201</v>
      </c>
      <c r="C107" s="59" t="s">
        <v>224</v>
      </c>
      <c r="D107" s="59" t="s">
        <v>28</v>
      </c>
      <c r="E107" s="59" t="s">
        <v>28</v>
      </c>
      <c r="F107" s="59" t="s">
        <v>28</v>
      </c>
      <c r="G107">
        <v>0</v>
      </c>
      <c r="H107">
        <v>1</v>
      </c>
      <c r="I107">
        <v>1</v>
      </c>
      <c r="J107">
        <v>1</v>
      </c>
      <c r="K107">
        <v>0</v>
      </c>
      <c r="L107">
        <v>126.699029126214</v>
      </c>
      <c r="M107">
        <v>9.7087378640779995</v>
      </c>
      <c r="N107">
        <v>0</v>
      </c>
      <c r="O107">
        <v>136.407766990292</v>
      </c>
      <c r="P107">
        <v>65</v>
      </c>
      <c r="Q107">
        <v>1.5384615399999999</v>
      </c>
      <c r="R107">
        <v>126.699029126214</v>
      </c>
      <c r="S107">
        <v>0</v>
      </c>
      <c r="T107">
        <v>1329</v>
      </c>
      <c r="U107">
        <v>148231.92233009721</v>
      </c>
      <c r="V107" s="59"/>
      <c r="W107">
        <v>1706</v>
      </c>
      <c r="X107">
        <v>987</v>
      </c>
      <c r="Y107">
        <v>342</v>
      </c>
      <c r="Z107">
        <v>18607.479047382167</v>
      </c>
      <c r="AA107">
        <v>4423.7225126544954</v>
      </c>
      <c r="AB107" t="s">
        <v>297</v>
      </c>
      <c r="AC107">
        <v>88.896321099999994</v>
      </c>
      <c r="AD107">
        <v>22.876254200000002</v>
      </c>
      <c r="AE107">
        <v>1495</v>
      </c>
      <c r="AF107">
        <v>0</v>
      </c>
    </row>
    <row r="108" spans="1:32" x14ac:dyDescent="0.45">
      <c r="A108" s="59" t="s">
        <v>196</v>
      </c>
      <c r="B108" s="59" t="s">
        <v>201</v>
      </c>
      <c r="C108" s="59" t="s">
        <v>224</v>
      </c>
      <c r="D108" s="59" t="s">
        <v>60</v>
      </c>
      <c r="E108" s="59" t="s">
        <v>60</v>
      </c>
      <c r="F108" s="59" t="s">
        <v>60</v>
      </c>
      <c r="G108">
        <v>0</v>
      </c>
      <c r="H108">
        <v>1</v>
      </c>
      <c r="I108">
        <v>1</v>
      </c>
      <c r="J108">
        <v>1</v>
      </c>
      <c r="K108">
        <v>0</v>
      </c>
      <c r="L108">
        <v>126.699029126214</v>
      </c>
      <c r="M108">
        <v>9.7087378640779995</v>
      </c>
      <c r="N108">
        <v>0</v>
      </c>
      <c r="O108">
        <v>136.407766990292</v>
      </c>
      <c r="P108">
        <v>65</v>
      </c>
      <c r="Q108">
        <v>1.5384615399999999</v>
      </c>
      <c r="R108">
        <v>126.699029126214</v>
      </c>
      <c r="S108">
        <v>0</v>
      </c>
      <c r="T108">
        <v>1329</v>
      </c>
      <c r="U108">
        <v>148231.92233009721</v>
      </c>
      <c r="V108" s="59"/>
      <c r="W108">
        <v>1706</v>
      </c>
      <c r="X108">
        <v>987</v>
      </c>
      <c r="Y108">
        <v>342</v>
      </c>
      <c r="Z108">
        <v>18607.479047382167</v>
      </c>
      <c r="AA108">
        <v>4423.7225126544954</v>
      </c>
      <c r="AB108" t="s">
        <v>297</v>
      </c>
      <c r="AC108">
        <v>88.896321099999994</v>
      </c>
      <c r="AD108">
        <v>22.876254200000002</v>
      </c>
      <c r="AE108">
        <v>1495</v>
      </c>
      <c r="AF108">
        <v>0</v>
      </c>
    </row>
    <row r="109" spans="1:32" x14ac:dyDescent="0.45">
      <c r="A109" s="59" t="s">
        <v>196</v>
      </c>
      <c r="B109" s="59" t="s">
        <v>201</v>
      </c>
      <c r="C109" s="59" t="s">
        <v>224</v>
      </c>
      <c r="D109" s="59" t="s">
        <v>61</v>
      </c>
      <c r="E109" s="59" t="s">
        <v>61</v>
      </c>
      <c r="F109" s="59" t="s">
        <v>61</v>
      </c>
      <c r="G109">
        <v>0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  <c r="P109">
        <v>65</v>
      </c>
      <c r="Q109">
        <v>0</v>
      </c>
      <c r="R109">
        <v>0</v>
      </c>
      <c r="S109">
        <v>0</v>
      </c>
      <c r="T109">
        <v>1329</v>
      </c>
      <c r="U109">
        <v>148231.92233009721</v>
      </c>
      <c r="V109" s="59"/>
      <c r="W109">
        <v>1706</v>
      </c>
      <c r="X109">
        <v>987</v>
      </c>
      <c r="Y109">
        <v>342</v>
      </c>
      <c r="Z109">
        <v>18607.479047382167</v>
      </c>
      <c r="AA109">
        <v>4423.7225126544954</v>
      </c>
      <c r="AB109" t="s">
        <v>297</v>
      </c>
      <c r="AC109">
        <v>88.896321099999994</v>
      </c>
      <c r="AD109">
        <v>22.876254200000002</v>
      </c>
      <c r="AE109">
        <v>1495</v>
      </c>
      <c r="AF109">
        <v>0</v>
      </c>
    </row>
    <row r="110" spans="1:32" x14ac:dyDescent="0.45">
      <c r="A110" s="59" t="s">
        <v>196</v>
      </c>
      <c r="B110" s="59" t="s">
        <v>201</v>
      </c>
      <c r="C110" s="59" t="s">
        <v>224</v>
      </c>
      <c r="D110" s="59" t="s">
        <v>62</v>
      </c>
      <c r="E110" s="59" t="s">
        <v>62</v>
      </c>
      <c r="F110" s="59" t="s">
        <v>62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  <c r="P110">
        <v>65</v>
      </c>
      <c r="Q110">
        <v>0</v>
      </c>
      <c r="R110">
        <v>0</v>
      </c>
      <c r="S110">
        <v>0</v>
      </c>
      <c r="T110">
        <v>1329</v>
      </c>
      <c r="U110">
        <v>148231.92233009721</v>
      </c>
      <c r="V110" s="59"/>
      <c r="W110">
        <v>1706</v>
      </c>
      <c r="X110">
        <v>987</v>
      </c>
      <c r="Y110">
        <v>342</v>
      </c>
      <c r="Z110">
        <v>18607.479047382167</v>
      </c>
      <c r="AA110">
        <v>4423.7225126544954</v>
      </c>
      <c r="AB110" t="s">
        <v>297</v>
      </c>
      <c r="AC110">
        <v>88.896321099999994</v>
      </c>
      <c r="AD110">
        <v>22.876254200000002</v>
      </c>
      <c r="AE110">
        <v>1495</v>
      </c>
      <c r="AF110">
        <v>0</v>
      </c>
    </row>
    <row r="111" spans="1:32" x14ac:dyDescent="0.45">
      <c r="A111" s="59" t="s">
        <v>196</v>
      </c>
      <c r="B111" s="59" t="s">
        <v>201</v>
      </c>
      <c r="C111" s="59" t="s">
        <v>224</v>
      </c>
      <c r="D111" s="59" t="s">
        <v>63</v>
      </c>
      <c r="E111" s="59" t="s">
        <v>63</v>
      </c>
      <c r="F111" s="59" t="s">
        <v>63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65</v>
      </c>
      <c r="Q111">
        <v>0</v>
      </c>
      <c r="R111">
        <v>0</v>
      </c>
      <c r="S111">
        <v>0</v>
      </c>
      <c r="T111">
        <v>1329</v>
      </c>
      <c r="U111">
        <v>148231.92233009721</v>
      </c>
      <c r="V111" s="59"/>
      <c r="W111">
        <v>1706</v>
      </c>
      <c r="X111">
        <v>987</v>
      </c>
      <c r="Y111">
        <v>342</v>
      </c>
      <c r="Z111">
        <v>18607.479047382167</v>
      </c>
      <c r="AA111">
        <v>4423.7225126544954</v>
      </c>
      <c r="AB111" t="s">
        <v>297</v>
      </c>
      <c r="AC111">
        <v>88.896321099999994</v>
      </c>
      <c r="AD111">
        <v>22.876254200000002</v>
      </c>
      <c r="AE111">
        <v>1495</v>
      </c>
      <c r="AF111">
        <v>0</v>
      </c>
    </row>
    <row r="112" spans="1:32" x14ac:dyDescent="0.45">
      <c r="A112" s="59" t="s">
        <v>196</v>
      </c>
      <c r="B112" s="59" t="s">
        <v>201</v>
      </c>
      <c r="C112" s="59" t="s">
        <v>224</v>
      </c>
      <c r="D112" s="59" t="s">
        <v>64</v>
      </c>
      <c r="E112" s="59" t="s">
        <v>64</v>
      </c>
      <c r="F112" s="59" t="s">
        <v>64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  <c r="N112">
        <v>0</v>
      </c>
      <c r="O112">
        <v>0</v>
      </c>
      <c r="P112">
        <v>65</v>
      </c>
      <c r="Q112">
        <v>0</v>
      </c>
      <c r="R112">
        <v>0</v>
      </c>
      <c r="S112">
        <v>0</v>
      </c>
      <c r="T112">
        <v>1329</v>
      </c>
      <c r="U112">
        <v>148231.92233009721</v>
      </c>
      <c r="V112" s="59"/>
      <c r="W112">
        <v>1706</v>
      </c>
      <c r="X112">
        <v>987</v>
      </c>
      <c r="Y112">
        <v>342</v>
      </c>
      <c r="Z112">
        <v>18607.479047382167</v>
      </c>
      <c r="AA112">
        <v>4423.7225126544954</v>
      </c>
      <c r="AB112" t="s">
        <v>297</v>
      </c>
      <c r="AC112">
        <v>88.896321099999994</v>
      </c>
      <c r="AD112">
        <v>22.876254200000002</v>
      </c>
      <c r="AE112">
        <v>1495</v>
      </c>
      <c r="AF112">
        <v>0</v>
      </c>
    </row>
    <row r="113" spans="1:32" x14ac:dyDescent="0.45">
      <c r="A113" s="59" t="s">
        <v>196</v>
      </c>
      <c r="B113" s="59" t="s">
        <v>201</v>
      </c>
      <c r="C113" s="59" t="s">
        <v>224</v>
      </c>
      <c r="D113" s="59" t="s">
        <v>65</v>
      </c>
      <c r="E113" s="59" t="s">
        <v>65</v>
      </c>
      <c r="F113" s="59" t="s">
        <v>65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  <c r="P113">
        <v>65</v>
      </c>
      <c r="Q113">
        <v>0</v>
      </c>
      <c r="R113">
        <v>0</v>
      </c>
      <c r="S113">
        <v>0</v>
      </c>
      <c r="T113">
        <v>1329</v>
      </c>
      <c r="U113">
        <v>148231.92233009721</v>
      </c>
      <c r="V113" s="59"/>
      <c r="W113">
        <v>1706</v>
      </c>
      <c r="X113">
        <v>987</v>
      </c>
      <c r="Y113">
        <v>342</v>
      </c>
      <c r="Z113">
        <v>18607.479047382167</v>
      </c>
      <c r="AA113">
        <v>4423.7225126544954</v>
      </c>
      <c r="AB113" t="s">
        <v>297</v>
      </c>
      <c r="AC113">
        <v>88.896321099999994</v>
      </c>
      <c r="AD113">
        <v>22.876254200000002</v>
      </c>
      <c r="AE113">
        <v>1495</v>
      </c>
      <c r="AF113">
        <v>0</v>
      </c>
    </row>
    <row r="114" spans="1:32" x14ac:dyDescent="0.45">
      <c r="A114" s="59" t="s">
        <v>196</v>
      </c>
      <c r="B114" s="59" t="s">
        <v>201</v>
      </c>
      <c r="C114" s="59" t="s">
        <v>224</v>
      </c>
      <c r="D114" s="59" t="s">
        <v>66</v>
      </c>
      <c r="E114" s="59" t="s">
        <v>66</v>
      </c>
      <c r="F114" s="59" t="s">
        <v>66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  <c r="P114">
        <v>65</v>
      </c>
      <c r="Q114">
        <v>0</v>
      </c>
      <c r="R114">
        <v>0</v>
      </c>
      <c r="S114">
        <v>0</v>
      </c>
      <c r="T114">
        <v>1329</v>
      </c>
      <c r="U114">
        <v>148231.92233009721</v>
      </c>
      <c r="V114" s="59"/>
      <c r="W114">
        <v>1706</v>
      </c>
      <c r="X114">
        <v>987</v>
      </c>
      <c r="Y114">
        <v>342</v>
      </c>
      <c r="Z114">
        <v>18607.479047382167</v>
      </c>
      <c r="AA114">
        <v>4423.7225126544954</v>
      </c>
      <c r="AB114" t="s">
        <v>297</v>
      </c>
      <c r="AC114">
        <v>88.896321099999994</v>
      </c>
      <c r="AD114">
        <v>22.876254200000002</v>
      </c>
      <c r="AE114">
        <v>1495</v>
      </c>
      <c r="AF114">
        <v>0</v>
      </c>
    </row>
    <row r="115" spans="1:32" x14ac:dyDescent="0.45">
      <c r="A115" s="59" t="s">
        <v>196</v>
      </c>
      <c r="B115" s="59" t="s">
        <v>201</v>
      </c>
      <c r="C115" s="59" t="s">
        <v>224</v>
      </c>
      <c r="D115" s="59" t="s">
        <v>67</v>
      </c>
      <c r="E115" s="59" t="s">
        <v>67</v>
      </c>
      <c r="F115" s="59" t="s">
        <v>67</v>
      </c>
      <c r="G115">
        <v>0</v>
      </c>
      <c r="H115">
        <v>3</v>
      </c>
      <c r="I115">
        <v>3</v>
      </c>
      <c r="J115">
        <v>3</v>
      </c>
      <c r="K115">
        <v>0</v>
      </c>
      <c r="L115">
        <v>478.640776699029</v>
      </c>
      <c r="M115">
        <v>29.126213592233999</v>
      </c>
      <c r="N115">
        <v>21.367521367521</v>
      </c>
      <c r="O115">
        <v>529.13451165878405</v>
      </c>
      <c r="P115">
        <v>65</v>
      </c>
      <c r="Q115">
        <v>4.6153846200000004</v>
      </c>
      <c r="R115">
        <v>159.54692556634299</v>
      </c>
      <c r="S115">
        <v>0</v>
      </c>
      <c r="T115">
        <v>1329</v>
      </c>
      <c r="U115">
        <v>148231.92233009721</v>
      </c>
      <c r="V115" s="59"/>
      <c r="W115">
        <v>1706</v>
      </c>
      <c r="X115">
        <v>987</v>
      </c>
      <c r="Y115">
        <v>342</v>
      </c>
      <c r="Z115">
        <v>18607.479047382167</v>
      </c>
      <c r="AA115">
        <v>4423.7225126544954</v>
      </c>
      <c r="AB115" t="s">
        <v>297</v>
      </c>
      <c r="AC115">
        <v>88.896321099999994</v>
      </c>
      <c r="AD115">
        <v>22.876254200000002</v>
      </c>
      <c r="AE115">
        <v>1495</v>
      </c>
      <c r="AF115">
        <v>0</v>
      </c>
    </row>
    <row r="116" spans="1:32" x14ac:dyDescent="0.45">
      <c r="A116" s="59" t="s">
        <v>196</v>
      </c>
      <c r="B116" s="59" t="s">
        <v>201</v>
      </c>
      <c r="C116" s="59" t="s">
        <v>224</v>
      </c>
      <c r="D116" s="59" t="s">
        <v>68</v>
      </c>
      <c r="E116" s="59" t="s">
        <v>68</v>
      </c>
      <c r="F116" s="59" t="s">
        <v>68</v>
      </c>
      <c r="G116">
        <v>0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  <c r="P116">
        <v>65</v>
      </c>
      <c r="Q116">
        <v>0</v>
      </c>
      <c r="R116">
        <v>0</v>
      </c>
      <c r="S116">
        <v>0</v>
      </c>
      <c r="T116">
        <v>1329</v>
      </c>
      <c r="U116">
        <v>148231.92233009721</v>
      </c>
      <c r="V116" s="59"/>
      <c r="W116">
        <v>1706</v>
      </c>
      <c r="X116">
        <v>987</v>
      </c>
      <c r="Y116">
        <v>342</v>
      </c>
      <c r="Z116">
        <v>18607.479047382167</v>
      </c>
      <c r="AA116">
        <v>4423.7225126544954</v>
      </c>
      <c r="AB116" t="s">
        <v>297</v>
      </c>
      <c r="AC116">
        <v>88.896321099999994</v>
      </c>
      <c r="AD116">
        <v>22.876254200000002</v>
      </c>
      <c r="AE116">
        <v>1495</v>
      </c>
      <c r="AF116">
        <v>0</v>
      </c>
    </row>
    <row r="117" spans="1:32" x14ac:dyDescent="0.45">
      <c r="A117" s="59" t="s">
        <v>196</v>
      </c>
      <c r="B117" s="59" t="s">
        <v>201</v>
      </c>
      <c r="C117" s="59" t="s">
        <v>224</v>
      </c>
      <c r="D117" s="59" t="s">
        <v>69</v>
      </c>
      <c r="E117" s="59" t="s">
        <v>69</v>
      </c>
      <c r="F117" s="59" t="s">
        <v>69</v>
      </c>
      <c r="G117">
        <v>0</v>
      </c>
      <c r="H117">
        <v>0</v>
      </c>
      <c r="I117">
        <v>0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0</v>
      </c>
      <c r="P117">
        <v>65</v>
      </c>
      <c r="Q117">
        <v>0</v>
      </c>
      <c r="R117">
        <v>0</v>
      </c>
      <c r="S117">
        <v>0</v>
      </c>
      <c r="T117">
        <v>1329</v>
      </c>
      <c r="U117">
        <v>148231.92233009721</v>
      </c>
      <c r="V117" s="59"/>
      <c r="W117">
        <v>1706</v>
      </c>
      <c r="X117">
        <v>987</v>
      </c>
      <c r="Y117">
        <v>342</v>
      </c>
      <c r="Z117">
        <v>18607.479047382167</v>
      </c>
      <c r="AA117">
        <v>4423.7225126544954</v>
      </c>
      <c r="AB117" t="s">
        <v>297</v>
      </c>
      <c r="AC117">
        <v>88.896321099999994</v>
      </c>
      <c r="AD117">
        <v>22.876254200000002</v>
      </c>
      <c r="AE117">
        <v>1495</v>
      </c>
      <c r="AF117">
        <v>0</v>
      </c>
    </row>
    <row r="118" spans="1:32" x14ac:dyDescent="0.45">
      <c r="A118" s="59" t="s">
        <v>196</v>
      </c>
      <c r="B118" s="59" t="s">
        <v>201</v>
      </c>
      <c r="C118" s="59" t="s">
        <v>224</v>
      </c>
      <c r="D118" s="59" t="s">
        <v>70</v>
      </c>
      <c r="E118" s="59" t="s">
        <v>70</v>
      </c>
      <c r="F118" s="59" t="s">
        <v>70</v>
      </c>
      <c r="G118">
        <v>0</v>
      </c>
      <c r="H118">
        <v>1</v>
      </c>
      <c r="I118">
        <v>1</v>
      </c>
      <c r="J118">
        <v>1</v>
      </c>
      <c r="K118">
        <v>0</v>
      </c>
      <c r="L118">
        <v>140.77669902912601</v>
      </c>
      <c r="M118">
        <v>9.7087378640779995</v>
      </c>
      <c r="N118">
        <v>0</v>
      </c>
      <c r="O118">
        <v>150.485436893204</v>
      </c>
      <c r="P118">
        <v>65</v>
      </c>
      <c r="Q118">
        <v>1.5384615399999999</v>
      </c>
      <c r="R118">
        <v>140.77669902912601</v>
      </c>
      <c r="S118">
        <v>0</v>
      </c>
      <c r="T118">
        <v>1329</v>
      </c>
      <c r="U118">
        <v>148231.92233009721</v>
      </c>
      <c r="V118" s="59"/>
      <c r="W118">
        <v>1706</v>
      </c>
      <c r="X118">
        <v>987</v>
      </c>
      <c r="Y118">
        <v>342</v>
      </c>
      <c r="Z118">
        <v>18607.479047382167</v>
      </c>
      <c r="AA118">
        <v>4423.7225126544954</v>
      </c>
      <c r="AB118" t="s">
        <v>297</v>
      </c>
      <c r="AC118">
        <v>88.896321099999994</v>
      </c>
      <c r="AD118">
        <v>22.876254200000002</v>
      </c>
      <c r="AE118">
        <v>1495</v>
      </c>
      <c r="AF118">
        <v>0</v>
      </c>
    </row>
    <row r="119" spans="1:32" x14ac:dyDescent="0.45">
      <c r="A119" s="59" t="s">
        <v>196</v>
      </c>
      <c r="B119" s="59" t="s">
        <v>201</v>
      </c>
      <c r="C119" s="59" t="s">
        <v>224</v>
      </c>
      <c r="D119" s="59" t="s">
        <v>71</v>
      </c>
      <c r="E119" s="59" t="s">
        <v>71</v>
      </c>
      <c r="F119" s="59" t="s">
        <v>71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65</v>
      </c>
      <c r="Q119">
        <v>0</v>
      </c>
      <c r="R119">
        <v>0</v>
      </c>
      <c r="S119">
        <v>0</v>
      </c>
      <c r="T119">
        <v>1329</v>
      </c>
      <c r="U119">
        <v>148231.92233009721</v>
      </c>
      <c r="V119" s="59"/>
      <c r="W119">
        <v>1706</v>
      </c>
      <c r="X119">
        <v>987</v>
      </c>
      <c r="Y119">
        <v>342</v>
      </c>
      <c r="Z119">
        <v>18607.479047382167</v>
      </c>
      <c r="AA119">
        <v>4423.7225126544954</v>
      </c>
      <c r="AB119" t="s">
        <v>297</v>
      </c>
      <c r="AC119">
        <v>88.896321099999994</v>
      </c>
      <c r="AD119">
        <v>22.876254200000002</v>
      </c>
      <c r="AE119">
        <v>1495</v>
      </c>
      <c r="AF119">
        <v>0</v>
      </c>
    </row>
    <row r="120" spans="1:32" x14ac:dyDescent="0.45">
      <c r="A120" s="59" t="s">
        <v>196</v>
      </c>
      <c r="B120" s="59" t="s">
        <v>201</v>
      </c>
      <c r="C120" s="59" t="s">
        <v>224</v>
      </c>
      <c r="D120" s="59" t="s">
        <v>72</v>
      </c>
      <c r="E120" s="59" t="s">
        <v>72</v>
      </c>
      <c r="F120" s="59" t="s">
        <v>72</v>
      </c>
      <c r="G120">
        <v>0</v>
      </c>
      <c r="H120">
        <v>15</v>
      </c>
      <c r="I120">
        <v>20</v>
      </c>
      <c r="J120">
        <v>12</v>
      </c>
      <c r="K120">
        <v>3</v>
      </c>
      <c r="L120">
        <v>2254.116504854368</v>
      </c>
      <c r="M120">
        <v>201.80897850801099</v>
      </c>
      <c r="N120">
        <v>85.470085470084001</v>
      </c>
      <c r="O120">
        <v>2541.3955688324631</v>
      </c>
      <c r="P120">
        <v>65</v>
      </c>
      <c r="Q120">
        <v>23.076923099999998</v>
      </c>
      <c r="R120" t="s">
        <v>253</v>
      </c>
      <c r="S120">
        <v>4.6153846200000004</v>
      </c>
      <c r="T120">
        <v>1329</v>
      </c>
      <c r="U120">
        <v>148231.92233009721</v>
      </c>
      <c r="V120" s="59"/>
      <c r="W120">
        <v>1706</v>
      </c>
      <c r="X120">
        <v>987</v>
      </c>
      <c r="Y120">
        <v>342</v>
      </c>
      <c r="Z120">
        <v>18607.479047382167</v>
      </c>
      <c r="AA120">
        <v>4423.7225126544954</v>
      </c>
      <c r="AB120" t="s">
        <v>297</v>
      </c>
      <c r="AC120">
        <v>88.896321099999994</v>
      </c>
      <c r="AD120">
        <v>22.876254200000002</v>
      </c>
      <c r="AE120">
        <v>1495</v>
      </c>
      <c r="AF120">
        <v>0</v>
      </c>
    </row>
    <row r="121" spans="1:32" x14ac:dyDescent="0.45">
      <c r="A121" s="59" t="s">
        <v>196</v>
      </c>
      <c r="B121" s="59" t="s">
        <v>201</v>
      </c>
      <c r="C121" s="59" t="s">
        <v>224</v>
      </c>
      <c r="D121" s="59" t="s">
        <v>73</v>
      </c>
      <c r="E121" s="59" t="s">
        <v>73</v>
      </c>
      <c r="F121" s="59" t="s">
        <v>73</v>
      </c>
      <c r="G121">
        <v>0</v>
      </c>
      <c r="H121">
        <v>8</v>
      </c>
      <c r="I121">
        <v>12</v>
      </c>
      <c r="J121">
        <v>4</v>
      </c>
      <c r="K121">
        <v>4</v>
      </c>
      <c r="L121">
        <v>1187.3786407767</v>
      </c>
      <c r="M121">
        <v>116.504854368932</v>
      </c>
      <c r="N121">
        <v>81.196581196579999</v>
      </c>
      <c r="O121">
        <v>1385.0800763422119</v>
      </c>
      <c r="P121">
        <v>65</v>
      </c>
      <c r="Q121">
        <v>12.307692299999999</v>
      </c>
      <c r="R121">
        <v>148.4223300970875</v>
      </c>
      <c r="S121">
        <v>6.1538461499999997</v>
      </c>
      <c r="T121">
        <v>1329</v>
      </c>
      <c r="U121">
        <v>148231.92233009721</v>
      </c>
      <c r="V121" s="59"/>
      <c r="W121">
        <v>1706</v>
      </c>
      <c r="X121">
        <v>987</v>
      </c>
      <c r="Y121">
        <v>342</v>
      </c>
      <c r="Z121">
        <v>18607.479047382167</v>
      </c>
      <c r="AA121">
        <v>4423.7225126544954</v>
      </c>
      <c r="AB121" t="s">
        <v>297</v>
      </c>
      <c r="AC121">
        <v>88.896321099999994</v>
      </c>
      <c r="AD121">
        <v>22.876254200000002</v>
      </c>
      <c r="AE121">
        <v>1495</v>
      </c>
      <c r="AF121">
        <v>0</v>
      </c>
    </row>
    <row r="122" spans="1:32" x14ac:dyDescent="0.45">
      <c r="A122" s="59" t="s">
        <v>196</v>
      </c>
      <c r="B122" s="59" t="s">
        <v>202</v>
      </c>
      <c r="C122" s="59" t="s">
        <v>225</v>
      </c>
      <c r="D122" s="59" t="s">
        <v>51</v>
      </c>
      <c r="E122" s="59" t="s">
        <v>51</v>
      </c>
      <c r="F122" s="59" t="s">
        <v>51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65</v>
      </c>
      <c r="Q122">
        <v>0</v>
      </c>
      <c r="R122">
        <v>0</v>
      </c>
      <c r="S122">
        <v>0</v>
      </c>
      <c r="T122">
        <v>1329</v>
      </c>
      <c r="U122">
        <v>148231.92233009721</v>
      </c>
      <c r="V122" s="59"/>
      <c r="W122">
        <v>1706</v>
      </c>
      <c r="X122">
        <v>987</v>
      </c>
      <c r="Y122">
        <v>342</v>
      </c>
      <c r="Z122">
        <v>18607.479047382167</v>
      </c>
      <c r="AA122">
        <v>4423.7225126544954</v>
      </c>
      <c r="AB122" t="s">
        <v>297</v>
      </c>
      <c r="AC122">
        <v>88.896321099999994</v>
      </c>
      <c r="AD122">
        <v>22.876254200000002</v>
      </c>
      <c r="AE122">
        <v>1495</v>
      </c>
      <c r="AF122">
        <v>0</v>
      </c>
    </row>
    <row r="123" spans="1:32" x14ac:dyDescent="0.45">
      <c r="A123" s="59" t="s">
        <v>196</v>
      </c>
      <c r="B123" s="59" t="s">
        <v>202</v>
      </c>
      <c r="C123" s="59" t="s">
        <v>225</v>
      </c>
      <c r="D123" s="59" t="s">
        <v>52</v>
      </c>
      <c r="E123" s="59" t="s">
        <v>52</v>
      </c>
      <c r="F123" s="59" t="s">
        <v>52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65</v>
      </c>
      <c r="Q123">
        <v>0</v>
      </c>
      <c r="R123">
        <v>0</v>
      </c>
      <c r="S123">
        <v>0</v>
      </c>
      <c r="T123">
        <v>1329</v>
      </c>
      <c r="U123">
        <v>148231.92233009721</v>
      </c>
      <c r="V123" s="59"/>
      <c r="W123">
        <v>1706</v>
      </c>
      <c r="X123">
        <v>987</v>
      </c>
      <c r="Y123">
        <v>342</v>
      </c>
      <c r="Z123">
        <v>18607.479047382167</v>
      </c>
      <c r="AA123">
        <v>4423.7225126544954</v>
      </c>
      <c r="AB123" t="s">
        <v>297</v>
      </c>
      <c r="AC123">
        <v>88.896321099999994</v>
      </c>
      <c r="AD123">
        <v>22.876254200000002</v>
      </c>
      <c r="AE123">
        <v>1495</v>
      </c>
      <c r="AF123">
        <v>0</v>
      </c>
    </row>
    <row r="124" spans="1:32" x14ac:dyDescent="0.45">
      <c r="A124" s="59" t="s">
        <v>196</v>
      </c>
      <c r="B124" s="59" t="s">
        <v>202</v>
      </c>
      <c r="C124" s="59" t="s">
        <v>225</v>
      </c>
      <c r="D124" s="59" t="s">
        <v>53</v>
      </c>
      <c r="E124" s="59" t="s">
        <v>53</v>
      </c>
      <c r="F124" s="59" t="s">
        <v>53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65</v>
      </c>
      <c r="Q124">
        <v>0</v>
      </c>
      <c r="R124">
        <v>0</v>
      </c>
      <c r="S124">
        <v>0</v>
      </c>
      <c r="T124">
        <v>1329</v>
      </c>
      <c r="U124">
        <v>148231.92233009721</v>
      </c>
      <c r="V124" s="59"/>
      <c r="W124">
        <v>1706</v>
      </c>
      <c r="X124">
        <v>987</v>
      </c>
      <c r="Y124">
        <v>342</v>
      </c>
      <c r="Z124">
        <v>18607.479047382167</v>
      </c>
      <c r="AA124">
        <v>4423.7225126544954</v>
      </c>
      <c r="AB124" t="s">
        <v>297</v>
      </c>
      <c r="AC124">
        <v>88.896321099999994</v>
      </c>
      <c r="AD124">
        <v>22.876254200000002</v>
      </c>
      <c r="AE124">
        <v>1495</v>
      </c>
      <c r="AF124">
        <v>0</v>
      </c>
    </row>
    <row r="125" spans="1:32" x14ac:dyDescent="0.45">
      <c r="A125" s="59" t="s">
        <v>196</v>
      </c>
      <c r="B125" s="59" t="s">
        <v>202</v>
      </c>
      <c r="C125" s="59" t="s">
        <v>225</v>
      </c>
      <c r="D125" s="59" t="s">
        <v>54</v>
      </c>
      <c r="E125" s="59" t="s">
        <v>54</v>
      </c>
      <c r="F125" s="59" t="s">
        <v>54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65</v>
      </c>
      <c r="Q125">
        <v>0</v>
      </c>
      <c r="R125">
        <v>0</v>
      </c>
      <c r="S125">
        <v>0</v>
      </c>
      <c r="T125">
        <v>1329</v>
      </c>
      <c r="U125">
        <v>148231.92233009721</v>
      </c>
      <c r="V125" s="59"/>
      <c r="W125">
        <v>1706</v>
      </c>
      <c r="X125">
        <v>987</v>
      </c>
      <c r="Y125">
        <v>342</v>
      </c>
      <c r="Z125">
        <v>18607.479047382167</v>
      </c>
      <c r="AA125">
        <v>4423.7225126544954</v>
      </c>
      <c r="AB125" t="s">
        <v>297</v>
      </c>
      <c r="AC125">
        <v>88.896321099999994</v>
      </c>
      <c r="AD125">
        <v>22.876254200000002</v>
      </c>
      <c r="AE125">
        <v>1495</v>
      </c>
      <c r="AF125">
        <v>0</v>
      </c>
    </row>
    <row r="126" spans="1:32" x14ac:dyDescent="0.45">
      <c r="A126" s="59" t="s">
        <v>196</v>
      </c>
      <c r="B126" s="59" t="s">
        <v>202</v>
      </c>
      <c r="C126" s="59" t="s">
        <v>225</v>
      </c>
      <c r="D126" s="59" t="s">
        <v>55</v>
      </c>
      <c r="E126" s="59" t="s">
        <v>55</v>
      </c>
      <c r="F126" s="59" t="s">
        <v>55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65</v>
      </c>
      <c r="Q126">
        <v>0</v>
      </c>
      <c r="R126">
        <v>0</v>
      </c>
      <c r="S126">
        <v>0</v>
      </c>
      <c r="T126">
        <v>1329</v>
      </c>
      <c r="U126">
        <v>148231.92233009721</v>
      </c>
      <c r="V126" s="59"/>
      <c r="W126">
        <v>1706</v>
      </c>
      <c r="X126">
        <v>987</v>
      </c>
      <c r="Y126">
        <v>342</v>
      </c>
      <c r="Z126">
        <v>18607.479047382167</v>
      </c>
      <c r="AA126">
        <v>4423.7225126544954</v>
      </c>
      <c r="AB126" t="s">
        <v>297</v>
      </c>
      <c r="AC126">
        <v>88.896321099999994</v>
      </c>
      <c r="AD126">
        <v>22.876254200000002</v>
      </c>
      <c r="AE126">
        <v>1495</v>
      </c>
      <c r="AF126">
        <v>0</v>
      </c>
    </row>
    <row r="127" spans="1:32" x14ac:dyDescent="0.45">
      <c r="A127" s="59" t="s">
        <v>196</v>
      </c>
      <c r="B127" s="59" t="s">
        <v>202</v>
      </c>
      <c r="C127" s="59" t="s">
        <v>225</v>
      </c>
      <c r="D127" s="59" t="s">
        <v>56</v>
      </c>
      <c r="E127" s="59" t="s">
        <v>56</v>
      </c>
      <c r="F127" s="59" t="s">
        <v>56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65</v>
      </c>
      <c r="Q127">
        <v>0</v>
      </c>
      <c r="R127">
        <v>0</v>
      </c>
      <c r="S127">
        <v>0</v>
      </c>
      <c r="T127">
        <v>1329</v>
      </c>
      <c r="U127">
        <v>148231.92233009721</v>
      </c>
      <c r="V127" s="59"/>
      <c r="W127">
        <v>1706</v>
      </c>
      <c r="X127">
        <v>987</v>
      </c>
      <c r="Y127">
        <v>342</v>
      </c>
      <c r="Z127">
        <v>18607.479047382167</v>
      </c>
      <c r="AA127">
        <v>4423.7225126544954</v>
      </c>
      <c r="AB127" t="s">
        <v>297</v>
      </c>
      <c r="AC127">
        <v>88.896321099999994</v>
      </c>
      <c r="AD127">
        <v>22.876254200000002</v>
      </c>
      <c r="AE127">
        <v>1495</v>
      </c>
      <c r="AF127">
        <v>0</v>
      </c>
    </row>
    <row r="128" spans="1:32" x14ac:dyDescent="0.45">
      <c r="A128" s="59" t="s">
        <v>196</v>
      </c>
      <c r="B128" s="59" t="s">
        <v>202</v>
      </c>
      <c r="C128" s="59" t="s">
        <v>225</v>
      </c>
      <c r="D128" s="59" t="s">
        <v>57</v>
      </c>
      <c r="E128" s="59" t="s">
        <v>57</v>
      </c>
      <c r="F128" s="59" t="s">
        <v>57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65</v>
      </c>
      <c r="Q128">
        <v>0</v>
      </c>
      <c r="R128">
        <v>0</v>
      </c>
      <c r="S128">
        <v>0</v>
      </c>
      <c r="T128">
        <v>1329</v>
      </c>
      <c r="U128">
        <v>148231.92233009721</v>
      </c>
      <c r="V128" s="59"/>
      <c r="W128">
        <v>1706</v>
      </c>
      <c r="X128">
        <v>987</v>
      </c>
      <c r="Y128">
        <v>342</v>
      </c>
      <c r="Z128">
        <v>18607.479047382167</v>
      </c>
      <c r="AA128">
        <v>4423.7225126544954</v>
      </c>
      <c r="AB128" t="s">
        <v>297</v>
      </c>
      <c r="AC128">
        <v>88.896321099999994</v>
      </c>
      <c r="AD128">
        <v>22.876254200000002</v>
      </c>
      <c r="AE128">
        <v>1495</v>
      </c>
      <c r="AF128">
        <v>0</v>
      </c>
    </row>
    <row r="129" spans="1:32" x14ac:dyDescent="0.45">
      <c r="A129" s="59" t="s">
        <v>196</v>
      </c>
      <c r="B129" s="59" t="s">
        <v>202</v>
      </c>
      <c r="C129" s="59" t="s">
        <v>225</v>
      </c>
      <c r="D129" s="59" t="s">
        <v>58</v>
      </c>
      <c r="E129" s="59" t="s">
        <v>58</v>
      </c>
      <c r="F129" s="59" t="s">
        <v>58</v>
      </c>
      <c r="G129">
        <v>0</v>
      </c>
      <c r="H129">
        <v>6</v>
      </c>
      <c r="I129">
        <v>6</v>
      </c>
      <c r="J129">
        <v>6</v>
      </c>
      <c r="K129">
        <v>0</v>
      </c>
      <c r="L129">
        <v>583.49514563106698</v>
      </c>
      <c r="M129">
        <v>97.087378640778994</v>
      </c>
      <c r="N129">
        <v>0</v>
      </c>
      <c r="O129">
        <v>680.58252427184595</v>
      </c>
      <c r="P129">
        <v>65</v>
      </c>
      <c r="Q129">
        <v>9.2307692299999999</v>
      </c>
      <c r="R129" t="s">
        <v>254</v>
      </c>
      <c r="S129">
        <v>0</v>
      </c>
      <c r="T129">
        <v>1329</v>
      </c>
      <c r="U129">
        <v>148231.92233009721</v>
      </c>
      <c r="V129" s="59"/>
      <c r="W129">
        <v>1706</v>
      </c>
      <c r="X129">
        <v>987</v>
      </c>
      <c r="Y129">
        <v>342</v>
      </c>
      <c r="Z129">
        <v>18607.479047382167</v>
      </c>
      <c r="AA129">
        <v>4423.7225126544954</v>
      </c>
      <c r="AB129" t="s">
        <v>297</v>
      </c>
      <c r="AC129">
        <v>88.896321099999994</v>
      </c>
      <c r="AD129">
        <v>22.876254200000002</v>
      </c>
      <c r="AE129">
        <v>1495</v>
      </c>
      <c r="AF129">
        <v>0</v>
      </c>
    </row>
    <row r="130" spans="1:32" x14ac:dyDescent="0.45">
      <c r="A130" s="59" t="s">
        <v>196</v>
      </c>
      <c r="B130" s="59" t="s">
        <v>202</v>
      </c>
      <c r="C130" s="59" t="s">
        <v>225</v>
      </c>
      <c r="D130" s="59" t="s">
        <v>59</v>
      </c>
      <c r="E130" s="59" t="s">
        <v>59</v>
      </c>
      <c r="F130" s="59" t="s">
        <v>59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0</v>
      </c>
      <c r="M130">
        <v>0</v>
      </c>
      <c r="N130">
        <v>0</v>
      </c>
      <c r="O130">
        <v>0</v>
      </c>
      <c r="P130">
        <v>65</v>
      </c>
      <c r="Q130">
        <v>0</v>
      </c>
      <c r="R130">
        <v>0</v>
      </c>
      <c r="S130">
        <v>0</v>
      </c>
      <c r="T130">
        <v>1329</v>
      </c>
      <c r="U130">
        <v>148231.92233009721</v>
      </c>
      <c r="V130" s="59"/>
      <c r="W130">
        <v>1706</v>
      </c>
      <c r="X130">
        <v>987</v>
      </c>
      <c r="Y130">
        <v>342</v>
      </c>
      <c r="Z130">
        <v>18607.479047382167</v>
      </c>
      <c r="AA130">
        <v>4423.7225126544954</v>
      </c>
      <c r="AB130" t="s">
        <v>297</v>
      </c>
      <c r="AC130">
        <v>88.896321099999994</v>
      </c>
      <c r="AD130">
        <v>22.876254200000002</v>
      </c>
      <c r="AE130">
        <v>1495</v>
      </c>
      <c r="AF130">
        <v>0</v>
      </c>
    </row>
    <row r="131" spans="1:32" x14ac:dyDescent="0.45">
      <c r="A131" s="59" t="s">
        <v>196</v>
      </c>
      <c r="B131" s="59" t="s">
        <v>202</v>
      </c>
      <c r="C131" s="59" t="s">
        <v>225</v>
      </c>
      <c r="D131" s="59" t="s">
        <v>28</v>
      </c>
      <c r="E131" s="59" t="s">
        <v>28</v>
      </c>
      <c r="F131" s="59" t="s">
        <v>28</v>
      </c>
      <c r="G131">
        <v>0</v>
      </c>
      <c r="H131">
        <v>5</v>
      </c>
      <c r="I131">
        <v>9</v>
      </c>
      <c r="J131">
        <v>1</v>
      </c>
      <c r="K131">
        <v>4</v>
      </c>
      <c r="L131">
        <v>268.932038834953</v>
      </c>
      <c r="M131">
        <v>168.30138577711401</v>
      </c>
      <c r="N131">
        <v>0</v>
      </c>
      <c r="O131">
        <v>437.23342461206698</v>
      </c>
      <c r="P131">
        <v>65</v>
      </c>
      <c r="Q131">
        <v>7.6923076899999998</v>
      </c>
      <c r="R131">
        <v>53.7864077669906</v>
      </c>
      <c r="S131">
        <v>6.1538461499999997</v>
      </c>
      <c r="T131">
        <v>1329</v>
      </c>
      <c r="U131">
        <v>148231.92233009721</v>
      </c>
      <c r="V131" s="59"/>
      <c r="W131">
        <v>1706</v>
      </c>
      <c r="X131">
        <v>987</v>
      </c>
      <c r="Y131">
        <v>342</v>
      </c>
      <c r="Z131">
        <v>18607.479047382167</v>
      </c>
      <c r="AA131">
        <v>4423.7225126544954</v>
      </c>
      <c r="AB131" t="s">
        <v>297</v>
      </c>
      <c r="AC131">
        <v>88.896321099999994</v>
      </c>
      <c r="AD131">
        <v>22.876254200000002</v>
      </c>
      <c r="AE131">
        <v>1495</v>
      </c>
      <c r="AF131">
        <v>0</v>
      </c>
    </row>
    <row r="132" spans="1:32" x14ac:dyDescent="0.45">
      <c r="A132" s="59" t="s">
        <v>196</v>
      </c>
      <c r="B132" s="59" t="s">
        <v>202</v>
      </c>
      <c r="C132" s="59" t="s">
        <v>225</v>
      </c>
      <c r="D132" s="59" t="s">
        <v>60</v>
      </c>
      <c r="E132" s="59" t="s">
        <v>60</v>
      </c>
      <c r="F132" s="59" t="s">
        <v>60</v>
      </c>
      <c r="G132">
        <v>0</v>
      </c>
      <c r="H132">
        <v>5</v>
      </c>
      <c r="I132">
        <v>5</v>
      </c>
      <c r="J132">
        <v>5</v>
      </c>
      <c r="K132">
        <v>0</v>
      </c>
      <c r="L132">
        <v>237.86407766990499</v>
      </c>
      <c r="M132">
        <v>48.543689320390001</v>
      </c>
      <c r="N132">
        <v>0</v>
      </c>
      <c r="O132">
        <v>286.40776699029499</v>
      </c>
      <c r="P132">
        <v>65</v>
      </c>
      <c r="Q132">
        <v>7.6923076899999998</v>
      </c>
      <c r="R132">
        <v>47.572815533981</v>
      </c>
      <c r="S132">
        <v>0</v>
      </c>
      <c r="T132">
        <v>1329</v>
      </c>
      <c r="U132">
        <v>148231.92233009721</v>
      </c>
      <c r="V132" s="59"/>
      <c r="W132">
        <v>1706</v>
      </c>
      <c r="X132">
        <v>987</v>
      </c>
      <c r="Y132">
        <v>342</v>
      </c>
      <c r="Z132">
        <v>18607.479047382167</v>
      </c>
      <c r="AA132">
        <v>4423.7225126544954</v>
      </c>
      <c r="AB132" t="s">
        <v>297</v>
      </c>
      <c r="AC132">
        <v>88.896321099999994</v>
      </c>
      <c r="AD132">
        <v>22.876254200000002</v>
      </c>
      <c r="AE132">
        <v>1495</v>
      </c>
      <c r="AF132">
        <v>0</v>
      </c>
    </row>
    <row r="133" spans="1:32" x14ac:dyDescent="0.45">
      <c r="A133" s="59" t="s">
        <v>196</v>
      </c>
      <c r="B133" s="59" t="s">
        <v>202</v>
      </c>
      <c r="C133" s="59" t="s">
        <v>225</v>
      </c>
      <c r="D133" s="59" t="s">
        <v>61</v>
      </c>
      <c r="E133" s="59" t="s">
        <v>61</v>
      </c>
      <c r="F133" s="59" t="s">
        <v>61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65</v>
      </c>
      <c r="Q133">
        <v>0</v>
      </c>
      <c r="R133">
        <v>0</v>
      </c>
      <c r="S133">
        <v>0</v>
      </c>
      <c r="T133">
        <v>1329</v>
      </c>
      <c r="U133">
        <v>148231.92233009721</v>
      </c>
      <c r="V133" s="59"/>
      <c r="W133">
        <v>1706</v>
      </c>
      <c r="X133">
        <v>987</v>
      </c>
      <c r="Y133">
        <v>342</v>
      </c>
      <c r="Z133">
        <v>18607.479047382167</v>
      </c>
      <c r="AA133">
        <v>4423.7225126544954</v>
      </c>
      <c r="AB133" t="s">
        <v>297</v>
      </c>
      <c r="AC133">
        <v>88.896321099999994</v>
      </c>
      <c r="AD133">
        <v>22.876254200000002</v>
      </c>
      <c r="AE133">
        <v>1495</v>
      </c>
      <c r="AF133">
        <v>0</v>
      </c>
    </row>
    <row r="134" spans="1:32" x14ac:dyDescent="0.45">
      <c r="A134" s="59" t="s">
        <v>196</v>
      </c>
      <c r="B134" s="59" t="s">
        <v>202</v>
      </c>
      <c r="C134" s="59" t="s">
        <v>225</v>
      </c>
      <c r="D134" s="59" t="s">
        <v>62</v>
      </c>
      <c r="E134" s="59" t="s">
        <v>62</v>
      </c>
      <c r="F134" s="59" t="s">
        <v>62</v>
      </c>
      <c r="G134">
        <v>0</v>
      </c>
      <c r="H134">
        <v>0</v>
      </c>
      <c r="I134">
        <v>0</v>
      </c>
      <c r="J134">
        <v>0</v>
      </c>
      <c r="K134">
        <v>0</v>
      </c>
      <c r="L134">
        <v>0</v>
      </c>
      <c r="M134">
        <v>0</v>
      </c>
      <c r="N134">
        <v>0</v>
      </c>
      <c r="O134">
        <v>0</v>
      </c>
      <c r="P134">
        <v>65</v>
      </c>
      <c r="Q134">
        <v>0</v>
      </c>
      <c r="R134">
        <v>0</v>
      </c>
      <c r="S134">
        <v>0</v>
      </c>
      <c r="T134">
        <v>1329</v>
      </c>
      <c r="U134">
        <v>148231.92233009721</v>
      </c>
      <c r="V134" s="59"/>
      <c r="W134">
        <v>1706</v>
      </c>
      <c r="X134">
        <v>987</v>
      </c>
      <c r="Y134">
        <v>342</v>
      </c>
      <c r="Z134">
        <v>18607.479047382167</v>
      </c>
      <c r="AA134">
        <v>4423.7225126544954</v>
      </c>
      <c r="AB134" t="s">
        <v>297</v>
      </c>
      <c r="AC134">
        <v>88.896321099999994</v>
      </c>
      <c r="AD134">
        <v>22.876254200000002</v>
      </c>
      <c r="AE134">
        <v>1495</v>
      </c>
      <c r="AF134">
        <v>0</v>
      </c>
    </row>
    <row r="135" spans="1:32" x14ac:dyDescent="0.45">
      <c r="A135" s="59" t="s">
        <v>196</v>
      </c>
      <c r="B135" s="59" t="s">
        <v>202</v>
      </c>
      <c r="C135" s="59" t="s">
        <v>225</v>
      </c>
      <c r="D135" s="59" t="s">
        <v>63</v>
      </c>
      <c r="E135" s="59" t="s">
        <v>63</v>
      </c>
      <c r="F135" s="59" t="s">
        <v>63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65</v>
      </c>
      <c r="Q135">
        <v>0</v>
      </c>
      <c r="R135">
        <v>0</v>
      </c>
      <c r="S135">
        <v>0</v>
      </c>
      <c r="T135">
        <v>1329</v>
      </c>
      <c r="U135">
        <v>148231.92233009721</v>
      </c>
      <c r="V135" s="59"/>
      <c r="W135">
        <v>1706</v>
      </c>
      <c r="X135">
        <v>987</v>
      </c>
      <c r="Y135">
        <v>342</v>
      </c>
      <c r="Z135">
        <v>18607.479047382167</v>
      </c>
      <c r="AA135">
        <v>4423.7225126544954</v>
      </c>
      <c r="AB135" t="s">
        <v>297</v>
      </c>
      <c r="AC135">
        <v>88.896321099999994</v>
      </c>
      <c r="AD135">
        <v>22.876254200000002</v>
      </c>
      <c r="AE135">
        <v>1495</v>
      </c>
      <c r="AF135">
        <v>0</v>
      </c>
    </row>
    <row r="136" spans="1:32" x14ac:dyDescent="0.45">
      <c r="A136" s="59" t="s">
        <v>196</v>
      </c>
      <c r="B136" s="59" t="s">
        <v>202</v>
      </c>
      <c r="C136" s="59" t="s">
        <v>225</v>
      </c>
      <c r="D136" s="59" t="s">
        <v>64</v>
      </c>
      <c r="E136" s="59" t="s">
        <v>64</v>
      </c>
      <c r="F136" s="59" t="s">
        <v>64</v>
      </c>
      <c r="G136">
        <v>0</v>
      </c>
      <c r="H136">
        <v>18</v>
      </c>
      <c r="I136">
        <v>29</v>
      </c>
      <c r="J136">
        <v>7</v>
      </c>
      <c r="K136">
        <v>11</v>
      </c>
      <c r="L136">
        <v>1013.5922330097</v>
      </c>
      <c r="M136">
        <v>281.55339805825099</v>
      </c>
      <c r="N136">
        <v>0</v>
      </c>
      <c r="O136">
        <v>1295.1456310679509</v>
      </c>
      <c r="P136">
        <v>65</v>
      </c>
      <c r="Q136">
        <v>27.692307700000001</v>
      </c>
      <c r="R136">
        <v>56.310679611650002</v>
      </c>
      <c r="S136">
        <v>16.923076900000002</v>
      </c>
      <c r="T136">
        <v>1329</v>
      </c>
      <c r="U136">
        <v>148231.92233009721</v>
      </c>
      <c r="V136" s="59"/>
      <c r="W136">
        <v>1706</v>
      </c>
      <c r="X136">
        <v>987</v>
      </c>
      <c r="Y136">
        <v>342</v>
      </c>
      <c r="Z136">
        <v>18607.479047382167</v>
      </c>
      <c r="AA136">
        <v>4423.7225126544954</v>
      </c>
      <c r="AB136" t="s">
        <v>297</v>
      </c>
      <c r="AC136">
        <v>88.896321099999994</v>
      </c>
      <c r="AD136">
        <v>22.876254200000002</v>
      </c>
      <c r="AE136">
        <v>1495</v>
      </c>
      <c r="AF136">
        <v>0</v>
      </c>
    </row>
    <row r="137" spans="1:32" x14ac:dyDescent="0.45">
      <c r="A137" s="59" t="s">
        <v>196</v>
      </c>
      <c r="B137" s="59" t="s">
        <v>202</v>
      </c>
      <c r="C137" s="59" t="s">
        <v>225</v>
      </c>
      <c r="D137" s="59" t="s">
        <v>65</v>
      </c>
      <c r="E137" s="59" t="s">
        <v>65</v>
      </c>
      <c r="F137" s="59" t="s">
        <v>65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65</v>
      </c>
      <c r="Q137">
        <v>0</v>
      </c>
      <c r="R137">
        <v>0</v>
      </c>
      <c r="S137">
        <v>0</v>
      </c>
      <c r="T137">
        <v>1329</v>
      </c>
      <c r="U137">
        <v>148231.92233009721</v>
      </c>
      <c r="V137" s="59"/>
      <c r="W137">
        <v>1706</v>
      </c>
      <c r="X137">
        <v>987</v>
      </c>
      <c r="Y137">
        <v>342</v>
      </c>
      <c r="Z137">
        <v>18607.479047382167</v>
      </c>
      <c r="AA137">
        <v>4423.7225126544954</v>
      </c>
      <c r="AB137" t="s">
        <v>297</v>
      </c>
      <c r="AC137">
        <v>88.896321099999994</v>
      </c>
      <c r="AD137">
        <v>22.876254200000002</v>
      </c>
      <c r="AE137">
        <v>1495</v>
      </c>
      <c r="AF137">
        <v>0</v>
      </c>
    </row>
    <row r="138" spans="1:32" x14ac:dyDescent="0.45">
      <c r="A138" s="59" t="s">
        <v>196</v>
      </c>
      <c r="B138" s="59" t="s">
        <v>202</v>
      </c>
      <c r="C138" s="59" t="s">
        <v>225</v>
      </c>
      <c r="D138" s="59" t="s">
        <v>66</v>
      </c>
      <c r="E138" s="59" t="s">
        <v>66</v>
      </c>
      <c r="F138" s="59" t="s">
        <v>66</v>
      </c>
      <c r="G138">
        <v>0</v>
      </c>
      <c r="H138">
        <v>7</v>
      </c>
      <c r="I138">
        <v>13</v>
      </c>
      <c r="J138">
        <v>1</v>
      </c>
      <c r="K138">
        <v>6</v>
      </c>
      <c r="L138">
        <v>673.49514563107005</v>
      </c>
      <c r="M138">
        <v>165.59621608165099</v>
      </c>
      <c r="N138">
        <v>64.102564102562994</v>
      </c>
      <c r="O138">
        <v>903.19392581528405</v>
      </c>
      <c r="P138">
        <v>65</v>
      </c>
      <c r="Q138">
        <v>10.769230800000001</v>
      </c>
      <c r="R138">
        <v>96.213592233010004</v>
      </c>
      <c r="S138">
        <v>9.2307692299999999</v>
      </c>
      <c r="T138">
        <v>1329</v>
      </c>
      <c r="U138">
        <v>148231.92233009721</v>
      </c>
      <c r="V138" s="59"/>
      <c r="W138">
        <v>1706</v>
      </c>
      <c r="X138">
        <v>987</v>
      </c>
      <c r="Y138">
        <v>342</v>
      </c>
      <c r="Z138">
        <v>18607.479047382167</v>
      </c>
      <c r="AA138">
        <v>4423.7225126544954</v>
      </c>
      <c r="AB138" t="s">
        <v>297</v>
      </c>
      <c r="AC138">
        <v>88.896321099999994</v>
      </c>
      <c r="AD138">
        <v>22.876254200000002</v>
      </c>
      <c r="AE138">
        <v>1495</v>
      </c>
      <c r="AF138">
        <v>0</v>
      </c>
    </row>
    <row r="139" spans="1:32" x14ac:dyDescent="0.45">
      <c r="A139" s="59" t="s">
        <v>196</v>
      </c>
      <c r="B139" s="59" t="s">
        <v>202</v>
      </c>
      <c r="C139" s="59" t="s">
        <v>225</v>
      </c>
      <c r="D139" s="59" t="s">
        <v>67</v>
      </c>
      <c r="E139" s="59" t="s">
        <v>67</v>
      </c>
      <c r="F139" s="59" t="s">
        <v>67</v>
      </c>
      <c r="G139">
        <v>0</v>
      </c>
      <c r="H139">
        <v>2</v>
      </c>
      <c r="I139">
        <v>2</v>
      </c>
      <c r="J139">
        <v>2</v>
      </c>
      <c r="K139">
        <v>0</v>
      </c>
      <c r="L139">
        <v>163.106796116504</v>
      </c>
      <c r="M139">
        <v>19.417475728155999</v>
      </c>
      <c r="N139">
        <v>21.367521367521</v>
      </c>
      <c r="O139">
        <v>203.891793212181</v>
      </c>
      <c r="P139">
        <v>65</v>
      </c>
      <c r="Q139">
        <v>3.0769230799999998</v>
      </c>
      <c r="R139">
        <v>81.553398058252</v>
      </c>
      <c r="S139">
        <v>0</v>
      </c>
      <c r="T139">
        <v>1329</v>
      </c>
      <c r="U139">
        <v>148231.92233009721</v>
      </c>
      <c r="V139" s="59"/>
      <c r="W139">
        <v>1706</v>
      </c>
      <c r="X139">
        <v>987</v>
      </c>
      <c r="Y139">
        <v>342</v>
      </c>
      <c r="Z139">
        <v>18607.479047382167</v>
      </c>
      <c r="AA139">
        <v>4423.7225126544954</v>
      </c>
      <c r="AB139" t="s">
        <v>297</v>
      </c>
      <c r="AC139">
        <v>88.896321099999994</v>
      </c>
      <c r="AD139">
        <v>22.876254200000002</v>
      </c>
      <c r="AE139">
        <v>1495</v>
      </c>
      <c r="AF139">
        <v>0</v>
      </c>
    </row>
    <row r="140" spans="1:32" x14ac:dyDescent="0.45">
      <c r="A140" s="59" t="s">
        <v>196</v>
      </c>
      <c r="B140" s="59" t="s">
        <v>202</v>
      </c>
      <c r="C140" s="59" t="s">
        <v>225</v>
      </c>
      <c r="D140" s="59" t="s">
        <v>68</v>
      </c>
      <c r="E140" s="59" t="s">
        <v>68</v>
      </c>
      <c r="F140" s="59" t="s">
        <v>68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65</v>
      </c>
      <c r="Q140">
        <v>0</v>
      </c>
      <c r="R140">
        <v>0</v>
      </c>
      <c r="S140">
        <v>0</v>
      </c>
      <c r="T140">
        <v>1329</v>
      </c>
      <c r="U140">
        <v>148231.92233009721</v>
      </c>
      <c r="V140" s="59"/>
      <c r="W140">
        <v>1706</v>
      </c>
      <c r="X140">
        <v>987</v>
      </c>
      <c r="Y140">
        <v>342</v>
      </c>
      <c r="Z140">
        <v>18607.479047382167</v>
      </c>
      <c r="AA140">
        <v>4423.7225126544954</v>
      </c>
      <c r="AB140" t="s">
        <v>297</v>
      </c>
      <c r="AC140">
        <v>88.896321099999994</v>
      </c>
      <c r="AD140">
        <v>22.876254200000002</v>
      </c>
      <c r="AE140">
        <v>1495</v>
      </c>
      <c r="AF140">
        <v>0</v>
      </c>
    </row>
    <row r="141" spans="1:32" x14ac:dyDescent="0.45">
      <c r="A141" s="59" t="s">
        <v>196</v>
      </c>
      <c r="B141" s="59" t="s">
        <v>202</v>
      </c>
      <c r="C141" s="59" t="s">
        <v>225</v>
      </c>
      <c r="D141" s="59" t="s">
        <v>69</v>
      </c>
      <c r="E141" s="59" t="s">
        <v>69</v>
      </c>
      <c r="F141" s="59" t="s">
        <v>69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65</v>
      </c>
      <c r="Q141">
        <v>0</v>
      </c>
      <c r="R141">
        <v>0</v>
      </c>
      <c r="S141">
        <v>0</v>
      </c>
      <c r="T141">
        <v>1329</v>
      </c>
      <c r="U141">
        <v>148231.92233009721</v>
      </c>
      <c r="V141" s="59"/>
      <c r="W141">
        <v>1706</v>
      </c>
      <c r="X141">
        <v>987</v>
      </c>
      <c r="Y141">
        <v>342</v>
      </c>
      <c r="Z141">
        <v>18607.479047382167</v>
      </c>
      <c r="AA141">
        <v>4423.7225126544954</v>
      </c>
      <c r="AB141" t="s">
        <v>297</v>
      </c>
      <c r="AC141">
        <v>88.896321099999994</v>
      </c>
      <c r="AD141">
        <v>22.876254200000002</v>
      </c>
      <c r="AE141">
        <v>1495</v>
      </c>
      <c r="AF141">
        <v>0</v>
      </c>
    </row>
    <row r="142" spans="1:32" x14ac:dyDescent="0.45">
      <c r="A142" s="59" t="s">
        <v>196</v>
      </c>
      <c r="B142" s="59" t="s">
        <v>202</v>
      </c>
      <c r="C142" s="59" t="s">
        <v>225</v>
      </c>
      <c r="D142" s="59" t="s">
        <v>70</v>
      </c>
      <c r="E142" s="59" t="s">
        <v>70</v>
      </c>
      <c r="F142" s="59" t="s">
        <v>70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65</v>
      </c>
      <c r="Q142">
        <v>0</v>
      </c>
      <c r="R142">
        <v>0</v>
      </c>
      <c r="S142">
        <v>0</v>
      </c>
      <c r="T142">
        <v>1329</v>
      </c>
      <c r="U142">
        <v>148231.92233009721</v>
      </c>
      <c r="V142" s="59"/>
      <c r="W142">
        <v>1706</v>
      </c>
      <c r="X142">
        <v>987</v>
      </c>
      <c r="Y142">
        <v>342</v>
      </c>
      <c r="Z142">
        <v>18607.479047382167</v>
      </c>
      <c r="AA142">
        <v>4423.7225126544954</v>
      </c>
      <c r="AB142" t="s">
        <v>297</v>
      </c>
      <c r="AC142">
        <v>88.896321099999994</v>
      </c>
      <c r="AD142">
        <v>22.876254200000002</v>
      </c>
      <c r="AE142">
        <v>1495</v>
      </c>
      <c r="AF142">
        <v>0</v>
      </c>
    </row>
    <row r="143" spans="1:32" x14ac:dyDescent="0.45">
      <c r="A143" s="59" t="s">
        <v>196</v>
      </c>
      <c r="B143" s="59" t="s">
        <v>202</v>
      </c>
      <c r="C143" s="59" t="s">
        <v>225</v>
      </c>
      <c r="D143" s="59" t="s">
        <v>71</v>
      </c>
      <c r="E143" s="59" t="s">
        <v>71</v>
      </c>
      <c r="F143" s="59" t="s">
        <v>71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65</v>
      </c>
      <c r="Q143">
        <v>0</v>
      </c>
      <c r="R143">
        <v>0</v>
      </c>
      <c r="S143">
        <v>0</v>
      </c>
      <c r="T143">
        <v>1329</v>
      </c>
      <c r="U143">
        <v>148231.92233009721</v>
      </c>
      <c r="V143" s="59"/>
      <c r="W143">
        <v>1706</v>
      </c>
      <c r="X143">
        <v>987</v>
      </c>
      <c r="Y143">
        <v>342</v>
      </c>
      <c r="Z143">
        <v>18607.479047382167</v>
      </c>
      <c r="AA143">
        <v>4423.7225126544954</v>
      </c>
      <c r="AB143" t="s">
        <v>297</v>
      </c>
      <c r="AC143">
        <v>88.896321099999994</v>
      </c>
      <c r="AD143">
        <v>22.876254200000002</v>
      </c>
      <c r="AE143">
        <v>1495</v>
      </c>
      <c r="AF143">
        <v>0</v>
      </c>
    </row>
    <row r="144" spans="1:32" x14ac:dyDescent="0.45">
      <c r="A144" s="59" t="s">
        <v>196</v>
      </c>
      <c r="B144" s="59" t="s">
        <v>202</v>
      </c>
      <c r="C144" s="59" t="s">
        <v>225</v>
      </c>
      <c r="D144" s="59" t="s">
        <v>72</v>
      </c>
      <c r="E144" s="59" t="s">
        <v>72</v>
      </c>
      <c r="F144" s="59" t="s">
        <v>72</v>
      </c>
      <c r="G144">
        <v>0</v>
      </c>
      <c r="H144">
        <v>4</v>
      </c>
      <c r="I144">
        <v>8</v>
      </c>
      <c r="J144">
        <v>2</v>
      </c>
      <c r="K144">
        <v>2</v>
      </c>
      <c r="L144">
        <v>506.54368932038898</v>
      </c>
      <c r="M144">
        <v>29.126213592233</v>
      </c>
      <c r="N144">
        <v>48.717948717949</v>
      </c>
      <c r="O144">
        <v>584.38785163057105</v>
      </c>
      <c r="P144">
        <v>65</v>
      </c>
      <c r="Q144">
        <v>6.1538461499999997</v>
      </c>
      <c r="R144">
        <v>126.63592233009724</v>
      </c>
      <c r="S144">
        <v>3.0769230799999998</v>
      </c>
      <c r="T144">
        <v>1329</v>
      </c>
      <c r="U144">
        <v>148231.92233009721</v>
      </c>
      <c r="V144" s="59"/>
      <c r="W144">
        <v>1706</v>
      </c>
      <c r="X144">
        <v>987</v>
      </c>
      <c r="Y144">
        <v>342</v>
      </c>
      <c r="Z144">
        <v>18607.479047382167</v>
      </c>
      <c r="AA144">
        <v>4423.7225126544954</v>
      </c>
      <c r="AB144" t="s">
        <v>297</v>
      </c>
      <c r="AC144">
        <v>88.896321099999994</v>
      </c>
      <c r="AD144">
        <v>22.876254200000002</v>
      </c>
      <c r="AE144">
        <v>1495</v>
      </c>
      <c r="AF144">
        <v>0</v>
      </c>
    </row>
    <row r="145" spans="1:32" x14ac:dyDescent="0.45">
      <c r="A145" s="59" t="s">
        <v>196</v>
      </c>
      <c r="B145" s="59" t="s">
        <v>202</v>
      </c>
      <c r="C145" s="59" t="s">
        <v>225</v>
      </c>
      <c r="D145" s="59" t="s">
        <v>73</v>
      </c>
      <c r="E145" s="59" t="s">
        <v>73</v>
      </c>
      <c r="F145" s="59" t="s">
        <v>73</v>
      </c>
      <c r="G145">
        <v>0</v>
      </c>
      <c r="H145">
        <v>12</v>
      </c>
      <c r="I145">
        <v>20</v>
      </c>
      <c r="J145">
        <v>4</v>
      </c>
      <c r="K145">
        <v>8</v>
      </c>
      <c r="L145">
        <v>1062.135922330099</v>
      </c>
      <c r="M145">
        <v>841.77827566176904</v>
      </c>
      <c r="N145">
        <v>85.470085470084001</v>
      </c>
      <c r="O145">
        <v>1989.384283461952</v>
      </c>
      <c r="P145">
        <v>65</v>
      </c>
      <c r="Q145">
        <v>18.4615385</v>
      </c>
      <c r="R145" t="s">
        <v>255</v>
      </c>
      <c r="S145">
        <v>12.307692299999999</v>
      </c>
      <c r="T145">
        <v>1329</v>
      </c>
      <c r="U145">
        <v>148231.92233009721</v>
      </c>
      <c r="V145" s="59"/>
      <c r="W145">
        <v>1706</v>
      </c>
      <c r="X145">
        <v>987</v>
      </c>
      <c r="Y145">
        <v>342</v>
      </c>
      <c r="Z145">
        <v>18607.479047382167</v>
      </c>
      <c r="AA145">
        <v>4423.7225126544954</v>
      </c>
      <c r="AB145" t="s">
        <v>297</v>
      </c>
      <c r="AC145">
        <v>88.896321099999994</v>
      </c>
      <c r="AD145">
        <v>22.876254200000002</v>
      </c>
      <c r="AE145">
        <v>1495</v>
      </c>
      <c r="AF145">
        <v>0</v>
      </c>
    </row>
    <row r="146" spans="1:32" x14ac:dyDescent="0.45">
      <c r="A146" s="59" t="s">
        <v>196</v>
      </c>
      <c r="B146" s="59" t="s">
        <v>203</v>
      </c>
      <c r="C146" s="59" t="s">
        <v>226</v>
      </c>
      <c r="D146" s="59" t="s">
        <v>51</v>
      </c>
      <c r="E146" s="59" t="s">
        <v>51</v>
      </c>
      <c r="F146" s="59" t="s">
        <v>51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65</v>
      </c>
      <c r="Q146">
        <v>0</v>
      </c>
      <c r="R146">
        <v>0</v>
      </c>
      <c r="S146">
        <v>0</v>
      </c>
      <c r="T146">
        <v>1329</v>
      </c>
      <c r="U146">
        <v>148231.92233009721</v>
      </c>
      <c r="V146" s="59"/>
      <c r="W146">
        <v>1706</v>
      </c>
      <c r="X146">
        <v>987</v>
      </c>
      <c r="Y146">
        <v>342</v>
      </c>
      <c r="Z146">
        <v>18607.479047382167</v>
      </c>
      <c r="AA146">
        <v>4423.7225126544954</v>
      </c>
      <c r="AB146" t="s">
        <v>297</v>
      </c>
      <c r="AC146">
        <v>88.896321099999994</v>
      </c>
      <c r="AD146">
        <v>22.876254200000002</v>
      </c>
      <c r="AE146">
        <v>1495</v>
      </c>
      <c r="AF146">
        <v>0</v>
      </c>
    </row>
    <row r="147" spans="1:32" x14ac:dyDescent="0.45">
      <c r="A147" s="59" t="s">
        <v>196</v>
      </c>
      <c r="B147" s="59" t="s">
        <v>203</v>
      </c>
      <c r="C147" s="59" t="s">
        <v>226</v>
      </c>
      <c r="D147" s="59" t="s">
        <v>52</v>
      </c>
      <c r="E147" s="59" t="s">
        <v>52</v>
      </c>
      <c r="F147" s="59" t="s">
        <v>52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65</v>
      </c>
      <c r="Q147">
        <v>0</v>
      </c>
      <c r="R147">
        <v>0</v>
      </c>
      <c r="S147">
        <v>0</v>
      </c>
      <c r="T147">
        <v>1329</v>
      </c>
      <c r="U147">
        <v>148231.92233009721</v>
      </c>
      <c r="V147" s="59"/>
      <c r="W147">
        <v>1706</v>
      </c>
      <c r="X147">
        <v>987</v>
      </c>
      <c r="Y147">
        <v>342</v>
      </c>
      <c r="Z147">
        <v>18607.479047382167</v>
      </c>
      <c r="AA147">
        <v>4423.7225126544954</v>
      </c>
      <c r="AB147" t="s">
        <v>297</v>
      </c>
      <c r="AC147">
        <v>88.896321099999994</v>
      </c>
      <c r="AD147">
        <v>22.876254200000002</v>
      </c>
      <c r="AE147">
        <v>1495</v>
      </c>
      <c r="AF147">
        <v>0</v>
      </c>
    </row>
    <row r="148" spans="1:32" x14ac:dyDescent="0.45">
      <c r="A148" s="59" t="s">
        <v>196</v>
      </c>
      <c r="B148" s="59" t="s">
        <v>203</v>
      </c>
      <c r="C148" s="59" t="s">
        <v>226</v>
      </c>
      <c r="D148" s="59" t="s">
        <v>53</v>
      </c>
      <c r="E148" s="59" t="s">
        <v>53</v>
      </c>
      <c r="F148" s="59" t="s">
        <v>53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65</v>
      </c>
      <c r="Q148">
        <v>0</v>
      </c>
      <c r="R148">
        <v>0</v>
      </c>
      <c r="S148">
        <v>0</v>
      </c>
      <c r="T148">
        <v>1329</v>
      </c>
      <c r="U148">
        <v>148231.92233009721</v>
      </c>
      <c r="V148" s="59"/>
      <c r="W148">
        <v>1706</v>
      </c>
      <c r="X148">
        <v>987</v>
      </c>
      <c r="Y148">
        <v>342</v>
      </c>
      <c r="Z148">
        <v>18607.479047382167</v>
      </c>
      <c r="AA148">
        <v>4423.7225126544954</v>
      </c>
      <c r="AB148" t="s">
        <v>297</v>
      </c>
      <c r="AC148">
        <v>88.896321099999994</v>
      </c>
      <c r="AD148">
        <v>22.876254200000002</v>
      </c>
      <c r="AE148">
        <v>1495</v>
      </c>
      <c r="AF148">
        <v>0</v>
      </c>
    </row>
    <row r="149" spans="1:32" x14ac:dyDescent="0.45">
      <c r="A149" s="59" t="s">
        <v>196</v>
      </c>
      <c r="B149" s="59" t="s">
        <v>203</v>
      </c>
      <c r="C149" s="59" t="s">
        <v>226</v>
      </c>
      <c r="D149" s="59" t="s">
        <v>54</v>
      </c>
      <c r="E149" s="59" t="s">
        <v>54</v>
      </c>
      <c r="F149" s="59" t="s">
        <v>54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65</v>
      </c>
      <c r="Q149">
        <v>0</v>
      </c>
      <c r="R149">
        <v>0</v>
      </c>
      <c r="S149">
        <v>0</v>
      </c>
      <c r="T149">
        <v>1329</v>
      </c>
      <c r="U149">
        <v>148231.92233009721</v>
      </c>
      <c r="V149" s="59"/>
      <c r="W149">
        <v>1706</v>
      </c>
      <c r="X149">
        <v>987</v>
      </c>
      <c r="Y149">
        <v>342</v>
      </c>
      <c r="Z149">
        <v>18607.479047382167</v>
      </c>
      <c r="AA149">
        <v>4423.7225126544954</v>
      </c>
      <c r="AB149" t="s">
        <v>297</v>
      </c>
      <c r="AC149">
        <v>88.896321099999994</v>
      </c>
      <c r="AD149">
        <v>22.876254200000002</v>
      </c>
      <c r="AE149">
        <v>1495</v>
      </c>
      <c r="AF149">
        <v>0</v>
      </c>
    </row>
    <row r="150" spans="1:32" x14ac:dyDescent="0.45">
      <c r="A150" s="59" t="s">
        <v>196</v>
      </c>
      <c r="B150" s="59" t="s">
        <v>203</v>
      </c>
      <c r="C150" s="59" t="s">
        <v>226</v>
      </c>
      <c r="D150" s="59" t="s">
        <v>55</v>
      </c>
      <c r="E150" s="59" t="s">
        <v>55</v>
      </c>
      <c r="F150" s="59" t="s">
        <v>55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65</v>
      </c>
      <c r="Q150">
        <v>0</v>
      </c>
      <c r="R150">
        <v>0</v>
      </c>
      <c r="S150">
        <v>0</v>
      </c>
      <c r="T150">
        <v>1329</v>
      </c>
      <c r="U150">
        <v>148231.92233009721</v>
      </c>
      <c r="V150" s="59"/>
      <c r="W150">
        <v>1706</v>
      </c>
      <c r="X150">
        <v>987</v>
      </c>
      <c r="Y150">
        <v>342</v>
      </c>
      <c r="Z150">
        <v>18607.479047382167</v>
      </c>
      <c r="AA150">
        <v>4423.7225126544954</v>
      </c>
      <c r="AB150" t="s">
        <v>297</v>
      </c>
      <c r="AC150">
        <v>88.896321099999994</v>
      </c>
      <c r="AD150">
        <v>22.876254200000002</v>
      </c>
      <c r="AE150">
        <v>1495</v>
      </c>
      <c r="AF150">
        <v>0</v>
      </c>
    </row>
    <row r="151" spans="1:32" x14ac:dyDescent="0.45">
      <c r="A151" s="59" t="s">
        <v>196</v>
      </c>
      <c r="B151" s="59" t="s">
        <v>203</v>
      </c>
      <c r="C151" s="59" t="s">
        <v>226</v>
      </c>
      <c r="D151" s="59" t="s">
        <v>56</v>
      </c>
      <c r="E151" s="59" t="s">
        <v>56</v>
      </c>
      <c r="F151" s="59" t="s">
        <v>56</v>
      </c>
      <c r="G151">
        <v>0</v>
      </c>
      <c r="H151">
        <v>0</v>
      </c>
      <c r="I151">
        <v>0</v>
      </c>
      <c r="J151">
        <v>0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65</v>
      </c>
      <c r="Q151">
        <v>0</v>
      </c>
      <c r="R151">
        <v>0</v>
      </c>
      <c r="S151">
        <v>0</v>
      </c>
      <c r="T151">
        <v>1329</v>
      </c>
      <c r="U151">
        <v>148231.92233009721</v>
      </c>
      <c r="V151" s="59"/>
      <c r="W151">
        <v>1706</v>
      </c>
      <c r="X151">
        <v>987</v>
      </c>
      <c r="Y151">
        <v>342</v>
      </c>
      <c r="Z151">
        <v>18607.479047382167</v>
      </c>
      <c r="AA151">
        <v>4423.7225126544954</v>
      </c>
      <c r="AB151" t="s">
        <v>297</v>
      </c>
      <c r="AC151">
        <v>88.896321099999994</v>
      </c>
      <c r="AD151">
        <v>22.876254200000002</v>
      </c>
      <c r="AE151">
        <v>1495</v>
      </c>
      <c r="AF151">
        <v>0</v>
      </c>
    </row>
    <row r="152" spans="1:32" x14ac:dyDescent="0.45">
      <c r="A152" s="59" t="s">
        <v>196</v>
      </c>
      <c r="B152" s="59" t="s">
        <v>203</v>
      </c>
      <c r="C152" s="59" t="s">
        <v>226</v>
      </c>
      <c r="D152" s="59" t="s">
        <v>57</v>
      </c>
      <c r="E152" s="59" t="s">
        <v>57</v>
      </c>
      <c r="F152" s="59" t="s">
        <v>57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65</v>
      </c>
      <c r="Q152">
        <v>0</v>
      </c>
      <c r="R152">
        <v>0</v>
      </c>
      <c r="S152">
        <v>0</v>
      </c>
      <c r="T152">
        <v>1329</v>
      </c>
      <c r="U152">
        <v>148231.92233009721</v>
      </c>
      <c r="V152" s="59"/>
      <c r="W152">
        <v>1706</v>
      </c>
      <c r="X152">
        <v>987</v>
      </c>
      <c r="Y152">
        <v>342</v>
      </c>
      <c r="Z152">
        <v>18607.479047382167</v>
      </c>
      <c r="AA152">
        <v>4423.7225126544954</v>
      </c>
      <c r="AB152" t="s">
        <v>297</v>
      </c>
      <c r="AC152">
        <v>88.896321099999994</v>
      </c>
      <c r="AD152">
        <v>22.876254200000002</v>
      </c>
      <c r="AE152">
        <v>1495</v>
      </c>
      <c r="AF152">
        <v>0</v>
      </c>
    </row>
    <row r="153" spans="1:32" x14ac:dyDescent="0.45">
      <c r="A153" s="59" t="s">
        <v>196</v>
      </c>
      <c r="B153" s="59" t="s">
        <v>203</v>
      </c>
      <c r="C153" s="59" t="s">
        <v>226</v>
      </c>
      <c r="D153" s="59" t="s">
        <v>58</v>
      </c>
      <c r="E153" s="59" t="s">
        <v>58</v>
      </c>
      <c r="F153" s="59" t="s">
        <v>58</v>
      </c>
      <c r="G153">
        <v>0</v>
      </c>
      <c r="H153">
        <v>2</v>
      </c>
      <c r="I153">
        <v>2</v>
      </c>
      <c r="J153">
        <v>2</v>
      </c>
      <c r="K153">
        <v>0</v>
      </c>
      <c r="L153">
        <v>217.47572815533999</v>
      </c>
      <c r="M153">
        <v>58.252427184467003</v>
      </c>
      <c r="N153">
        <v>0</v>
      </c>
      <c r="O153">
        <v>275.72815533980702</v>
      </c>
      <c r="P153">
        <v>65</v>
      </c>
      <c r="Q153">
        <v>3.0769230799999998</v>
      </c>
      <c r="R153">
        <v>108.73786407767</v>
      </c>
      <c r="S153">
        <v>0</v>
      </c>
      <c r="T153">
        <v>1329</v>
      </c>
      <c r="U153">
        <v>148231.92233009721</v>
      </c>
      <c r="V153" s="59"/>
      <c r="W153">
        <v>1706</v>
      </c>
      <c r="X153">
        <v>987</v>
      </c>
      <c r="Y153">
        <v>342</v>
      </c>
      <c r="Z153">
        <v>18607.479047382167</v>
      </c>
      <c r="AA153">
        <v>4423.7225126544954</v>
      </c>
      <c r="AB153" t="s">
        <v>297</v>
      </c>
      <c r="AC153">
        <v>88.896321099999994</v>
      </c>
      <c r="AD153">
        <v>22.876254200000002</v>
      </c>
      <c r="AE153">
        <v>1495</v>
      </c>
      <c r="AF153">
        <v>0</v>
      </c>
    </row>
    <row r="154" spans="1:32" x14ac:dyDescent="0.45">
      <c r="A154" s="59" t="s">
        <v>196</v>
      </c>
      <c r="B154" s="59" t="s">
        <v>203</v>
      </c>
      <c r="C154" s="59" t="s">
        <v>226</v>
      </c>
      <c r="D154" s="59" t="s">
        <v>59</v>
      </c>
      <c r="E154" s="59" t="s">
        <v>59</v>
      </c>
      <c r="F154" s="59" t="s">
        <v>59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65</v>
      </c>
      <c r="Q154">
        <v>0</v>
      </c>
      <c r="R154">
        <v>0</v>
      </c>
      <c r="S154">
        <v>0</v>
      </c>
      <c r="T154">
        <v>1329</v>
      </c>
      <c r="U154">
        <v>148231.92233009721</v>
      </c>
      <c r="V154" s="59"/>
      <c r="W154">
        <v>1706</v>
      </c>
      <c r="X154">
        <v>987</v>
      </c>
      <c r="Y154">
        <v>342</v>
      </c>
      <c r="Z154">
        <v>18607.479047382167</v>
      </c>
      <c r="AA154">
        <v>4423.7225126544954</v>
      </c>
      <c r="AB154" t="s">
        <v>297</v>
      </c>
      <c r="AC154">
        <v>88.896321099999994</v>
      </c>
      <c r="AD154">
        <v>22.876254200000002</v>
      </c>
      <c r="AE154">
        <v>1495</v>
      </c>
      <c r="AF154">
        <v>0</v>
      </c>
    </row>
    <row r="155" spans="1:32" x14ac:dyDescent="0.45">
      <c r="A155" s="59" t="s">
        <v>196</v>
      </c>
      <c r="B155" s="59" t="s">
        <v>203</v>
      </c>
      <c r="C155" s="59" t="s">
        <v>226</v>
      </c>
      <c r="D155" s="59" t="s">
        <v>28</v>
      </c>
      <c r="E155" s="59" t="s">
        <v>28</v>
      </c>
      <c r="F155" s="59" t="s">
        <v>28</v>
      </c>
      <c r="G155">
        <v>0</v>
      </c>
      <c r="H155">
        <v>10</v>
      </c>
      <c r="I155">
        <v>16</v>
      </c>
      <c r="J155">
        <v>4</v>
      </c>
      <c r="K155">
        <v>6</v>
      </c>
      <c r="L155">
        <v>522.330097087382</v>
      </c>
      <c r="M155">
        <v>219.327026802755</v>
      </c>
      <c r="N155">
        <v>41.367521367521</v>
      </c>
      <c r="O155">
        <v>783.02464525765799</v>
      </c>
      <c r="P155">
        <v>65</v>
      </c>
      <c r="Q155">
        <v>15.384615399999999</v>
      </c>
      <c r="R155">
        <v>52.233009708738201</v>
      </c>
      <c r="S155">
        <v>9.2307692299999999</v>
      </c>
      <c r="T155">
        <v>1329</v>
      </c>
      <c r="U155">
        <v>148231.92233009721</v>
      </c>
      <c r="V155" s="59"/>
      <c r="W155">
        <v>1706</v>
      </c>
      <c r="X155">
        <v>987</v>
      </c>
      <c r="Y155">
        <v>342</v>
      </c>
      <c r="Z155">
        <v>18607.479047382167</v>
      </c>
      <c r="AA155">
        <v>4423.7225126544954</v>
      </c>
      <c r="AB155" t="s">
        <v>297</v>
      </c>
      <c r="AC155">
        <v>88.896321099999994</v>
      </c>
      <c r="AD155">
        <v>22.876254200000002</v>
      </c>
      <c r="AE155">
        <v>1495</v>
      </c>
      <c r="AF155">
        <v>0</v>
      </c>
    </row>
    <row r="156" spans="1:32" x14ac:dyDescent="0.45">
      <c r="A156" s="59" t="s">
        <v>196</v>
      </c>
      <c r="B156" s="59" t="s">
        <v>203</v>
      </c>
      <c r="C156" s="59" t="s">
        <v>226</v>
      </c>
      <c r="D156" s="59" t="s">
        <v>60</v>
      </c>
      <c r="E156" s="59" t="s">
        <v>60</v>
      </c>
      <c r="F156" s="59" t="s">
        <v>60</v>
      </c>
      <c r="G156">
        <v>0</v>
      </c>
      <c r="H156">
        <v>1</v>
      </c>
      <c r="I156">
        <v>1</v>
      </c>
      <c r="J156">
        <v>1</v>
      </c>
      <c r="K156">
        <v>0</v>
      </c>
      <c r="L156">
        <v>47.572815533981</v>
      </c>
      <c r="M156">
        <v>9.7087378640779995</v>
      </c>
      <c r="N156">
        <v>0</v>
      </c>
      <c r="O156">
        <v>57.281553398059003</v>
      </c>
      <c r="P156">
        <v>65</v>
      </c>
      <c r="Q156">
        <v>1.5384615399999999</v>
      </c>
      <c r="R156">
        <v>47.572815533981</v>
      </c>
      <c r="S156">
        <v>0</v>
      </c>
      <c r="T156">
        <v>1329</v>
      </c>
      <c r="U156">
        <v>148231.92233009721</v>
      </c>
      <c r="V156" s="59"/>
      <c r="W156">
        <v>1706</v>
      </c>
      <c r="X156">
        <v>987</v>
      </c>
      <c r="Y156">
        <v>342</v>
      </c>
      <c r="Z156">
        <v>18607.479047382167</v>
      </c>
      <c r="AA156">
        <v>4423.7225126544954</v>
      </c>
      <c r="AB156" t="s">
        <v>297</v>
      </c>
      <c r="AC156">
        <v>88.896321099999994</v>
      </c>
      <c r="AD156">
        <v>22.876254200000002</v>
      </c>
      <c r="AE156">
        <v>1495</v>
      </c>
      <c r="AF156">
        <v>0</v>
      </c>
    </row>
    <row r="157" spans="1:32" x14ac:dyDescent="0.45">
      <c r="A157" s="59" t="s">
        <v>196</v>
      </c>
      <c r="B157" s="59" t="s">
        <v>203</v>
      </c>
      <c r="C157" s="59" t="s">
        <v>226</v>
      </c>
      <c r="D157" s="59" t="s">
        <v>61</v>
      </c>
      <c r="E157" s="59" t="s">
        <v>61</v>
      </c>
      <c r="F157" s="59" t="s">
        <v>61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65</v>
      </c>
      <c r="Q157">
        <v>0</v>
      </c>
      <c r="R157">
        <v>0</v>
      </c>
      <c r="S157">
        <v>0</v>
      </c>
      <c r="T157">
        <v>1329</v>
      </c>
      <c r="U157">
        <v>148231.92233009721</v>
      </c>
      <c r="V157" s="59"/>
      <c r="W157">
        <v>1706</v>
      </c>
      <c r="X157">
        <v>987</v>
      </c>
      <c r="Y157">
        <v>342</v>
      </c>
      <c r="Z157">
        <v>18607.479047382167</v>
      </c>
      <c r="AA157">
        <v>4423.7225126544954</v>
      </c>
      <c r="AB157" t="s">
        <v>297</v>
      </c>
      <c r="AC157">
        <v>88.896321099999994</v>
      </c>
      <c r="AD157">
        <v>22.876254200000002</v>
      </c>
      <c r="AE157">
        <v>1495</v>
      </c>
      <c r="AF157">
        <v>0</v>
      </c>
    </row>
    <row r="158" spans="1:32" x14ac:dyDescent="0.45">
      <c r="A158" s="59" t="s">
        <v>196</v>
      </c>
      <c r="B158" s="59" t="s">
        <v>203</v>
      </c>
      <c r="C158" s="59" t="s">
        <v>226</v>
      </c>
      <c r="D158" s="59" t="s">
        <v>62</v>
      </c>
      <c r="E158" s="59" t="s">
        <v>62</v>
      </c>
      <c r="F158" s="59" t="s">
        <v>62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65</v>
      </c>
      <c r="Q158">
        <v>0</v>
      </c>
      <c r="R158">
        <v>0</v>
      </c>
      <c r="S158">
        <v>0</v>
      </c>
      <c r="T158">
        <v>1329</v>
      </c>
      <c r="U158">
        <v>148231.92233009721</v>
      </c>
      <c r="V158" s="59"/>
      <c r="W158">
        <v>1706</v>
      </c>
      <c r="X158">
        <v>987</v>
      </c>
      <c r="Y158">
        <v>342</v>
      </c>
      <c r="Z158">
        <v>18607.479047382167</v>
      </c>
      <c r="AA158">
        <v>4423.7225126544954</v>
      </c>
      <c r="AB158" t="s">
        <v>297</v>
      </c>
      <c r="AC158">
        <v>88.896321099999994</v>
      </c>
      <c r="AD158">
        <v>22.876254200000002</v>
      </c>
      <c r="AE158">
        <v>1495</v>
      </c>
      <c r="AF158">
        <v>0</v>
      </c>
    </row>
    <row r="159" spans="1:32" x14ac:dyDescent="0.45">
      <c r="A159" s="59" t="s">
        <v>196</v>
      </c>
      <c r="B159" s="59" t="s">
        <v>203</v>
      </c>
      <c r="C159" s="59" t="s">
        <v>226</v>
      </c>
      <c r="D159" s="59" t="s">
        <v>63</v>
      </c>
      <c r="E159" s="59" t="s">
        <v>63</v>
      </c>
      <c r="F159" s="59" t="s">
        <v>63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65</v>
      </c>
      <c r="Q159">
        <v>0</v>
      </c>
      <c r="R159">
        <v>0</v>
      </c>
      <c r="S159">
        <v>0</v>
      </c>
      <c r="T159">
        <v>1329</v>
      </c>
      <c r="U159">
        <v>148231.92233009721</v>
      </c>
      <c r="V159" s="59"/>
      <c r="W159">
        <v>1706</v>
      </c>
      <c r="X159">
        <v>987</v>
      </c>
      <c r="Y159">
        <v>342</v>
      </c>
      <c r="Z159">
        <v>18607.479047382167</v>
      </c>
      <c r="AA159">
        <v>4423.7225126544954</v>
      </c>
      <c r="AB159" t="s">
        <v>297</v>
      </c>
      <c r="AC159">
        <v>88.896321099999994</v>
      </c>
      <c r="AD159">
        <v>22.876254200000002</v>
      </c>
      <c r="AE159">
        <v>1495</v>
      </c>
      <c r="AF159">
        <v>0</v>
      </c>
    </row>
    <row r="160" spans="1:32" x14ac:dyDescent="0.45">
      <c r="A160" s="59" t="s">
        <v>196</v>
      </c>
      <c r="B160" s="59" t="s">
        <v>203</v>
      </c>
      <c r="C160" s="59" t="s">
        <v>226</v>
      </c>
      <c r="D160" s="59" t="s">
        <v>64</v>
      </c>
      <c r="E160" s="59" t="s">
        <v>64</v>
      </c>
      <c r="F160" s="59" t="s">
        <v>64</v>
      </c>
      <c r="G160">
        <v>0</v>
      </c>
      <c r="H160">
        <v>18</v>
      </c>
      <c r="I160">
        <v>29</v>
      </c>
      <c r="J160">
        <v>7</v>
      </c>
      <c r="K160">
        <v>11</v>
      </c>
      <c r="L160">
        <v>1013.5922330097</v>
      </c>
      <c r="M160">
        <v>281.55339805825099</v>
      </c>
      <c r="N160">
        <v>0</v>
      </c>
      <c r="O160">
        <v>1295.1456310679509</v>
      </c>
      <c r="P160">
        <v>65</v>
      </c>
      <c r="Q160">
        <v>27.692307700000001</v>
      </c>
      <c r="R160">
        <v>56.310679611650002</v>
      </c>
      <c r="S160">
        <v>16.923076900000002</v>
      </c>
      <c r="T160">
        <v>1329</v>
      </c>
      <c r="U160">
        <v>148231.92233009721</v>
      </c>
      <c r="V160" s="59"/>
      <c r="W160">
        <v>1706</v>
      </c>
      <c r="X160">
        <v>987</v>
      </c>
      <c r="Y160">
        <v>342</v>
      </c>
      <c r="Z160">
        <v>18607.479047382167</v>
      </c>
      <c r="AA160">
        <v>4423.7225126544954</v>
      </c>
      <c r="AB160" t="s">
        <v>297</v>
      </c>
      <c r="AC160">
        <v>88.896321099999994</v>
      </c>
      <c r="AD160">
        <v>22.876254200000002</v>
      </c>
      <c r="AE160">
        <v>1495</v>
      </c>
      <c r="AF160">
        <v>0</v>
      </c>
    </row>
    <row r="161" spans="1:32" x14ac:dyDescent="0.45">
      <c r="A161" s="59" t="s">
        <v>196</v>
      </c>
      <c r="B161" s="59" t="s">
        <v>203</v>
      </c>
      <c r="C161" s="59" t="s">
        <v>226</v>
      </c>
      <c r="D161" s="59" t="s">
        <v>65</v>
      </c>
      <c r="E161" s="59" t="s">
        <v>65</v>
      </c>
      <c r="F161" s="59" t="s">
        <v>65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65</v>
      </c>
      <c r="Q161">
        <v>0</v>
      </c>
      <c r="R161">
        <v>0</v>
      </c>
      <c r="S161">
        <v>0</v>
      </c>
      <c r="T161">
        <v>1329</v>
      </c>
      <c r="U161">
        <v>148231.92233009721</v>
      </c>
      <c r="V161" s="59"/>
      <c r="W161">
        <v>1706</v>
      </c>
      <c r="X161">
        <v>987</v>
      </c>
      <c r="Y161">
        <v>342</v>
      </c>
      <c r="Z161">
        <v>18607.479047382167</v>
      </c>
      <c r="AA161">
        <v>4423.7225126544954</v>
      </c>
      <c r="AB161" t="s">
        <v>297</v>
      </c>
      <c r="AC161">
        <v>88.896321099999994</v>
      </c>
      <c r="AD161">
        <v>22.876254200000002</v>
      </c>
      <c r="AE161">
        <v>1495</v>
      </c>
      <c r="AF161">
        <v>0</v>
      </c>
    </row>
    <row r="162" spans="1:32" x14ac:dyDescent="0.45">
      <c r="A162" s="59" t="s">
        <v>196</v>
      </c>
      <c r="B162" s="59" t="s">
        <v>203</v>
      </c>
      <c r="C162" s="59" t="s">
        <v>226</v>
      </c>
      <c r="D162" s="59" t="s">
        <v>66</v>
      </c>
      <c r="E162" s="59" t="s">
        <v>66</v>
      </c>
      <c r="F162" s="59" t="s">
        <v>66</v>
      </c>
      <c r="G162">
        <v>0</v>
      </c>
      <c r="H162">
        <v>10</v>
      </c>
      <c r="I162">
        <v>19</v>
      </c>
      <c r="J162">
        <v>1</v>
      </c>
      <c r="K162">
        <v>9</v>
      </c>
      <c r="L162">
        <v>927.18446601942105</v>
      </c>
      <c r="M162">
        <v>184.46601941747301</v>
      </c>
      <c r="N162">
        <v>85.470085470084001</v>
      </c>
      <c r="O162">
        <v>1197.1205709069779</v>
      </c>
      <c r="P162">
        <v>65</v>
      </c>
      <c r="Q162">
        <v>15.384615399999999</v>
      </c>
      <c r="R162">
        <v>92.718446601942105</v>
      </c>
      <c r="S162">
        <v>13.8461538</v>
      </c>
      <c r="T162">
        <v>1329</v>
      </c>
      <c r="U162">
        <v>148231.92233009721</v>
      </c>
      <c r="V162" s="59"/>
      <c r="W162">
        <v>1706</v>
      </c>
      <c r="X162">
        <v>987</v>
      </c>
      <c r="Y162">
        <v>342</v>
      </c>
      <c r="Z162">
        <v>18607.479047382167</v>
      </c>
      <c r="AA162">
        <v>4423.7225126544954</v>
      </c>
      <c r="AB162" t="s">
        <v>297</v>
      </c>
      <c r="AC162">
        <v>88.896321099999994</v>
      </c>
      <c r="AD162">
        <v>22.876254200000002</v>
      </c>
      <c r="AE162">
        <v>1495</v>
      </c>
      <c r="AF162">
        <v>0</v>
      </c>
    </row>
    <row r="163" spans="1:32" x14ac:dyDescent="0.45">
      <c r="A163" s="59" t="s">
        <v>196</v>
      </c>
      <c r="B163" s="59" t="s">
        <v>203</v>
      </c>
      <c r="C163" s="59" t="s">
        <v>226</v>
      </c>
      <c r="D163" s="59" t="s">
        <v>67</v>
      </c>
      <c r="E163" s="59" t="s">
        <v>67</v>
      </c>
      <c r="F163" s="59" t="s">
        <v>67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65</v>
      </c>
      <c r="Q163">
        <v>0</v>
      </c>
      <c r="R163">
        <v>0</v>
      </c>
      <c r="S163">
        <v>0</v>
      </c>
      <c r="T163">
        <v>1329</v>
      </c>
      <c r="U163">
        <v>148231.92233009721</v>
      </c>
      <c r="V163" s="59"/>
      <c r="W163">
        <v>1706</v>
      </c>
      <c r="X163">
        <v>987</v>
      </c>
      <c r="Y163">
        <v>342</v>
      </c>
      <c r="Z163">
        <v>18607.479047382167</v>
      </c>
      <c r="AA163">
        <v>4423.7225126544954</v>
      </c>
      <c r="AB163" t="s">
        <v>297</v>
      </c>
      <c r="AC163">
        <v>88.896321099999994</v>
      </c>
      <c r="AD163">
        <v>22.876254200000002</v>
      </c>
      <c r="AE163">
        <v>1495</v>
      </c>
      <c r="AF163">
        <v>0</v>
      </c>
    </row>
    <row r="164" spans="1:32" x14ac:dyDescent="0.45">
      <c r="A164" s="59" t="s">
        <v>196</v>
      </c>
      <c r="B164" s="59" t="s">
        <v>203</v>
      </c>
      <c r="C164" s="59" t="s">
        <v>226</v>
      </c>
      <c r="D164" s="59" t="s">
        <v>68</v>
      </c>
      <c r="E164" s="59" t="s">
        <v>68</v>
      </c>
      <c r="F164" s="59" t="s">
        <v>68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65</v>
      </c>
      <c r="Q164">
        <v>0</v>
      </c>
      <c r="R164">
        <v>0</v>
      </c>
      <c r="S164">
        <v>0</v>
      </c>
      <c r="T164">
        <v>1329</v>
      </c>
      <c r="U164">
        <v>148231.92233009721</v>
      </c>
      <c r="V164" s="59"/>
      <c r="W164">
        <v>1706</v>
      </c>
      <c r="X164">
        <v>987</v>
      </c>
      <c r="Y164">
        <v>342</v>
      </c>
      <c r="Z164">
        <v>18607.479047382167</v>
      </c>
      <c r="AA164">
        <v>4423.7225126544954</v>
      </c>
      <c r="AB164" t="s">
        <v>297</v>
      </c>
      <c r="AC164">
        <v>88.896321099999994</v>
      </c>
      <c r="AD164">
        <v>22.876254200000002</v>
      </c>
      <c r="AE164">
        <v>1495</v>
      </c>
      <c r="AF164">
        <v>0</v>
      </c>
    </row>
    <row r="165" spans="1:32" x14ac:dyDescent="0.45">
      <c r="A165" s="59" t="s">
        <v>196</v>
      </c>
      <c r="B165" s="59" t="s">
        <v>203</v>
      </c>
      <c r="C165" s="59" t="s">
        <v>226</v>
      </c>
      <c r="D165" s="59" t="s">
        <v>69</v>
      </c>
      <c r="E165" s="59" t="s">
        <v>69</v>
      </c>
      <c r="F165" s="59" t="s">
        <v>69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65</v>
      </c>
      <c r="Q165">
        <v>0</v>
      </c>
      <c r="R165">
        <v>0</v>
      </c>
      <c r="S165">
        <v>0</v>
      </c>
      <c r="T165">
        <v>1329</v>
      </c>
      <c r="U165">
        <v>148231.92233009721</v>
      </c>
      <c r="V165" s="59"/>
      <c r="W165">
        <v>1706</v>
      </c>
      <c r="X165">
        <v>987</v>
      </c>
      <c r="Y165">
        <v>342</v>
      </c>
      <c r="Z165">
        <v>18607.479047382167</v>
      </c>
      <c r="AA165">
        <v>4423.7225126544954</v>
      </c>
      <c r="AB165" t="s">
        <v>297</v>
      </c>
      <c r="AC165">
        <v>88.896321099999994</v>
      </c>
      <c r="AD165">
        <v>22.876254200000002</v>
      </c>
      <c r="AE165">
        <v>1495</v>
      </c>
      <c r="AF165">
        <v>0</v>
      </c>
    </row>
    <row r="166" spans="1:32" x14ac:dyDescent="0.45">
      <c r="A166" s="59" t="s">
        <v>196</v>
      </c>
      <c r="B166" s="59" t="s">
        <v>203</v>
      </c>
      <c r="C166" s="59" t="s">
        <v>226</v>
      </c>
      <c r="D166" s="59" t="s">
        <v>70</v>
      </c>
      <c r="E166" s="59" t="s">
        <v>70</v>
      </c>
      <c r="F166" s="59" t="s">
        <v>70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65</v>
      </c>
      <c r="Q166">
        <v>0</v>
      </c>
      <c r="R166">
        <v>0</v>
      </c>
      <c r="S166">
        <v>0</v>
      </c>
      <c r="T166">
        <v>1329</v>
      </c>
      <c r="U166">
        <v>148231.92233009721</v>
      </c>
      <c r="V166" s="59"/>
      <c r="W166">
        <v>1706</v>
      </c>
      <c r="X166">
        <v>987</v>
      </c>
      <c r="Y166">
        <v>342</v>
      </c>
      <c r="Z166">
        <v>18607.479047382167</v>
      </c>
      <c r="AA166">
        <v>4423.7225126544954</v>
      </c>
      <c r="AB166" t="s">
        <v>297</v>
      </c>
      <c r="AC166">
        <v>88.896321099999994</v>
      </c>
      <c r="AD166">
        <v>22.876254200000002</v>
      </c>
      <c r="AE166">
        <v>1495</v>
      </c>
      <c r="AF166">
        <v>0</v>
      </c>
    </row>
    <row r="167" spans="1:32" x14ac:dyDescent="0.45">
      <c r="A167" s="59" t="s">
        <v>196</v>
      </c>
      <c r="B167" s="59" t="s">
        <v>203</v>
      </c>
      <c r="C167" s="59" t="s">
        <v>226</v>
      </c>
      <c r="D167" s="59" t="s">
        <v>71</v>
      </c>
      <c r="E167" s="59" t="s">
        <v>71</v>
      </c>
      <c r="F167" s="59" t="s">
        <v>71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  <c r="P167">
        <v>65</v>
      </c>
      <c r="Q167">
        <v>0</v>
      </c>
      <c r="R167">
        <v>0</v>
      </c>
      <c r="S167">
        <v>0</v>
      </c>
      <c r="T167">
        <v>1329</v>
      </c>
      <c r="U167">
        <v>148231.92233009721</v>
      </c>
      <c r="V167" s="59"/>
      <c r="W167">
        <v>1706</v>
      </c>
      <c r="X167">
        <v>987</v>
      </c>
      <c r="Y167">
        <v>342</v>
      </c>
      <c r="Z167">
        <v>18607.479047382167</v>
      </c>
      <c r="AA167">
        <v>4423.7225126544954</v>
      </c>
      <c r="AB167" t="s">
        <v>297</v>
      </c>
      <c r="AC167">
        <v>88.896321099999994</v>
      </c>
      <c r="AD167">
        <v>22.876254200000002</v>
      </c>
      <c r="AE167">
        <v>1495</v>
      </c>
      <c r="AF167">
        <v>0</v>
      </c>
    </row>
    <row r="168" spans="1:32" x14ac:dyDescent="0.45">
      <c r="A168" s="59" t="s">
        <v>196</v>
      </c>
      <c r="B168" s="59" t="s">
        <v>203</v>
      </c>
      <c r="C168" s="59" t="s">
        <v>226</v>
      </c>
      <c r="D168" s="59" t="s">
        <v>72</v>
      </c>
      <c r="E168" s="59" t="s">
        <v>72</v>
      </c>
      <c r="F168" s="59" t="s">
        <v>72</v>
      </c>
      <c r="G168">
        <v>0</v>
      </c>
      <c r="H168">
        <v>3</v>
      </c>
      <c r="I168">
        <v>7</v>
      </c>
      <c r="J168">
        <v>1</v>
      </c>
      <c r="K168">
        <v>2</v>
      </c>
      <c r="L168">
        <v>385.18446601941798</v>
      </c>
      <c r="M168">
        <v>54.629491328519997</v>
      </c>
      <c r="N168">
        <v>0</v>
      </c>
      <c r="O168">
        <v>439.81395734793801</v>
      </c>
      <c r="P168">
        <v>65</v>
      </c>
      <c r="Q168">
        <v>4.6153846200000004</v>
      </c>
      <c r="R168" t="s">
        <v>256</v>
      </c>
      <c r="S168">
        <v>3.0769230799999998</v>
      </c>
      <c r="T168">
        <v>1329</v>
      </c>
      <c r="U168">
        <v>148231.92233009721</v>
      </c>
      <c r="V168" s="59"/>
      <c r="W168">
        <v>1706</v>
      </c>
      <c r="X168">
        <v>987</v>
      </c>
      <c r="Y168">
        <v>342</v>
      </c>
      <c r="Z168">
        <v>18607.479047382167</v>
      </c>
      <c r="AA168">
        <v>4423.7225126544954</v>
      </c>
      <c r="AB168" t="s">
        <v>297</v>
      </c>
      <c r="AC168">
        <v>88.896321099999994</v>
      </c>
      <c r="AD168">
        <v>22.876254200000002</v>
      </c>
      <c r="AE168">
        <v>1495</v>
      </c>
      <c r="AF168">
        <v>0</v>
      </c>
    </row>
    <row r="169" spans="1:32" x14ac:dyDescent="0.45">
      <c r="A169" s="59" t="s">
        <v>196</v>
      </c>
      <c r="B169" s="59" t="s">
        <v>203</v>
      </c>
      <c r="C169" s="59" t="s">
        <v>226</v>
      </c>
      <c r="D169" s="59" t="s">
        <v>73</v>
      </c>
      <c r="E169" s="59" t="s">
        <v>73</v>
      </c>
      <c r="F169" s="59" t="s">
        <v>73</v>
      </c>
      <c r="G169">
        <v>0</v>
      </c>
      <c r="H169">
        <v>14</v>
      </c>
      <c r="I169">
        <v>24</v>
      </c>
      <c r="J169">
        <v>4</v>
      </c>
      <c r="K169">
        <v>10</v>
      </c>
      <c r="L169">
        <v>1257.3786407767011</v>
      </c>
      <c r="M169">
        <v>315.53398058252202</v>
      </c>
      <c r="N169">
        <v>68.376068376066996</v>
      </c>
      <c r="O169">
        <v>1641.2886897352901</v>
      </c>
      <c r="P169">
        <v>65</v>
      </c>
      <c r="Q169">
        <v>21.5384615</v>
      </c>
      <c r="R169" t="s">
        <v>257</v>
      </c>
      <c r="S169">
        <v>15.384615399999999</v>
      </c>
      <c r="T169">
        <v>1329</v>
      </c>
      <c r="U169">
        <v>148231.92233009721</v>
      </c>
      <c r="V169" s="59"/>
      <c r="W169">
        <v>1706</v>
      </c>
      <c r="X169">
        <v>987</v>
      </c>
      <c r="Y169">
        <v>342</v>
      </c>
      <c r="Z169">
        <v>18607.479047382167</v>
      </c>
      <c r="AA169">
        <v>4423.7225126544954</v>
      </c>
      <c r="AB169" t="s">
        <v>297</v>
      </c>
      <c r="AC169">
        <v>88.896321099999994</v>
      </c>
      <c r="AD169">
        <v>22.876254200000002</v>
      </c>
      <c r="AE169">
        <v>1495</v>
      </c>
      <c r="AF169">
        <v>0</v>
      </c>
    </row>
    <row r="170" spans="1:32" x14ac:dyDescent="0.45">
      <c r="A170" s="59" t="s">
        <v>196</v>
      </c>
      <c r="B170" s="59" t="s">
        <v>204</v>
      </c>
      <c r="C170" s="59" t="s">
        <v>227</v>
      </c>
      <c r="D170" s="59" t="s">
        <v>51</v>
      </c>
      <c r="E170" s="59" t="s">
        <v>51</v>
      </c>
      <c r="F170" s="59" t="s">
        <v>51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65</v>
      </c>
      <c r="Q170">
        <v>0</v>
      </c>
      <c r="R170">
        <v>0</v>
      </c>
      <c r="S170">
        <v>0</v>
      </c>
      <c r="T170">
        <v>1329</v>
      </c>
      <c r="U170">
        <v>148231.92233009721</v>
      </c>
      <c r="V170" s="59"/>
      <c r="W170">
        <v>1706</v>
      </c>
      <c r="X170">
        <v>987</v>
      </c>
      <c r="Y170">
        <v>342</v>
      </c>
      <c r="Z170">
        <v>18607.479047382167</v>
      </c>
      <c r="AA170">
        <v>4423.7225126544954</v>
      </c>
      <c r="AB170" t="s">
        <v>297</v>
      </c>
      <c r="AC170">
        <v>88.896321099999994</v>
      </c>
      <c r="AD170">
        <v>22.876254200000002</v>
      </c>
      <c r="AE170">
        <v>1495</v>
      </c>
      <c r="AF170">
        <v>0</v>
      </c>
    </row>
    <row r="171" spans="1:32" x14ac:dyDescent="0.45">
      <c r="A171" s="59" t="s">
        <v>196</v>
      </c>
      <c r="B171" s="59" t="s">
        <v>204</v>
      </c>
      <c r="C171" s="59" t="s">
        <v>227</v>
      </c>
      <c r="D171" s="59" t="s">
        <v>52</v>
      </c>
      <c r="E171" s="59" t="s">
        <v>52</v>
      </c>
      <c r="F171" s="59" t="s">
        <v>52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65</v>
      </c>
      <c r="Q171">
        <v>0</v>
      </c>
      <c r="R171">
        <v>0</v>
      </c>
      <c r="S171">
        <v>0</v>
      </c>
      <c r="T171">
        <v>1329</v>
      </c>
      <c r="U171">
        <v>148231.92233009721</v>
      </c>
      <c r="V171" s="59"/>
      <c r="W171">
        <v>1706</v>
      </c>
      <c r="X171">
        <v>987</v>
      </c>
      <c r="Y171">
        <v>342</v>
      </c>
      <c r="Z171">
        <v>18607.479047382167</v>
      </c>
      <c r="AA171">
        <v>4423.7225126544954</v>
      </c>
      <c r="AB171" t="s">
        <v>297</v>
      </c>
      <c r="AC171">
        <v>88.896321099999994</v>
      </c>
      <c r="AD171">
        <v>22.876254200000002</v>
      </c>
      <c r="AE171">
        <v>1495</v>
      </c>
      <c r="AF171">
        <v>0</v>
      </c>
    </row>
    <row r="172" spans="1:32" x14ac:dyDescent="0.45">
      <c r="A172" s="59" t="s">
        <v>196</v>
      </c>
      <c r="B172" s="59" t="s">
        <v>204</v>
      </c>
      <c r="C172" s="59" t="s">
        <v>227</v>
      </c>
      <c r="D172" s="59" t="s">
        <v>53</v>
      </c>
      <c r="E172" s="59" t="s">
        <v>53</v>
      </c>
      <c r="F172" s="59" t="s">
        <v>53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65</v>
      </c>
      <c r="Q172">
        <v>0</v>
      </c>
      <c r="R172">
        <v>0</v>
      </c>
      <c r="S172">
        <v>0</v>
      </c>
      <c r="T172">
        <v>1329</v>
      </c>
      <c r="U172">
        <v>148231.92233009721</v>
      </c>
      <c r="V172" s="59"/>
      <c r="W172">
        <v>1706</v>
      </c>
      <c r="X172">
        <v>987</v>
      </c>
      <c r="Y172">
        <v>342</v>
      </c>
      <c r="Z172">
        <v>18607.479047382167</v>
      </c>
      <c r="AA172">
        <v>4423.7225126544954</v>
      </c>
      <c r="AB172" t="s">
        <v>297</v>
      </c>
      <c r="AC172">
        <v>88.896321099999994</v>
      </c>
      <c r="AD172">
        <v>22.876254200000002</v>
      </c>
      <c r="AE172">
        <v>1495</v>
      </c>
      <c r="AF172">
        <v>0</v>
      </c>
    </row>
    <row r="173" spans="1:32" x14ac:dyDescent="0.45">
      <c r="A173" s="59" t="s">
        <v>196</v>
      </c>
      <c r="B173" s="59" t="s">
        <v>204</v>
      </c>
      <c r="C173" s="59" t="s">
        <v>227</v>
      </c>
      <c r="D173" s="59" t="s">
        <v>54</v>
      </c>
      <c r="E173" s="59" t="s">
        <v>54</v>
      </c>
      <c r="F173" s="59" t="s">
        <v>54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65</v>
      </c>
      <c r="Q173">
        <v>0</v>
      </c>
      <c r="R173">
        <v>0</v>
      </c>
      <c r="S173">
        <v>0</v>
      </c>
      <c r="T173">
        <v>1329</v>
      </c>
      <c r="U173">
        <v>148231.92233009721</v>
      </c>
      <c r="V173" s="59"/>
      <c r="W173">
        <v>1706</v>
      </c>
      <c r="X173">
        <v>987</v>
      </c>
      <c r="Y173">
        <v>342</v>
      </c>
      <c r="Z173">
        <v>18607.479047382167</v>
      </c>
      <c r="AA173">
        <v>4423.7225126544954</v>
      </c>
      <c r="AB173" t="s">
        <v>297</v>
      </c>
      <c r="AC173">
        <v>88.896321099999994</v>
      </c>
      <c r="AD173">
        <v>22.876254200000002</v>
      </c>
      <c r="AE173">
        <v>1495</v>
      </c>
      <c r="AF173">
        <v>0</v>
      </c>
    </row>
    <row r="174" spans="1:32" x14ac:dyDescent="0.45">
      <c r="A174" s="59" t="s">
        <v>196</v>
      </c>
      <c r="B174" s="59" t="s">
        <v>204</v>
      </c>
      <c r="C174" s="59" t="s">
        <v>227</v>
      </c>
      <c r="D174" s="59" t="s">
        <v>55</v>
      </c>
      <c r="E174" s="59" t="s">
        <v>55</v>
      </c>
      <c r="F174" s="59" t="s">
        <v>55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65</v>
      </c>
      <c r="Q174">
        <v>0</v>
      </c>
      <c r="R174">
        <v>0</v>
      </c>
      <c r="S174">
        <v>0</v>
      </c>
      <c r="T174">
        <v>1329</v>
      </c>
      <c r="U174">
        <v>148231.92233009721</v>
      </c>
      <c r="V174" s="59"/>
      <c r="W174">
        <v>1706</v>
      </c>
      <c r="X174">
        <v>987</v>
      </c>
      <c r="Y174">
        <v>342</v>
      </c>
      <c r="Z174">
        <v>18607.479047382167</v>
      </c>
      <c r="AA174">
        <v>4423.7225126544954</v>
      </c>
      <c r="AB174" t="s">
        <v>297</v>
      </c>
      <c r="AC174">
        <v>88.896321099999994</v>
      </c>
      <c r="AD174">
        <v>22.876254200000002</v>
      </c>
      <c r="AE174">
        <v>1495</v>
      </c>
      <c r="AF174">
        <v>0</v>
      </c>
    </row>
    <row r="175" spans="1:32" x14ac:dyDescent="0.45">
      <c r="A175" s="59" t="s">
        <v>196</v>
      </c>
      <c r="B175" s="59" t="s">
        <v>204</v>
      </c>
      <c r="C175" s="59" t="s">
        <v>227</v>
      </c>
      <c r="D175" s="59" t="s">
        <v>56</v>
      </c>
      <c r="E175" s="59" t="s">
        <v>56</v>
      </c>
      <c r="F175" s="59" t="s">
        <v>56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65</v>
      </c>
      <c r="Q175">
        <v>0</v>
      </c>
      <c r="R175">
        <v>0</v>
      </c>
      <c r="S175">
        <v>0</v>
      </c>
      <c r="T175">
        <v>1329</v>
      </c>
      <c r="U175">
        <v>148231.92233009721</v>
      </c>
      <c r="V175" s="59"/>
      <c r="W175">
        <v>1706</v>
      </c>
      <c r="X175">
        <v>987</v>
      </c>
      <c r="Y175">
        <v>342</v>
      </c>
      <c r="Z175">
        <v>18607.479047382167</v>
      </c>
      <c r="AA175">
        <v>4423.7225126544954</v>
      </c>
      <c r="AB175" t="s">
        <v>297</v>
      </c>
      <c r="AC175">
        <v>88.896321099999994</v>
      </c>
      <c r="AD175">
        <v>22.876254200000002</v>
      </c>
      <c r="AE175">
        <v>1495</v>
      </c>
      <c r="AF175">
        <v>0</v>
      </c>
    </row>
    <row r="176" spans="1:32" x14ac:dyDescent="0.45">
      <c r="A176" s="59" t="s">
        <v>196</v>
      </c>
      <c r="B176" s="59" t="s">
        <v>204</v>
      </c>
      <c r="C176" s="59" t="s">
        <v>227</v>
      </c>
      <c r="D176" s="59" t="s">
        <v>57</v>
      </c>
      <c r="E176" s="59" t="s">
        <v>57</v>
      </c>
      <c r="F176" s="59" t="s">
        <v>57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65</v>
      </c>
      <c r="Q176">
        <v>0</v>
      </c>
      <c r="R176">
        <v>0</v>
      </c>
      <c r="S176">
        <v>0</v>
      </c>
      <c r="T176">
        <v>1329</v>
      </c>
      <c r="U176">
        <v>148231.92233009721</v>
      </c>
      <c r="V176" s="59"/>
      <c r="W176">
        <v>1706</v>
      </c>
      <c r="X176">
        <v>987</v>
      </c>
      <c r="Y176">
        <v>342</v>
      </c>
      <c r="Z176">
        <v>18607.479047382167</v>
      </c>
      <c r="AA176">
        <v>4423.7225126544954</v>
      </c>
      <c r="AB176" t="s">
        <v>297</v>
      </c>
      <c r="AC176">
        <v>88.896321099999994</v>
      </c>
      <c r="AD176">
        <v>22.876254200000002</v>
      </c>
      <c r="AE176">
        <v>1495</v>
      </c>
      <c r="AF176">
        <v>0</v>
      </c>
    </row>
    <row r="177" spans="1:32" x14ac:dyDescent="0.45">
      <c r="A177" s="59" t="s">
        <v>196</v>
      </c>
      <c r="B177" s="59" t="s">
        <v>204</v>
      </c>
      <c r="C177" s="59" t="s">
        <v>227</v>
      </c>
      <c r="D177" s="59" t="s">
        <v>58</v>
      </c>
      <c r="E177" s="59" t="s">
        <v>58</v>
      </c>
      <c r="F177" s="59" t="s">
        <v>58</v>
      </c>
      <c r="G177">
        <v>0</v>
      </c>
      <c r="H177">
        <v>8</v>
      </c>
      <c r="I177">
        <v>8</v>
      </c>
      <c r="J177">
        <v>8</v>
      </c>
      <c r="K177">
        <v>0</v>
      </c>
      <c r="L177">
        <v>789.32038834951595</v>
      </c>
      <c r="M177">
        <v>116.504854368935</v>
      </c>
      <c r="N177">
        <v>64.957264957264002</v>
      </c>
      <c r="O177">
        <v>970.78250767571501</v>
      </c>
      <c r="P177">
        <v>65</v>
      </c>
      <c r="Q177">
        <v>12.307692299999999</v>
      </c>
      <c r="R177">
        <v>98.665048543689494</v>
      </c>
      <c r="S177">
        <v>0</v>
      </c>
      <c r="T177">
        <v>1329</v>
      </c>
      <c r="U177">
        <v>148231.92233009721</v>
      </c>
      <c r="V177" s="59"/>
      <c r="W177">
        <v>1706</v>
      </c>
      <c r="X177">
        <v>987</v>
      </c>
      <c r="Y177">
        <v>342</v>
      </c>
      <c r="Z177">
        <v>18607.479047382167</v>
      </c>
      <c r="AA177">
        <v>4423.7225126544954</v>
      </c>
      <c r="AB177" t="s">
        <v>297</v>
      </c>
      <c r="AC177">
        <v>88.896321099999994</v>
      </c>
      <c r="AD177">
        <v>22.876254200000002</v>
      </c>
      <c r="AE177">
        <v>1495</v>
      </c>
      <c r="AF177">
        <v>0</v>
      </c>
    </row>
    <row r="178" spans="1:32" x14ac:dyDescent="0.45">
      <c r="A178" s="59" t="s">
        <v>196</v>
      </c>
      <c r="B178" s="59" t="s">
        <v>204</v>
      </c>
      <c r="C178" s="59" t="s">
        <v>227</v>
      </c>
      <c r="D178" s="59" t="s">
        <v>59</v>
      </c>
      <c r="E178" s="59" t="s">
        <v>59</v>
      </c>
      <c r="F178" s="59" t="s">
        <v>59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>
        <v>65</v>
      </c>
      <c r="Q178">
        <v>0</v>
      </c>
      <c r="R178">
        <v>0</v>
      </c>
      <c r="S178">
        <v>0</v>
      </c>
      <c r="T178">
        <v>1329</v>
      </c>
      <c r="U178">
        <v>148231.92233009721</v>
      </c>
      <c r="V178" s="59"/>
      <c r="W178">
        <v>1706</v>
      </c>
      <c r="X178">
        <v>987</v>
      </c>
      <c r="Y178">
        <v>342</v>
      </c>
      <c r="Z178">
        <v>18607.479047382167</v>
      </c>
      <c r="AA178">
        <v>4423.7225126544954</v>
      </c>
      <c r="AB178" t="s">
        <v>297</v>
      </c>
      <c r="AC178">
        <v>88.896321099999994</v>
      </c>
      <c r="AD178">
        <v>22.876254200000002</v>
      </c>
      <c r="AE178">
        <v>1495</v>
      </c>
      <c r="AF178">
        <v>0</v>
      </c>
    </row>
    <row r="179" spans="1:32" x14ac:dyDescent="0.45">
      <c r="A179" s="59" t="s">
        <v>196</v>
      </c>
      <c r="B179" s="59" t="s">
        <v>204</v>
      </c>
      <c r="C179" s="59" t="s">
        <v>227</v>
      </c>
      <c r="D179" s="59" t="s">
        <v>28</v>
      </c>
      <c r="E179" s="59" t="s">
        <v>28</v>
      </c>
      <c r="F179" s="59" t="s">
        <v>28</v>
      </c>
      <c r="G179">
        <v>0</v>
      </c>
      <c r="H179">
        <v>10</v>
      </c>
      <c r="I179">
        <v>15</v>
      </c>
      <c r="J179">
        <v>5</v>
      </c>
      <c r="K179">
        <v>5</v>
      </c>
      <c r="L179">
        <v>514.56310679612</v>
      </c>
      <c r="M179">
        <v>256.07086548834098</v>
      </c>
      <c r="N179">
        <v>1.3675213675210001</v>
      </c>
      <c r="O179">
        <v>772.00149365198195</v>
      </c>
      <c r="P179">
        <v>65</v>
      </c>
      <c r="Q179">
        <v>15.384615399999999</v>
      </c>
      <c r="R179">
        <v>51.456310679612002</v>
      </c>
      <c r="S179">
        <v>7.6923076899999998</v>
      </c>
      <c r="T179">
        <v>1329</v>
      </c>
      <c r="U179">
        <v>148231.92233009721</v>
      </c>
      <c r="V179" s="59"/>
      <c r="W179">
        <v>1706</v>
      </c>
      <c r="X179">
        <v>987</v>
      </c>
      <c r="Y179">
        <v>342</v>
      </c>
      <c r="Z179">
        <v>18607.479047382167</v>
      </c>
      <c r="AA179">
        <v>4423.7225126544954</v>
      </c>
      <c r="AB179" t="s">
        <v>297</v>
      </c>
      <c r="AC179">
        <v>88.896321099999994</v>
      </c>
      <c r="AD179">
        <v>22.876254200000002</v>
      </c>
      <c r="AE179">
        <v>1495</v>
      </c>
      <c r="AF179">
        <v>0</v>
      </c>
    </row>
    <row r="180" spans="1:32" x14ac:dyDescent="0.45">
      <c r="A180" s="59" t="s">
        <v>196</v>
      </c>
      <c r="B180" s="59" t="s">
        <v>204</v>
      </c>
      <c r="C180" s="59" t="s">
        <v>227</v>
      </c>
      <c r="D180" s="59" t="s">
        <v>60</v>
      </c>
      <c r="E180" s="59" t="s">
        <v>60</v>
      </c>
      <c r="F180" s="59" t="s">
        <v>60</v>
      </c>
      <c r="G180">
        <v>0</v>
      </c>
      <c r="H180">
        <v>3</v>
      </c>
      <c r="I180">
        <v>3</v>
      </c>
      <c r="J180">
        <v>3</v>
      </c>
      <c r="K180">
        <v>0</v>
      </c>
      <c r="L180">
        <v>142.71844660194299</v>
      </c>
      <c r="M180">
        <v>29.126213592233999</v>
      </c>
      <c r="N180">
        <v>0</v>
      </c>
      <c r="O180">
        <v>171.84466019417701</v>
      </c>
      <c r="P180">
        <v>65</v>
      </c>
      <c r="Q180">
        <v>4.6153846200000004</v>
      </c>
      <c r="R180">
        <v>47.572815533981</v>
      </c>
      <c r="S180">
        <v>0</v>
      </c>
      <c r="T180">
        <v>1329</v>
      </c>
      <c r="U180">
        <v>148231.92233009721</v>
      </c>
      <c r="V180" s="59"/>
      <c r="W180">
        <v>1706</v>
      </c>
      <c r="X180">
        <v>987</v>
      </c>
      <c r="Y180">
        <v>342</v>
      </c>
      <c r="Z180">
        <v>18607.479047382167</v>
      </c>
      <c r="AA180">
        <v>4423.7225126544954</v>
      </c>
      <c r="AB180" t="s">
        <v>297</v>
      </c>
      <c r="AC180">
        <v>88.896321099999994</v>
      </c>
      <c r="AD180">
        <v>22.876254200000002</v>
      </c>
      <c r="AE180">
        <v>1495</v>
      </c>
      <c r="AF180">
        <v>0</v>
      </c>
    </row>
    <row r="181" spans="1:32" x14ac:dyDescent="0.45">
      <c r="A181" s="59" t="s">
        <v>196</v>
      </c>
      <c r="B181" s="59" t="s">
        <v>204</v>
      </c>
      <c r="C181" s="59" t="s">
        <v>227</v>
      </c>
      <c r="D181" s="59" t="s">
        <v>61</v>
      </c>
      <c r="E181" s="59" t="s">
        <v>61</v>
      </c>
      <c r="F181" s="59" t="s">
        <v>61</v>
      </c>
      <c r="G181">
        <v>0</v>
      </c>
      <c r="H181">
        <v>0</v>
      </c>
      <c r="I181">
        <v>0</v>
      </c>
      <c r="J181">
        <v>0</v>
      </c>
      <c r="K181">
        <v>0</v>
      </c>
      <c r="L181">
        <v>0</v>
      </c>
      <c r="M181">
        <v>0</v>
      </c>
      <c r="N181">
        <v>0</v>
      </c>
      <c r="O181">
        <v>0</v>
      </c>
      <c r="P181">
        <v>65</v>
      </c>
      <c r="Q181">
        <v>0</v>
      </c>
      <c r="R181">
        <v>0</v>
      </c>
      <c r="S181">
        <v>0</v>
      </c>
      <c r="T181">
        <v>1329</v>
      </c>
      <c r="U181">
        <v>148231.92233009721</v>
      </c>
      <c r="V181" s="59"/>
      <c r="W181">
        <v>1706</v>
      </c>
      <c r="X181">
        <v>987</v>
      </c>
      <c r="Y181">
        <v>342</v>
      </c>
      <c r="Z181">
        <v>18607.479047382167</v>
      </c>
      <c r="AA181">
        <v>4423.7225126544954</v>
      </c>
      <c r="AB181" t="s">
        <v>297</v>
      </c>
      <c r="AC181">
        <v>88.896321099999994</v>
      </c>
      <c r="AD181">
        <v>22.876254200000002</v>
      </c>
      <c r="AE181">
        <v>1495</v>
      </c>
      <c r="AF181">
        <v>0</v>
      </c>
    </row>
    <row r="182" spans="1:32" x14ac:dyDescent="0.45">
      <c r="A182" s="59" t="s">
        <v>196</v>
      </c>
      <c r="B182" s="59" t="s">
        <v>204</v>
      </c>
      <c r="C182" s="59" t="s">
        <v>227</v>
      </c>
      <c r="D182" s="59" t="s">
        <v>62</v>
      </c>
      <c r="E182" s="59" t="s">
        <v>62</v>
      </c>
      <c r="F182" s="59" t="s">
        <v>62</v>
      </c>
      <c r="G182">
        <v>0</v>
      </c>
      <c r="H182">
        <v>1</v>
      </c>
      <c r="I182">
        <v>1</v>
      </c>
      <c r="J182">
        <v>1</v>
      </c>
      <c r="K182">
        <v>0</v>
      </c>
      <c r="L182">
        <v>121.359223300971</v>
      </c>
      <c r="M182">
        <v>9.7087378640779995</v>
      </c>
      <c r="N182">
        <v>0</v>
      </c>
      <c r="O182">
        <v>131.06796116504901</v>
      </c>
      <c r="P182">
        <v>65</v>
      </c>
      <c r="Q182">
        <v>1.5384615399999999</v>
      </c>
      <c r="R182">
        <v>121.359223300971</v>
      </c>
      <c r="S182">
        <v>0</v>
      </c>
      <c r="T182">
        <v>1329</v>
      </c>
      <c r="U182">
        <v>148231.92233009721</v>
      </c>
      <c r="V182" s="59"/>
      <c r="W182">
        <v>1706</v>
      </c>
      <c r="X182">
        <v>987</v>
      </c>
      <c r="Y182">
        <v>342</v>
      </c>
      <c r="Z182">
        <v>18607.479047382167</v>
      </c>
      <c r="AA182">
        <v>4423.7225126544954</v>
      </c>
      <c r="AB182" t="s">
        <v>297</v>
      </c>
      <c r="AC182">
        <v>88.896321099999994</v>
      </c>
      <c r="AD182">
        <v>22.876254200000002</v>
      </c>
      <c r="AE182">
        <v>1495</v>
      </c>
      <c r="AF182">
        <v>0</v>
      </c>
    </row>
    <row r="183" spans="1:32" x14ac:dyDescent="0.45">
      <c r="A183" s="59" t="s">
        <v>196</v>
      </c>
      <c r="B183" s="59" t="s">
        <v>204</v>
      </c>
      <c r="C183" s="59" t="s">
        <v>227</v>
      </c>
      <c r="D183" s="59" t="s">
        <v>63</v>
      </c>
      <c r="E183" s="59" t="s">
        <v>63</v>
      </c>
      <c r="F183" s="59" t="s">
        <v>63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65</v>
      </c>
      <c r="Q183">
        <v>0</v>
      </c>
      <c r="R183">
        <v>0</v>
      </c>
      <c r="S183">
        <v>0</v>
      </c>
      <c r="T183">
        <v>1329</v>
      </c>
      <c r="U183">
        <v>148231.92233009721</v>
      </c>
      <c r="V183" s="59"/>
      <c r="W183">
        <v>1706</v>
      </c>
      <c r="X183">
        <v>987</v>
      </c>
      <c r="Y183">
        <v>342</v>
      </c>
      <c r="Z183">
        <v>18607.479047382167</v>
      </c>
      <c r="AA183">
        <v>4423.7225126544954</v>
      </c>
      <c r="AB183" t="s">
        <v>297</v>
      </c>
      <c r="AC183">
        <v>88.896321099999994</v>
      </c>
      <c r="AD183">
        <v>22.876254200000002</v>
      </c>
      <c r="AE183">
        <v>1495</v>
      </c>
      <c r="AF183">
        <v>0</v>
      </c>
    </row>
    <row r="184" spans="1:32" x14ac:dyDescent="0.45">
      <c r="A184" s="59" t="s">
        <v>196</v>
      </c>
      <c r="B184" s="59" t="s">
        <v>204</v>
      </c>
      <c r="C184" s="59" t="s">
        <v>227</v>
      </c>
      <c r="D184" s="59" t="s">
        <v>64</v>
      </c>
      <c r="E184" s="59" t="s">
        <v>64</v>
      </c>
      <c r="F184" s="59" t="s">
        <v>64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65</v>
      </c>
      <c r="Q184">
        <v>0</v>
      </c>
      <c r="R184">
        <v>0</v>
      </c>
      <c r="S184">
        <v>0</v>
      </c>
      <c r="T184">
        <v>1329</v>
      </c>
      <c r="U184">
        <v>148231.92233009721</v>
      </c>
      <c r="V184" s="59"/>
      <c r="W184">
        <v>1706</v>
      </c>
      <c r="X184">
        <v>987</v>
      </c>
      <c r="Y184">
        <v>342</v>
      </c>
      <c r="Z184">
        <v>18607.479047382167</v>
      </c>
      <c r="AA184">
        <v>4423.7225126544954</v>
      </c>
      <c r="AB184" t="s">
        <v>297</v>
      </c>
      <c r="AC184">
        <v>88.896321099999994</v>
      </c>
      <c r="AD184">
        <v>22.876254200000002</v>
      </c>
      <c r="AE184">
        <v>1495</v>
      </c>
      <c r="AF184">
        <v>0</v>
      </c>
    </row>
    <row r="185" spans="1:32" x14ac:dyDescent="0.45">
      <c r="A185" s="59" t="s">
        <v>196</v>
      </c>
      <c r="B185" s="59" t="s">
        <v>204</v>
      </c>
      <c r="C185" s="59" t="s">
        <v>227</v>
      </c>
      <c r="D185" s="59" t="s">
        <v>65</v>
      </c>
      <c r="E185" s="59" t="s">
        <v>65</v>
      </c>
      <c r="F185" s="59" t="s">
        <v>65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0</v>
      </c>
      <c r="M185">
        <v>0</v>
      </c>
      <c r="N185">
        <v>0</v>
      </c>
      <c r="O185">
        <v>0</v>
      </c>
      <c r="P185">
        <v>65</v>
      </c>
      <c r="Q185">
        <v>0</v>
      </c>
      <c r="R185">
        <v>0</v>
      </c>
      <c r="S185">
        <v>0</v>
      </c>
      <c r="T185">
        <v>1329</v>
      </c>
      <c r="U185">
        <v>148231.92233009721</v>
      </c>
      <c r="V185" s="59"/>
      <c r="W185">
        <v>1706</v>
      </c>
      <c r="X185">
        <v>987</v>
      </c>
      <c r="Y185">
        <v>342</v>
      </c>
      <c r="Z185">
        <v>18607.479047382167</v>
      </c>
      <c r="AA185">
        <v>4423.7225126544954</v>
      </c>
      <c r="AB185" t="s">
        <v>297</v>
      </c>
      <c r="AC185">
        <v>88.896321099999994</v>
      </c>
      <c r="AD185">
        <v>22.876254200000002</v>
      </c>
      <c r="AE185">
        <v>1495</v>
      </c>
      <c r="AF185">
        <v>0</v>
      </c>
    </row>
    <row r="186" spans="1:32" x14ac:dyDescent="0.45">
      <c r="A186" s="59" t="s">
        <v>196</v>
      </c>
      <c r="B186" s="59" t="s">
        <v>204</v>
      </c>
      <c r="C186" s="59" t="s">
        <v>227</v>
      </c>
      <c r="D186" s="59" t="s">
        <v>66</v>
      </c>
      <c r="E186" s="59" t="s">
        <v>66</v>
      </c>
      <c r="F186" s="59" t="s">
        <v>66</v>
      </c>
      <c r="G186">
        <v>0</v>
      </c>
      <c r="H186">
        <v>6</v>
      </c>
      <c r="I186">
        <v>9</v>
      </c>
      <c r="J186">
        <v>3</v>
      </c>
      <c r="K186">
        <v>3</v>
      </c>
      <c r="L186">
        <v>418.54368932039</v>
      </c>
      <c r="M186">
        <v>126.267529665588</v>
      </c>
      <c r="N186">
        <v>64.102564102562994</v>
      </c>
      <c r="O186">
        <v>608.91378308854098</v>
      </c>
      <c r="P186">
        <v>65</v>
      </c>
      <c r="Q186">
        <v>9.2307692299999999</v>
      </c>
      <c r="R186" t="s">
        <v>258</v>
      </c>
      <c r="S186">
        <v>4.6153846200000004</v>
      </c>
      <c r="T186">
        <v>1329</v>
      </c>
      <c r="U186">
        <v>148231.92233009721</v>
      </c>
      <c r="V186" s="59"/>
      <c r="W186">
        <v>1706</v>
      </c>
      <c r="X186">
        <v>987</v>
      </c>
      <c r="Y186">
        <v>342</v>
      </c>
      <c r="Z186">
        <v>18607.479047382167</v>
      </c>
      <c r="AA186">
        <v>4423.7225126544954</v>
      </c>
      <c r="AB186" t="s">
        <v>297</v>
      </c>
      <c r="AC186">
        <v>88.896321099999994</v>
      </c>
      <c r="AD186">
        <v>22.876254200000002</v>
      </c>
      <c r="AE186">
        <v>1495</v>
      </c>
      <c r="AF186">
        <v>0</v>
      </c>
    </row>
    <row r="187" spans="1:32" x14ac:dyDescent="0.45">
      <c r="A187" s="59" t="s">
        <v>196</v>
      </c>
      <c r="B187" s="59" t="s">
        <v>204</v>
      </c>
      <c r="C187" s="59" t="s">
        <v>227</v>
      </c>
      <c r="D187" s="59" t="s">
        <v>67</v>
      </c>
      <c r="E187" s="59" t="s">
        <v>67</v>
      </c>
      <c r="F187" s="59" t="s">
        <v>67</v>
      </c>
      <c r="G187">
        <v>0</v>
      </c>
      <c r="H187">
        <v>2</v>
      </c>
      <c r="I187">
        <v>2</v>
      </c>
      <c r="J187">
        <v>2</v>
      </c>
      <c r="K187">
        <v>0</v>
      </c>
      <c r="L187">
        <v>118.64077669903</v>
      </c>
      <c r="M187">
        <v>19.417475728155999</v>
      </c>
      <c r="N187">
        <v>21.367521367521</v>
      </c>
      <c r="O187">
        <v>159.425773794707</v>
      </c>
      <c r="P187">
        <v>65</v>
      </c>
      <c r="Q187">
        <v>3.0769230799999998</v>
      </c>
      <c r="R187">
        <v>59.320388349515</v>
      </c>
      <c r="S187">
        <v>0</v>
      </c>
      <c r="T187">
        <v>1329</v>
      </c>
      <c r="U187">
        <v>148231.92233009721</v>
      </c>
      <c r="V187" s="59"/>
      <c r="W187">
        <v>1706</v>
      </c>
      <c r="X187">
        <v>987</v>
      </c>
      <c r="Y187">
        <v>342</v>
      </c>
      <c r="Z187">
        <v>18607.479047382167</v>
      </c>
      <c r="AA187">
        <v>4423.7225126544954</v>
      </c>
      <c r="AB187" t="s">
        <v>297</v>
      </c>
      <c r="AC187">
        <v>88.896321099999994</v>
      </c>
      <c r="AD187">
        <v>22.876254200000002</v>
      </c>
      <c r="AE187">
        <v>1495</v>
      </c>
      <c r="AF187">
        <v>0</v>
      </c>
    </row>
    <row r="188" spans="1:32" x14ac:dyDescent="0.45">
      <c r="A188" s="59" t="s">
        <v>196</v>
      </c>
      <c r="B188" s="59" t="s">
        <v>204</v>
      </c>
      <c r="C188" s="59" t="s">
        <v>227</v>
      </c>
      <c r="D188" s="59" t="s">
        <v>68</v>
      </c>
      <c r="E188" s="59" t="s">
        <v>68</v>
      </c>
      <c r="F188" s="59" t="s">
        <v>68</v>
      </c>
      <c r="G188">
        <v>0</v>
      </c>
      <c r="H188">
        <v>0</v>
      </c>
      <c r="I188">
        <v>0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65</v>
      </c>
      <c r="Q188">
        <v>0</v>
      </c>
      <c r="R188">
        <v>0</v>
      </c>
      <c r="S188">
        <v>0</v>
      </c>
      <c r="T188">
        <v>1329</v>
      </c>
      <c r="U188">
        <v>148231.92233009721</v>
      </c>
      <c r="V188" s="59"/>
      <c r="W188">
        <v>1706</v>
      </c>
      <c r="X188">
        <v>987</v>
      </c>
      <c r="Y188">
        <v>342</v>
      </c>
      <c r="Z188">
        <v>18607.479047382167</v>
      </c>
      <c r="AA188">
        <v>4423.7225126544954</v>
      </c>
      <c r="AB188" t="s">
        <v>297</v>
      </c>
      <c r="AC188">
        <v>88.896321099999994</v>
      </c>
      <c r="AD188">
        <v>22.876254200000002</v>
      </c>
      <c r="AE188">
        <v>1495</v>
      </c>
      <c r="AF188">
        <v>0</v>
      </c>
    </row>
    <row r="189" spans="1:32" x14ac:dyDescent="0.45">
      <c r="A189" s="59" t="s">
        <v>196</v>
      </c>
      <c r="B189" s="59" t="s">
        <v>204</v>
      </c>
      <c r="C189" s="59" t="s">
        <v>227</v>
      </c>
      <c r="D189" s="59" t="s">
        <v>69</v>
      </c>
      <c r="E189" s="59" t="s">
        <v>69</v>
      </c>
      <c r="F189" s="59" t="s">
        <v>69</v>
      </c>
      <c r="G189">
        <v>0</v>
      </c>
      <c r="H189">
        <v>0</v>
      </c>
      <c r="I189">
        <v>0</v>
      </c>
      <c r="J189">
        <v>0</v>
      </c>
      <c r="K189">
        <v>0</v>
      </c>
      <c r="L189">
        <v>0</v>
      </c>
      <c r="M189">
        <v>0</v>
      </c>
      <c r="N189">
        <v>0</v>
      </c>
      <c r="O189">
        <v>0</v>
      </c>
      <c r="P189">
        <v>65</v>
      </c>
      <c r="Q189">
        <v>0</v>
      </c>
      <c r="R189">
        <v>0</v>
      </c>
      <c r="S189">
        <v>0</v>
      </c>
      <c r="T189">
        <v>1329</v>
      </c>
      <c r="U189">
        <v>148231.92233009721</v>
      </c>
      <c r="V189" s="59"/>
      <c r="W189">
        <v>1706</v>
      </c>
      <c r="X189">
        <v>987</v>
      </c>
      <c r="Y189">
        <v>342</v>
      </c>
      <c r="Z189">
        <v>18607.479047382167</v>
      </c>
      <c r="AA189">
        <v>4423.7225126544954</v>
      </c>
      <c r="AB189" t="s">
        <v>297</v>
      </c>
      <c r="AC189">
        <v>88.896321099999994</v>
      </c>
      <c r="AD189">
        <v>22.876254200000002</v>
      </c>
      <c r="AE189">
        <v>1495</v>
      </c>
      <c r="AF189">
        <v>0</v>
      </c>
    </row>
    <row r="190" spans="1:32" x14ac:dyDescent="0.45">
      <c r="A190" s="59" t="s">
        <v>196</v>
      </c>
      <c r="B190" s="59" t="s">
        <v>204</v>
      </c>
      <c r="C190" s="59" t="s">
        <v>227</v>
      </c>
      <c r="D190" s="59" t="s">
        <v>70</v>
      </c>
      <c r="E190" s="59" t="s">
        <v>70</v>
      </c>
      <c r="F190" s="59" t="s">
        <v>70</v>
      </c>
      <c r="G190">
        <v>0</v>
      </c>
      <c r="H190">
        <v>1</v>
      </c>
      <c r="I190">
        <v>1</v>
      </c>
      <c r="J190">
        <v>1</v>
      </c>
      <c r="K190">
        <v>0</v>
      </c>
      <c r="L190">
        <v>165.04854368932001</v>
      </c>
      <c r="M190">
        <v>9.7087378640779995</v>
      </c>
      <c r="N190">
        <v>0</v>
      </c>
      <c r="O190">
        <v>174.757281553398</v>
      </c>
      <c r="P190">
        <v>65</v>
      </c>
      <c r="Q190">
        <v>1.5384615399999999</v>
      </c>
      <c r="R190">
        <v>165.04854368932001</v>
      </c>
      <c r="S190">
        <v>0</v>
      </c>
      <c r="T190">
        <v>1329</v>
      </c>
      <c r="U190">
        <v>148231.92233009721</v>
      </c>
      <c r="V190" s="59"/>
      <c r="W190">
        <v>1706</v>
      </c>
      <c r="X190">
        <v>987</v>
      </c>
      <c r="Y190">
        <v>342</v>
      </c>
      <c r="Z190">
        <v>18607.479047382167</v>
      </c>
      <c r="AA190">
        <v>4423.7225126544954</v>
      </c>
      <c r="AB190" t="s">
        <v>297</v>
      </c>
      <c r="AC190">
        <v>88.896321099999994</v>
      </c>
      <c r="AD190">
        <v>22.876254200000002</v>
      </c>
      <c r="AE190">
        <v>1495</v>
      </c>
      <c r="AF190">
        <v>0</v>
      </c>
    </row>
    <row r="191" spans="1:32" x14ac:dyDescent="0.45">
      <c r="A191" s="59" t="s">
        <v>196</v>
      </c>
      <c r="B191" s="59" t="s">
        <v>204</v>
      </c>
      <c r="C191" s="59" t="s">
        <v>227</v>
      </c>
      <c r="D191" s="59" t="s">
        <v>71</v>
      </c>
      <c r="E191" s="59" t="s">
        <v>71</v>
      </c>
      <c r="F191" s="59" t="s">
        <v>71</v>
      </c>
      <c r="G191">
        <v>0</v>
      </c>
      <c r="H191">
        <v>0</v>
      </c>
      <c r="I191">
        <v>0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65</v>
      </c>
      <c r="Q191">
        <v>0</v>
      </c>
      <c r="R191">
        <v>0</v>
      </c>
      <c r="S191">
        <v>0</v>
      </c>
      <c r="T191">
        <v>1329</v>
      </c>
      <c r="U191">
        <v>148231.92233009721</v>
      </c>
      <c r="V191" s="59"/>
      <c r="W191">
        <v>1706</v>
      </c>
      <c r="X191">
        <v>987</v>
      </c>
      <c r="Y191">
        <v>342</v>
      </c>
      <c r="Z191">
        <v>18607.479047382167</v>
      </c>
      <c r="AA191">
        <v>4423.7225126544954</v>
      </c>
      <c r="AB191" t="s">
        <v>297</v>
      </c>
      <c r="AC191">
        <v>88.896321099999994</v>
      </c>
      <c r="AD191">
        <v>22.876254200000002</v>
      </c>
      <c r="AE191">
        <v>1495</v>
      </c>
      <c r="AF191">
        <v>0</v>
      </c>
    </row>
    <row r="192" spans="1:32" x14ac:dyDescent="0.45">
      <c r="A192" s="59" t="s">
        <v>196</v>
      </c>
      <c r="B192" s="59" t="s">
        <v>204</v>
      </c>
      <c r="C192" s="59" t="s">
        <v>227</v>
      </c>
      <c r="D192" s="59" t="s">
        <v>72</v>
      </c>
      <c r="E192" s="59" t="s">
        <v>72</v>
      </c>
      <c r="F192" s="59" t="s">
        <v>72</v>
      </c>
      <c r="G192">
        <v>0</v>
      </c>
      <c r="H192">
        <v>7</v>
      </c>
      <c r="I192">
        <v>11</v>
      </c>
      <c r="J192">
        <v>5</v>
      </c>
      <c r="K192">
        <v>2</v>
      </c>
      <c r="L192">
        <v>798.97087378640902</v>
      </c>
      <c r="M192">
        <v>74.757281553398997</v>
      </c>
      <c r="N192">
        <v>21.367521367521</v>
      </c>
      <c r="O192">
        <v>895.09567670732895</v>
      </c>
      <c r="P192">
        <v>65</v>
      </c>
      <c r="Q192">
        <v>10.769230800000001</v>
      </c>
      <c r="R192" t="s">
        <v>259</v>
      </c>
      <c r="S192">
        <v>3.0769230799999998</v>
      </c>
      <c r="T192">
        <v>1329</v>
      </c>
      <c r="U192">
        <v>148231.92233009721</v>
      </c>
      <c r="V192" s="59"/>
      <c r="W192">
        <v>1706</v>
      </c>
      <c r="X192">
        <v>987</v>
      </c>
      <c r="Y192">
        <v>342</v>
      </c>
      <c r="Z192">
        <v>18607.479047382167</v>
      </c>
      <c r="AA192">
        <v>4423.7225126544954</v>
      </c>
      <c r="AB192" t="s">
        <v>297</v>
      </c>
      <c r="AC192">
        <v>88.896321099999994</v>
      </c>
      <c r="AD192">
        <v>22.876254200000002</v>
      </c>
      <c r="AE192">
        <v>1495</v>
      </c>
      <c r="AF192">
        <v>0</v>
      </c>
    </row>
    <row r="193" spans="1:32" x14ac:dyDescent="0.45">
      <c r="A193" s="59" t="s">
        <v>196</v>
      </c>
      <c r="B193" s="59" t="s">
        <v>204</v>
      </c>
      <c r="C193" s="59" t="s">
        <v>227</v>
      </c>
      <c r="D193" s="59" t="s">
        <v>73</v>
      </c>
      <c r="E193" s="59" t="s">
        <v>73</v>
      </c>
      <c r="F193" s="59" t="s">
        <v>73</v>
      </c>
      <c r="G193">
        <v>0</v>
      </c>
      <c r="H193">
        <v>9</v>
      </c>
      <c r="I193">
        <v>17</v>
      </c>
      <c r="J193">
        <v>3</v>
      </c>
      <c r="K193">
        <v>6</v>
      </c>
      <c r="L193">
        <v>972.13592233009899</v>
      </c>
      <c r="M193">
        <v>-194.174757281555</v>
      </c>
      <c r="N193">
        <v>85.470085470084996</v>
      </c>
      <c r="O193">
        <v>863.43125051862899</v>
      </c>
      <c r="P193">
        <v>65</v>
      </c>
      <c r="Q193">
        <v>13.8461538</v>
      </c>
      <c r="R193" t="s">
        <v>260</v>
      </c>
      <c r="S193">
        <v>9.2307692299999999</v>
      </c>
      <c r="T193">
        <v>1329</v>
      </c>
      <c r="U193">
        <v>148231.92233009721</v>
      </c>
      <c r="V193" s="59"/>
      <c r="W193">
        <v>1706</v>
      </c>
      <c r="X193">
        <v>987</v>
      </c>
      <c r="Y193">
        <v>342</v>
      </c>
      <c r="Z193">
        <v>18607.479047382167</v>
      </c>
      <c r="AA193">
        <v>4423.7225126544954</v>
      </c>
      <c r="AB193" t="s">
        <v>297</v>
      </c>
      <c r="AC193">
        <v>88.896321099999994</v>
      </c>
      <c r="AD193">
        <v>22.876254200000002</v>
      </c>
      <c r="AE193">
        <v>1495</v>
      </c>
      <c r="AF193">
        <v>0</v>
      </c>
    </row>
    <row r="194" spans="1:32" x14ac:dyDescent="0.45">
      <c r="A194" s="59" t="s">
        <v>196</v>
      </c>
      <c r="B194" s="59" t="s">
        <v>205</v>
      </c>
      <c r="C194" s="59" t="s">
        <v>228</v>
      </c>
      <c r="D194" s="59" t="s">
        <v>51</v>
      </c>
      <c r="E194" s="59" t="s">
        <v>51</v>
      </c>
      <c r="F194" s="59" t="s">
        <v>51</v>
      </c>
      <c r="G194">
        <v>0</v>
      </c>
      <c r="H194">
        <v>0</v>
      </c>
      <c r="I194">
        <v>0</v>
      </c>
      <c r="J194">
        <v>0</v>
      </c>
      <c r="K194">
        <v>0</v>
      </c>
      <c r="L194">
        <v>0</v>
      </c>
      <c r="M194">
        <v>0</v>
      </c>
      <c r="N194">
        <v>0</v>
      </c>
      <c r="O194">
        <v>0</v>
      </c>
      <c r="P194">
        <v>65</v>
      </c>
      <c r="Q194">
        <v>0</v>
      </c>
      <c r="R194">
        <v>0</v>
      </c>
      <c r="S194">
        <v>0</v>
      </c>
      <c r="T194">
        <v>1329</v>
      </c>
      <c r="U194">
        <v>148231.92233009721</v>
      </c>
      <c r="V194" s="59"/>
      <c r="W194">
        <v>1706</v>
      </c>
      <c r="X194">
        <v>987</v>
      </c>
      <c r="Y194">
        <v>342</v>
      </c>
      <c r="Z194">
        <v>18607.479047382167</v>
      </c>
      <c r="AA194">
        <v>4423.7225126544954</v>
      </c>
      <c r="AB194" t="s">
        <v>297</v>
      </c>
      <c r="AC194">
        <v>88.896321099999994</v>
      </c>
      <c r="AD194">
        <v>22.876254200000002</v>
      </c>
      <c r="AE194">
        <v>1495</v>
      </c>
      <c r="AF194">
        <v>0</v>
      </c>
    </row>
    <row r="195" spans="1:32" x14ac:dyDescent="0.45">
      <c r="A195" s="59" t="s">
        <v>196</v>
      </c>
      <c r="B195" s="59" t="s">
        <v>205</v>
      </c>
      <c r="C195" s="59" t="s">
        <v>228</v>
      </c>
      <c r="D195" s="59" t="s">
        <v>52</v>
      </c>
      <c r="E195" s="59" t="s">
        <v>52</v>
      </c>
      <c r="F195" s="59" t="s">
        <v>52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0</v>
      </c>
      <c r="M195">
        <v>0</v>
      </c>
      <c r="N195">
        <v>0</v>
      </c>
      <c r="O195">
        <v>0</v>
      </c>
      <c r="P195">
        <v>65</v>
      </c>
      <c r="Q195">
        <v>0</v>
      </c>
      <c r="R195">
        <v>0</v>
      </c>
      <c r="S195">
        <v>0</v>
      </c>
      <c r="T195">
        <v>1329</v>
      </c>
      <c r="U195">
        <v>148231.92233009721</v>
      </c>
      <c r="V195" s="59"/>
      <c r="W195">
        <v>1706</v>
      </c>
      <c r="X195">
        <v>987</v>
      </c>
      <c r="Y195">
        <v>342</v>
      </c>
      <c r="Z195">
        <v>18607.479047382167</v>
      </c>
      <c r="AA195">
        <v>4423.7225126544954</v>
      </c>
      <c r="AB195" t="s">
        <v>297</v>
      </c>
      <c r="AC195">
        <v>88.896321099999994</v>
      </c>
      <c r="AD195">
        <v>22.876254200000002</v>
      </c>
      <c r="AE195">
        <v>1495</v>
      </c>
      <c r="AF195">
        <v>0</v>
      </c>
    </row>
    <row r="196" spans="1:32" x14ac:dyDescent="0.45">
      <c r="A196" s="59" t="s">
        <v>196</v>
      </c>
      <c r="B196" s="59" t="s">
        <v>205</v>
      </c>
      <c r="C196" s="59" t="s">
        <v>228</v>
      </c>
      <c r="D196" s="59" t="s">
        <v>53</v>
      </c>
      <c r="E196" s="59" t="s">
        <v>53</v>
      </c>
      <c r="F196" s="59" t="s">
        <v>53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0</v>
      </c>
      <c r="M196">
        <v>0</v>
      </c>
      <c r="N196">
        <v>0</v>
      </c>
      <c r="O196">
        <v>0</v>
      </c>
      <c r="P196">
        <v>65</v>
      </c>
      <c r="Q196">
        <v>0</v>
      </c>
      <c r="R196">
        <v>0</v>
      </c>
      <c r="S196">
        <v>0</v>
      </c>
      <c r="T196">
        <v>1329</v>
      </c>
      <c r="U196">
        <v>148231.92233009721</v>
      </c>
      <c r="V196" s="59"/>
      <c r="W196">
        <v>1706</v>
      </c>
      <c r="X196">
        <v>987</v>
      </c>
      <c r="Y196">
        <v>342</v>
      </c>
      <c r="Z196">
        <v>18607.479047382167</v>
      </c>
      <c r="AA196">
        <v>4423.7225126544954</v>
      </c>
      <c r="AB196" t="s">
        <v>297</v>
      </c>
      <c r="AC196">
        <v>88.896321099999994</v>
      </c>
      <c r="AD196">
        <v>22.876254200000002</v>
      </c>
      <c r="AE196">
        <v>1495</v>
      </c>
      <c r="AF196">
        <v>0</v>
      </c>
    </row>
    <row r="197" spans="1:32" x14ac:dyDescent="0.45">
      <c r="A197" s="59" t="s">
        <v>196</v>
      </c>
      <c r="B197" s="59" t="s">
        <v>205</v>
      </c>
      <c r="C197" s="59" t="s">
        <v>228</v>
      </c>
      <c r="D197" s="59" t="s">
        <v>54</v>
      </c>
      <c r="E197" s="59" t="s">
        <v>54</v>
      </c>
      <c r="F197" s="59" t="s">
        <v>54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  <c r="P197">
        <v>65</v>
      </c>
      <c r="Q197">
        <v>0</v>
      </c>
      <c r="R197">
        <v>0</v>
      </c>
      <c r="S197">
        <v>0</v>
      </c>
      <c r="T197">
        <v>1329</v>
      </c>
      <c r="U197">
        <v>148231.92233009721</v>
      </c>
      <c r="V197" s="59"/>
      <c r="W197">
        <v>1706</v>
      </c>
      <c r="X197">
        <v>987</v>
      </c>
      <c r="Y197">
        <v>342</v>
      </c>
      <c r="Z197">
        <v>18607.479047382167</v>
      </c>
      <c r="AA197">
        <v>4423.7225126544954</v>
      </c>
      <c r="AB197" t="s">
        <v>297</v>
      </c>
      <c r="AC197">
        <v>88.896321099999994</v>
      </c>
      <c r="AD197">
        <v>22.876254200000002</v>
      </c>
      <c r="AE197">
        <v>1495</v>
      </c>
      <c r="AF197">
        <v>0</v>
      </c>
    </row>
    <row r="198" spans="1:32" x14ac:dyDescent="0.45">
      <c r="A198" s="59" t="s">
        <v>196</v>
      </c>
      <c r="B198" s="59" t="s">
        <v>205</v>
      </c>
      <c r="C198" s="59" t="s">
        <v>228</v>
      </c>
      <c r="D198" s="59" t="s">
        <v>55</v>
      </c>
      <c r="E198" s="59" t="s">
        <v>55</v>
      </c>
      <c r="F198" s="59" t="s">
        <v>55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0</v>
      </c>
      <c r="M198">
        <v>0</v>
      </c>
      <c r="N198">
        <v>0</v>
      </c>
      <c r="O198">
        <v>0</v>
      </c>
      <c r="P198">
        <v>65</v>
      </c>
      <c r="Q198">
        <v>0</v>
      </c>
      <c r="R198">
        <v>0</v>
      </c>
      <c r="S198">
        <v>0</v>
      </c>
      <c r="T198">
        <v>1329</v>
      </c>
      <c r="U198">
        <v>148231.92233009721</v>
      </c>
      <c r="V198" s="59"/>
      <c r="W198">
        <v>1706</v>
      </c>
      <c r="X198">
        <v>987</v>
      </c>
      <c r="Y198">
        <v>342</v>
      </c>
      <c r="Z198">
        <v>18607.479047382167</v>
      </c>
      <c r="AA198">
        <v>4423.7225126544954</v>
      </c>
      <c r="AB198" t="s">
        <v>297</v>
      </c>
      <c r="AC198">
        <v>88.896321099999994</v>
      </c>
      <c r="AD198">
        <v>22.876254200000002</v>
      </c>
      <c r="AE198">
        <v>1495</v>
      </c>
      <c r="AF198">
        <v>0</v>
      </c>
    </row>
    <row r="199" spans="1:32" x14ac:dyDescent="0.45">
      <c r="A199" s="59" t="s">
        <v>196</v>
      </c>
      <c r="B199" s="59" t="s">
        <v>205</v>
      </c>
      <c r="C199" s="59" t="s">
        <v>228</v>
      </c>
      <c r="D199" s="59" t="s">
        <v>56</v>
      </c>
      <c r="E199" s="59" t="s">
        <v>56</v>
      </c>
      <c r="F199" s="59" t="s">
        <v>56</v>
      </c>
      <c r="G199">
        <v>0</v>
      </c>
      <c r="H199">
        <v>7</v>
      </c>
      <c r="I199">
        <v>7</v>
      </c>
      <c r="J199">
        <v>7</v>
      </c>
      <c r="K199">
        <v>0</v>
      </c>
      <c r="L199">
        <v>936.89320388349699</v>
      </c>
      <c r="M199">
        <v>67.961165048545993</v>
      </c>
      <c r="N199">
        <v>0</v>
      </c>
      <c r="O199">
        <v>1004.854368932043</v>
      </c>
      <c r="P199">
        <v>65</v>
      </c>
      <c r="Q199">
        <v>10.769230800000001</v>
      </c>
      <c r="R199">
        <v>133.84188626907101</v>
      </c>
      <c r="S199">
        <v>0</v>
      </c>
      <c r="T199">
        <v>1329</v>
      </c>
      <c r="U199">
        <v>148231.92233009721</v>
      </c>
      <c r="V199" s="59"/>
      <c r="W199">
        <v>1706</v>
      </c>
      <c r="X199">
        <v>987</v>
      </c>
      <c r="Y199">
        <v>342</v>
      </c>
      <c r="Z199">
        <v>18607.479047382167</v>
      </c>
      <c r="AA199">
        <v>4423.7225126544954</v>
      </c>
      <c r="AB199" t="s">
        <v>297</v>
      </c>
      <c r="AC199">
        <v>88.896321099999994</v>
      </c>
      <c r="AD199">
        <v>22.876254200000002</v>
      </c>
      <c r="AE199">
        <v>1495</v>
      </c>
      <c r="AF199">
        <v>0</v>
      </c>
    </row>
    <row r="200" spans="1:32" x14ac:dyDescent="0.45">
      <c r="A200" s="59" t="s">
        <v>196</v>
      </c>
      <c r="B200" s="59" t="s">
        <v>205</v>
      </c>
      <c r="C200" s="59" t="s">
        <v>228</v>
      </c>
      <c r="D200" s="59" t="s">
        <v>57</v>
      </c>
      <c r="E200" s="59" t="s">
        <v>57</v>
      </c>
      <c r="F200" s="59" t="s">
        <v>57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0</v>
      </c>
      <c r="M200">
        <v>0</v>
      </c>
      <c r="N200">
        <v>0</v>
      </c>
      <c r="O200">
        <v>0</v>
      </c>
      <c r="P200">
        <v>65</v>
      </c>
      <c r="Q200">
        <v>0</v>
      </c>
      <c r="R200">
        <v>0</v>
      </c>
      <c r="S200">
        <v>0</v>
      </c>
      <c r="T200">
        <v>1329</v>
      </c>
      <c r="U200">
        <v>148231.92233009721</v>
      </c>
      <c r="V200" s="59"/>
      <c r="W200">
        <v>1706</v>
      </c>
      <c r="X200">
        <v>987</v>
      </c>
      <c r="Y200">
        <v>342</v>
      </c>
      <c r="Z200">
        <v>18607.479047382167</v>
      </c>
      <c r="AA200">
        <v>4423.7225126544954</v>
      </c>
      <c r="AB200" t="s">
        <v>297</v>
      </c>
      <c r="AC200">
        <v>88.896321099999994</v>
      </c>
      <c r="AD200">
        <v>22.876254200000002</v>
      </c>
      <c r="AE200">
        <v>1495</v>
      </c>
      <c r="AF200">
        <v>0</v>
      </c>
    </row>
    <row r="201" spans="1:32" x14ac:dyDescent="0.45">
      <c r="A201" s="59" t="s">
        <v>196</v>
      </c>
      <c r="B201" s="59" t="s">
        <v>205</v>
      </c>
      <c r="C201" s="59" t="s">
        <v>228</v>
      </c>
      <c r="D201" s="59" t="s">
        <v>58</v>
      </c>
      <c r="E201" s="59" t="s">
        <v>58</v>
      </c>
      <c r="F201" s="59" t="s">
        <v>58</v>
      </c>
      <c r="G201">
        <v>0</v>
      </c>
      <c r="H201">
        <v>20</v>
      </c>
      <c r="I201">
        <v>20</v>
      </c>
      <c r="J201">
        <v>20</v>
      </c>
      <c r="K201">
        <v>0</v>
      </c>
      <c r="L201">
        <v>1801.4563106796129</v>
      </c>
      <c r="M201">
        <v>242.13592233010399</v>
      </c>
      <c r="N201">
        <v>39.316239316238999</v>
      </c>
      <c r="O201">
        <v>2082.9084723259562</v>
      </c>
      <c r="P201">
        <v>65</v>
      </c>
      <c r="Q201">
        <v>30.769230799999999</v>
      </c>
      <c r="R201">
        <v>90.072815533980645</v>
      </c>
      <c r="S201">
        <v>0</v>
      </c>
      <c r="T201">
        <v>1329</v>
      </c>
      <c r="U201">
        <v>148231.92233009721</v>
      </c>
      <c r="V201" s="59"/>
      <c r="W201">
        <v>1706</v>
      </c>
      <c r="X201">
        <v>987</v>
      </c>
      <c r="Y201">
        <v>342</v>
      </c>
      <c r="Z201">
        <v>18607.479047382167</v>
      </c>
      <c r="AA201">
        <v>4423.7225126544954</v>
      </c>
      <c r="AB201" t="s">
        <v>297</v>
      </c>
      <c r="AC201">
        <v>88.896321099999994</v>
      </c>
      <c r="AD201">
        <v>22.876254200000002</v>
      </c>
      <c r="AE201">
        <v>1495</v>
      </c>
      <c r="AF201">
        <v>0</v>
      </c>
    </row>
    <row r="202" spans="1:32" x14ac:dyDescent="0.45">
      <c r="A202" s="59" t="s">
        <v>196</v>
      </c>
      <c r="B202" s="59" t="s">
        <v>205</v>
      </c>
      <c r="C202" s="59" t="s">
        <v>228</v>
      </c>
      <c r="D202" s="59" t="s">
        <v>59</v>
      </c>
      <c r="E202" s="59" t="s">
        <v>59</v>
      </c>
      <c r="F202" s="59" t="s">
        <v>59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0</v>
      </c>
      <c r="M202">
        <v>0</v>
      </c>
      <c r="N202">
        <v>0</v>
      </c>
      <c r="O202">
        <v>0</v>
      </c>
      <c r="P202">
        <v>65</v>
      </c>
      <c r="Q202">
        <v>0</v>
      </c>
      <c r="R202">
        <v>0</v>
      </c>
      <c r="S202">
        <v>0</v>
      </c>
      <c r="T202">
        <v>1329</v>
      </c>
      <c r="U202">
        <v>148231.92233009721</v>
      </c>
      <c r="V202" s="59"/>
      <c r="W202">
        <v>1706</v>
      </c>
      <c r="X202">
        <v>987</v>
      </c>
      <c r="Y202">
        <v>342</v>
      </c>
      <c r="Z202">
        <v>18607.479047382167</v>
      </c>
      <c r="AA202">
        <v>4423.7225126544954</v>
      </c>
      <c r="AB202" t="s">
        <v>297</v>
      </c>
      <c r="AC202">
        <v>88.896321099999994</v>
      </c>
      <c r="AD202">
        <v>22.876254200000002</v>
      </c>
      <c r="AE202">
        <v>1495</v>
      </c>
      <c r="AF202">
        <v>0</v>
      </c>
    </row>
    <row r="203" spans="1:32" x14ac:dyDescent="0.45">
      <c r="A203" s="59" t="s">
        <v>196</v>
      </c>
      <c r="B203" s="59" t="s">
        <v>205</v>
      </c>
      <c r="C203" s="59" t="s">
        <v>228</v>
      </c>
      <c r="D203" s="59" t="s">
        <v>28</v>
      </c>
      <c r="E203" s="59" t="s">
        <v>28</v>
      </c>
      <c r="F203" s="59" t="s">
        <v>28</v>
      </c>
      <c r="G203">
        <v>0</v>
      </c>
      <c r="H203">
        <v>3</v>
      </c>
      <c r="I203">
        <v>3</v>
      </c>
      <c r="J203">
        <v>3</v>
      </c>
      <c r="K203">
        <v>0</v>
      </c>
      <c r="L203">
        <v>380.09708737864202</v>
      </c>
      <c r="M203">
        <v>48.543689320388999</v>
      </c>
      <c r="N203">
        <v>21.367521367521</v>
      </c>
      <c r="O203">
        <v>450.00829806655202</v>
      </c>
      <c r="P203">
        <v>65</v>
      </c>
      <c r="Q203">
        <v>4.6153846200000004</v>
      </c>
      <c r="R203">
        <v>126.699029126214</v>
      </c>
      <c r="S203">
        <v>0</v>
      </c>
      <c r="T203">
        <v>1329</v>
      </c>
      <c r="U203">
        <v>148231.92233009721</v>
      </c>
      <c r="V203" s="59"/>
      <c r="W203">
        <v>1706</v>
      </c>
      <c r="X203">
        <v>987</v>
      </c>
      <c r="Y203">
        <v>342</v>
      </c>
      <c r="Z203">
        <v>18607.479047382167</v>
      </c>
      <c r="AA203">
        <v>4423.7225126544954</v>
      </c>
      <c r="AB203" t="s">
        <v>297</v>
      </c>
      <c r="AC203">
        <v>88.896321099999994</v>
      </c>
      <c r="AD203">
        <v>22.876254200000002</v>
      </c>
      <c r="AE203">
        <v>1495</v>
      </c>
      <c r="AF203">
        <v>0</v>
      </c>
    </row>
    <row r="204" spans="1:32" x14ac:dyDescent="0.45">
      <c r="A204" s="59" t="s">
        <v>196</v>
      </c>
      <c r="B204" s="59" t="s">
        <v>205</v>
      </c>
      <c r="C204" s="59" t="s">
        <v>228</v>
      </c>
      <c r="D204" s="59" t="s">
        <v>60</v>
      </c>
      <c r="E204" s="59" t="s">
        <v>60</v>
      </c>
      <c r="F204" s="59" t="s">
        <v>60</v>
      </c>
      <c r="G204">
        <v>0</v>
      </c>
      <c r="H204">
        <v>3</v>
      </c>
      <c r="I204">
        <v>3</v>
      </c>
      <c r="J204">
        <v>3</v>
      </c>
      <c r="K204">
        <v>0</v>
      </c>
      <c r="L204">
        <v>380.09708737864202</v>
      </c>
      <c r="M204">
        <v>29.126213592233999</v>
      </c>
      <c r="N204">
        <v>0</v>
      </c>
      <c r="O204">
        <v>409.22330097087598</v>
      </c>
      <c r="P204">
        <v>65</v>
      </c>
      <c r="Q204">
        <v>4.6153846200000004</v>
      </c>
      <c r="R204">
        <v>126.699029126214</v>
      </c>
      <c r="S204">
        <v>0</v>
      </c>
      <c r="T204">
        <v>1329</v>
      </c>
      <c r="U204">
        <v>148231.92233009721</v>
      </c>
      <c r="V204" s="59"/>
      <c r="W204">
        <v>1706</v>
      </c>
      <c r="X204">
        <v>987</v>
      </c>
      <c r="Y204">
        <v>342</v>
      </c>
      <c r="Z204">
        <v>18607.479047382167</v>
      </c>
      <c r="AA204">
        <v>4423.7225126544954</v>
      </c>
      <c r="AB204" t="s">
        <v>297</v>
      </c>
      <c r="AC204">
        <v>88.896321099999994</v>
      </c>
      <c r="AD204">
        <v>22.876254200000002</v>
      </c>
      <c r="AE204">
        <v>1495</v>
      </c>
      <c r="AF204">
        <v>0</v>
      </c>
    </row>
    <row r="205" spans="1:32" x14ac:dyDescent="0.45">
      <c r="A205" s="59" t="s">
        <v>196</v>
      </c>
      <c r="B205" s="59" t="s">
        <v>205</v>
      </c>
      <c r="C205" s="59" t="s">
        <v>228</v>
      </c>
      <c r="D205" s="59" t="s">
        <v>61</v>
      </c>
      <c r="E205" s="59" t="s">
        <v>61</v>
      </c>
      <c r="F205" s="59" t="s">
        <v>61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0</v>
      </c>
      <c r="M205">
        <v>0</v>
      </c>
      <c r="N205">
        <v>0</v>
      </c>
      <c r="O205">
        <v>0</v>
      </c>
      <c r="P205">
        <v>65</v>
      </c>
      <c r="Q205">
        <v>0</v>
      </c>
      <c r="R205">
        <v>0</v>
      </c>
      <c r="S205">
        <v>0</v>
      </c>
      <c r="T205">
        <v>1329</v>
      </c>
      <c r="U205">
        <v>148231.92233009721</v>
      </c>
      <c r="V205" s="59"/>
      <c r="W205">
        <v>1706</v>
      </c>
      <c r="X205">
        <v>987</v>
      </c>
      <c r="Y205">
        <v>342</v>
      </c>
      <c r="Z205">
        <v>18607.479047382167</v>
      </c>
      <c r="AA205">
        <v>4423.7225126544954</v>
      </c>
      <c r="AB205" t="s">
        <v>297</v>
      </c>
      <c r="AC205">
        <v>88.896321099999994</v>
      </c>
      <c r="AD205">
        <v>22.876254200000002</v>
      </c>
      <c r="AE205">
        <v>1495</v>
      </c>
      <c r="AF205">
        <v>0</v>
      </c>
    </row>
    <row r="206" spans="1:32" x14ac:dyDescent="0.45">
      <c r="A206" s="59" t="s">
        <v>196</v>
      </c>
      <c r="B206" s="59" t="s">
        <v>205</v>
      </c>
      <c r="C206" s="59" t="s">
        <v>228</v>
      </c>
      <c r="D206" s="59" t="s">
        <v>62</v>
      </c>
      <c r="E206" s="59" t="s">
        <v>62</v>
      </c>
      <c r="F206" s="59" t="s">
        <v>62</v>
      </c>
      <c r="G206">
        <v>0</v>
      </c>
      <c r="H206">
        <v>1</v>
      </c>
      <c r="I206">
        <v>1</v>
      </c>
      <c r="J206">
        <v>1</v>
      </c>
      <c r="K206">
        <v>0</v>
      </c>
      <c r="L206">
        <v>183.495145631068</v>
      </c>
      <c r="M206">
        <v>40.097087378642001</v>
      </c>
      <c r="N206">
        <v>0</v>
      </c>
      <c r="O206">
        <v>223.59223300970999</v>
      </c>
      <c r="P206">
        <v>65</v>
      </c>
      <c r="Q206">
        <v>1.5384615399999999</v>
      </c>
      <c r="R206">
        <v>183.495145631068</v>
      </c>
      <c r="S206">
        <v>0</v>
      </c>
      <c r="T206">
        <v>1329</v>
      </c>
      <c r="U206">
        <v>148231.92233009721</v>
      </c>
      <c r="V206" s="59"/>
      <c r="W206">
        <v>1706</v>
      </c>
      <c r="X206">
        <v>987</v>
      </c>
      <c r="Y206">
        <v>342</v>
      </c>
      <c r="Z206">
        <v>18607.479047382167</v>
      </c>
      <c r="AA206">
        <v>4423.7225126544954</v>
      </c>
      <c r="AB206" t="s">
        <v>297</v>
      </c>
      <c r="AC206">
        <v>88.896321099999994</v>
      </c>
      <c r="AD206">
        <v>22.876254200000002</v>
      </c>
      <c r="AE206">
        <v>1495</v>
      </c>
      <c r="AF206">
        <v>0</v>
      </c>
    </row>
    <row r="207" spans="1:32" x14ac:dyDescent="0.45">
      <c r="A207" s="59" t="s">
        <v>196</v>
      </c>
      <c r="B207" s="59" t="s">
        <v>205</v>
      </c>
      <c r="C207" s="59" t="s">
        <v>228</v>
      </c>
      <c r="D207" s="59" t="s">
        <v>63</v>
      </c>
      <c r="E207" s="59" t="s">
        <v>63</v>
      </c>
      <c r="F207" s="59" t="s">
        <v>63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0</v>
      </c>
      <c r="M207">
        <v>0</v>
      </c>
      <c r="N207">
        <v>0</v>
      </c>
      <c r="O207">
        <v>0</v>
      </c>
      <c r="P207">
        <v>65</v>
      </c>
      <c r="Q207">
        <v>0</v>
      </c>
      <c r="R207">
        <v>0</v>
      </c>
      <c r="S207">
        <v>0</v>
      </c>
      <c r="T207">
        <v>1329</v>
      </c>
      <c r="U207">
        <v>148231.92233009721</v>
      </c>
      <c r="V207" s="59"/>
      <c r="W207">
        <v>1706</v>
      </c>
      <c r="X207">
        <v>987</v>
      </c>
      <c r="Y207">
        <v>342</v>
      </c>
      <c r="Z207">
        <v>18607.479047382167</v>
      </c>
      <c r="AA207">
        <v>4423.7225126544954</v>
      </c>
      <c r="AB207" t="s">
        <v>297</v>
      </c>
      <c r="AC207">
        <v>88.896321099999994</v>
      </c>
      <c r="AD207">
        <v>22.876254200000002</v>
      </c>
      <c r="AE207">
        <v>1495</v>
      </c>
      <c r="AF207">
        <v>0</v>
      </c>
    </row>
    <row r="208" spans="1:32" x14ac:dyDescent="0.45">
      <c r="A208" s="59" t="s">
        <v>196</v>
      </c>
      <c r="B208" s="59" t="s">
        <v>205</v>
      </c>
      <c r="C208" s="59" t="s">
        <v>228</v>
      </c>
      <c r="D208" s="59" t="s">
        <v>64</v>
      </c>
      <c r="E208" s="59" t="s">
        <v>64</v>
      </c>
      <c r="F208" s="59" t="s">
        <v>64</v>
      </c>
      <c r="G208">
        <v>0</v>
      </c>
      <c r="H208">
        <v>0</v>
      </c>
      <c r="I208">
        <v>0</v>
      </c>
      <c r="J208">
        <v>0</v>
      </c>
      <c r="K208">
        <v>0</v>
      </c>
      <c r="L208">
        <v>0</v>
      </c>
      <c r="M208">
        <v>0</v>
      </c>
      <c r="N208">
        <v>0</v>
      </c>
      <c r="O208">
        <v>0</v>
      </c>
      <c r="P208">
        <v>65</v>
      </c>
      <c r="Q208">
        <v>0</v>
      </c>
      <c r="R208">
        <v>0</v>
      </c>
      <c r="S208">
        <v>0</v>
      </c>
      <c r="T208">
        <v>1329</v>
      </c>
      <c r="U208">
        <v>148231.92233009721</v>
      </c>
      <c r="V208" s="59"/>
      <c r="W208">
        <v>1706</v>
      </c>
      <c r="X208">
        <v>987</v>
      </c>
      <c r="Y208">
        <v>342</v>
      </c>
      <c r="Z208">
        <v>18607.479047382167</v>
      </c>
      <c r="AA208">
        <v>4423.7225126544954</v>
      </c>
      <c r="AB208" t="s">
        <v>297</v>
      </c>
      <c r="AC208">
        <v>88.896321099999994</v>
      </c>
      <c r="AD208">
        <v>22.876254200000002</v>
      </c>
      <c r="AE208">
        <v>1495</v>
      </c>
      <c r="AF208">
        <v>0</v>
      </c>
    </row>
    <row r="209" spans="1:32" x14ac:dyDescent="0.45">
      <c r="A209" s="59" t="s">
        <v>196</v>
      </c>
      <c r="B209" s="59" t="s">
        <v>205</v>
      </c>
      <c r="C209" s="59" t="s">
        <v>228</v>
      </c>
      <c r="D209" s="59" t="s">
        <v>65</v>
      </c>
      <c r="E209" s="59" t="s">
        <v>65</v>
      </c>
      <c r="F209" s="59" t="s">
        <v>65</v>
      </c>
      <c r="G209">
        <v>0</v>
      </c>
      <c r="H209">
        <v>0</v>
      </c>
      <c r="I209">
        <v>0</v>
      </c>
      <c r="J209">
        <v>0</v>
      </c>
      <c r="K209">
        <v>0</v>
      </c>
      <c r="L209">
        <v>0</v>
      </c>
      <c r="M209">
        <v>0</v>
      </c>
      <c r="N209">
        <v>0</v>
      </c>
      <c r="O209">
        <v>0</v>
      </c>
      <c r="P209">
        <v>65</v>
      </c>
      <c r="Q209">
        <v>0</v>
      </c>
      <c r="R209">
        <v>0</v>
      </c>
      <c r="S209">
        <v>0</v>
      </c>
      <c r="T209">
        <v>1329</v>
      </c>
      <c r="U209">
        <v>148231.92233009721</v>
      </c>
      <c r="V209" s="59"/>
      <c r="W209">
        <v>1706</v>
      </c>
      <c r="X209">
        <v>987</v>
      </c>
      <c r="Y209">
        <v>342</v>
      </c>
      <c r="Z209">
        <v>18607.479047382167</v>
      </c>
      <c r="AA209">
        <v>4423.7225126544954</v>
      </c>
      <c r="AB209" t="s">
        <v>297</v>
      </c>
      <c r="AC209">
        <v>88.896321099999994</v>
      </c>
      <c r="AD209">
        <v>22.876254200000002</v>
      </c>
      <c r="AE209">
        <v>1495</v>
      </c>
      <c r="AF209">
        <v>0</v>
      </c>
    </row>
    <row r="210" spans="1:32" x14ac:dyDescent="0.45">
      <c r="A210" s="59" t="s">
        <v>196</v>
      </c>
      <c r="B210" s="59" t="s">
        <v>205</v>
      </c>
      <c r="C210" s="59" t="s">
        <v>228</v>
      </c>
      <c r="D210" s="59" t="s">
        <v>66</v>
      </c>
      <c r="E210" s="59" t="s">
        <v>66</v>
      </c>
      <c r="F210" s="59" t="s">
        <v>66</v>
      </c>
      <c r="G210">
        <v>0</v>
      </c>
      <c r="H210">
        <v>0</v>
      </c>
      <c r="I210">
        <v>0</v>
      </c>
      <c r="J210">
        <v>0</v>
      </c>
      <c r="K210">
        <v>0</v>
      </c>
      <c r="L210">
        <v>0</v>
      </c>
      <c r="M210">
        <v>0</v>
      </c>
      <c r="N210">
        <v>64.102564102562994</v>
      </c>
      <c r="O210">
        <v>64.102564102562994</v>
      </c>
      <c r="P210">
        <v>65</v>
      </c>
      <c r="Q210">
        <v>0</v>
      </c>
      <c r="R210">
        <v>0</v>
      </c>
      <c r="S210">
        <v>0</v>
      </c>
      <c r="T210">
        <v>1329</v>
      </c>
      <c r="U210">
        <v>148231.92233009721</v>
      </c>
      <c r="V210" s="59"/>
      <c r="W210">
        <v>1706</v>
      </c>
      <c r="X210">
        <v>987</v>
      </c>
      <c r="Y210">
        <v>342</v>
      </c>
      <c r="Z210">
        <v>18607.479047382167</v>
      </c>
      <c r="AA210">
        <v>4423.7225126544954</v>
      </c>
      <c r="AB210" t="s">
        <v>297</v>
      </c>
      <c r="AC210">
        <v>88.896321099999994</v>
      </c>
      <c r="AD210">
        <v>22.876254200000002</v>
      </c>
      <c r="AE210">
        <v>1495</v>
      </c>
      <c r="AF210">
        <v>0</v>
      </c>
    </row>
    <row r="211" spans="1:32" x14ac:dyDescent="0.45">
      <c r="A211" s="59" t="s">
        <v>196</v>
      </c>
      <c r="B211" s="59" t="s">
        <v>205</v>
      </c>
      <c r="C211" s="59" t="s">
        <v>228</v>
      </c>
      <c r="D211" s="59" t="s">
        <v>67</v>
      </c>
      <c r="E211" s="59" t="s">
        <v>67</v>
      </c>
      <c r="F211" s="59" t="s">
        <v>67</v>
      </c>
      <c r="G211">
        <v>0</v>
      </c>
      <c r="H211">
        <v>0</v>
      </c>
      <c r="I211">
        <v>0</v>
      </c>
      <c r="J211">
        <v>0</v>
      </c>
      <c r="K211">
        <v>0</v>
      </c>
      <c r="L211">
        <v>0</v>
      </c>
      <c r="M211">
        <v>0</v>
      </c>
      <c r="N211">
        <v>0</v>
      </c>
      <c r="O211">
        <v>0</v>
      </c>
      <c r="P211">
        <v>65</v>
      </c>
      <c r="Q211">
        <v>0</v>
      </c>
      <c r="R211">
        <v>0</v>
      </c>
      <c r="S211">
        <v>0</v>
      </c>
      <c r="T211">
        <v>1329</v>
      </c>
      <c r="U211">
        <v>148231.92233009721</v>
      </c>
      <c r="V211" s="59"/>
      <c r="W211">
        <v>1706</v>
      </c>
      <c r="X211">
        <v>987</v>
      </c>
      <c r="Y211">
        <v>342</v>
      </c>
      <c r="Z211">
        <v>18607.479047382167</v>
      </c>
      <c r="AA211">
        <v>4423.7225126544954</v>
      </c>
      <c r="AB211" t="s">
        <v>297</v>
      </c>
      <c r="AC211">
        <v>88.896321099999994</v>
      </c>
      <c r="AD211">
        <v>22.876254200000002</v>
      </c>
      <c r="AE211">
        <v>1495</v>
      </c>
      <c r="AF211">
        <v>0</v>
      </c>
    </row>
    <row r="212" spans="1:32" x14ac:dyDescent="0.45">
      <c r="A212" s="59" t="s">
        <v>196</v>
      </c>
      <c r="B212" s="59" t="s">
        <v>205</v>
      </c>
      <c r="C212" s="59" t="s">
        <v>228</v>
      </c>
      <c r="D212" s="59" t="s">
        <v>68</v>
      </c>
      <c r="E212" s="59" t="s">
        <v>68</v>
      </c>
      <c r="F212" s="59" t="s">
        <v>68</v>
      </c>
      <c r="G212">
        <v>0</v>
      </c>
      <c r="H212">
        <v>0</v>
      </c>
      <c r="I212">
        <v>0</v>
      </c>
      <c r="J212">
        <v>0</v>
      </c>
      <c r="K212">
        <v>0</v>
      </c>
      <c r="L212">
        <v>0</v>
      </c>
      <c r="M212">
        <v>0</v>
      </c>
      <c r="N212">
        <v>0</v>
      </c>
      <c r="O212">
        <v>0</v>
      </c>
      <c r="P212">
        <v>65</v>
      </c>
      <c r="Q212">
        <v>0</v>
      </c>
      <c r="R212">
        <v>0</v>
      </c>
      <c r="S212">
        <v>0</v>
      </c>
      <c r="T212">
        <v>1329</v>
      </c>
      <c r="U212">
        <v>148231.92233009721</v>
      </c>
      <c r="V212" s="59"/>
      <c r="W212">
        <v>1706</v>
      </c>
      <c r="X212">
        <v>987</v>
      </c>
      <c r="Y212">
        <v>342</v>
      </c>
      <c r="Z212">
        <v>18607.479047382167</v>
      </c>
      <c r="AA212">
        <v>4423.7225126544954</v>
      </c>
      <c r="AB212" t="s">
        <v>297</v>
      </c>
      <c r="AC212">
        <v>88.896321099999994</v>
      </c>
      <c r="AD212">
        <v>22.876254200000002</v>
      </c>
      <c r="AE212">
        <v>1495</v>
      </c>
      <c r="AF212">
        <v>0</v>
      </c>
    </row>
    <row r="213" spans="1:32" x14ac:dyDescent="0.45">
      <c r="A213" s="59" t="s">
        <v>196</v>
      </c>
      <c r="B213" s="59" t="s">
        <v>205</v>
      </c>
      <c r="C213" s="59" t="s">
        <v>228</v>
      </c>
      <c r="D213" s="59" t="s">
        <v>69</v>
      </c>
      <c r="E213" s="59" t="s">
        <v>69</v>
      </c>
      <c r="F213" s="59" t="s">
        <v>69</v>
      </c>
      <c r="G213">
        <v>0</v>
      </c>
      <c r="H213">
        <v>0</v>
      </c>
      <c r="I213">
        <v>0</v>
      </c>
      <c r="J213">
        <v>0</v>
      </c>
      <c r="K213">
        <v>0</v>
      </c>
      <c r="L213">
        <v>0</v>
      </c>
      <c r="M213">
        <v>0</v>
      </c>
      <c r="N213">
        <v>0</v>
      </c>
      <c r="O213">
        <v>0</v>
      </c>
      <c r="P213">
        <v>65</v>
      </c>
      <c r="Q213">
        <v>0</v>
      </c>
      <c r="R213">
        <v>0</v>
      </c>
      <c r="S213">
        <v>0</v>
      </c>
      <c r="T213">
        <v>1329</v>
      </c>
      <c r="U213">
        <v>148231.92233009721</v>
      </c>
      <c r="V213" s="59"/>
      <c r="W213">
        <v>1706</v>
      </c>
      <c r="X213">
        <v>987</v>
      </c>
      <c r="Y213">
        <v>342</v>
      </c>
      <c r="Z213">
        <v>18607.479047382167</v>
      </c>
      <c r="AA213">
        <v>4423.7225126544954</v>
      </c>
      <c r="AB213" t="s">
        <v>297</v>
      </c>
      <c r="AC213">
        <v>88.896321099999994</v>
      </c>
      <c r="AD213">
        <v>22.876254200000002</v>
      </c>
      <c r="AE213">
        <v>1495</v>
      </c>
      <c r="AF213">
        <v>0</v>
      </c>
    </row>
    <row r="214" spans="1:32" x14ac:dyDescent="0.45">
      <c r="A214" s="59" t="s">
        <v>196</v>
      </c>
      <c r="B214" s="59" t="s">
        <v>205</v>
      </c>
      <c r="C214" s="59" t="s">
        <v>228</v>
      </c>
      <c r="D214" s="59" t="s">
        <v>70</v>
      </c>
      <c r="E214" s="59" t="s">
        <v>70</v>
      </c>
      <c r="F214" s="59" t="s">
        <v>70</v>
      </c>
      <c r="G214">
        <v>0</v>
      </c>
      <c r="H214">
        <v>1</v>
      </c>
      <c r="I214">
        <v>1</v>
      </c>
      <c r="J214">
        <v>1</v>
      </c>
      <c r="K214">
        <v>0</v>
      </c>
      <c r="L214">
        <v>165.04854368932001</v>
      </c>
      <c r="M214">
        <v>9.7087378640779995</v>
      </c>
      <c r="N214">
        <v>0</v>
      </c>
      <c r="O214">
        <v>174.757281553398</v>
      </c>
      <c r="P214">
        <v>65</v>
      </c>
      <c r="Q214">
        <v>1.5384615399999999</v>
      </c>
      <c r="R214">
        <v>165.04854368932001</v>
      </c>
      <c r="S214">
        <v>0</v>
      </c>
      <c r="T214">
        <v>1329</v>
      </c>
      <c r="U214">
        <v>148231.92233009721</v>
      </c>
      <c r="V214" s="59"/>
      <c r="W214">
        <v>1706</v>
      </c>
      <c r="X214">
        <v>987</v>
      </c>
      <c r="Y214">
        <v>342</v>
      </c>
      <c r="Z214">
        <v>18607.479047382167</v>
      </c>
      <c r="AA214">
        <v>4423.7225126544954</v>
      </c>
      <c r="AB214" t="s">
        <v>297</v>
      </c>
      <c r="AC214">
        <v>88.896321099999994</v>
      </c>
      <c r="AD214">
        <v>22.876254200000002</v>
      </c>
      <c r="AE214">
        <v>1495</v>
      </c>
      <c r="AF214">
        <v>0</v>
      </c>
    </row>
    <row r="215" spans="1:32" x14ac:dyDescent="0.45">
      <c r="A215" s="59" t="s">
        <v>196</v>
      </c>
      <c r="B215" s="59" t="s">
        <v>205</v>
      </c>
      <c r="C215" s="59" t="s">
        <v>228</v>
      </c>
      <c r="D215" s="59" t="s">
        <v>71</v>
      </c>
      <c r="E215" s="59" t="s">
        <v>71</v>
      </c>
      <c r="F215" s="59" t="s">
        <v>71</v>
      </c>
      <c r="G215">
        <v>0</v>
      </c>
      <c r="H215">
        <v>0</v>
      </c>
      <c r="I215">
        <v>0</v>
      </c>
      <c r="J215">
        <v>0</v>
      </c>
      <c r="K215">
        <v>0</v>
      </c>
      <c r="L215">
        <v>0</v>
      </c>
      <c r="M215">
        <v>0</v>
      </c>
      <c r="N215">
        <v>0</v>
      </c>
      <c r="O215">
        <v>0</v>
      </c>
      <c r="P215">
        <v>65</v>
      </c>
      <c r="Q215">
        <v>0</v>
      </c>
      <c r="R215">
        <v>0</v>
      </c>
      <c r="S215">
        <v>0</v>
      </c>
      <c r="T215">
        <v>1329</v>
      </c>
      <c r="U215">
        <v>148231.92233009721</v>
      </c>
      <c r="V215" s="59"/>
      <c r="W215">
        <v>1706</v>
      </c>
      <c r="X215">
        <v>987</v>
      </c>
      <c r="Y215">
        <v>342</v>
      </c>
      <c r="Z215">
        <v>18607.479047382167</v>
      </c>
      <c r="AA215">
        <v>4423.7225126544954</v>
      </c>
      <c r="AB215" t="s">
        <v>297</v>
      </c>
      <c r="AC215">
        <v>88.896321099999994</v>
      </c>
      <c r="AD215">
        <v>22.876254200000002</v>
      </c>
      <c r="AE215">
        <v>1495</v>
      </c>
      <c r="AF215">
        <v>0</v>
      </c>
    </row>
    <row r="216" spans="1:32" x14ac:dyDescent="0.45">
      <c r="A216" s="59" t="s">
        <v>196</v>
      </c>
      <c r="B216" s="59" t="s">
        <v>205</v>
      </c>
      <c r="C216" s="59" t="s">
        <v>228</v>
      </c>
      <c r="D216" s="59" t="s">
        <v>72</v>
      </c>
      <c r="E216" s="59" t="s">
        <v>72</v>
      </c>
      <c r="F216" s="59" t="s">
        <v>72</v>
      </c>
      <c r="G216">
        <v>0</v>
      </c>
      <c r="H216">
        <v>18</v>
      </c>
      <c r="I216">
        <v>22</v>
      </c>
      <c r="J216">
        <v>16</v>
      </c>
      <c r="K216">
        <v>2</v>
      </c>
      <c r="L216">
        <v>3481.3009708737882</v>
      </c>
      <c r="M216">
        <v>173.28354493403501</v>
      </c>
      <c r="N216">
        <v>277.77777777777698</v>
      </c>
      <c r="O216">
        <v>3932.3622935856001</v>
      </c>
      <c r="P216">
        <v>65</v>
      </c>
      <c r="Q216">
        <v>27.692307700000001</v>
      </c>
      <c r="R216" t="s">
        <v>261</v>
      </c>
      <c r="S216">
        <v>3.0769230799999998</v>
      </c>
      <c r="T216">
        <v>1329</v>
      </c>
      <c r="U216">
        <v>148231.92233009721</v>
      </c>
      <c r="V216" s="59"/>
      <c r="W216">
        <v>1706</v>
      </c>
      <c r="X216">
        <v>987</v>
      </c>
      <c r="Y216">
        <v>342</v>
      </c>
      <c r="Z216">
        <v>18607.479047382167</v>
      </c>
      <c r="AA216">
        <v>4423.7225126544954</v>
      </c>
      <c r="AB216" t="s">
        <v>297</v>
      </c>
      <c r="AC216">
        <v>88.896321099999994</v>
      </c>
      <c r="AD216">
        <v>22.876254200000002</v>
      </c>
      <c r="AE216">
        <v>1495</v>
      </c>
      <c r="AF216">
        <v>0</v>
      </c>
    </row>
    <row r="217" spans="1:32" x14ac:dyDescent="0.45">
      <c r="A217" s="59" t="s">
        <v>196</v>
      </c>
      <c r="B217" s="59" t="s">
        <v>205</v>
      </c>
      <c r="C217" s="59" t="s">
        <v>228</v>
      </c>
      <c r="D217" s="59" t="s">
        <v>73</v>
      </c>
      <c r="E217" s="59" t="s">
        <v>73</v>
      </c>
      <c r="F217" s="59" t="s">
        <v>73</v>
      </c>
      <c r="G217">
        <v>0</v>
      </c>
      <c r="H217">
        <v>9</v>
      </c>
      <c r="I217">
        <v>14</v>
      </c>
      <c r="J217">
        <v>4</v>
      </c>
      <c r="K217">
        <v>5</v>
      </c>
      <c r="L217">
        <v>1603.8834951456311</v>
      </c>
      <c r="M217">
        <v>156.79611650485401</v>
      </c>
      <c r="N217">
        <v>42.735042735042001</v>
      </c>
      <c r="O217">
        <v>1803.414654385527</v>
      </c>
      <c r="P217">
        <v>65</v>
      </c>
      <c r="Q217">
        <v>13.8461538</v>
      </c>
      <c r="R217" t="s">
        <v>262</v>
      </c>
      <c r="S217">
        <v>7.6923076899999998</v>
      </c>
      <c r="T217">
        <v>1329</v>
      </c>
      <c r="U217">
        <v>148231.92233009721</v>
      </c>
      <c r="V217" s="59"/>
      <c r="W217">
        <v>1706</v>
      </c>
      <c r="X217">
        <v>987</v>
      </c>
      <c r="Y217">
        <v>342</v>
      </c>
      <c r="Z217">
        <v>18607.479047382167</v>
      </c>
      <c r="AA217">
        <v>4423.7225126544954</v>
      </c>
      <c r="AB217" t="s">
        <v>297</v>
      </c>
      <c r="AC217">
        <v>88.896321099999994</v>
      </c>
      <c r="AD217">
        <v>22.876254200000002</v>
      </c>
      <c r="AE217">
        <v>1495</v>
      </c>
      <c r="AF217">
        <v>0</v>
      </c>
    </row>
    <row r="218" spans="1:32" x14ac:dyDescent="0.45">
      <c r="A218" s="59" t="s">
        <v>196</v>
      </c>
      <c r="B218" s="59" t="s">
        <v>206</v>
      </c>
      <c r="C218" s="59" t="s">
        <v>229</v>
      </c>
      <c r="D218" s="59" t="s">
        <v>51</v>
      </c>
      <c r="E218" s="59" t="s">
        <v>51</v>
      </c>
      <c r="F218" s="59" t="s">
        <v>51</v>
      </c>
      <c r="G218">
        <v>0</v>
      </c>
      <c r="H218">
        <v>0</v>
      </c>
      <c r="I218">
        <v>0</v>
      </c>
      <c r="J218">
        <v>0</v>
      </c>
      <c r="K218">
        <v>0</v>
      </c>
      <c r="L218">
        <v>0</v>
      </c>
      <c r="M218">
        <v>0</v>
      </c>
      <c r="N218">
        <v>0</v>
      </c>
      <c r="O218">
        <v>0</v>
      </c>
      <c r="P218">
        <v>65</v>
      </c>
      <c r="Q218">
        <v>0</v>
      </c>
      <c r="R218">
        <v>0</v>
      </c>
      <c r="S218">
        <v>0</v>
      </c>
      <c r="T218">
        <v>1329</v>
      </c>
      <c r="U218">
        <v>148231.92233009721</v>
      </c>
      <c r="V218" s="59"/>
      <c r="W218">
        <v>1706</v>
      </c>
      <c r="X218">
        <v>987</v>
      </c>
      <c r="Y218">
        <v>342</v>
      </c>
      <c r="Z218">
        <v>18607.479047382167</v>
      </c>
      <c r="AA218">
        <v>4423.7225126544954</v>
      </c>
      <c r="AB218" t="s">
        <v>297</v>
      </c>
      <c r="AC218">
        <v>88.896321099999994</v>
      </c>
      <c r="AD218">
        <v>22.876254200000002</v>
      </c>
      <c r="AE218">
        <v>1495</v>
      </c>
      <c r="AF218">
        <v>0</v>
      </c>
    </row>
    <row r="219" spans="1:32" x14ac:dyDescent="0.45">
      <c r="A219" s="59" t="s">
        <v>196</v>
      </c>
      <c r="B219" s="59" t="s">
        <v>206</v>
      </c>
      <c r="C219" s="59" t="s">
        <v>229</v>
      </c>
      <c r="D219" s="59" t="s">
        <v>52</v>
      </c>
      <c r="E219" s="59" t="s">
        <v>52</v>
      </c>
      <c r="F219" s="59" t="s">
        <v>52</v>
      </c>
      <c r="G219">
        <v>0</v>
      </c>
      <c r="H219">
        <v>0</v>
      </c>
      <c r="I219">
        <v>0</v>
      </c>
      <c r="J219">
        <v>0</v>
      </c>
      <c r="K219">
        <v>0</v>
      </c>
      <c r="L219">
        <v>0</v>
      </c>
      <c r="M219">
        <v>0</v>
      </c>
      <c r="N219">
        <v>0</v>
      </c>
      <c r="O219">
        <v>0</v>
      </c>
      <c r="P219">
        <v>65</v>
      </c>
      <c r="Q219">
        <v>0</v>
      </c>
      <c r="R219">
        <v>0</v>
      </c>
      <c r="S219">
        <v>0</v>
      </c>
      <c r="T219">
        <v>1329</v>
      </c>
      <c r="U219">
        <v>148231.92233009721</v>
      </c>
      <c r="V219" s="59"/>
      <c r="W219">
        <v>1706</v>
      </c>
      <c r="X219">
        <v>987</v>
      </c>
      <c r="Y219">
        <v>342</v>
      </c>
      <c r="Z219">
        <v>18607.479047382167</v>
      </c>
      <c r="AA219">
        <v>4423.7225126544954</v>
      </c>
      <c r="AB219" t="s">
        <v>297</v>
      </c>
      <c r="AC219">
        <v>88.896321099999994</v>
      </c>
      <c r="AD219">
        <v>22.876254200000002</v>
      </c>
      <c r="AE219">
        <v>1495</v>
      </c>
      <c r="AF219">
        <v>0</v>
      </c>
    </row>
    <row r="220" spans="1:32" x14ac:dyDescent="0.45">
      <c r="A220" s="59" t="s">
        <v>196</v>
      </c>
      <c r="B220" s="59" t="s">
        <v>206</v>
      </c>
      <c r="C220" s="59" t="s">
        <v>229</v>
      </c>
      <c r="D220" s="59" t="s">
        <v>53</v>
      </c>
      <c r="E220" s="59" t="s">
        <v>53</v>
      </c>
      <c r="F220" s="59" t="s">
        <v>53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0</v>
      </c>
      <c r="M220">
        <v>0</v>
      </c>
      <c r="N220">
        <v>0</v>
      </c>
      <c r="O220">
        <v>0</v>
      </c>
      <c r="P220">
        <v>65</v>
      </c>
      <c r="Q220">
        <v>0</v>
      </c>
      <c r="R220">
        <v>0</v>
      </c>
      <c r="S220">
        <v>0</v>
      </c>
      <c r="T220">
        <v>1329</v>
      </c>
      <c r="U220">
        <v>148231.92233009721</v>
      </c>
      <c r="V220" s="59"/>
      <c r="W220">
        <v>1706</v>
      </c>
      <c r="X220">
        <v>987</v>
      </c>
      <c r="Y220">
        <v>342</v>
      </c>
      <c r="Z220">
        <v>18607.479047382167</v>
      </c>
      <c r="AA220">
        <v>4423.7225126544954</v>
      </c>
      <c r="AB220" t="s">
        <v>297</v>
      </c>
      <c r="AC220">
        <v>88.896321099999994</v>
      </c>
      <c r="AD220">
        <v>22.876254200000002</v>
      </c>
      <c r="AE220">
        <v>1495</v>
      </c>
      <c r="AF220">
        <v>0</v>
      </c>
    </row>
    <row r="221" spans="1:32" x14ac:dyDescent="0.45">
      <c r="A221" s="59" t="s">
        <v>196</v>
      </c>
      <c r="B221" s="59" t="s">
        <v>206</v>
      </c>
      <c r="C221" s="59" t="s">
        <v>229</v>
      </c>
      <c r="D221" s="59" t="s">
        <v>54</v>
      </c>
      <c r="E221" s="59" t="s">
        <v>54</v>
      </c>
      <c r="F221" s="59" t="s">
        <v>54</v>
      </c>
      <c r="G221">
        <v>0</v>
      </c>
      <c r="H221">
        <v>0</v>
      </c>
      <c r="I221">
        <v>0</v>
      </c>
      <c r="J221">
        <v>0</v>
      </c>
      <c r="K221">
        <v>0</v>
      </c>
      <c r="L221">
        <v>0</v>
      </c>
      <c r="M221">
        <v>0</v>
      </c>
      <c r="N221">
        <v>0</v>
      </c>
      <c r="O221">
        <v>0</v>
      </c>
      <c r="P221">
        <v>65</v>
      </c>
      <c r="Q221">
        <v>0</v>
      </c>
      <c r="R221">
        <v>0</v>
      </c>
      <c r="S221">
        <v>0</v>
      </c>
      <c r="T221">
        <v>1329</v>
      </c>
      <c r="U221">
        <v>148231.92233009721</v>
      </c>
      <c r="V221" s="59"/>
      <c r="W221">
        <v>1706</v>
      </c>
      <c r="X221">
        <v>987</v>
      </c>
      <c r="Y221">
        <v>342</v>
      </c>
      <c r="Z221">
        <v>18607.479047382167</v>
      </c>
      <c r="AA221">
        <v>4423.7225126544954</v>
      </c>
      <c r="AB221" t="s">
        <v>297</v>
      </c>
      <c r="AC221">
        <v>88.896321099999994</v>
      </c>
      <c r="AD221">
        <v>22.876254200000002</v>
      </c>
      <c r="AE221">
        <v>1495</v>
      </c>
      <c r="AF221">
        <v>0</v>
      </c>
    </row>
    <row r="222" spans="1:32" x14ac:dyDescent="0.45">
      <c r="A222" s="59" t="s">
        <v>196</v>
      </c>
      <c r="B222" s="59" t="s">
        <v>206</v>
      </c>
      <c r="C222" s="59" t="s">
        <v>229</v>
      </c>
      <c r="D222" s="59" t="s">
        <v>55</v>
      </c>
      <c r="E222" s="59" t="s">
        <v>55</v>
      </c>
      <c r="F222" s="59" t="s">
        <v>55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0</v>
      </c>
      <c r="M222">
        <v>0</v>
      </c>
      <c r="N222">
        <v>0</v>
      </c>
      <c r="O222">
        <v>0</v>
      </c>
      <c r="P222">
        <v>65</v>
      </c>
      <c r="Q222">
        <v>0</v>
      </c>
      <c r="R222">
        <v>0</v>
      </c>
      <c r="S222">
        <v>0</v>
      </c>
      <c r="T222">
        <v>1329</v>
      </c>
      <c r="U222">
        <v>148231.92233009721</v>
      </c>
      <c r="V222" s="59"/>
      <c r="W222">
        <v>1706</v>
      </c>
      <c r="X222">
        <v>987</v>
      </c>
      <c r="Y222">
        <v>342</v>
      </c>
      <c r="Z222">
        <v>18607.479047382167</v>
      </c>
      <c r="AA222">
        <v>4423.7225126544954</v>
      </c>
      <c r="AB222" t="s">
        <v>297</v>
      </c>
      <c r="AC222">
        <v>88.896321099999994</v>
      </c>
      <c r="AD222">
        <v>22.876254200000002</v>
      </c>
      <c r="AE222">
        <v>1495</v>
      </c>
      <c r="AF222">
        <v>0</v>
      </c>
    </row>
    <row r="223" spans="1:32" x14ac:dyDescent="0.45">
      <c r="A223" s="59" t="s">
        <v>196</v>
      </c>
      <c r="B223" s="59" t="s">
        <v>206</v>
      </c>
      <c r="C223" s="59" t="s">
        <v>229</v>
      </c>
      <c r="D223" s="59" t="s">
        <v>56</v>
      </c>
      <c r="E223" s="59" t="s">
        <v>56</v>
      </c>
      <c r="F223" s="59" t="s">
        <v>56</v>
      </c>
      <c r="G223">
        <v>0</v>
      </c>
      <c r="H223">
        <v>17</v>
      </c>
      <c r="I223">
        <v>17</v>
      </c>
      <c r="J223">
        <v>17</v>
      </c>
      <c r="K223">
        <v>0</v>
      </c>
      <c r="L223">
        <v>2296.1165048543721</v>
      </c>
      <c r="M223">
        <v>165.04854368932601</v>
      </c>
      <c r="N223">
        <v>17.094017094017001</v>
      </c>
      <c r="O223">
        <v>2478.2590656377151</v>
      </c>
      <c r="P223">
        <v>65</v>
      </c>
      <c r="Q223">
        <v>26.1538462</v>
      </c>
      <c r="R223" t="s">
        <v>263</v>
      </c>
      <c r="S223">
        <v>0</v>
      </c>
      <c r="T223">
        <v>1329</v>
      </c>
      <c r="U223">
        <v>148231.92233009721</v>
      </c>
      <c r="V223" s="59"/>
      <c r="W223">
        <v>1706</v>
      </c>
      <c r="X223">
        <v>987</v>
      </c>
      <c r="Y223">
        <v>342</v>
      </c>
      <c r="Z223">
        <v>18607.479047382167</v>
      </c>
      <c r="AA223">
        <v>4423.7225126544954</v>
      </c>
      <c r="AB223" t="s">
        <v>297</v>
      </c>
      <c r="AC223">
        <v>88.896321099999994</v>
      </c>
      <c r="AD223">
        <v>22.876254200000002</v>
      </c>
      <c r="AE223">
        <v>1495</v>
      </c>
      <c r="AF223">
        <v>0</v>
      </c>
    </row>
    <row r="224" spans="1:32" x14ac:dyDescent="0.45">
      <c r="A224" s="59" t="s">
        <v>196</v>
      </c>
      <c r="B224" s="59" t="s">
        <v>206</v>
      </c>
      <c r="C224" s="59" t="s">
        <v>229</v>
      </c>
      <c r="D224" s="59" t="s">
        <v>57</v>
      </c>
      <c r="E224" s="59" t="s">
        <v>57</v>
      </c>
      <c r="F224" s="59" t="s">
        <v>57</v>
      </c>
      <c r="G224">
        <v>0</v>
      </c>
      <c r="H224">
        <v>0</v>
      </c>
      <c r="I224">
        <v>0</v>
      </c>
      <c r="J224">
        <v>0</v>
      </c>
      <c r="K224">
        <v>0</v>
      </c>
      <c r="L224">
        <v>0</v>
      </c>
      <c r="M224">
        <v>0</v>
      </c>
      <c r="N224">
        <v>0</v>
      </c>
      <c r="O224">
        <v>0</v>
      </c>
      <c r="P224">
        <v>65</v>
      </c>
      <c r="Q224">
        <v>0</v>
      </c>
      <c r="R224">
        <v>0</v>
      </c>
      <c r="S224">
        <v>0</v>
      </c>
      <c r="T224">
        <v>1329</v>
      </c>
      <c r="U224">
        <v>148231.92233009721</v>
      </c>
      <c r="V224" s="59"/>
      <c r="W224">
        <v>1706</v>
      </c>
      <c r="X224">
        <v>987</v>
      </c>
      <c r="Y224">
        <v>342</v>
      </c>
      <c r="Z224">
        <v>18607.479047382167</v>
      </c>
      <c r="AA224">
        <v>4423.7225126544954</v>
      </c>
      <c r="AB224" t="s">
        <v>297</v>
      </c>
      <c r="AC224">
        <v>88.896321099999994</v>
      </c>
      <c r="AD224">
        <v>22.876254200000002</v>
      </c>
      <c r="AE224">
        <v>1495</v>
      </c>
      <c r="AF224">
        <v>0</v>
      </c>
    </row>
    <row r="225" spans="1:32" x14ac:dyDescent="0.45">
      <c r="A225" s="59" t="s">
        <v>196</v>
      </c>
      <c r="B225" s="59" t="s">
        <v>206</v>
      </c>
      <c r="C225" s="59" t="s">
        <v>229</v>
      </c>
      <c r="D225" s="59" t="s">
        <v>58</v>
      </c>
      <c r="E225" s="59" t="s">
        <v>58</v>
      </c>
      <c r="F225" s="59" t="s">
        <v>58</v>
      </c>
      <c r="G225">
        <v>0</v>
      </c>
      <c r="H225">
        <v>25</v>
      </c>
      <c r="I225">
        <v>25</v>
      </c>
      <c r="J225">
        <v>25</v>
      </c>
      <c r="K225">
        <v>0</v>
      </c>
      <c r="L225">
        <v>2278.1553398058272</v>
      </c>
      <c r="M225">
        <v>271.84466019418301</v>
      </c>
      <c r="N225">
        <v>0</v>
      </c>
      <c r="O225">
        <v>2550.00000000001</v>
      </c>
      <c r="P225">
        <v>65</v>
      </c>
      <c r="Q225">
        <v>38.461538500000003</v>
      </c>
      <c r="R225">
        <v>91.126213592233086</v>
      </c>
      <c r="S225">
        <v>0</v>
      </c>
      <c r="T225">
        <v>1329</v>
      </c>
      <c r="U225">
        <v>148231.92233009721</v>
      </c>
      <c r="V225" s="59"/>
      <c r="W225">
        <v>1706</v>
      </c>
      <c r="X225">
        <v>987</v>
      </c>
      <c r="Y225">
        <v>342</v>
      </c>
      <c r="Z225">
        <v>18607.479047382167</v>
      </c>
      <c r="AA225">
        <v>4423.7225126544954</v>
      </c>
      <c r="AB225" t="s">
        <v>297</v>
      </c>
      <c r="AC225">
        <v>88.896321099999994</v>
      </c>
      <c r="AD225">
        <v>22.876254200000002</v>
      </c>
      <c r="AE225">
        <v>1495</v>
      </c>
      <c r="AF225">
        <v>0</v>
      </c>
    </row>
    <row r="226" spans="1:32" x14ac:dyDescent="0.45">
      <c r="A226" s="59" t="s">
        <v>196</v>
      </c>
      <c r="B226" s="59" t="s">
        <v>206</v>
      </c>
      <c r="C226" s="59" t="s">
        <v>229</v>
      </c>
      <c r="D226" s="59" t="s">
        <v>59</v>
      </c>
      <c r="E226" s="59" t="s">
        <v>59</v>
      </c>
      <c r="F226" s="59" t="s">
        <v>59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0</v>
      </c>
      <c r="M226">
        <v>0</v>
      </c>
      <c r="N226">
        <v>0</v>
      </c>
      <c r="O226">
        <v>0</v>
      </c>
      <c r="P226">
        <v>65</v>
      </c>
      <c r="Q226">
        <v>0</v>
      </c>
      <c r="R226">
        <v>0</v>
      </c>
      <c r="S226">
        <v>0</v>
      </c>
      <c r="T226">
        <v>1329</v>
      </c>
      <c r="U226">
        <v>148231.92233009721</v>
      </c>
      <c r="V226" s="59"/>
      <c r="W226">
        <v>1706</v>
      </c>
      <c r="X226">
        <v>987</v>
      </c>
      <c r="Y226">
        <v>342</v>
      </c>
      <c r="Z226">
        <v>18607.479047382167</v>
      </c>
      <c r="AA226">
        <v>4423.7225126544954</v>
      </c>
      <c r="AB226" t="s">
        <v>297</v>
      </c>
      <c r="AC226">
        <v>88.896321099999994</v>
      </c>
      <c r="AD226">
        <v>22.876254200000002</v>
      </c>
      <c r="AE226">
        <v>1495</v>
      </c>
      <c r="AF226">
        <v>0</v>
      </c>
    </row>
    <row r="227" spans="1:32" x14ac:dyDescent="0.45">
      <c r="A227" s="59" t="s">
        <v>196</v>
      </c>
      <c r="B227" s="59" t="s">
        <v>206</v>
      </c>
      <c r="C227" s="59" t="s">
        <v>229</v>
      </c>
      <c r="D227" s="59" t="s">
        <v>28</v>
      </c>
      <c r="E227" s="59" t="s">
        <v>28</v>
      </c>
      <c r="F227" s="59" t="s">
        <v>28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0</v>
      </c>
      <c r="M227">
        <v>0</v>
      </c>
      <c r="N227">
        <v>0</v>
      </c>
      <c r="O227">
        <v>0</v>
      </c>
      <c r="P227">
        <v>65</v>
      </c>
      <c r="Q227">
        <v>0</v>
      </c>
      <c r="R227">
        <v>0</v>
      </c>
      <c r="S227">
        <v>0</v>
      </c>
      <c r="T227">
        <v>1329</v>
      </c>
      <c r="U227">
        <v>148231.92233009721</v>
      </c>
      <c r="V227" s="59"/>
      <c r="W227">
        <v>1706</v>
      </c>
      <c r="X227">
        <v>987</v>
      </c>
      <c r="Y227">
        <v>342</v>
      </c>
      <c r="Z227">
        <v>18607.479047382167</v>
      </c>
      <c r="AA227">
        <v>4423.7225126544954</v>
      </c>
      <c r="AB227" t="s">
        <v>297</v>
      </c>
      <c r="AC227">
        <v>88.896321099999994</v>
      </c>
      <c r="AD227">
        <v>22.876254200000002</v>
      </c>
      <c r="AE227">
        <v>1495</v>
      </c>
      <c r="AF227">
        <v>0</v>
      </c>
    </row>
    <row r="228" spans="1:32" x14ac:dyDescent="0.45">
      <c r="A228" s="59" t="s">
        <v>196</v>
      </c>
      <c r="B228" s="59" t="s">
        <v>206</v>
      </c>
      <c r="C228" s="59" t="s">
        <v>229</v>
      </c>
      <c r="D228" s="59" t="s">
        <v>60</v>
      </c>
      <c r="E228" s="59" t="s">
        <v>60</v>
      </c>
      <c r="F228" s="59" t="s">
        <v>60</v>
      </c>
      <c r="G228">
        <v>0</v>
      </c>
      <c r="H228">
        <v>1</v>
      </c>
      <c r="I228">
        <v>1</v>
      </c>
      <c r="J228">
        <v>1</v>
      </c>
      <c r="K228">
        <v>0</v>
      </c>
      <c r="L228">
        <v>126.699029126214</v>
      </c>
      <c r="M228">
        <v>9.7087378640779995</v>
      </c>
      <c r="N228">
        <v>0</v>
      </c>
      <c r="O228">
        <v>136.407766990292</v>
      </c>
      <c r="P228">
        <v>65</v>
      </c>
      <c r="Q228">
        <v>1.5384615399999999</v>
      </c>
      <c r="R228">
        <v>126.699029126214</v>
      </c>
      <c r="S228">
        <v>0</v>
      </c>
      <c r="T228">
        <v>1329</v>
      </c>
      <c r="U228">
        <v>148231.92233009721</v>
      </c>
      <c r="V228" s="59"/>
      <c r="W228">
        <v>1706</v>
      </c>
      <c r="X228">
        <v>987</v>
      </c>
      <c r="Y228">
        <v>342</v>
      </c>
      <c r="Z228">
        <v>18607.479047382167</v>
      </c>
      <c r="AA228">
        <v>4423.7225126544954</v>
      </c>
      <c r="AB228" t="s">
        <v>297</v>
      </c>
      <c r="AC228">
        <v>88.896321099999994</v>
      </c>
      <c r="AD228">
        <v>22.876254200000002</v>
      </c>
      <c r="AE228">
        <v>1495</v>
      </c>
      <c r="AF228">
        <v>0</v>
      </c>
    </row>
    <row r="229" spans="1:32" x14ac:dyDescent="0.45">
      <c r="A229" s="59" t="s">
        <v>196</v>
      </c>
      <c r="B229" s="59" t="s">
        <v>206</v>
      </c>
      <c r="C229" s="59" t="s">
        <v>229</v>
      </c>
      <c r="D229" s="59" t="s">
        <v>61</v>
      </c>
      <c r="E229" s="59" t="s">
        <v>61</v>
      </c>
      <c r="F229" s="59" t="s">
        <v>61</v>
      </c>
      <c r="G229">
        <v>0</v>
      </c>
      <c r="H229">
        <v>0</v>
      </c>
      <c r="I229">
        <v>0</v>
      </c>
      <c r="J229">
        <v>0</v>
      </c>
      <c r="K229">
        <v>0</v>
      </c>
      <c r="L229">
        <v>0</v>
      </c>
      <c r="M229">
        <v>0</v>
      </c>
      <c r="N229">
        <v>0</v>
      </c>
      <c r="O229">
        <v>0</v>
      </c>
      <c r="P229">
        <v>65</v>
      </c>
      <c r="Q229">
        <v>0</v>
      </c>
      <c r="R229">
        <v>0</v>
      </c>
      <c r="S229">
        <v>0</v>
      </c>
      <c r="T229">
        <v>1329</v>
      </c>
      <c r="U229">
        <v>148231.92233009721</v>
      </c>
      <c r="V229" s="59"/>
      <c r="W229">
        <v>1706</v>
      </c>
      <c r="X229">
        <v>987</v>
      </c>
      <c r="Y229">
        <v>342</v>
      </c>
      <c r="Z229">
        <v>18607.479047382167</v>
      </c>
      <c r="AA229">
        <v>4423.7225126544954</v>
      </c>
      <c r="AB229" t="s">
        <v>297</v>
      </c>
      <c r="AC229">
        <v>88.896321099999994</v>
      </c>
      <c r="AD229">
        <v>22.876254200000002</v>
      </c>
      <c r="AE229">
        <v>1495</v>
      </c>
      <c r="AF229">
        <v>0</v>
      </c>
    </row>
    <row r="230" spans="1:32" x14ac:dyDescent="0.45">
      <c r="A230" s="59" t="s">
        <v>196</v>
      </c>
      <c r="B230" s="59" t="s">
        <v>206</v>
      </c>
      <c r="C230" s="59" t="s">
        <v>229</v>
      </c>
      <c r="D230" s="59" t="s">
        <v>62</v>
      </c>
      <c r="E230" s="59" t="s">
        <v>62</v>
      </c>
      <c r="F230" s="59" t="s">
        <v>62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0</v>
      </c>
      <c r="M230">
        <v>0</v>
      </c>
      <c r="N230">
        <v>0</v>
      </c>
      <c r="O230">
        <v>0</v>
      </c>
      <c r="P230">
        <v>65</v>
      </c>
      <c r="Q230">
        <v>0</v>
      </c>
      <c r="R230">
        <v>0</v>
      </c>
      <c r="S230">
        <v>0</v>
      </c>
      <c r="T230">
        <v>1329</v>
      </c>
      <c r="U230">
        <v>148231.92233009721</v>
      </c>
      <c r="V230" s="59"/>
      <c r="W230">
        <v>1706</v>
      </c>
      <c r="X230">
        <v>987</v>
      </c>
      <c r="Y230">
        <v>342</v>
      </c>
      <c r="Z230">
        <v>18607.479047382167</v>
      </c>
      <c r="AA230">
        <v>4423.7225126544954</v>
      </c>
      <c r="AB230" t="s">
        <v>297</v>
      </c>
      <c r="AC230">
        <v>88.896321099999994</v>
      </c>
      <c r="AD230">
        <v>22.876254200000002</v>
      </c>
      <c r="AE230">
        <v>1495</v>
      </c>
      <c r="AF230">
        <v>0</v>
      </c>
    </row>
    <row r="231" spans="1:32" x14ac:dyDescent="0.45">
      <c r="A231" s="59" t="s">
        <v>196</v>
      </c>
      <c r="B231" s="59" t="s">
        <v>206</v>
      </c>
      <c r="C231" s="59" t="s">
        <v>229</v>
      </c>
      <c r="D231" s="59" t="s">
        <v>63</v>
      </c>
      <c r="E231" s="59" t="s">
        <v>63</v>
      </c>
      <c r="F231" s="59" t="s">
        <v>63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0</v>
      </c>
      <c r="M231">
        <v>0</v>
      </c>
      <c r="N231">
        <v>0</v>
      </c>
      <c r="O231">
        <v>0</v>
      </c>
      <c r="P231">
        <v>65</v>
      </c>
      <c r="Q231">
        <v>0</v>
      </c>
      <c r="R231">
        <v>0</v>
      </c>
      <c r="S231">
        <v>0</v>
      </c>
      <c r="T231">
        <v>1329</v>
      </c>
      <c r="U231">
        <v>148231.92233009721</v>
      </c>
      <c r="V231" s="59"/>
      <c r="W231">
        <v>1706</v>
      </c>
      <c r="X231">
        <v>987</v>
      </c>
      <c r="Y231">
        <v>342</v>
      </c>
      <c r="Z231">
        <v>18607.479047382167</v>
      </c>
      <c r="AA231">
        <v>4423.7225126544954</v>
      </c>
      <c r="AB231" t="s">
        <v>297</v>
      </c>
      <c r="AC231">
        <v>88.896321099999994</v>
      </c>
      <c r="AD231">
        <v>22.876254200000002</v>
      </c>
      <c r="AE231">
        <v>1495</v>
      </c>
      <c r="AF231">
        <v>0</v>
      </c>
    </row>
    <row r="232" spans="1:32" x14ac:dyDescent="0.45">
      <c r="A232" s="59" t="s">
        <v>196</v>
      </c>
      <c r="B232" s="59" t="s">
        <v>206</v>
      </c>
      <c r="C232" s="59" t="s">
        <v>229</v>
      </c>
      <c r="D232" s="59" t="s">
        <v>64</v>
      </c>
      <c r="E232" s="59" t="s">
        <v>64</v>
      </c>
      <c r="F232" s="59" t="s">
        <v>64</v>
      </c>
      <c r="G232">
        <v>0</v>
      </c>
      <c r="H232">
        <v>0</v>
      </c>
      <c r="I232">
        <v>0</v>
      </c>
      <c r="J232">
        <v>0</v>
      </c>
      <c r="K232">
        <v>0</v>
      </c>
      <c r="L232">
        <v>0</v>
      </c>
      <c r="M232">
        <v>0</v>
      </c>
      <c r="N232">
        <v>0</v>
      </c>
      <c r="O232">
        <v>0</v>
      </c>
      <c r="P232">
        <v>65</v>
      </c>
      <c r="Q232">
        <v>0</v>
      </c>
      <c r="R232">
        <v>0</v>
      </c>
      <c r="S232">
        <v>0</v>
      </c>
      <c r="T232">
        <v>1329</v>
      </c>
      <c r="U232">
        <v>148231.92233009721</v>
      </c>
      <c r="V232" s="59"/>
      <c r="W232">
        <v>1706</v>
      </c>
      <c r="X232">
        <v>987</v>
      </c>
      <c r="Y232">
        <v>342</v>
      </c>
      <c r="Z232">
        <v>18607.479047382167</v>
      </c>
      <c r="AA232">
        <v>4423.7225126544954</v>
      </c>
      <c r="AB232" t="s">
        <v>297</v>
      </c>
      <c r="AC232">
        <v>88.896321099999994</v>
      </c>
      <c r="AD232">
        <v>22.876254200000002</v>
      </c>
      <c r="AE232">
        <v>1495</v>
      </c>
      <c r="AF232">
        <v>0</v>
      </c>
    </row>
    <row r="233" spans="1:32" x14ac:dyDescent="0.45">
      <c r="A233" s="59" t="s">
        <v>196</v>
      </c>
      <c r="B233" s="59" t="s">
        <v>206</v>
      </c>
      <c r="C233" s="59" t="s">
        <v>229</v>
      </c>
      <c r="D233" s="59" t="s">
        <v>65</v>
      </c>
      <c r="E233" s="59" t="s">
        <v>65</v>
      </c>
      <c r="F233" s="59" t="s">
        <v>65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0</v>
      </c>
      <c r="M233">
        <v>0</v>
      </c>
      <c r="N233">
        <v>0</v>
      </c>
      <c r="O233">
        <v>0</v>
      </c>
      <c r="P233">
        <v>65</v>
      </c>
      <c r="Q233">
        <v>0</v>
      </c>
      <c r="R233">
        <v>0</v>
      </c>
      <c r="S233">
        <v>0</v>
      </c>
      <c r="T233">
        <v>1329</v>
      </c>
      <c r="U233">
        <v>148231.92233009721</v>
      </c>
      <c r="V233" s="59"/>
      <c r="W233">
        <v>1706</v>
      </c>
      <c r="X233">
        <v>987</v>
      </c>
      <c r="Y233">
        <v>342</v>
      </c>
      <c r="Z233">
        <v>18607.479047382167</v>
      </c>
      <c r="AA233">
        <v>4423.7225126544954</v>
      </c>
      <c r="AB233" t="s">
        <v>297</v>
      </c>
      <c r="AC233">
        <v>88.896321099999994</v>
      </c>
      <c r="AD233">
        <v>22.876254200000002</v>
      </c>
      <c r="AE233">
        <v>1495</v>
      </c>
      <c r="AF233">
        <v>0</v>
      </c>
    </row>
    <row r="234" spans="1:32" x14ac:dyDescent="0.45">
      <c r="A234" s="59" t="s">
        <v>196</v>
      </c>
      <c r="B234" s="59" t="s">
        <v>206</v>
      </c>
      <c r="C234" s="59" t="s">
        <v>229</v>
      </c>
      <c r="D234" s="59" t="s">
        <v>66</v>
      </c>
      <c r="E234" s="59" t="s">
        <v>66</v>
      </c>
      <c r="F234" s="59" t="s">
        <v>66</v>
      </c>
      <c r="G234">
        <v>0</v>
      </c>
      <c r="H234">
        <v>0</v>
      </c>
      <c r="I234">
        <v>0</v>
      </c>
      <c r="J234">
        <v>0</v>
      </c>
      <c r="K234">
        <v>0</v>
      </c>
      <c r="L234">
        <v>0</v>
      </c>
      <c r="M234">
        <v>0</v>
      </c>
      <c r="N234">
        <v>0</v>
      </c>
      <c r="O234">
        <v>0</v>
      </c>
      <c r="P234">
        <v>65</v>
      </c>
      <c r="Q234">
        <v>0</v>
      </c>
      <c r="R234">
        <v>0</v>
      </c>
      <c r="S234">
        <v>0</v>
      </c>
      <c r="T234">
        <v>1329</v>
      </c>
      <c r="U234">
        <v>148231.92233009721</v>
      </c>
      <c r="V234" s="59"/>
      <c r="W234">
        <v>1706</v>
      </c>
      <c r="X234">
        <v>987</v>
      </c>
      <c r="Y234">
        <v>342</v>
      </c>
      <c r="Z234">
        <v>18607.479047382167</v>
      </c>
      <c r="AA234">
        <v>4423.7225126544954</v>
      </c>
      <c r="AB234" t="s">
        <v>297</v>
      </c>
      <c r="AC234">
        <v>88.896321099999994</v>
      </c>
      <c r="AD234">
        <v>22.876254200000002</v>
      </c>
      <c r="AE234">
        <v>1495</v>
      </c>
      <c r="AF234">
        <v>0</v>
      </c>
    </row>
    <row r="235" spans="1:32" x14ac:dyDescent="0.45">
      <c r="A235" s="59" t="s">
        <v>196</v>
      </c>
      <c r="B235" s="59" t="s">
        <v>206</v>
      </c>
      <c r="C235" s="59" t="s">
        <v>229</v>
      </c>
      <c r="D235" s="59" t="s">
        <v>67</v>
      </c>
      <c r="E235" s="59" t="s">
        <v>67</v>
      </c>
      <c r="F235" s="59" t="s">
        <v>67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0</v>
      </c>
      <c r="M235">
        <v>0</v>
      </c>
      <c r="N235">
        <v>0</v>
      </c>
      <c r="O235">
        <v>0</v>
      </c>
      <c r="P235">
        <v>65</v>
      </c>
      <c r="Q235">
        <v>0</v>
      </c>
      <c r="R235">
        <v>0</v>
      </c>
      <c r="S235">
        <v>0</v>
      </c>
      <c r="T235">
        <v>1329</v>
      </c>
      <c r="U235">
        <v>148231.92233009721</v>
      </c>
      <c r="V235" s="59"/>
      <c r="W235">
        <v>1706</v>
      </c>
      <c r="X235">
        <v>987</v>
      </c>
      <c r="Y235">
        <v>342</v>
      </c>
      <c r="Z235">
        <v>18607.479047382167</v>
      </c>
      <c r="AA235">
        <v>4423.7225126544954</v>
      </c>
      <c r="AB235" t="s">
        <v>297</v>
      </c>
      <c r="AC235">
        <v>88.896321099999994</v>
      </c>
      <c r="AD235">
        <v>22.876254200000002</v>
      </c>
      <c r="AE235">
        <v>1495</v>
      </c>
      <c r="AF235">
        <v>0</v>
      </c>
    </row>
    <row r="236" spans="1:32" x14ac:dyDescent="0.45">
      <c r="A236" s="59" t="s">
        <v>196</v>
      </c>
      <c r="B236" s="59" t="s">
        <v>206</v>
      </c>
      <c r="C236" s="59" t="s">
        <v>229</v>
      </c>
      <c r="D236" s="59" t="s">
        <v>68</v>
      </c>
      <c r="E236" s="59" t="s">
        <v>68</v>
      </c>
      <c r="F236" s="59" t="s">
        <v>68</v>
      </c>
      <c r="G236">
        <v>0</v>
      </c>
      <c r="H236">
        <v>0</v>
      </c>
      <c r="I236">
        <v>0</v>
      </c>
      <c r="J236">
        <v>0</v>
      </c>
      <c r="K236">
        <v>0</v>
      </c>
      <c r="L236">
        <v>0</v>
      </c>
      <c r="M236">
        <v>0</v>
      </c>
      <c r="N236">
        <v>0</v>
      </c>
      <c r="O236">
        <v>0</v>
      </c>
      <c r="P236">
        <v>65</v>
      </c>
      <c r="Q236">
        <v>0</v>
      </c>
      <c r="R236">
        <v>0</v>
      </c>
      <c r="S236">
        <v>0</v>
      </c>
      <c r="T236">
        <v>1329</v>
      </c>
      <c r="U236">
        <v>148231.92233009721</v>
      </c>
      <c r="V236" s="59"/>
      <c r="W236">
        <v>1706</v>
      </c>
      <c r="X236">
        <v>987</v>
      </c>
      <c r="Y236">
        <v>342</v>
      </c>
      <c r="Z236">
        <v>18607.479047382167</v>
      </c>
      <c r="AA236">
        <v>4423.7225126544954</v>
      </c>
      <c r="AB236" t="s">
        <v>297</v>
      </c>
      <c r="AC236">
        <v>88.896321099999994</v>
      </c>
      <c r="AD236">
        <v>22.876254200000002</v>
      </c>
      <c r="AE236">
        <v>1495</v>
      </c>
      <c r="AF236">
        <v>0</v>
      </c>
    </row>
    <row r="237" spans="1:32" x14ac:dyDescent="0.45">
      <c r="A237" s="59" t="s">
        <v>196</v>
      </c>
      <c r="B237" s="59" t="s">
        <v>206</v>
      </c>
      <c r="C237" s="59" t="s">
        <v>229</v>
      </c>
      <c r="D237" s="59" t="s">
        <v>69</v>
      </c>
      <c r="E237" s="59" t="s">
        <v>69</v>
      </c>
      <c r="F237" s="59" t="s">
        <v>69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0</v>
      </c>
      <c r="M237">
        <v>0</v>
      </c>
      <c r="N237">
        <v>0</v>
      </c>
      <c r="O237">
        <v>0</v>
      </c>
      <c r="P237">
        <v>65</v>
      </c>
      <c r="Q237">
        <v>0</v>
      </c>
      <c r="R237">
        <v>0</v>
      </c>
      <c r="S237">
        <v>0</v>
      </c>
      <c r="T237">
        <v>1329</v>
      </c>
      <c r="U237">
        <v>148231.92233009721</v>
      </c>
      <c r="V237" s="59"/>
      <c r="W237">
        <v>1706</v>
      </c>
      <c r="X237">
        <v>987</v>
      </c>
      <c r="Y237">
        <v>342</v>
      </c>
      <c r="Z237">
        <v>18607.479047382167</v>
      </c>
      <c r="AA237">
        <v>4423.7225126544954</v>
      </c>
      <c r="AB237" t="s">
        <v>297</v>
      </c>
      <c r="AC237">
        <v>88.896321099999994</v>
      </c>
      <c r="AD237">
        <v>22.876254200000002</v>
      </c>
      <c r="AE237">
        <v>1495</v>
      </c>
      <c r="AF237">
        <v>0</v>
      </c>
    </row>
    <row r="238" spans="1:32" x14ac:dyDescent="0.45">
      <c r="A238" s="59" t="s">
        <v>196</v>
      </c>
      <c r="B238" s="59" t="s">
        <v>206</v>
      </c>
      <c r="C238" s="59" t="s">
        <v>229</v>
      </c>
      <c r="D238" s="59" t="s">
        <v>70</v>
      </c>
      <c r="E238" s="59" t="s">
        <v>70</v>
      </c>
      <c r="F238" s="59" t="s">
        <v>70</v>
      </c>
      <c r="G238">
        <v>0</v>
      </c>
      <c r="H238">
        <v>1</v>
      </c>
      <c r="I238">
        <v>1</v>
      </c>
      <c r="J238">
        <v>1</v>
      </c>
      <c r="K238">
        <v>0</v>
      </c>
      <c r="L238">
        <v>165.04854368932001</v>
      </c>
      <c r="M238">
        <v>9.7087378640779995</v>
      </c>
      <c r="N238">
        <v>0</v>
      </c>
      <c r="O238">
        <v>174.757281553398</v>
      </c>
      <c r="P238">
        <v>65</v>
      </c>
      <c r="Q238">
        <v>1.5384615399999999</v>
      </c>
      <c r="R238">
        <v>165.04854368932001</v>
      </c>
      <c r="S238">
        <v>0</v>
      </c>
      <c r="T238">
        <v>1329</v>
      </c>
      <c r="U238">
        <v>148231.92233009721</v>
      </c>
      <c r="V238" s="59"/>
      <c r="W238">
        <v>1706</v>
      </c>
      <c r="X238">
        <v>987</v>
      </c>
      <c r="Y238">
        <v>342</v>
      </c>
      <c r="Z238">
        <v>18607.479047382167</v>
      </c>
      <c r="AA238">
        <v>4423.7225126544954</v>
      </c>
      <c r="AB238" t="s">
        <v>297</v>
      </c>
      <c r="AC238">
        <v>88.896321099999994</v>
      </c>
      <c r="AD238">
        <v>22.876254200000002</v>
      </c>
      <c r="AE238">
        <v>1495</v>
      </c>
      <c r="AF238">
        <v>0</v>
      </c>
    </row>
    <row r="239" spans="1:32" x14ac:dyDescent="0.45">
      <c r="A239" s="59" t="s">
        <v>196</v>
      </c>
      <c r="B239" s="59" t="s">
        <v>206</v>
      </c>
      <c r="C239" s="59" t="s">
        <v>229</v>
      </c>
      <c r="D239" s="59" t="s">
        <v>71</v>
      </c>
      <c r="E239" s="59" t="s">
        <v>71</v>
      </c>
      <c r="F239" s="59" t="s">
        <v>71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0</v>
      </c>
      <c r="M239">
        <v>0</v>
      </c>
      <c r="N239">
        <v>0</v>
      </c>
      <c r="O239">
        <v>0</v>
      </c>
      <c r="P239">
        <v>65</v>
      </c>
      <c r="Q239">
        <v>0</v>
      </c>
      <c r="R239">
        <v>0</v>
      </c>
      <c r="S239">
        <v>0</v>
      </c>
      <c r="T239">
        <v>1329</v>
      </c>
      <c r="U239">
        <v>148231.92233009721</v>
      </c>
      <c r="V239" s="59"/>
      <c r="W239">
        <v>1706</v>
      </c>
      <c r="X239">
        <v>987</v>
      </c>
      <c r="Y239">
        <v>342</v>
      </c>
      <c r="Z239">
        <v>18607.479047382167</v>
      </c>
      <c r="AA239">
        <v>4423.7225126544954</v>
      </c>
      <c r="AB239" t="s">
        <v>297</v>
      </c>
      <c r="AC239">
        <v>88.896321099999994</v>
      </c>
      <c r="AD239">
        <v>22.876254200000002</v>
      </c>
      <c r="AE239">
        <v>1495</v>
      </c>
      <c r="AF239">
        <v>0</v>
      </c>
    </row>
    <row r="240" spans="1:32" x14ac:dyDescent="0.45">
      <c r="A240" s="59" t="s">
        <v>196</v>
      </c>
      <c r="B240" s="59" t="s">
        <v>206</v>
      </c>
      <c r="C240" s="59" t="s">
        <v>229</v>
      </c>
      <c r="D240" s="59" t="s">
        <v>72</v>
      </c>
      <c r="E240" s="59" t="s">
        <v>72</v>
      </c>
      <c r="F240" s="59" t="s">
        <v>72</v>
      </c>
      <c r="G240">
        <v>0</v>
      </c>
      <c r="H240">
        <v>13</v>
      </c>
      <c r="I240">
        <v>15</v>
      </c>
      <c r="J240">
        <v>11</v>
      </c>
      <c r="K240">
        <v>2</v>
      </c>
      <c r="L240">
        <v>2472.5631067961172</v>
      </c>
      <c r="M240">
        <v>180.58252427184701</v>
      </c>
      <c r="N240">
        <v>0</v>
      </c>
      <c r="O240">
        <v>2653.1456310679641</v>
      </c>
      <c r="P240">
        <v>65</v>
      </c>
      <c r="Q240">
        <v>20</v>
      </c>
      <c r="R240" t="s">
        <v>264</v>
      </c>
      <c r="S240">
        <v>3.0769230799999998</v>
      </c>
      <c r="T240">
        <v>1329</v>
      </c>
      <c r="U240">
        <v>148231.92233009721</v>
      </c>
      <c r="V240" s="59"/>
      <c r="W240">
        <v>1706</v>
      </c>
      <c r="X240">
        <v>987</v>
      </c>
      <c r="Y240">
        <v>342</v>
      </c>
      <c r="Z240">
        <v>18607.479047382167</v>
      </c>
      <c r="AA240">
        <v>4423.7225126544954</v>
      </c>
      <c r="AB240" t="s">
        <v>297</v>
      </c>
      <c r="AC240">
        <v>88.896321099999994</v>
      </c>
      <c r="AD240">
        <v>22.876254200000002</v>
      </c>
      <c r="AE240">
        <v>1495</v>
      </c>
      <c r="AF240">
        <v>0</v>
      </c>
    </row>
    <row r="241" spans="1:32" x14ac:dyDescent="0.45">
      <c r="A241" s="59" t="s">
        <v>196</v>
      </c>
      <c r="B241" s="59" t="s">
        <v>206</v>
      </c>
      <c r="C241" s="59" t="s">
        <v>229</v>
      </c>
      <c r="D241" s="59" t="s">
        <v>73</v>
      </c>
      <c r="E241" s="59" t="s">
        <v>73</v>
      </c>
      <c r="F241" s="59" t="s">
        <v>73</v>
      </c>
      <c r="G241">
        <v>0</v>
      </c>
      <c r="H241">
        <v>5</v>
      </c>
      <c r="I241">
        <v>6</v>
      </c>
      <c r="J241">
        <v>4</v>
      </c>
      <c r="K241">
        <v>1</v>
      </c>
      <c r="L241">
        <v>874.757281553398</v>
      </c>
      <c r="M241">
        <v>58.252427184467003</v>
      </c>
      <c r="N241">
        <v>57.735042735042001</v>
      </c>
      <c r="O241">
        <v>990.74475147290696</v>
      </c>
      <c r="P241">
        <v>65</v>
      </c>
      <c r="Q241">
        <v>7.6923076899999998</v>
      </c>
      <c r="R241">
        <v>174.95145631067959</v>
      </c>
      <c r="S241">
        <v>1.5384615399999999</v>
      </c>
      <c r="T241">
        <v>1329</v>
      </c>
      <c r="U241">
        <v>148231.92233009721</v>
      </c>
      <c r="V241" s="59"/>
      <c r="W241">
        <v>1706</v>
      </c>
      <c r="X241">
        <v>987</v>
      </c>
      <c r="Y241">
        <v>342</v>
      </c>
      <c r="Z241">
        <v>18607.479047382167</v>
      </c>
      <c r="AA241">
        <v>4423.7225126544954</v>
      </c>
      <c r="AB241" t="s">
        <v>297</v>
      </c>
      <c r="AC241">
        <v>88.896321099999994</v>
      </c>
      <c r="AD241">
        <v>22.876254200000002</v>
      </c>
      <c r="AE241">
        <v>1495</v>
      </c>
      <c r="AF241">
        <v>0</v>
      </c>
    </row>
    <row r="242" spans="1:32" x14ac:dyDescent="0.45">
      <c r="A242" s="59" t="s">
        <v>196</v>
      </c>
      <c r="B242" s="59" t="s">
        <v>207</v>
      </c>
      <c r="C242" s="59" t="s">
        <v>230</v>
      </c>
      <c r="D242" s="59" t="s">
        <v>51</v>
      </c>
      <c r="E242" s="59" t="s">
        <v>51</v>
      </c>
      <c r="F242" s="59" t="s">
        <v>51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0</v>
      </c>
      <c r="M242">
        <v>0</v>
      </c>
      <c r="N242">
        <v>0</v>
      </c>
      <c r="O242">
        <v>0</v>
      </c>
      <c r="P242">
        <v>65</v>
      </c>
      <c r="Q242">
        <v>0</v>
      </c>
      <c r="R242">
        <v>0</v>
      </c>
      <c r="S242">
        <v>0</v>
      </c>
      <c r="T242">
        <v>1329</v>
      </c>
      <c r="U242">
        <v>148231.92233009721</v>
      </c>
      <c r="V242" s="59"/>
      <c r="W242">
        <v>1706</v>
      </c>
      <c r="X242">
        <v>987</v>
      </c>
      <c r="Y242">
        <v>342</v>
      </c>
      <c r="Z242">
        <v>18607.479047382167</v>
      </c>
      <c r="AA242">
        <v>4423.7225126544954</v>
      </c>
      <c r="AB242" t="s">
        <v>297</v>
      </c>
      <c r="AC242">
        <v>88.896321099999994</v>
      </c>
      <c r="AD242">
        <v>22.876254200000002</v>
      </c>
      <c r="AE242">
        <v>1495</v>
      </c>
      <c r="AF242">
        <v>0</v>
      </c>
    </row>
    <row r="243" spans="1:32" x14ac:dyDescent="0.45">
      <c r="A243" s="59" t="s">
        <v>196</v>
      </c>
      <c r="B243" s="59" t="s">
        <v>207</v>
      </c>
      <c r="C243" s="59" t="s">
        <v>230</v>
      </c>
      <c r="D243" s="59" t="s">
        <v>52</v>
      </c>
      <c r="E243" s="59" t="s">
        <v>52</v>
      </c>
      <c r="F243" s="59" t="s">
        <v>52</v>
      </c>
      <c r="G243">
        <v>0</v>
      </c>
      <c r="H243">
        <v>0</v>
      </c>
      <c r="I243">
        <v>0</v>
      </c>
      <c r="J243">
        <v>0</v>
      </c>
      <c r="K243">
        <v>0</v>
      </c>
      <c r="L243">
        <v>0</v>
      </c>
      <c r="M243">
        <v>0</v>
      </c>
      <c r="N243">
        <v>0</v>
      </c>
      <c r="O243">
        <v>0</v>
      </c>
      <c r="P243">
        <v>65</v>
      </c>
      <c r="Q243">
        <v>0</v>
      </c>
      <c r="R243">
        <v>0</v>
      </c>
      <c r="S243">
        <v>0</v>
      </c>
      <c r="T243">
        <v>1329</v>
      </c>
      <c r="U243">
        <v>148231.92233009721</v>
      </c>
      <c r="V243" s="59"/>
      <c r="W243">
        <v>1706</v>
      </c>
      <c r="X243">
        <v>987</v>
      </c>
      <c r="Y243">
        <v>342</v>
      </c>
      <c r="Z243">
        <v>18607.479047382167</v>
      </c>
      <c r="AA243">
        <v>4423.7225126544954</v>
      </c>
      <c r="AB243" t="s">
        <v>297</v>
      </c>
      <c r="AC243">
        <v>88.896321099999994</v>
      </c>
      <c r="AD243">
        <v>22.876254200000002</v>
      </c>
      <c r="AE243">
        <v>1495</v>
      </c>
      <c r="AF243">
        <v>0</v>
      </c>
    </row>
    <row r="244" spans="1:32" x14ac:dyDescent="0.45">
      <c r="A244" s="59" t="s">
        <v>196</v>
      </c>
      <c r="B244" s="59" t="s">
        <v>207</v>
      </c>
      <c r="C244" s="59" t="s">
        <v>230</v>
      </c>
      <c r="D244" s="59" t="s">
        <v>53</v>
      </c>
      <c r="E244" s="59" t="s">
        <v>53</v>
      </c>
      <c r="F244" s="59" t="s">
        <v>53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0</v>
      </c>
      <c r="M244">
        <v>0</v>
      </c>
      <c r="N244">
        <v>0</v>
      </c>
      <c r="O244">
        <v>0</v>
      </c>
      <c r="P244">
        <v>65</v>
      </c>
      <c r="Q244">
        <v>0</v>
      </c>
      <c r="R244">
        <v>0</v>
      </c>
      <c r="S244">
        <v>0</v>
      </c>
      <c r="T244">
        <v>1329</v>
      </c>
      <c r="U244">
        <v>148231.92233009721</v>
      </c>
      <c r="V244" s="59"/>
      <c r="W244">
        <v>1706</v>
      </c>
      <c r="X244">
        <v>987</v>
      </c>
      <c r="Y244">
        <v>342</v>
      </c>
      <c r="Z244">
        <v>18607.479047382167</v>
      </c>
      <c r="AA244">
        <v>4423.7225126544954</v>
      </c>
      <c r="AB244" t="s">
        <v>297</v>
      </c>
      <c r="AC244">
        <v>88.896321099999994</v>
      </c>
      <c r="AD244">
        <v>22.876254200000002</v>
      </c>
      <c r="AE244">
        <v>1495</v>
      </c>
      <c r="AF244">
        <v>0</v>
      </c>
    </row>
    <row r="245" spans="1:32" x14ac:dyDescent="0.45">
      <c r="A245" s="59" t="s">
        <v>196</v>
      </c>
      <c r="B245" s="59" t="s">
        <v>207</v>
      </c>
      <c r="C245" s="59" t="s">
        <v>230</v>
      </c>
      <c r="D245" s="59" t="s">
        <v>54</v>
      </c>
      <c r="E245" s="59" t="s">
        <v>54</v>
      </c>
      <c r="F245" s="59" t="s">
        <v>54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0</v>
      </c>
      <c r="M245">
        <v>0</v>
      </c>
      <c r="N245">
        <v>0</v>
      </c>
      <c r="O245">
        <v>0</v>
      </c>
      <c r="P245">
        <v>65</v>
      </c>
      <c r="Q245">
        <v>0</v>
      </c>
      <c r="R245">
        <v>0</v>
      </c>
      <c r="S245">
        <v>0</v>
      </c>
      <c r="T245">
        <v>1329</v>
      </c>
      <c r="U245">
        <v>148231.92233009721</v>
      </c>
      <c r="V245" s="59"/>
      <c r="W245">
        <v>1706</v>
      </c>
      <c r="X245">
        <v>987</v>
      </c>
      <c r="Y245">
        <v>342</v>
      </c>
      <c r="Z245">
        <v>18607.479047382167</v>
      </c>
      <c r="AA245">
        <v>4423.7225126544954</v>
      </c>
      <c r="AB245" t="s">
        <v>297</v>
      </c>
      <c r="AC245">
        <v>88.896321099999994</v>
      </c>
      <c r="AD245">
        <v>22.876254200000002</v>
      </c>
      <c r="AE245">
        <v>1495</v>
      </c>
      <c r="AF245">
        <v>0</v>
      </c>
    </row>
    <row r="246" spans="1:32" x14ac:dyDescent="0.45">
      <c r="A246" s="59" t="s">
        <v>196</v>
      </c>
      <c r="B246" s="59" t="s">
        <v>207</v>
      </c>
      <c r="C246" s="59" t="s">
        <v>230</v>
      </c>
      <c r="D246" s="59" t="s">
        <v>55</v>
      </c>
      <c r="E246" s="59" t="s">
        <v>55</v>
      </c>
      <c r="F246" s="59" t="s">
        <v>55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0</v>
      </c>
      <c r="M246">
        <v>0</v>
      </c>
      <c r="N246">
        <v>0</v>
      </c>
      <c r="O246">
        <v>0</v>
      </c>
      <c r="P246">
        <v>65</v>
      </c>
      <c r="Q246">
        <v>0</v>
      </c>
      <c r="R246">
        <v>0</v>
      </c>
      <c r="S246">
        <v>0</v>
      </c>
      <c r="T246">
        <v>1329</v>
      </c>
      <c r="U246">
        <v>148231.92233009721</v>
      </c>
      <c r="V246" s="59"/>
      <c r="W246">
        <v>1706</v>
      </c>
      <c r="X246">
        <v>987</v>
      </c>
      <c r="Y246">
        <v>342</v>
      </c>
      <c r="Z246">
        <v>18607.479047382167</v>
      </c>
      <c r="AA246">
        <v>4423.7225126544954</v>
      </c>
      <c r="AB246" t="s">
        <v>297</v>
      </c>
      <c r="AC246">
        <v>88.896321099999994</v>
      </c>
      <c r="AD246">
        <v>22.876254200000002</v>
      </c>
      <c r="AE246">
        <v>1495</v>
      </c>
      <c r="AF246">
        <v>0</v>
      </c>
    </row>
    <row r="247" spans="1:32" x14ac:dyDescent="0.45">
      <c r="A247" s="59" t="s">
        <v>196</v>
      </c>
      <c r="B247" s="59" t="s">
        <v>207</v>
      </c>
      <c r="C247" s="59" t="s">
        <v>230</v>
      </c>
      <c r="D247" s="59" t="s">
        <v>56</v>
      </c>
      <c r="E247" s="59" t="s">
        <v>56</v>
      </c>
      <c r="F247" s="59" t="s">
        <v>56</v>
      </c>
      <c r="G247">
        <v>0</v>
      </c>
      <c r="H247">
        <v>19</v>
      </c>
      <c r="I247">
        <v>19</v>
      </c>
      <c r="J247">
        <v>19</v>
      </c>
      <c r="K247">
        <v>0</v>
      </c>
      <c r="L247">
        <v>2528.1553398058281</v>
      </c>
      <c r="M247">
        <v>184.46601941748199</v>
      </c>
      <c r="N247">
        <v>17.094017094017001</v>
      </c>
      <c r="O247">
        <v>2729.7153763173269</v>
      </c>
      <c r="P247">
        <v>65</v>
      </c>
      <c r="Q247">
        <v>29.230769200000001</v>
      </c>
      <c r="R247" t="s">
        <v>265</v>
      </c>
      <c r="S247">
        <v>0</v>
      </c>
      <c r="T247">
        <v>1329</v>
      </c>
      <c r="U247">
        <v>148231.92233009721</v>
      </c>
      <c r="V247" s="59"/>
      <c r="W247">
        <v>1706</v>
      </c>
      <c r="X247">
        <v>987</v>
      </c>
      <c r="Y247">
        <v>342</v>
      </c>
      <c r="Z247">
        <v>18607.479047382167</v>
      </c>
      <c r="AA247">
        <v>4423.7225126544954</v>
      </c>
      <c r="AB247" t="s">
        <v>297</v>
      </c>
      <c r="AC247">
        <v>88.896321099999994</v>
      </c>
      <c r="AD247">
        <v>22.876254200000002</v>
      </c>
      <c r="AE247">
        <v>1495</v>
      </c>
      <c r="AF247">
        <v>0</v>
      </c>
    </row>
    <row r="248" spans="1:32" x14ac:dyDescent="0.45">
      <c r="A248" s="59" t="s">
        <v>196</v>
      </c>
      <c r="B248" s="59" t="s">
        <v>207</v>
      </c>
      <c r="C248" s="59" t="s">
        <v>230</v>
      </c>
      <c r="D248" s="59" t="s">
        <v>57</v>
      </c>
      <c r="E248" s="59" t="s">
        <v>57</v>
      </c>
      <c r="F248" s="59" t="s">
        <v>57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0</v>
      </c>
      <c r="M248">
        <v>0</v>
      </c>
      <c r="N248">
        <v>0</v>
      </c>
      <c r="O248">
        <v>0</v>
      </c>
      <c r="P248">
        <v>65</v>
      </c>
      <c r="Q248">
        <v>0</v>
      </c>
      <c r="R248">
        <v>0</v>
      </c>
      <c r="S248">
        <v>0</v>
      </c>
      <c r="T248">
        <v>1329</v>
      </c>
      <c r="U248">
        <v>148231.92233009721</v>
      </c>
      <c r="V248" s="59"/>
      <c r="W248">
        <v>1706</v>
      </c>
      <c r="X248">
        <v>987</v>
      </c>
      <c r="Y248">
        <v>342</v>
      </c>
      <c r="Z248">
        <v>18607.479047382167</v>
      </c>
      <c r="AA248">
        <v>4423.7225126544954</v>
      </c>
      <c r="AB248" t="s">
        <v>297</v>
      </c>
      <c r="AC248">
        <v>88.896321099999994</v>
      </c>
      <c r="AD248">
        <v>22.876254200000002</v>
      </c>
      <c r="AE248">
        <v>1495</v>
      </c>
      <c r="AF248">
        <v>0</v>
      </c>
    </row>
    <row r="249" spans="1:32" x14ac:dyDescent="0.45">
      <c r="A249" s="59" t="s">
        <v>196</v>
      </c>
      <c r="B249" s="59" t="s">
        <v>207</v>
      </c>
      <c r="C249" s="59" t="s">
        <v>230</v>
      </c>
      <c r="D249" s="59" t="s">
        <v>58</v>
      </c>
      <c r="E249" s="59" t="s">
        <v>58</v>
      </c>
      <c r="F249" s="59" t="s">
        <v>58</v>
      </c>
      <c r="G249">
        <v>0</v>
      </c>
      <c r="H249">
        <v>31</v>
      </c>
      <c r="I249">
        <v>34</v>
      </c>
      <c r="J249">
        <v>28</v>
      </c>
      <c r="K249">
        <v>3</v>
      </c>
      <c r="L249">
        <v>2983.009708737864</v>
      </c>
      <c r="M249">
        <v>191.26213592233799</v>
      </c>
      <c r="N249">
        <v>34.188034188034003</v>
      </c>
      <c r="O249">
        <v>3208.4598788482358</v>
      </c>
      <c r="P249">
        <v>65</v>
      </c>
      <c r="Q249">
        <v>47.692307700000001</v>
      </c>
      <c r="R249" t="s">
        <v>266</v>
      </c>
      <c r="S249">
        <v>4.6153846200000004</v>
      </c>
      <c r="T249">
        <v>1329</v>
      </c>
      <c r="U249">
        <v>148231.92233009721</v>
      </c>
      <c r="V249" s="59"/>
      <c r="W249">
        <v>1706</v>
      </c>
      <c r="X249">
        <v>987</v>
      </c>
      <c r="Y249">
        <v>342</v>
      </c>
      <c r="Z249">
        <v>18607.479047382167</v>
      </c>
      <c r="AA249">
        <v>4423.7225126544954</v>
      </c>
      <c r="AB249" t="s">
        <v>297</v>
      </c>
      <c r="AC249">
        <v>88.896321099999994</v>
      </c>
      <c r="AD249">
        <v>22.876254200000002</v>
      </c>
      <c r="AE249">
        <v>1495</v>
      </c>
      <c r="AF249">
        <v>0</v>
      </c>
    </row>
    <row r="250" spans="1:32" x14ac:dyDescent="0.45">
      <c r="A250" s="59" t="s">
        <v>196</v>
      </c>
      <c r="B250" s="59" t="s">
        <v>207</v>
      </c>
      <c r="C250" s="59" t="s">
        <v>230</v>
      </c>
      <c r="D250" s="59" t="s">
        <v>59</v>
      </c>
      <c r="E250" s="59" t="s">
        <v>59</v>
      </c>
      <c r="F250" s="59" t="s">
        <v>59</v>
      </c>
      <c r="G250">
        <v>0</v>
      </c>
      <c r="H250">
        <v>0</v>
      </c>
      <c r="I250">
        <v>0</v>
      </c>
      <c r="J250">
        <v>0</v>
      </c>
      <c r="K250">
        <v>0</v>
      </c>
      <c r="L250">
        <v>0</v>
      </c>
      <c r="M250">
        <v>0</v>
      </c>
      <c r="N250">
        <v>0</v>
      </c>
      <c r="O250">
        <v>0</v>
      </c>
      <c r="P250">
        <v>65</v>
      </c>
      <c r="Q250">
        <v>0</v>
      </c>
      <c r="R250">
        <v>0</v>
      </c>
      <c r="S250">
        <v>0</v>
      </c>
      <c r="T250">
        <v>1329</v>
      </c>
      <c r="U250">
        <v>148231.92233009721</v>
      </c>
      <c r="V250" s="59"/>
      <c r="W250">
        <v>1706</v>
      </c>
      <c r="X250">
        <v>987</v>
      </c>
      <c r="Y250">
        <v>342</v>
      </c>
      <c r="Z250">
        <v>18607.479047382167</v>
      </c>
      <c r="AA250">
        <v>4423.7225126544954</v>
      </c>
      <c r="AB250" t="s">
        <v>297</v>
      </c>
      <c r="AC250">
        <v>88.896321099999994</v>
      </c>
      <c r="AD250">
        <v>22.876254200000002</v>
      </c>
      <c r="AE250">
        <v>1495</v>
      </c>
      <c r="AF250">
        <v>0</v>
      </c>
    </row>
    <row r="251" spans="1:32" x14ac:dyDescent="0.45">
      <c r="A251" s="59" t="s">
        <v>196</v>
      </c>
      <c r="B251" s="59" t="s">
        <v>207</v>
      </c>
      <c r="C251" s="59" t="s">
        <v>230</v>
      </c>
      <c r="D251" s="59" t="s">
        <v>28</v>
      </c>
      <c r="E251" s="59" t="s">
        <v>28</v>
      </c>
      <c r="F251" s="59" t="s">
        <v>28</v>
      </c>
      <c r="G251">
        <v>0</v>
      </c>
      <c r="H251">
        <v>1</v>
      </c>
      <c r="I251">
        <v>1</v>
      </c>
      <c r="J251">
        <v>1</v>
      </c>
      <c r="K251">
        <v>0</v>
      </c>
      <c r="L251">
        <v>126.699029126214</v>
      </c>
      <c r="M251">
        <v>9.7087378640779995</v>
      </c>
      <c r="N251">
        <v>0</v>
      </c>
      <c r="O251">
        <v>136.407766990292</v>
      </c>
      <c r="P251">
        <v>65</v>
      </c>
      <c r="Q251">
        <v>1.5384615399999999</v>
      </c>
      <c r="R251">
        <v>126.699029126214</v>
      </c>
      <c r="S251">
        <v>0</v>
      </c>
      <c r="T251">
        <v>1329</v>
      </c>
      <c r="U251">
        <v>148231.92233009721</v>
      </c>
      <c r="V251" s="59"/>
      <c r="W251">
        <v>1706</v>
      </c>
      <c r="X251">
        <v>987</v>
      </c>
      <c r="Y251">
        <v>342</v>
      </c>
      <c r="Z251">
        <v>18607.479047382167</v>
      </c>
      <c r="AA251">
        <v>4423.7225126544954</v>
      </c>
      <c r="AB251" t="s">
        <v>297</v>
      </c>
      <c r="AC251">
        <v>88.896321099999994</v>
      </c>
      <c r="AD251">
        <v>22.876254200000002</v>
      </c>
      <c r="AE251">
        <v>1495</v>
      </c>
      <c r="AF251">
        <v>0</v>
      </c>
    </row>
    <row r="252" spans="1:32" x14ac:dyDescent="0.45">
      <c r="A252" s="59" t="s">
        <v>196</v>
      </c>
      <c r="B252" s="59" t="s">
        <v>207</v>
      </c>
      <c r="C252" s="59" t="s">
        <v>230</v>
      </c>
      <c r="D252" s="59" t="s">
        <v>60</v>
      </c>
      <c r="E252" s="59" t="s">
        <v>60</v>
      </c>
      <c r="F252" s="59" t="s">
        <v>60</v>
      </c>
      <c r="G252">
        <v>0</v>
      </c>
      <c r="H252">
        <v>2</v>
      </c>
      <c r="I252">
        <v>2</v>
      </c>
      <c r="J252">
        <v>2</v>
      </c>
      <c r="K252">
        <v>0</v>
      </c>
      <c r="L252">
        <v>253.398058252428</v>
      </c>
      <c r="M252">
        <v>19.417475728155999</v>
      </c>
      <c r="N252">
        <v>0</v>
      </c>
      <c r="O252">
        <v>272.81553398058401</v>
      </c>
      <c r="P252">
        <v>65</v>
      </c>
      <c r="Q252">
        <v>3.0769230799999998</v>
      </c>
      <c r="R252">
        <v>126.699029126214</v>
      </c>
      <c r="S252">
        <v>0</v>
      </c>
      <c r="T252">
        <v>1329</v>
      </c>
      <c r="U252">
        <v>148231.92233009721</v>
      </c>
      <c r="V252" s="59"/>
      <c r="W252">
        <v>1706</v>
      </c>
      <c r="X252">
        <v>987</v>
      </c>
      <c r="Y252">
        <v>342</v>
      </c>
      <c r="Z252">
        <v>18607.479047382167</v>
      </c>
      <c r="AA252">
        <v>4423.7225126544954</v>
      </c>
      <c r="AB252" t="s">
        <v>297</v>
      </c>
      <c r="AC252">
        <v>88.896321099999994</v>
      </c>
      <c r="AD252">
        <v>22.876254200000002</v>
      </c>
      <c r="AE252">
        <v>1495</v>
      </c>
      <c r="AF252">
        <v>0</v>
      </c>
    </row>
    <row r="253" spans="1:32" x14ac:dyDescent="0.45">
      <c r="A253" s="59" t="s">
        <v>196</v>
      </c>
      <c r="B253" s="59" t="s">
        <v>207</v>
      </c>
      <c r="C253" s="59" t="s">
        <v>230</v>
      </c>
      <c r="D253" s="59" t="s">
        <v>61</v>
      </c>
      <c r="E253" s="59" t="s">
        <v>61</v>
      </c>
      <c r="F253" s="59" t="s">
        <v>61</v>
      </c>
      <c r="G253">
        <v>0</v>
      </c>
      <c r="H253">
        <v>0</v>
      </c>
      <c r="I253">
        <v>0</v>
      </c>
      <c r="J253">
        <v>0</v>
      </c>
      <c r="K253">
        <v>0</v>
      </c>
      <c r="L253">
        <v>0</v>
      </c>
      <c r="M253">
        <v>0</v>
      </c>
      <c r="N253">
        <v>0</v>
      </c>
      <c r="O253">
        <v>0</v>
      </c>
      <c r="P253">
        <v>65</v>
      </c>
      <c r="Q253">
        <v>0</v>
      </c>
      <c r="R253">
        <v>0</v>
      </c>
      <c r="S253">
        <v>0</v>
      </c>
      <c r="T253">
        <v>1329</v>
      </c>
      <c r="U253">
        <v>148231.92233009721</v>
      </c>
      <c r="V253" s="59"/>
      <c r="W253">
        <v>1706</v>
      </c>
      <c r="X253">
        <v>987</v>
      </c>
      <c r="Y253">
        <v>342</v>
      </c>
      <c r="Z253">
        <v>18607.479047382167</v>
      </c>
      <c r="AA253">
        <v>4423.7225126544954</v>
      </c>
      <c r="AB253" t="s">
        <v>297</v>
      </c>
      <c r="AC253">
        <v>88.896321099999994</v>
      </c>
      <c r="AD253">
        <v>22.876254200000002</v>
      </c>
      <c r="AE253">
        <v>1495</v>
      </c>
      <c r="AF253">
        <v>0</v>
      </c>
    </row>
    <row r="254" spans="1:32" x14ac:dyDescent="0.45">
      <c r="A254" s="59" t="s">
        <v>196</v>
      </c>
      <c r="B254" s="59" t="s">
        <v>207</v>
      </c>
      <c r="C254" s="59" t="s">
        <v>230</v>
      </c>
      <c r="D254" s="59" t="s">
        <v>62</v>
      </c>
      <c r="E254" s="59" t="s">
        <v>62</v>
      </c>
      <c r="F254" s="59" t="s">
        <v>62</v>
      </c>
      <c r="G254">
        <v>0</v>
      </c>
      <c r="H254">
        <v>0</v>
      </c>
      <c r="I254">
        <v>0</v>
      </c>
      <c r="J254">
        <v>0</v>
      </c>
      <c r="K254">
        <v>0</v>
      </c>
      <c r="L254">
        <v>0</v>
      </c>
      <c r="M254">
        <v>0</v>
      </c>
      <c r="N254">
        <v>0</v>
      </c>
      <c r="O254">
        <v>0</v>
      </c>
      <c r="P254">
        <v>65</v>
      </c>
      <c r="Q254">
        <v>0</v>
      </c>
      <c r="R254">
        <v>0</v>
      </c>
      <c r="S254">
        <v>0</v>
      </c>
      <c r="T254">
        <v>1329</v>
      </c>
      <c r="U254">
        <v>148231.92233009721</v>
      </c>
      <c r="V254" s="59"/>
      <c r="W254">
        <v>1706</v>
      </c>
      <c r="X254">
        <v>987</v>
      </c>
      <c r="Y254">
        <v>342</v>
      </c>
      <c r="Z254">
        <v>18607.479047382167</v>
      </c>
      <c r="AA254">
        <v>4423.7225126544954</v>
      </c>
      <c r="AB254" t="s">
        <v>297</v>
      </c>
      <c r="AC254">
        <v>88.896321099999994</v>
      </c>
      <c r="AD254">
        <v>22.876254200000002</v>
      </c>
      <c r="AE254">
        <v>1495</v>
      </c>
      <c r="AF254">
        <v>0</v>
      </c>
    </row>
    <row r="255" spans="1:32" x14ac:dyDescent="0.45">
      <c r="A255" s="59" t="s">
        <v>196</v>
      </c>
      <c r="B255" s="59" t="s">
        <v>207</v>
      </c>
      <c r="C255" s="59" t="s">
        <v>230</v>
      </c>
      <c r="D255" s="59" t="s">
        <v>63</v>
      </c>
      <c r="E255" s="59" t="s">
        <v>63</v>
      </c>
      <c r="F255" s="59" t="s">
        <v>63</v>
      </c>
      <c r="G255">
        <v>0</v>
      </c>
      <c r="H255">
        <v>0</v>
      </c>
      <c r="I255">
        <v>0</v>
      </c>
      <c r="J255">
        <v>0</v>
      </c>
      <c r="K255">
        <v>0</v>
      </c>
      <c r="L255">
        <v>0</v>
      </c>
      <c r="M255">
        <v>0</v>
      </c>
      <c r="N255">
        <v>0</v>
      </c>
      <c r="O255">
        <v>0</v>
      </c>
      <c r="P255">
        <v>65</v>
      </c>
      <c r="Q255">
        <v>0</v>
      </c>
      <c r="R255">
        <v>0</v>
      </c>
      <c r="S255">
        <v>0</v>
      </c>
      <c r="T255">
        <v>1329</v>
      </c>
      <c r="U255">
        <v>148231.92233009721</v>
      </c>
      <c r="V255" s="59"/>
      <c r="W255">
        <v>1706</v>
      </c>
      <c r="X255">
        <v>987</v>
      </c>
      <c r="Y255">
        <v>342</v>
      </c>
      <c r="Z255">
        <v>18607.479047382167</v>
      </c>
      <c r="AA255">
        <v>4423.7225126544954</v>
      </c>
      <c r="AB255" t="s">
        <v>297</v>
      </c>
      <c r="AC255">
        <v>88.896321099999994</v>
      </c>
      <c r="AD255">
        <v>22.876254200000002</v>
      </c>
      <c r="AE255">
        <v>1495</v>
      </c>
      <c r="AF255">
        <v>0</v>
      </c>
    </row>
    <row r="256" spans="1:32" x14ac:dyDescent="0.45">
      <c r="A256" s="59" t="s">
        <v>196</v>
      </c>
      <c r="B256" s="59" t="s">
        <v>207</v>
      </c>
      <c r="C256" s="59" t="s">
        <v>230</v>
      </c>
      <c r="D256" s="59" t="s">
        <v>64</v>
      </c>
      <c r="E256" s="59" t="s">
        <v>64</v>
      </c>
      <c r="F256" s="59" t="s">
        <v>64</v>
      </c>
      <c r="G256">
        <v>0</v>
      </c>
      <c r="H256">
        <v>0</v>
      </c>
      <c r="I256">
        <v>0</v>
      </c>
      <c r="J256">
        <v>0</v>
      </c>
      <c r="K256">
        <v>0</v>
      </c>
      <c r="L256">
        <v>0</v>
      </c>
      <c r="M256">
        <v>0</v>
      </c>
      <c r="N256">
        <v>0</v>
      </c>
      <c r="O256">
        <v>0</v>
      </c>
      <c r="P256">
        <v>65</v>
      </c>
      <c r="Q256">
        <v>0</v>
      </c>
      <c r="R256">
        <v>0</v>
      </c>
      <c r="S256">
        <v>0</v>
      </c>
      <c r="T256">
        <v>1329</v>
      </c>
      <c r="U256">
        <v>148231.92233009721</v>
      </c>
      <c r="V256" s="59"/>
      <c r="W256">
        <v>1706</v>
      </c>
      <c r="X256">
        <v>987</v>
      </c>
      <c r="Y256">
        <v>342</v>
      </c>
      <c r="Z256">
        <v>18607.479047382167</v>
      </c>
      <c r="AA256">
        <v>4423.7225126544954</v>
      </c>
      <c r="AB256" t="s">
        <v>297</v>
      </c>
      <c r="AC256">
        <v>88.896321099999994</v>
      </c>
      <c r="AD256">
        <v>22.876254200000002</v>
      </c>
      <c r="AE256">
        <v>1495</v>
      </c>
      <c r="AF256">
        <v>0</v>
      </c>
    </row>
    <row r="257" spans="1:32" x14ac:dyDescent="0.45">
      <c r="A257" s="59" t="s">
        <v>196</v>
      </c>
      <c r="B257" s="59" t="s">
        <v>207</v>
      </c>
      <c r="C257" s="59" t="s">
        <v>230</v>
      </c>
      <c r="D257" s="59" t="s">
        <v>65</v>
      </c>
      <c r="E257" s="59" t="s">
        <v>65</v>
      </c>
      <c r="F257" s="59" t="s">
        <v>65</v>
      </c>
      <c r="G257">
        <v>0</v>
      </c>
      <c r="H257">
        <v>0</v>
      </c>
      <c r="I257">
        <v>0</v>
      </c>
      <c r="J257">
        <v>0</v>
      </c>
      <c r="K257">
        <v>0</v>
      </c>
      <c r="L257">
        <v>0</v>
      </c>
      <c r="M257">
        <v>0</v>
      </c>
      <c r="N257">
        <v>0</v>
      </c>
      <c r="O257">
        <v>0</v>
      </c>
      <c r="P257">
        <v>65</v>
      </c>
      <c r="Q257">
        <v>0</v>
      </c>
      <c r="R257">
        <v>0</v>
      </c>
      <c r="S257">
        <v>0</v>
      </c>
      <c r="T257">
        <v>1329</v>
      </c>
      <c r="U257">
        <v>148231.92233009721</v>
      </c>
      <c r="V257" s="59"/>
      <c r="W257">
        <v>1706</v>
      </c>
      <c r="X257">
        <v>987</v>
      </c>
      <c r="Y257">
        <v>342</v>
      </c>
      <c r="Z257">
        <v>18607.479047382167</v>
      </c>
      <c r="AA257">
        <v>4423.7225126544954</v>
      </c>
      <c r="AB257" t="s">
        <v>297</v>
      </c>
      <c r="AC257">
        <v>88.896321099999994</v>
      </c>
      <c r="AD257">
        <v>22.876254200000002</v>
      </c>
      <c r="AE257">
        <v>1495</v>
      </c>
      <c r="AF257">
        <v>0</v>
      </c>
    </row>
    <row r="258" spans="1:32" x14ac:dyDescent="0.45">
      <c r="A258" s="59" t="s">
        <v>196</v>
      </c>
      <c r="B258" s="59" t="s">
        <v>207</v>
      </c>
      <c r="C258" s="59" t="s">
        <v>230</v>
      </c>
      <c r="D258" s="59" t="s">
        <v>66</v>
      </c>
      <c r="E258" s="59" t="s">
        <v>66</v>
      </c>
      <c r="F258" s="59" t="s">
        <v>66</v>
      </c>
      <c r="G258">
        <v>0</v>
      </c>
      <c r="H258">
        <v>0</v>
      </c>
      <c r="I258">
        <v>0</v>
      </c>
      <c r="J258">
        <v>0</v>
      </c>
      <c r="K258">
        <v>0</v>
      </c>
      <c r="L258">
        <v>0</v>
      </c>
      <c r="M258">
        <v>0</v>
      </c>
      <c r="N258">
        <v>0</v>
      </c>
      <c r="O258">
        <v>0</v>
      </c>
      <c r="P258">
        <v>65</v>
      </c>
      <c r="Q258">
        <v>0</v>
      </c>
      <c r="R258">
        <v>0</v>
      </c>
      <c r="S258">
        <v>0</v>
      </c>
      <c r="T258">
        <v>1329</v>
      </c>
      <c r="U258">
        <v>148231.92233009721</v>
      </c>
      <c r="V258" s="59"/>
      <c r="W258">
        <v>1706</v>
      </c>
      <c r="X258">
        <v>987</v>
      </c>
      <c r="Y258">
        <v>342</v>
      </c>
      <c r="Z258">
        <v>18607.479047382167</v>
      </c>
      <c r="AA258">
        <v>4423.7225126544954</v>
      </c>
      <c r="AB258" t="s">
        <v>297</v>
      </c>
      <c r="AC258">
        <v>88.896321099999994</v>
      </c>
      <c r="AD258">
        <v>22.876254200000002</v>
      </c>
      <c r="AE258">
        <v>1495</v>
      </c>
      <c r="AF258">
        <v>0</v>
      </c>
    </row>
    <row r="259" spans="1:32" x14ac:dyDescent="0.45">
      <c r="A259" s="59" t="s">
        <v>196</v>
      </c>
      <c r="B259" s="59" t="s">
        <v>207</v>
      </c>
      <c r="C259" s="59" t="s">
        <v>230</v>
      </c>
      <c r="D259" s="59" t="s">
        <v>67</v>
      </c>
      <c r="E259" s="59" t="s">
        <v>67</v>
      </c>
      <c r="F259" s="59" t="s">
        <v>67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0</v>
      </c>
      <c r="M259">
        <v>0</v>
      </c>
      <c r="N259">
        <v>0</v>
      </c>
      <c r="O259">
        <v>0</v>
      </c>
      <c r="P259">
        <v>65</v>
      </c>
      <c r="Q259">
        <v>0</v>
      </c>
      <c r="R259">
        <v>0</v>
      </c>
      <c r="S259">
        <v>0</v>
      </c>
      <c r="T259">
        <v>1329</v>
      </c>
      <c r="U259">
        <v>148231.92233009721</v>
      </c>
      <c r="V259" s="59"/>
      <c r="W259">
        <v>1706</v>
      </c>
      <c r="X259">
        <v>987</v>
      </c>
      <c r="Y259">
        <v>342</v>
      </c>
      <c r="Z259">
        <v>18607.479047382167</v>
      </c>
      <c r="AA259">
        <v>4423.7225126544954</v>
      </c>
      <c r="AB259" t="s">
        <v>297</v>
      </c>
      <c r="AC259">
        <v>88.896321099999994</v>
      </c>
      <c r="AD259">
        <v>22.876254200000002</v>
      </c>
      <c r="AE259">
        <v>1495</v>
      </c>
      <c r="AF259">
        <v>0</v>
      </c>
    </row>
    <row r="260" spans="1:32" x14ac:dyDescent="0.45">
      <c r="A260" s="59" t="s">
        <v>196</v>
      </c>
      <c r="B260" s="59" t="s">
        <v>207</v>
      </c>
      <c r="C260" s="59" t="s">
        <v>230</v>
      </c>
      <c r="D260" s="59" t="s">
        <v>68</v>
      </c>
      <c r="E260" s="59" t="s">
        <v>68</v>
      </c>
      <c r="F260" s="59" t="s">
        <v>68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0</v>
      </c>
      <c r="M260">
        <v>0</v>
      </c>
      <c r="N260">
        <v>0</v>
      </c>
      <c r="O260">
        <v>0</v>
      </c>
      <c r="P260">
        <v>65</v>
      </c>
      <c r="Q260">
        <v>0</v>
      </c>
      <c r="R260">
        <v>0</v>
      </c>
      <c r="S260">
        <v>0</v>
      </c>
      <c r="T260">
        <v>1329</v>
      </c>
      <c r="U260">
        <v>148231.92233009721</v>
      </c>
      <c r="V260" s="59"/>
      <c r="W260">
        <v>1706</v>
      </c>
      <c r="X260">
        <v>987</v>
      </c>
      <c r="Y260">
        <v>342</v>
      </c>
      <c r="Z260">
        <v>18607.479047382167</v>
      </c>
      <c r="AA260">
        <v>4423.7225126544954</v>
      </c>
      <c r="AB260" t="s">
        <v>297</v>
      </c>
      <c r="AC260">
        <v>88.896321099999994</v>
      </c>
      <c r="AD260">
        <v>22.876254200000002</v>
      </c>
      <c r="AE260">
        <v>1495</v>
      </c>
      <c r="AF260">
        <v>0</v>
      </c>
    </row>
    <row r="261" spans="1:32" x14ac:dyDescent="0.45">
      <c r="A261" s="59" t="s">
        <v>196</v>
      </c>
      <c r="B261" s="59" t="s">
        <v>207</v>
      </c>
      <c r="C261" s="59" t="s">
        <v>230</v>
      </c>
      <c r="D261" s="59" t="s">
        <v>69</v>
      </c>
      <c r="E261" s="59" t="s">
        <v>69</v>
      </c>
      <c r="F261" s="59" t="s">
        <v>69</v>
      </c>
      <c r="G261">
        <v>0</v>
      </c>
      <c r="H261">
        <v>0</v>
      </c>
      <c r="I261">
        <v>0</v>
      </c>
      <c r="J261">
        <v>0</v>
      </c>
      <c r="K261">
        <v>0</v>
      </c>
      <c r="L261">
        <v>0</v>
      </c>
      <c r="M261">
        <v>0</v>
      </c>
      <c r="N261">
        <v>0</v>
      </c>
      <c r="O261">
        <v>0</v>
      </c>
      <c r="P261">
        <v>65</v>
      </c>
      <c r="Q261">
        <v>0</v>
      </c>
      <c r="R261">
        <v>0</v>
      </c>
      <c r="S261">
        <v>0</v>
      </c>
      <c r="T261">
        <v>1329</v>
      </c>
      <c r="U261">
        <v>148231.92233009721</v>
      </c>
      <c r="V261" s="59"/>
      <c r="W261">
        <v>1706</v>
      </c>
      <c r="X261">
        <v>987</v>
      </c>
      <c r="Y261">
        <v>342</v>
      </c>
      <c r="Z261">
        <v>18607.479047382167</v>
      </c>
      <c r="AA261">
        <v>4423.7225126544954</v>
      </c>
      <c r="AB261" t="s">
        <v>297</v>
      </c>
      <c r="AC261">
        <v>88.896321099999994</v>
      </c>
      <c r="AD261">
        <v>22.876254200000002</v>
      </c>
      <c r="AE261">
        <v>1495</v>
      </c>
      <c r="AF261">
        <v>0</v>
      </c>
    </row>
    <row r="262" spans="1:32" x14ac:dyDescent="0.45">
      <c r="A262" s="59" t="s">
        <v>196</v>
      </c>
      <c r="B262" s="59" t="s">
        <v>207</v>
      </c>
      <c r="C262" s="59" t="s">
        <v>230</v>
      </c>
      <c r="D262" s="59" t="s">
        <v>70</v>
      </c>
      <c r="E262" s="59" t="s">
        <v>70</v>
      </c>
      <c r="F262" s="59" t="s">
        <v>70</v>
      </c>
      <c r="G262">
        <v>0</v>
      </c>
      <c r="H262">
        <v>0</v>
      </c>
      <c r="I262">
        <v>0</v>
      </c>
      <c r="J262">
        <v>0</v>
      </c>
      <c r="K262">
        <v>0</v>
      </c>
      <c r="L262">
        <v>0</v>
      </c>
      <c r="M262">
        <v>0</v>
      </c>
      <c r="N262">
        <v>0</v>
      </c>
      <c r="O262">
        <v>0</v>
      </c>
      <c r="P262">
        <v>65</v>
      </c>
      <c r="Q262">
        <v>0</v>
      </c>
      <c r="R262">
        <v>0</v>
      </c>
      <c r="S262">
        <v>0</v>
      </c>
      <c r="T262">
        <v>1329</v>
      </c>
      <c r="U262">
        <v>148231.92233009721</v>
      </c>
      <c r="V262" s="59"/>
      <c r="W262">
        <v>1706</v>
      </c>
      <c r="X262">
        <v>987</v>
      </c>
      <c r="Y262">
        <v>342</v>
      </c>
      <c r="Z262">
        <v>18607.479047382167</v>
      </c>
      <c r="AA262">
        <v>4423.7225126544954</v>
      </c>
      <c r="AB262" t="s">
        <v>297</v>
      </c>
      <c r="AC262">
        <v>88.896321099999994</v>
      </c>
      <c r="AD262">
        <v>22.876254200000002</v>
      </c>
      <c r="AE262">
        <v>1495</v>
      </c>
      <c r="AF262">
        <v>0</v>
      </c>
    </row>
    <row r="263" spans="1:32" x14ac:dyDescent="0.45">
      <c r="A263" s="59" t="s">
        <v>196</v>
      </c>
      <c r="B263" s="59" t="s">
        <v>207</v>
      </c>
      <c r="C263" s="59" t="s">
        <v>230</v>
      </c>
      <c r="D263" s="59" t="s">
        <v>71</v>
      </c>
      <c r="E263" s="59" t="s">
        <v>71</v>
      </c>
      <c r="F263" s="59" t="s">
        <v>71</v>
      </c>
      <c r="G263">
        <v>0</v>
      </c>
      <c r="H263">
        <v>0</v>
      </c>
      <c r="I263">
        <v>0</v>
      </c>
      <c r="J263">
        <v>0</v>
      </c>
      <c r="K263">
        <v>0</v>
      </c>
      <c r="L263">
        <v>0</v>
      </c>
      <c r="M263">
        <v>0</v>
      </c>
      <c r="N263">
        <v>0</v>
      </c>
      <c r="O263">
        <v>0</v>
      </c>
      <c r="P263">
        <v>65</v>
      </c>
      <c r="Q263">
        <v>0</v>
      </c>
      <c r="R263">
        <v>0</v>
      </c>
      <c r="S263">
        <v>0</v>
      </c>
      <c r="T263">
        <v>1329</v>
      </c>
      <c r="U263">
        <v>148231.92233009721</v>
      </c>
      <c r="V263" s="59"/>
      <c r="W263">
        <v>1706</v>
      </c>
      <c r="X263">
        <v>987</v>
      </c>
      <c r="Y263">
        <v>342</v>
      </c>
      <c r="Z263">
        <v>18607.479047382167</v>
      </c>
      <c r="AA263">
        <v>4423.7225126544954</v>
      </c>
      <c r="AB263" t="s">
        <v>297</v>
      </c>
      <c r="AC263">
        <v>88.896321099999994</v>
      </c>
      <c r="AD263">
        <v>22.876254200000002</v>
      </c>
      <c r="AE263">
        <v>1495</v>
      </c>
      <c r="AF263">
        <v>0</v>
      </c>
    </row>
    <row r="264" spans="1:32" x14ac:dyDescent="0.45">
      <c r="A264" s="59" t="s">
        <v>196</v>
      </c>
      <c r="B264" s="59" t="s">
        <v>207</v>
      </c>
      <c r="C264" s="59" t="s">
        <v>230</v>
      </c>
      <c r="D264" s="59" t="s">
        <v>72</v>
      </c>
      <c r="E264" s="59" t="s">
        <v>72</v>
      </c>
      <c r="F264" s="59" t="s">
        <v>72</v>
      </c>
      <c r="G264">
        <v>0</v>
      </c>
      <c r="H264">
        <v>6</v>
      </c>
      <c r="I264">
        <v>8</v>
      </c>
      <c r="J264">
        <v>4</v>
      </c>
      <c r="K264">
        <v>2</v>
      </c>
      <c r="L264">
        <v>1188.0970873786409</v>
      </c>
      <c r="M264">
        <v>107.28155339805799</v>
      </c>
      <c r="N264">
        <v>-21.367521367521</v>
      </c>
      <c r="O264">
        <v>1274.011119409178</v>
      </c>
      <c r="P264">
        <v>65</v>
      </c>
      <c r="Q264">
        <v>9.2307692299999999</v>
      </c>
      <c r="R264">
        <v>198.01618122977351</v>
      </c>
      <c r="S264">
        <v>3.0769230799999998</v>
      </c>
      <c r="T264">
        <v>1329</v>
      </c>
      <c r="U264">
        <v>148231.92233009721</v>
      </c>
      <c r="V264" s="59"/>
      <c r="W264">
        <v>1706</v>
      </c>
      <c r="X264">
        <v>987</v>
      </c>
      <c r="Y264">
        <v>342</v>
      </c>
      <c r="Z264">
        <v>18607.479047382167</v>
      </c>
      <c r="AA264">
        <v>4423.7225126544954</v>
      </c>
      <c r="AB264" t="s">
        <v>297</v>
      </c>
      <c r="AC264">
        <v>88.896321099999994</v>
      </c>
      <c r="AD264">
        <v>22.876254200000002</v>
      </c>
      <c r="AE264">
        <v>1495</v>
      </c>
      <c r="AF264">
        <v>0</v>
      </c>
    </row>
    <row r="265" spans="1:32" x14ac:dyDescent="0.45">
      <c r="A265" s="59" t="s">
        <v>196</v>
      </c>
      <c r="B265" s="59" t="s">
        <v>207</v>
      </c>
      <c r="C265" s="59" t="s">
        <v>230</v>
      </c>
      <c r="D265" s="59" t="s">
        <v>73</v>
      </c>
      <c r="E265" s="59" t="s">
        <v>73</v>
      </c>
      <c r="F265" s="59" t="s">
        <v>73</v>
      </c>
      <c r="G265">
        <v>0</v>
      </c>
      <c r="H265">
        <v>3</v>
      </c>
      <c r="I265">
        <v>3</v>
      </c>
      <c r="J265">
        <v>3</v>
      </c>
      <c r="K265">
        <v>0</v>
      </c>
      <c r="L265">
        <v>580.58252427184505</v>
      </c>
      <c r="M265">
        <v>46.601941747574003</v>
      </c>
      <c r="N265">
        <v>6.3675213675210003</v>
      </c>
      <c r="O265">
        <v>633.55198738694003</v>
      </c>
      <c r="P265">
        <v>65</v>
      </c>
      <c r="Q265">
        <v>4.6153846200000004</v>
      </c>
      <c r="R265">
        <v>193.52750809061499</v>
      </c>
      <c r="S265">
        <v>0</v>
      </c>
      <c r="T265">
        <v>1329</v>
      </c>
      <c r="U265">
        <v>148231.92233009721</v>
      </c>
      <c r="V265" s="59"/>
      <c r="W265">
        <v>1706</v>
      </c>
      <c r="X265">
        <v>987</v>
      </c>
      <c r="Y265">
        <v>342</v>
      </c>
      <c r="Z265">
        <v>18607.479047382167</v>
      </c>
      <c r="AA265">
        <v>4423.7225126544954</v>
      </c>
      <c r="AB265" t="s">
        <v>297</v>
      </c>
      <c r="AC265">
        <v>88.896321099999994</v>
      </c>
      <c r="AD265">
        <v>22.876254200000002</v>
      </c>
      <c r="AE265">
        <v>1495</v>
      </c>
      <c r="AF265">
        <v>0</v>
      </c>
    </row>
    <row r="266" spans="1:32" x14ac:dyDescent="0.45">
      <c r="A266" s="59" t="s">
        <v>196</v>
      </c>
      <c r="B266" s="59" t="s">
        <v>208</v>
      </c>
      <c r="C266" s="59" t="s">
        <v>231</v>
      </c>
      <c r="D266" s="59" t="s">
        <v>51</v>
      </c>
      <c r="E266" s="59" t="s">
        <v>51</v>
      </c>
      <c r="F266" s="59" t="s">
        <v>51</v>
      </c>
      <c r="G266">
        <v>0</v>
      </c>
      <c r="H266">
        <v>0</v>
      </c>
      <c r="I266">
        <v>0</v>
      </c>
      <c r="J266">
        <v>0</v>
      </c>
      <c r="K266">
        <v>0</v>
      </c>
      <c r="L266">
        <v>0</v>
      </c>
      <c r="M266">
        <v>0</v>
      </c>
      <c r="N266">
        <v>0</v>
      </c>
      <c r="O266">
        <v>0</v>
      </c>
      <c r="P266">
        <v>65</v>
      </c>
      <c r="Q266">
        <v>0</v>
      </c>
      <c r="R266">
        <v>0</v>
      </c>
      <c r="S266">
        <v>0</v>
      </c>
      <c r="T266">
        <v>1329</v>
      </c>
      <c r="U266">
        <v>148231.92233009721</v>
      </c>
      <c r="V266" s="59"/>
      <c r="W266">
        <v>1706</v>
      </c>
      <c r="X266">
        <v>987</v>
      </c>
      <c r="Y266">
        <v>342</v>
      </c>
      <c r="Z266">
        <v>18607.479047382167</v>
      </c>
      <c r="AA266">
        <v>4423.7225126544954</v>
      </c>
      <c r="AB266" t="s">
        <v>297</v>
      </c>
      <c r="AC266">
        <v>88.896321099999994</v>
      </c>
      <c r="AD266">
        <v>22.876254200000002</v>
      </c>
      <c r="AE266">
        <v>1495</v>
      </c>
      <c r="AF266">
        <v>0</v>
      </c>
    </row>
    <row r="267" spans="1:32" x14ac:dyDescent="0.45">
      <c r="A267" s="59" t="s">
        <v>196</v>
      </c>
      <c r="B267" s="59" t="s">
        <v>208</v>
      </c>
      <c r="C267" s="59" t="s">
        <v>231</v>
      </c>
      <c r="D267" s="59" t="s">
        <v>52</v>
      </c>
      <c r="E267" s="59" t="s">
        <v>52</v>
      </c>
      <c r="F267" s="59" t="s">
        <v>52</v>
      </c>
      <c r="G267">
        <v>0</v>
      </c>
      <c r="H267">
        <v>0</v>
      </c>
      <c r="I267">
        <v>0</v>
      </c>
      <c r="J267">
        <v>0</v>
      </c>
      <c r="K267">
        <v>0</v>
      </c>
      <c r="L267">
        <v>0</v>
      </c>
      <c r="M267">
        <v>0</v>
      </c>
      <c r="N267">
        <v>0</v>
      </c>
      <c r="O267">
        <v>0</v>
      </c>
      <c r="P267">
        <v>65</v>
      </c>
      <c r="Q267">
        <v>0</v>
      </c>
      <c r="R267">
        <v>0</v>
      </c>
      <c r="S267">
        <v>0</v>
      </c>
      <c r="T267">
        <v>1329</v>
      </c>
      <c r="U267">
        <v>148231.92233009721</v>
      </c>
      <c r="V267" s="59"/>
      <c r="W267">
        <v>1706</v>
      </c>
      <c r="X267">
        <v>987</v>
      </c>
      <c r="Y267">
        <v>342</v>
      </c>
      <c r="Z267">
        <v>18607.479047382167</v>
      </c>
      <c r="AA267">
        <v>4423.7225126544954</v>
      </c>
      <c r="AB267" t="s">
        <v>297</v>
      </c>
      <c r="AC267">
        <v>88.896321099999994</v>
      </c>
      <c r="AD267">
        <v>22.876254200000002</v>
      </c>
      <c r="AE267">
        <v>1495</v>
      </c>
      <c r="AF267">
        <v>0</v>
      </c>
    </row>
    <row r="268" spans="1:32" x14ac:dyDescent="0.45">
      <c r="A268" s="59" t="s">
        <v>196</v>
      </c>
      <c r="B268" s="59" t="s">
        <v>208</v>
      </c>
      <c r="C268" s="59" t="s">
        <v>231</v>
      </c>
      <c r="D268" s="59" t="s">
        <v>53</v>
      </c>
      <c r="E268" s="59" t="s">
        <v>53</v>
      </c>
      <c r="F268" s="59" t="s">
        <v>53</v>
      </c>
      <c r="G268">
        <v>0</v>
      </c>
      <c r="H268">
        <v>0</v>
      </c>
      <c r="I268">
        <v>0</v>
      </c>
      <c r="J268">
        <v>0</v>
      </c>
      <c r="K268">
        <v>0</v>
      </c>
      <c r="L268">
        <v>0</v>
      </c>
      <c r="M268">
        <v>0</v>
      </c>
      <c r="N268">
        <v>0</v>
      </c>
      <c r="O268">
        <v>0</v>
      </c>
      <c r="P268">
        <v>65</v>
      </c>
      <c r="Q268">
        <v>0</v>
      </c>
      <c r="R268">
        <v>0</v>
      </c>
      <c r="S268">
        <v>0</v>
      </c>
      <c r="T268">
        <v>1329</v>
      </c>
      <c r="U268">
        <v>148231.92233009721</v>
      </c>
      <c r="V268" s="59"/>
      <c r="W268">
        <v>1706</v>
      </c>
      <c r="X268">
        <v>987</v>
      </c>
      <c r="Y268">
        <v>342</v>
      </c>
      <c r="Z268">
        <v>18607.479047382167</v>
      </c>
      <c r="AA268">
        <v>4423.7225126544954</v>
      </c>
      <c r="AB268" t="s">
        <v>297</v>
      </c>
      <c r="AC268">
        <v>88.896321099999994</v>
      </c>
      <c r="AD268">
        <v>22.876254200000002</v>
      </c>
      <c r="AE268">
        <v>1495</v>
      </c>
      <c r="AF268">
        <v>0</v>
      </c>
    </row>
    <row r="269" spans="1:32" x14ac:dyDescent="0.45">
      <c r="A269" s="59" t="s">
        <v>196</v>
      </c>
      <c r="B269" s="59" t="s">
        <v>208</v>
      </c>
      <c r="C269" s="59" t="s">
        <v>231</v>
      </c>
      <c r="D269" s="59" t="s">
        <v>54</v>
      </c>
      <c r="E269" s="59" t="s">
        <v>54</v>
      </c>
      <c r="F269" s="59" t="s">
        <v>54</v>
      </c>
      <c r="G269">
        <v>0</v>
      </c>
      <c r="H269">
        <v>0</v>
      </c>
      <c r="I269">
        <v>0</v>
      </c>
      <c r="J269">
        <v>0</v>
      </c>
      <c r="K269">
        <v>0</v>
      </c>
      <c r="L269">
        <v>0</v>
      </c>
      <c r="M269">
        <v>0</v>
      </c>
      <c r="N269">
        <v>0</v>
      </c>
      <c r="O269">
        <v>0</v>
      </c>
      <c r="P269">
        <v>65</v>
      </c>
      <c r="Q269">
        <v>0</v>
      </c>
      <c r="R269">
        <v>0</v>
      </c>
      <c r="S269">
        <v>0</v>
      </c>
      <c r="T269">
        <v>1329</v>
      </c>
      <c r="U269">
        <v>148231.92233009721</v>
      </c>
      <c r="V269" s="59"/>
      <c r="W269">
        <v>1706</v>
      </c>
      <c r="X269">
        <v>987</v>
      </c>
      <c r="Y269">
        <v>342</v>
      </c>
      <c r="Z269">
        <v>18607.479047382167</v>
      </c>
      <c r="AA269">
        <v>4423.7225126544954</v>
      </c>
      <c r="AB269" t="s">
        <v>297</v>
      </c>
      <c r="AC269">
        <v>88.896321099999994</v>
      </c>
      <c r="AD269">
        <v>22.876254200000002</v>
      </c>
      <c r="AE269">
        <v>1495</v>
      </c>
      <c r="AF269">
        <v>0</v>
      </c>
    </row>
    <row r="270" spans="1:32" x14ac:dyDescent="0.45">
      <c r="A270" s="59" t="s">
        <v>196</v>
      </c>
      <c r="B270" s="59" t="s">
        <v>208</v>
      </c>
      <c r="C270" s="59" t="s">
        <v>231</v>
      </c>
      <c r="D270" s="59" t="s">
        <v>55</v>
      </c>
      <c r="E270" s="59" t="s">
        <v>55</v>
      </c>
      <c r="F270" s="59" t="s">
        <v>55</v>
      </c>
      <c r="G270">
        <v>0</v>
      </c>
      <c r="H270">
        <v>0</v>
      </c>
      <c r="I270">
        <v>0</v>
      </c>
      <c r="J270">
        <v>0</v>
      </c>
      <c r="K270">
        <v>0</v>
      </c>
      <c r="L270">
        <v>0</v>
      </c>
      <c r="M270">
        <v>0</v>
      </c>
      <c r="N270">
        <v>0</v>
      </c>
      <c r="O270">
        <v>0</v>
      </c>
      <c r="P270">
        <v>65</v>
      </c>
      <c r="Q270">
        <v>0</v>
      </c>
      <c r="R270">
        <v>0</v>
      </c>
      <c r="S270">
        <v>0</v>
      </c>
      <c r="T270">
        <v>1329</v>
      </c>
      <c r="U270">
        <v>148231.92233009721</v>
      </c>
      <c r="V270" s="59"/>
      <c r="W270">
        <v>1706</v>
      </c>
      <c r="X270">
        <v>987</v>
      </c>
      <c r="Y270">
        <v>342</v>
      </c>
      <c r="Z270">
        <v>18607.479047382167</v>
      </c>
      <c r="AA270">
        <v>4423.7225126544954</v>
      </c>
      <c r="AB270" t="s">
        <v>297</v>
      </c>
      <c r="AC270">
        <v>88.896321099999994</v>
      </c>
      <c r="AD270">
        <v>22.876254200000002</v>
      </c>
      <c r="AE270">
        <v>1495</v>
      </c>
      <c r="AF270">
        <v>0</v>
      </c>
    </row>
    <row r="271" spans="1:32" x14ac:dyDescent="0.45">
      <c r="A271" s="59" t="s">
        <v>196</v>
      </c>
      <c r="B271" s="59" t="s">
        <v>208</v>
      </c>
      <c r="C271" s="59" t="s">
        <v>231</v>
      </c>
      <c r="D271" s="59" t="s">
        <v>56</v>
      </c>
      <c r="E271" s="59" t="s">
        <v>56</v>
      </c>
      <c r="F271" s="59" t="s">
        <v>56</v>
      </c>
      <c r="G271">
        <v>0</v>
      </c>
      <c r="H271">
        <v>18</v>
      </c>
      <c r="I271">
        <v>18</v>
      </c>
      <c r="J271">
        <v>18</v>
      </c>
      <c r="K271">
        <v>0</v>
      </c>
      <c r="L271">
        <v>2000.9708737864109</v>
      </c>
      <c r="M271">
        <v>178.640776699035</v>
      </c>
      <c r="N271">
        <v>42.735042735042001</v>
      </c>
      <c r="O271">
        <v>2222.3466932204879</v>
      </c>
      <c r="P271">
        <v>65</v>
      </c>
      <c r="Q271">
        <v>27.692307700000001</v>
      </c>
      <c r="R271">
        <v>111.16504854368949</v>
      </c>
      <c r="S271">
        <v>0</v>
      </c>
      <c r="T271">
        <v>1329</v>
      </c>
      <c r="U271">
        <v>148231.92233009721</v>
      </c>
      <c r="V271" s="59"/>
      <c r="W271">
        <v>1706</v>
      </c>
      <c r="X271">
        <v>987</v>
      </c>
      <c r="Y271">
        <v>342</v>
      </c>
      <c r="Z271">
        <v>18607.479047382167</v>
      </c>
      <c r="AA271">
        <v>4423.7225126544954</v>
      </c>
      <c r="AB271" t="s">
        <v>297</v>
      </c>
      <c r="AC271">
        <v>88.896321099999994</v>
      </c>
      <c r="AD271">
        <v>22.876254200000002</v>
      </c>
      <c r="AE271">
        <v>1495</v>
      </c>
      <c r="AF271">
        <v>0</v>
      </c>
    </row>
    <row r="272" spans="1:32" x14ac:dyDescent="0.45">
      <c r="A272" s="59" t="s">
        <v>196</v>
      </c>
      <c r="B272" s="59" t="s">
        <v>208</v>
      </c>
      <c r="C272" s="59" t="s">
        <v>231</v>
      </c>
      <c r="D272" s="59" t="s">
        <v>57</v>
      </c>
      <c r="E272" s="59" t="s">
        <v>57</v>
      </c>
      <c r="F272" s="59" t="s">
        <v>57</v>
      </c>
      <c r="G272">
        <v>0</v>
      </c>
      <c r="H272">
        <v>0</v>
      </c>
      <c r="I272">
        <v>0</v>
      </c>
      <c r="J272">
        <v>0</v>
      </c>
      <c r="K272">
        <v>0</v>
      </c>
      <c r="L272">
        <v>0</v>
      </c>
      <c r="M272">
        <v>0</v>
      </c>
      <c r="N272">
        <v>0</v>
      </c>
      <c r="O272">
        <v>0</v>
      </c>
      <c r="P272">
        <v>65</v>
      </c>
      <c r="Q272">
        <v>0</v>
      </c>
      <c r="R272">
        <v>0</v>
      </c>
      <c r="S272">
        <v>0</v>
      </c>
      <c r="T272">
        <v>1329</v>
      </c>
      <c r="U272">
        <v>148231.92233009721</v>
      </c>
      <c r="V272" s="59"/>
      <c r="W272">
        <v>1706</v>
      </c>
      <c r="X272">
        <v>987</v>
      </c>
      <c r="Y272">
        <v>342</v>
      </c>
      <c r="Z272">
        <v>18607.479047382167</v>
      </c>
      <c r="AA272">
        <v>4423.7225126544954</v>
      </c>
      <c r="AB272" t="s">
        <v>297</v>
      </c>
      <c r="AC272">
        <v>88.896321099999994</v>
      </c>
      <c r="AD272">
        <v>22.876254200000002</v>
      </c>
      <c r="AE272">
        <v>1495</v>
      </c>
      <c r="AF272">
        <v>0</v>
      </c>
    </row>
    <row r="273" spans="1:32" x14ac:dyDescent="0.45">
      <c r="A273" s="59" t="s">
        <v>196</v>
      </c>
      <c r="B273" s="59" t="s">
        <v>208</v>
      </c>
      <c r="C273" s="59" t="s">
        <v>231</v>
      </c>
      <c r="D273" s="59" t="s">
        <v>58</v>
      </c>
      <c r="E273" s="59" t="s">
        <v>58</v>
      </c>
      <c r="F273" s="59" t="s">
        <v>58</v>
      </c>
      <c r="G273">
        <v>0</v>
      </c>
      <c r="H273">
        <v>18</v>
      </c>
      <c r="I273">
        <v>21</v>
      </c>
      <c r="J273">
        <v>15</v>
      </c>
      <c r="K273">
        <v>3</v>
      </c>
      <c r="L273">
        <v>1716.0194174757271</v>
      </c>
      <c r="M273">
        <v>206.79611650485799</v>
      </c>
      <c r="N273">
        <v>52.136752136752001</v>
      </c>
      <c r="O273">
        <v>1974.9522861173371</v>
      </c>
      <c r="P273">
        <v>65</v>
      </c>
      <c r="Q273">
        <v>27.692307700000001</v>
      </c>
      <c r="R273" t="s">
        <v>267</v>
      </c>
      <c r="S273">
        <v>4.6153846200000004</v>
      </c>
      <c r="T273">
        <v>1329</v>
      </c>
      <c r="U273">
        <v>148231.92233009721</v>
      </c>
      <c r="V273" s="59"/>
      <c r="W273">
        <v>1706</v>
      </c>
      <c r="X273">
        <v>987</v>
      </c>
      <c r="Y273">
        <v>342</v>
      </c>
      <c r="Z273">
        <v>18607.479047382167</v>
      </c>
      <c r="AA273">
        <v>4423.7225126544954</v>
      </c>
      <c r="AB273" t="s">
        <v>297</v>
      </c>
      <c r="AC273">
        <v>88.896321099999994</v>
      </c>
      <c r="AD273">
        <v>22.876254200000002</v>
      </c>
      <c r="AE273">
        <v>1495</v>
      </c>
      <c r="AF273">
        <v>0</v>
      </c>
    </row>
    <row r="274" spans="1:32" x14ac:dyDescent="0.45">
      <c r="A274" s="59" t="s">
        <v>196</v>
      </c>
      <c r="B274" s="59" t="s">
        <v>208</v>
      </c>
      <c r="C274" s="59" t="s">
        <v>231</v>
      </c>
      <c r="D274" s="59" t="s">
        <v>59</v>
      </c>
      <c r="E274" s="59" t="s">
        <v>59</v>
      </c>
      <c r="F274" s="59" t="s">
        <v>59</v>
      </c>
      <c r="G274">
        <v>0</v>
      </c>
      <c r="H274">
        <v>0</v>
      </c>
      <c r="I274">
        <v>0</v>
      </c>
      <c r="J274">
        <v>0</v>
      </c>
      <c r="K274">
        <v>0</v>
      </c>
      <c r="L274">
        <v>0</v>
      </c>
      <c r="M274">
        <v>0</v>
      </c>
      <c r="N274">
        <v>0</v>
      </c>
      <c r="O274">
        <v>0</v>
      </c>
      <c r="P274">
        <v>65</v>
      </c>
      <c r="Q274">
        <v>0</v>
      </c>
      <c r="R274">
        <v>0</v>
      </c>
      <c r="S274">
        <v>0</v>
      </c>
      <c r="T274">
        <v>1329</v>
      </c>
      <c r="U274">
        <v>148231.92233009721</v>
      </c>
      <c r="V274" s="59"/>
      <c r="W274">
        <v>1706</v>
      </c>
      <c r="X274">
        <v>987</v>
      </c>
      <c r="Y274">
        <v>342</v>
      </c>
      <c r="Z274">
        <v>18607.479047382167</v>
      </c>
      <c r="AA274">
        <v>4423.7225126544954</v>
      </c>
      <c r="AB274" t="s">
        <v>297</v>
      </c>
      <c r="AC274">
        <v>88.896321099999994</v>
      </c>
      <c r="AD274">
        <v>22.876254200000002</v>
      </c>
      <c r="AE274">
        <v>1495</v>
      </c>
      <c r="AF274">
        <v>0</v>
      </c>
    </row>
    <row r="275" spans="1:32" x14ac:dyDescent="0.45">
      <c r="A275" s="59" t="s">
        <v>196</v>
      </c>
      <c r="B275" s="59" t="s">
        <v>208</v>
      </c>
      <c r="C275" s="59" t="s">
        <v>231</v>
      </c>
      <c r="D275" s="59" t="s">
        <v>28</v>
      </c>
      <c r="E275" s="59" t="s">
        <v>28</v>
      </c>
      <c r="F275" s="59" t="s">
        <v>28</v>
      </c>
      <c r="G275">
        <v>0</v>
      </c>
      <c r="H275">
        <v>4</v>
      </c>
      <c r="I275">
        <v>6</v>
      </c>
      <c r="J275">
        <v>2</v>
      </c>
      <c r="K275">
        <v>2</v>
      </c>
      <c r="L275">
        <v>523.30097087378795</v>
      </c>
      <c r="M275">
        <v>58.252427184466001</v>
      </c>
      <c r="N275">
        <v>0</v>
      </c>
      <c r="O275">
        <v>581.55339805825395</v>
      </c>
      <c r="P275">
        <v>65</v>
      </c>
      <c r="Q275">
        <v>6.1538461499999997</v>
      </c>
      <c r="R275">
        <v>130.82524271844699</v>
      </c>
      <c r="S275">
        <v>3.0769230799999998</v>
      </c>
      <c r="T275">
        <v>1329</v>
      </c>
      <c r="U275">
        <v>148231.92233009721</v>
      </c>
      <c r="V275" s="59"/>
      <c r="W275">
        <v>1706</v>
      </c>
      <c r="X275">
        <v>987</v>
      </c>
      <c r="Y275">
        <v>342</v>
      </c>
      <c r="Z275">
        <v>18607.479047382167</v>
      </c>
      <c r="AA275">
        <v>4423.7225126544954</v>
      </c>
      <c r="AB275" t="s">
        <v>297</v>
      </c>
      <c r="AC275">
        <v>88.896321099999994</v>
      </c>
      <c r="AD275">
        <v>22.876254200000002</v>
      </c>
      <c r="AE275">
        <v>1495</v>
      </c>
      <c r="AF275">
        <v>0</v>
      </c>
    </row>
    <row r="276" spans="1:32" x14ac:dyDescent="0.45">
      <c r="A276" s="59" t="s">
        <v>196</v>
      </c>
      <c r="B276" s="59" t="s">
        <v>208</v>
      </c>
      <c r="C276" s="59" t="s">
        <v>231</v>
      </c>
      <c r="D276" s="59" t="s">
        <v>60</v>
      </c>
      <c r="E276" s="59" t="s">
        <v>60</v>
      </c>
      <c r="F276" s="59" t="s">
        <v>60</v>
      </c>
      <c r="G276">
        <v>0</v>
      </c>
      <c r="H276">
        <v>10</v>
      </c>
      <c r="I276">
        <v>10</v>
      </c>
      <c r="J276">
        <v>10</v>
      </c>
      <c r="K276">
        <v>0</v>
      </c>
      <c r="L276">
        <v>1266.9902912621401</v>
      </c>
      <c r="M276">
        <v>97.087378640780003</v>
      </c>
      <c r="N276">
        <v>0</v>
      </c>
      <c r="O276">
        <v>1364.07766990292</v>
      </c>
      <c r="P276">
        <v>65</v>
      </c>
      <c r="Q276">
        <v>15.384615399999999</v>
      </c>
      <c r="R276">
        <v>126.699029126214</v>
      </c>
      <c r="S276">
        <v>0</v>
      </c>
      <c r="T276">
        <v>1329</v>
      </c>
      <c r="U276">
        <v>148231.92233009721</v>
      </c>
      <c r="V276" s="59"/>
      <c r="W276">
        <v>1706</v>
      </c>
      <c r="X276">
        <v>987</v>
      </c>
      <c r="Y276">
        <v>342</v>
      </c>
      <c r="Z276">
        <v>18607.479047382167</v>
      </c>
      <c r="AA276">
        <v>4423.7225126544954</v>
      </c>
      <c r="AB276" t="s">
        <v>297</v>
      </c>
      <c r="AC276">
        <v>88.896321099999994</v>
      </c>
      <c r="AD276">
        <v>22.876254200000002</v>
      </c>
      <c r="AE276">
        <v>1495</v>
      </c>
      <c r="AF276">
        <v>0</v>
      </c>
    </row>
    <row r="277" spans="1:32" x14ac:dyDescent="0.45">
      <c r="A277" s="59" t="s">
        <v>196</v>
      </c>
      <c r="B277" s="59" t="s">
        <v>208</v>
      </c>
      <c r="C277" s="59" t="s">
        <v>231</v>
      </c>
      <c r="D277" s="59" t="s">
        <v>61</v>
      </c>
      <c r="E277" s="59" t="s">
        <v>61</v>
      </c>
      <c r="F277" s="59" t="s">
        <v>61</v>
      </c>
      <c r="G277">
        <v>0</v>
      </c>
      <c r="H277">
        <v>0</v>
      </c>
      <c r="I277">
        <v>0</v>
      </c>
      <c r="J277">
        <v>0</v>
      </c>
      <c r="K277">
        <v>0</v>
      </c>
      <c r="L277">
        <v>0</v>
      </c>
      <c r="M277">
        <v>0</v>
      </c>
      <c r="N277">
        <v>0</v>
      </c>
      <c r="O277">
        <v>0</v>
      </c>
      <c r="P277">
        <v>65</v>
      </c>
      <c r="Q277">
        <v>0</v>
      </c>
      <c r="R277">
        <v>0</v>
      </c>
      <c r="S277">
        <v>0</v>
      </c>
      <c r="T277">
        <v>1329</v>
      </c>
      <c r="U277">
        <v>148231.92233009721</v>
      </c>
      <c r="V277" s="59"/>
      <c r="W277">
        <v>1706</v>
      </c>
      <c r="X277">
        <v>987</v>
      </c>
      <c r="Y277">
        <v>342</v>
      </c>
      <c r="Z277">
        <v>18607.479047382167</v>
      </c>
      <c r="AA277">
        <v>4423.7225126544954</v>
      </c>
      <c r="AB277" t="s">
        <v>297</v>
      </c>
      <c r="AC277">
        <v>88.896321099999994</v>
      </c>
      <c r="AD277">
        <v>22.876254200000002</v>
      </c>
      <c r="AE277">
        <v>1495</v>
      </c>
      <c r="AF277">
        <v>0</v>
      </c>
    </row>
    <row r="278" spans="1:32" x14ac:dyDescent="0.45">
      <c r="A278" s="59" t="s">
        <v>196</v>
      </c>
      <c r="B278" s="59" t="s">
        <v>208</v>
      </c>
      <c r="C278" s="59" t="s">
        <v>231</v>
      </c>
      <c r="D278" s="59" t="s">
        <v>62</v>
      </c>
      <c r="E278" s="59" t="s">
        <v>62</v>
      </c>
      <c r="F278" s="59" t="s">
        <v>62</v>
      </c>
      <c r="G278">
        <v>0</v>
      </c>
      <c r="H278">
        <v>0</v>
      </c>
      <c r="I278">
        <v>0</v>
      </c>
      <c r="J278">
        <v>0</v>
      </c>
      <c r="K278">
        <v>0</v>
      </c>
      <c r="L278">
        <v>0</v>
      </c>
      <c r="M278">
        <v>0</v>
      </c>
      <c r="N278">
        <v>0</v>
      </c>
      <c r="O278">
        <v>0</v>
      </c>
      <c r="P278">
        <v>65</v>
      </c>
      <c r="Q278">
        <v>0</v>
      </c>
      <c r="R278">
        <v>0</v>
      </c>
      <c r="S278">
        <v>0</v>
      </c>
      <c r="T278">
        <v>1329</v>
      </c>
      <c r="U278">
        <v>148231.92233009721</v>
      </c>
      <c r="V278" s="59"/>
      <c r="W278">
        <v>1706</v>
      </c>
      <c r="X278">
        <v>987</v>
      </c>
      <c r="Y278">
        <v>342</v>
      </c>
      <c r="Z278">
        <v>18607.479047382167</v>
      </c>
      <c r="AA278">
        <v>4423.7225126544954</v>
      </c>
      <c r="AB278" t="s">
        <v>297</v>
      </c>
      <c r="AC278">
        <v>88.896321099999994</v>
      </c>
      <c r="AD278">
        <v>22.876254200000002</v>
      </c>
      <c r="AE278">
        <v>1495</v>
      </c>
      <c r="AF278">
        <v>0</v>
      </c>
    </row>
    <row r="279" spans="1:32" x14ac:dyDescent="0.45">
      <c r="A279" s="59" t="s">
        <v>196</v>
      </c>
      <c r="B279" s="59" t="s">
        <v>208</v>
      </c>
      <c r="C279" s="59" t="s">
        <v>231</v>
      </c>
      <c r="D279" s="59" t="s">
        <v>63</v>
      </c>
      <c r="E279" s="59" t="s">
        <v>63</v>
      </c>
      <c r="F279" s="59" t="s">
        <v>63</v>
      </c>
      <c r="G279">
        <v>0</v>
      </c>
      <c r="H279">
        <v>0</v>
      </c>
      <c r="I279">
        <v>0</v>
      </c>
      <c r="J279">
        <v>0</v>
      </c>
      <c r="K279">
        <v>0</v>
      </c>
      <c r="L279">
        <v>0</v>
      </c>
      <c r="M279">
        <v>0</v>
      </c>
      <c r="N279">
        <v>0</v>
      </c>
      <c r="O279">
        <v>0</v>
      </c>
      <c r="P279">
        <v>65</v>
      </c>
      <c r="Q279">
        <v>0</v>
      </c>
      <c r="R279">
        <v>0</v>
      </c>
      <c r="S279">
        <v>0</v>
      </c>
      <c r="T279">
        <v>1329</v>
      </c>
      <c r="U279">
        <v>148231.92233009721</v>
      </c>
      <c r="V279" s="59"/>
      <c r="W279">
        <v>1706</v>
      </c>
      <c r="X279">
        <v>987</v>
      </c>
      <c r="Y279">
        <v>342</v>
      </c>
      <c r="Z279">
        <v>18607.479047382167</v>
      </c>
      <c r="AA279">
        <v>4423.7225126544954</v>
      </c>
      <c r="AB279" t="s">
        <v>297</v>
      </c>
      <c r="AC279">
        <v>88.896321099999994</v>
      </c>
      <c r="AD279">
        <v>22.876254200000002</v>
      </c>
      <c r="AE279">
        <v>1495</v>
      </c>
      <c r="AF279">
        <v>0</v>
      </c>
    </row>
    <row r="280" spans="1:32" x14ac:dyDescent="0.45">
      <c r="A280" s="59" t="s">
        <v>196</v>
      </c>
      <c r="B280" s="59" t="s">
        <v>208</v>
      </c>
      <c r="C280" s="59" t="s">
        <v>231</v>
      </c>
      <c r="D280" s="59" t="s">
        <v>64</v>
      </c>
      <c r="E280" s="59" t="s">
        <v>64</v>
      </c>
      <c r="F280" s="59" t="s">
        <v>64</v>
      </c>
      <c r="G280">
        <v>0</v>
      </c>
      <c r="H280">
        <v>0</v>
      </c>
      <c r="I280">
        <v>0</v>
      </c>
      <c r="J280">
        <v>0</v>
      </c>
      <c r="K280">
        <v>0</v>
      </c>
      <c r="L280">
        <v>0</v>
      </c>
      <c r="M280">
        <v>0</v>
      </c>
      <c r="N280">
        <v>0</v>
      </c>
      <c r="O280">
        <v>0</v>
      </c>
      <c r="P280">
        <v>65</v>
      </c>
      <c r="Q280">
        <v>0</v>
      </c>
      <c r="R280">
        <v>0</v>
      </c>
      <c r="S280">
        <v>0</v>
      </c>
      <c r="T280">
        <v>1329</v>
      </c>
      <c r="U280">
        <v>148231.92233009721</v>
      </c>
      <c r="V280" s="59"/>
      <c r="W280">
        <v>1706</v>
      </c>
      <c r="X280">
        <v>987</v>
      </c>
      <c r="Y280">
        <v>342</v>
      </c>
      <c r="Z280">
        <v>18607.479047382167</v>
      </c>
      <c r="AA280">
        <v>4423.7225126544954</v>
      </c>
      <c r="AB280" t="s">
        <v>297</v>
      </c>
      <c r="AC280">
        <v>88.896321099999994</v>
      </c>
      <c r="AD280">
        <v>22.876254200000002</v>
      </c>
      <c r="AE280">
        <v>1495</v>
      </c>
      <c r="AF280">
        <v>0</v>
      </c>
    </row>
    <row r="281" spans="1:32" x14ac:dyDescent="0.45">
      <c r="A281" s="59" t="s">
        <v>196</v>
      </c>
      <c r="B281" s="59" t="s">
        <v>208</v>
      </c>
      <c r="C281" s="59" t="s">
        <v>231</v>
      </c>
      <c r="D281" s="59" t="s">
        <v>65</v>
      </c>
      <c r="E281" s="59" t="s">
        <v>65</v>
      </c>
      <c r="F281" s="59" t="s">
        <v>65</v>
      </c>
      <c r="G281">
        <v>0</v>
      </c>
      <c r="H281">
        <v>0</v>
      </c>
      <c r="I281">
        <v>0</v>
      </c>
      <c r="J281">
        <v>0</v>
      </c>
      <c r="K281">
        <v>0</v>
      </c>
      <c r="L281">
        <v>0</v>
      </c>
      <c r="M281">
        <v>0</v>
      </c>
      <c r="N281">
        <v>0</v>
      </c>
      <c r="O281">
        <v>0</v>
      </c>
      <c r="P281">
        <v>65</v>
      </c>
      <c r="Q281">
        <v>0</v>
      </c>
      <c r="R281">
        <v>0</v>
      </c>
      <c r="S281">
        <v>0</v>
      </c>
      <c r="T281">
        <v>1329</v>
      </c>
      <c r="U281">
        <v>148231.92233009721</v>
      </c>
      <c r="V281" s="59"/>
      <c r="W281">
        <v>1706</v>
      </c>
      <c r="X281">
        <v>987</v>
      </c>
      <c r="Y281">
        <v>342</v>
      </c>
      <c r="Z281">
        <v>18607.479047382167</v>
      </c>
      <c r="AA281">
        <v>4423.7225126544954</v>
      </c>
      <c r="AB281" t="s">
        <v>297</v>
      </c>
      <c r="AC281">
        <v>88.896321099999994</v>
      </c>
      <c r="AD281">
        <v>22.876254200000002</v>
      </c>
      <c r="AE281">
        <v>1495</v>
      </c>
      <c r="AF281">
        <v>0</v>
      </c>
    </row>
    <row r="282" spans="1:32" x14ac:dyDescent="0.45">
      <c r="A282" s="59" t="s">
        <v>196</v>
      </c>
      <c r="B282" s="59" t="s">
        <v>208</v>
      </c>
      <c r="C282" s="59" t="s">
        <v>231</v>
      </c>
      <c r="D282" s="59" t="s">
        <v>66</v>
      </c>
      <c r="E282" s="59" t="s">
        <v>66</v>
      </c>
      <c r="F282" s="59" t="s">
        <v>66</v>
      </c>
      <c r="G282">
        <v>0</v>
      </c>
      <c r="H282">
        <v>0</v>
      </c>
      <c r="I282">
        <v>0</v>
      </c>
      <c r="J282">
        <v>0</v>
      </c>
      <c r="K282">
        <v>0</v>
      </c>
      <c r="L282">
        <v>0</v>
      </c>
      <c r="M282">
        <v>0</v>
      </c>
      <c r="N282">
        <v>0</v>
      </c>
      <c r="O282">
        <v>0</v>
      </c>
      <c r="P282">
        <v>65</v>
      </c>
      <c r="Q282">
        <v>0</v>
      </c>
      <c r="R282">
        <v>0</v>
      </c>
      <c r="S282">
        <v>0</v>
      </c>
      <c r="T282">
        <v>1329</v>
      </c>
      <c r="U282">
        <v>148231.92233009721</v>
      </c>
      <c r="V282" s="59"/>
      <c r="W282">
        <v>1706</v>
      </c>
      <c r="X282">
        <v>987</v>
      </c>
      <c r="Y282">
        <v>342</v>
      </c>
      <c r="Z282">
        <v>18607.479047382167</v>
      </c>
      <c r="AA282">
        <v>4423.7225126544954</v>
      </c>
      <c r="AB282" t="s">
        <v>297</v>
      </c>
      <c r="AC282">
        <v>88.896321099999994</v>
      </c>
      <c r="AD282">
        <v>22.876254200000002</v>
      </c>
      <c r="AE282">
        <v>1495</v>
      </c>
      <c r="AF282">
        <v>0</v>
      </c>
    </row>
    <row r="283" spans="1:32" x14ac:dyDescent="0.45">
      <c r="A283" s="59" t="s">
        <v>196</v>
      </c>
      <c r="B283" s="59" t="s">
        <v>208</v>
      </c>
      <c r="C283" s="59" t="s">
        <v>231</v>
      </c>
      <c r="D283" s="59" t="s">
        <v>67</v>
      </c>
      <c r="E283" s="59" t="s">
        <v>67</v>
      </c>
      <c r="F283" s="59" t="s">
        <v>67</v>
      </c>
      <c r="G283">
        <v>0</v>
      </c>
      <c r="H283">
        <v>0</v>
      </c>
      <c r="I283">
        <v>0</v>
      </c>
      <c r="J283">
        <v>0</v>
      </c>
      <c r="K283">
        <v>0</v>
      </c>
      <c r="L283">
        <v>0</v>
      </c>
      <c r="M283">
        <v>0</v>
      </c>
      <c r="N283">
        <v>0</v>
      </c>
      <c r="O283">
        <v>0</v>
      </c>
      <c r="P283">
        <v>65</v>
      </c>
      <c r="Q283">
        <v>0</v>
      </c>
      <c r="R283">
        <v>0</v>
      </c>
      <c r="S283">
        <v>0</v>
      </c>
      <c r="T283">
        <v>1329</v>
      </c>
      <c r="U283">
        <v>148231.92233009721</v>
      </c>
      <c r="V283" s="59"/>
      <c r="W283">
        <v>1706</v>
      </c>
      <c r="X283">
        <v>987</v>
      </c>
      <c r="Y283">
        <v>342</v>
      </c>
      <c r="Z283">
        <v>18607.479047382167</v>
      </c>
      <c r="AA283">
        <v>4423.7225126544954</v>
      </c>
      <c r="AB283" t="s">
        <v>297</v>
      </c>
      <c r="AC283">
        <v>88.896321099999994</v>
      </c>
      <c r="AD283">
        <v>22.876254200000002</v>
      </c>
      <c r="AE283">
        <v>1495</v>
      </c>
      <c r="AF283">
        <v>0</v>
      </c>
    </row>
    <row r="284" spans="1:32" x14ac:dyDescent="0.45">
      <c r="A284" s="59" t="s">
        <v>196</v>
      </c>
      <c r="B284" s="59" t="s">
        <v>208</v>
      </c>
      <c r="C284" s="59" t="s">
        <v>231</v>
      </c>
      <c r="D284" s="59" t="s">
        <v>68</v>
      </c>
      <c r="E284" s="59" t="s">
        <v>68</v>
      </c>
      <c r="F284" s="59" t="s">
        <v>68</v>
      </c>
      <c r="G284">
        <v>0</v>
      </c>
      <c r="H284">
        <v>0</v>
      </c>
      <c r="I284">
        <v>0</v>
      </c>
      <c r="J284">
        <v>0</v>
      </c>
      <c r="K284">
        <v>0</v>
      </c>
      <c r="L284">
        <v>0</v>
      </c>
      <c r="M284">
        <v>0</v>
      </c>
      <c r="N284">
        <v>0</v>
      </c>
      <c r="O284">
        <v>0</v>
      </c>
      <c r="P284">
        <v>65</v>
      </c>
      <c r="Q284">
        <v>0</v>
      </c>
      <c r="R284">
        <v>0</v>
      </c>
      <c r="S284">
        <v>0</v>
      </c>
      <c r="T284">
        <v>1329</v>
      </c>
      <c r="U284">
        <v>148231.92233009721</v>
      </c>
      <c r="V284" s="59"/>
      <c r="W284">
        <v>1706</v>
      </c>
      <c r="X284">
        <v>987</v>
      </c>
      <c r="Y284">
        <v>342</v>
      </c>
      <c r="Z284">
        <v>18607.479047382167</v>
      </c>
      <c r="AA284">
        <v>4423.7225126544954</v>
      </c>
      <c r="AB284" t="s">
        <v>297</v>
      </c>
      <c r="AC284">
        <v>88.896321099999994</v>
      </c>
      <c r="AD284">
        <v>22.876254200000002</v>
      </c>
      <c r="AE284">
        <v>1495</v>
      </c>
      <c r="AF284">
        <v>0</v>
      </c>
    </row>
    <row r="285" spans="1:32" x14ac:dyDescent="0.45">
      <c r="A285" s="59" t="s">
        <v>196</v>
      </c>
      <c r="B285" s="59" t="s">
        <v>208</v>
      </c>
      <c r="C285" s="59" t="s">
        <v>231</v>
      </c>
      <c r="D285" s="59" t="s">
        <v>69</v>
      </c>
      <c r="E285" s="59" t="s">
        <v>69</v>
      </c>
      <c r="F285" s="59" t="s">
        <v>69</v>
      </c>
      <c r="G285">
        <v>0</v>
      </c>
      <c r="H285">
        <v>0</v>
      </c>
      <c r="I285">
        <v>0</v>
      </c>
      <c r="J285">
        <v>0</v>
      </c>
      <c r="K285">
        <v>0</v>
      </c>
      <c r="L285">
        <v>0</v>
      </c>
      <c r="M285">
        <v>0</v>
      </c>
      <c r="N285">
        <v>0</v>
      </c>
      <c r="O285">
        <v>0</v>
      </c>
      <c r="P285">
        <v>65</v>
      </c>
      <c r="Q285">
        <v>0</v>
      </c>
      <c r="R285">
        <v>0</v>
      </c>
      <c r="S285">
        <v>0</v>
      </c>
      <c r="T285">
        <v>1329</v>
      </c>
      <c r="U285">
        <v>148231.92233009721</v>
      </c>
      <c r="V285" s="59"/>
      <c r="W285">
        <v>1706</v>
      </c>
      <c r="X285">
        <v>987</v>
      </c>
      <c r="Y285">
        <v>342</v>
      </c>
      <c r="Z285">
        <v>18607.479047382167</v>
      </c>
      <c r="AA285">
        <v>4423.7225126544954</v>
      </c>
      <c r="AB285" t="s">
        <v>297</v>
      </c>
      <c r="AC285">
        <v>88.896321099999994</v>
      </c>
      <c r="AD285">
        <v>22.876254200000002</v>
      </c>
      <c r="AE285">
        <v>1495</v>
      </c>
      <c r="AF285">
        <v>0</v>
      </c>
    </row>
    <row r="286" spans="1:32" x14ac:dyDescent="0.45">
      <c r="A286" s="59" t="s">
        <v>196</v>
      </c>
      <c r="B286" s="59" t="s">
        <v>208</v>
      </c>
      <c r="C286" s="59" t="s">
        <v>231</v>
      </c>
      <c r="D286" s="59" t="s">
        <v>70</v>
      </c>
      <c r="E286" s="59" t="s">
        <v>70</v>
      </c>
      <c r="F286" s="59" t="s">
        <v>70</v>
      </c>
      <c r="G286">
        <v>0</v>
      </c>
      <c r="H286">
        <v>0</v>
      </c>
      <c r="I286">
        <v>0</v>
      </c>
      <c r="J286">
        <v>0</v>
      </c>
      <c r="K286">
        <v>0</v>
      </c>
      <c r="L286">
        <v>0</v>
      </c>
      <c r="M286">
        <v>0</v>
      </c>
      <c r="N286">
        <v>0</v>
      </c>
      <c r="O286">
        <v>0</v>
      </c>
      <c r="P286">
        <v>65</v>
      </c>
      <c r="Q286">
        <v>0</v>
      </c>
      <c r="R286">
        <v>0</v>
      </c>
      <c r="S286">
        <v>0</v>
      </c>
      <c r="T286">
        <v>1329</v>
      </c>
      <c r="U286">
        <v>148231.92233009721</v>
      </c>
      <c r="V286" s="59"/>
      <c r="W286">
        <v>1706</v>
      </c>
      <c r="X286">
        <v>987</v>
      </c>
      <c r="Y286">
        <v>342</v>
      </c>
      <c r="Z286">
        <v>18607.479047382167</v>
      </c>
      <c r="AA286">
        <v>4423.7225126544954</v>
      </c>
      <c r="AB286" t="s">
        <v>297</v>
      </c>
      <c r="AC286">
        <v>88.896321099999994</v>
      </c>
      <c r="AD286">
        <v>22.876254200000002</v>
      </c>
      <c r="AE286">
        <v>1495</v>
      </c>
      <c r="AF286">
        <v>0</v>
      </c>
    </row>
    <row r="287" spans="1:32" x14ac:dyDescent="0.45">
      <c r="A287" s="59" t="s">
        <v>196</v>
      </c>
      <c r="B287" s="59" t="s">
        <v>208</v>
      </c>
      <c r="C287" s="59" t="s">
        <v>231</v>
      </c>
      <c r="D287" s="59" t="s">
        <v>71</v>
      </c>
      <c r="E287" s="59" t="s">
        <v>71</v>
      </c>
      <c r="F287" s="59" t="s">
        <v>71</v>
      </c>
      <c r="G287">
        <v>0</v>
      </c>
      <c r="H287">
        <v>0</v>
      </c>
      <c r="I287">
        <v>0</v>
      </c>
      <c r="J287">
        <v>0</v>
      </c>
      <c r="K287">
        <v>0</v>
      </c>
      <c r="L287">
        <v>0</v>
      </c>
      <c r="M287">
        <v>0</v>
      </c>
      <c r="N287">
        <v>0</v>
      </c>
      <c r="O287">
        <v>0</v>
      </c>
      <c r="P287">
        <v>65</v>
      </c>
      <c r="Q287">
        <v>0</v>
      </c>
      <c r="R287">
        <v>0</v>
      </c>
      <c r="S287">
        <v>0</v>
      </c>
      <c r="T287">
        <v>1329</v>
      </c>
      <c r="U287">
        <v>148231.92233009721</v>
      </c>
      <c r="V287" s="59"/>
      <c r="W287">
        <v>1706</v>
      </c>
      <c r="X287">
        <v>987</v>
      </c>
      <c r="Y287">
        <v>342</v>
      </c>
      <c r="Z287">
        <v>18607.479047382167</v>
      </c>
      <c r="AA287">
        <v>4423.7225126544954</v>
      </c>
      <c r="AB287" t="s">
        <v>297</v>
      </c>
      <c r="AC287">
        <v>88.896321099999994</v>
      </c>
      <c r="AD287">
        <v>22.876254200000002</v>
      </c>
      <c r="AE287">
        <v>1495</v>
      </c>
      <c r="AF287">
        <v>0</v>
      </c>
    </row>
    <row r="288" spans="1:32" x14ac:dyDescent="0.45">
      <c r="A288" s="59" t="s">
        <v>196</v>
      </c>
      <c r="B288" s="59" t="s">
        <v>208</v>
      </c>
      <c r="C288" s="59" t="s">
        <v>231</v>
      </c>
      <c r="D288" s="59" t="s">
        <v>72</v>
      </c>
      <c r="E288" s="59" t="s">
        <v>72</v>
      </c>
      <c r="F288" s="59" t="s">
        <v>72</v>
      </c>
      <c r="G288">
        <v>0</v>
      </c>
      <c r="H288">
        <v>11</v>
      </c>
      <c r="I288">
        <v>13</v>
      </c>
      <c r="J288">
        <v>9</v>
      </c>
      <c r="K288">
        <v>2</v>
      </c>
      <c r="L288">
        <v>2148.4854368932029</v>
      </c>
      <c r="M288">
        <v>211.501120238986</v>
      </c>
      <c r="N288">
        <v>44.444444444444002</v>
      </c>
      <c r="O288">
        <v>2404.4310015766332</v>
      </c>
      <c r="P288">
        <v>65</v>
      </c>
      <c r="Q288">
        <v>16.923076900000002</v>
      </c>
      <c r="R288" t="s">
        <v>268</v>
      </c>
      <c r="S288">
        <v>3.0769230799999998</v>
      </c>
      <c r="T288">
        <v>1329</v>
      </c>
      <c r="U288">
        <v>148231.92233009721</v>
      </c>
      <c r="V288" s="59"/>
      <c r="W288">
        <v>1706</v>
      </c>
      <c r="X288">
        <v>987</v>
      </c>
      <c r="Y288">
        <v>342</v>
      </c>
      <c r="Z288">
        <v>18607.479047382167</v>
      </c>
      <c r="AA288">
        <v>4423.7225126544954</v>
      </c>
      <c r="AB288" t="s">
        <v>297</v>
      </c>
      <c r="AC288">
        <v>88.896321099999994</v>
      </c>
      <c r="AD288">
        <v>22.876254200000002</v>
      </c>
      <c r="AE288">
        <v>1495</v>
      </c>
      <c r="AF288">
        <v>0</v>
      </c>
    </row>
    <row r="289" spans="1:32" x14ac:dyDescent="0.45">
      <c r="A289" s="59" t="s">
        <v>196</v>
      </c>
      <c r="B289" s="59" t="s">
        <v>208</v>
      </c>
      <c r="C289" s="59" t="s">
        <v>231</v>
      </c>
      <c r="D289" s="59" t="s">
        <v>73</v>
      </c>
      <c r="E289" s="59" t="s">
        <v>73</v>
      </c>
      <c r="F289" s="59" t="s">
        <v>73</v>
      </c>
      <c r="G289">
        <v>0</v>
      </c>
      <c r="H289">
        <v>2</v>
      </c>
      <c r="I289">
        <v>3</v>
      </c>
      <c r="J289">
        <v>1</v>
      </c>
      <c r="K289">
        <v>1</v>
      </c>
      <c r="L289">
        <v>324.27184466019401</v>
      </c>
      <c r="M289">
        <v>29.126213592233</v>
      </c>
      <c r="N289">
        <v>0</v>
      </c>
      <c r="O289">
        <v>353.39805825242701</v>
      </c>
      <c r="P289">
        <v>65</v>
      </c>
      <c r="Q289">
        <v>3.0769230799999998</v>
      </c>
      <c r="R289">
        <v>162.135922330097</v>
      </c>
      <c r="S289">
        <v>1.5384615399999999</v>
      </c>
      <c r="T289">
        <v>1329</v>
      </c>
      <c r="U289">
        <v>148231.92233009721</v>
      </c>
      <c r="V289" s="59"/>
      <c r="W289">
        <v>1706</v>
      </c>
      <c r="X289">
        <v>987</v>
      </c>
      <c r="Y289">
        <v>342</v>
      </c>
      <c r="Z289">
        <v>18607.479047382167</v>
      </c>
      <c r="AA289">
        <v>4423.7225126544954</v>
      </c>
      <c r="AB289" t="s">
        <v>297</v>
      </c>
      <c r="AC289">
        <v>88.896321099999994</v>
      </c>
      <c r="AD289">
        <v>22.876254200000002</v>
      </c>
      <c r="AE289">
        <v>1495</v>
      </c>
      <c r="AF289">
        <v>0</v>
      </c>
    </row>
    <row r="290" spans="1:32" x14ac:dyDescent="0.45">
      <c r="A290" s="59" t="s">
        <v>196</v>
      </c>
      <c r="B290" s="59" t="s">
        <v>209</v>
      </c>
      <c r="C290" s="59" t="s">
        <v>232</v>
      </c>
      <c r="D290" s="59" t="s">
        <v>51</v>
      </c>
      <c r="E290" s="59" t="s">
        <v>51</v>
      </c>
      <c r="F290" s="59" t="s">
        <v>51</v>
      </c>
      <c r="G290">
        <v>0</v>
      </c>
      <c r="H290">
        <v>0</v>
      </c>
      <c r="I290">
        <v>0</v>
      </c>
      <c r="J290">
        <v>0</v>
      </c>
      <c r="K290">
        <v>0</v>
      </c>
      <c r="L290">
        <v>0</v>
      </c>
      <c r="M290">
        <v>0</v>
      </c>
      <c r="N290">
        <v>0</v>
      </c>
      <c r="O290">
        <v>0</v>
      </c>
      <c r="P290">
        <v>65</v>
      </c>
      <c r="Q290">
        <v>0</v>
      </c>
      <c r="R290">
        <v>0</v>
      </c>
      <c r="S290">
        <v>0</v>
      </c>
      <c r="T290">
        <v>1329</v>
      </c>
      <c r="U290">
        <v>148231.92233009721</v>
      </c>
      <c r="V290" s="59"/>
      <c r="W290">
        <v>1706</v>
      </c>
      <c r="X290">
        <v>987</v>
      </c>
      <c r="Y290">
        <v>342</v>
      </c>
      <c r="Z290">
        <v>18607.479047382167</v>
      </c>
      <c r="AA290">
        <v>4423.7225126544954</v>
      </c>
      <c r="AB290" t="s">
        <v>297</v>
      </c>
      <c r="AC290">
        <v>88.896321099999994</v>
      </c>
      <c r="AD290">
        <v>22.876254200000002</v>
      </c>
      <c r="AE290">
        <v>1495</v>
      </c>
      <c r="AF290">
        <v>0</v>
      </c>
    </row>
    <row r="291" spans="1:32" x14ac:dyDescent="0.45">
      <c r="A291" s="59" t="s">
        <v>196</v>
      </c>
      <c r="B291" s="59" t="s">
        <v>209</v>
      </c>
      <c r="C291" s="59" t="s">
        <v>232</v>
      </c>
      <c r="D291" s="59" t="s">
        <v>52</v>
      </c>
      <c r="E291" s="59" t="s">
        <v>52</v>
      </c>
      <c r="F291" s="59" t="s">
        <v>52</v>
      </c>
      <c r="G291">
        <v>0</v>
      </c>
      <c r="H291">
        <v>0</v>
      </c>
      <c r="I291">
        <v>0</v>
      </c>
      <c r="J291">
        <v>0</v>
      </c>
      <c r="K291">
        <v>0</v>
      </c>
      <c r="L291">
        <v>0</v>
      </c>
      <c r="M291">
        <v>0</v>
      </c>
      <c r="N291">
        <v>0</v>
      </c>
      <c r="O291">
        <v>0</v>
      </c>
      <c r="P291">
        <v>65</v>
      </c>
      <c r="Q291">
        <v>0</v>
      </c>
      <c r="R291">
        <v>0</v>
      </c>
      <c r="S291">
        <v>0</v>
      </c>
      <c r="T291">
        <v>1329</v>
      </c>
      <c r="U291">
        <v>148231.92233009721</v>
      </c>
      <c r="V291" s="59"/>
      <c r="W291">
        <v>1706</v>
      </c>
      <c r="X291">
        <v>987</v>
      </c>
      <c r="Y291">
        <v>342</v>
      </c>
      <c r="Z291">
        <v>18607.479047382167</v>
      </c>
      <c r="AA291">
        <v>4423.7225126544954</v>
      </c>
      <c r="AB291" t="s">
        <v>297</v>
      </c>
      <c r="AC291">
        <v>88.896321099999994</v>
      </c>
      <c r="AD291">
        <v>22.876254200000002</v>
      </c>
      <c r="AE291">
        <v>1495</v>
      </c>
      <c r="AF291">
        <v>0</v>
      </c>
    </row>
    <row r="292" spans="1:32" x14ac:dyDescent="0.45">
      <c r="A292" s="59" t="s">
        <v>196</v>
      </c>
      <c r="B292" s="59" t="s">
        <v>209</v>
      </c>
      <c r="C292" s="59" t="s">
        <v>232</v>
      </c>
      <c r="D292" s="59" t="s">
        <v>53</v>
      </c>
      <c r="E292" s="59" t="s">
        <v>53</v>
      </c>
      <c r="F292" s="59" t="s">
        <v>53</v>
      </c>
      <c r="G292">
        <v>0</v>
      </c>
      <c r="H292">
        <v>0</v>
      </c>
      <c r="I292">
        <v>0</v>
      </c>
      <c r="J292">
        <v>0</v>
      </c>
      <c r="K292">
        <v>0</v>
      </c>
      <c r="L292">
        <v>0</v>
      </c>
      <c r="M292">
        <v>0</v>
      </c>
      <c r="N292">
        <v>0</v>
      </c>
      <c r="O292">
        <v>0</v>
      </c>
      <c r="P292">
        <v>65</v>
      </c>
      <c r="Q292">
        <v>0</v>
      </c>
      <c r="R292">
        <v>0</v>
      </c>
      <c r="S292">
        <v>0</v>
      </c>
      <c r="T292">
        <v>1329</v>
      </c>
      <c r="U292">
        <v>148231.92233009721</v>
      </c>
      <c r="V292" s="59"/>
      <c r="W292">
        <v>1706</v>
      </c>
      <c r="X292">
        <v>987</v>
      </c>
      <c r="Y292">
        <v>342</v>
      </c>
      <c r="Z292">
        <v>18607.479047382167</v>
      </c>
      <c r="AA292">
        <v>4423.7225126544954</v>
      </c>
      <c r="AB292" t="s">
        <v>297</v>
      </c>
      <c r="AC292">
        <v>88.896321099999994</v>
      </c>
      <c r="AD292">
        <v>22.876254200000002</v>
      </c>
      <c r="AE292">
        <v>1495</v>
      </c>
      <c r="AF292">
        <v>0</v>
      </c>
    </row>
    <row r="293" spans="1:32" x14ac:dyDescent="0.45">
      <c r="A293" s="59" t="s">
        <v>196</v>
      </c>
      <c r="B293" s="59" t="s">
        <v>209</v>
      </c>
      <c r="C293" s="59" t="s">
        <v>232</v>
      </c>
      <c r="D293" s="59" t="s">
        <v>54</v>
      </c>
      <c r="E293" s="59" t="s">
        <v>54</v>
      </c>
      <c r="F293" s="59" t="s">
        <v>54</v>
      </c>
      <c r="G293">
        <v>0</v>
      </c>
      <c r="H293">
        <v>0</v>
      </c>
      <c r="I293">
        <v>0</v>
      </c>
      <c r="J293">
        <v>0</v>
      </c>
      <c r="K293">
        <v>0</v>
      </c>
      <c r="L293">
        <v>0</v>
      </c>
      <c r="M293">
        <v>0</v>
      </c>
      <c r="N293">
        <v>0</v>
      </c>
      <c r="O293">
        <v>0</v>
      </c>
      <c r="P293">
        <v>65</v>
      </c>
      <c r="Q293">
        <v>0</v>
      </c>
      <c r="R293">
        <v>0</v>
      </c>
      <c r="S293">
        <v>0</v>
      </c>
      <c r="T293">
        <v>1329</v>
      </c>
      <c r="U293">
        <v>148231.92233009721</v>
      </c>
      <c r="V293" s="59"/>
      <c r="W293">
        <v>1706</v>
      </c>
      <c r="X293">
        <v>987</v>
      </c>
      <c r="Y293">
        <v>342</v>
      </c>
      <c r="Z293">
        <v>18607.479047382167</v>
      </c>
      <c r="AA293">
        <v>4423.7225126544954</v>
      </c>
      <c r="AB293" t="s">
        <v>297</v>
      </c>
      <c r="AC293">
        <v>88.896321099999994</v>
      </c>
      <c r="AD293">
        <v>22.876254200000002</v>
      </c>
      <c r="AE293">
        <v>1495</v>
      </c>
      <c r="AF293">
        <v>0</v>
      </c>
    </row>
    <row r="294" spans="1:32" x14ac:dyDescent="0.45">
      <c r="A294" s="59" t="s">
        <v>196</v>
      </c>
      <c r="B294" s="59" t="s">
        <v>209</v>
      </c>
      <c r="C294" s="59" t="s">
        <v>232</v>
      </c>
      <c r="D294" s="59" t="s">
        <v>55</v>
      </c>
      <c r="E294" s="59" t="s">
        <v>55</v>
      </c>
      <c r="F294" s="59" t="s">
        <v>55</v>
      </c>
      <c r="G294">
        <v>0</v>
      </c>
      <c r="H294">
        <v>0</v>
      </c>
      <c r="I294">
        <v>0</v>
      </c>
      <c r="J294">
        <v>0</v>
      </c>
      <c r="K294">
        <v>0</v>
      </c>
      <c r="L294">
        <v>0</v>
      </c>
      <c r="M294">
        <v>0</v>
      </c>
      <c r="N294">
        <v>0</v>
      </c>
      <c r="O294">
        <v>0</v>
      </c>
      <c r="P294">
        <v>65</v>
      </c>
      <c r="Q294">
        <v>0</v>
      </c>
      <c r="R294">
        <v>0</v>
      </c>
      <c r="S294">
        <v>0</v>
      </c>
      <c r="T294">
        <v>1329</v>
      </c>
      <c r="U294">
        <v>148231.92233009721</v>
      </c>
      <c r="V294" s="59"/>
      <c r="W294">
        <v>1706</v>
      </c>
      <c r="X294">
        <v>987</v>
      </c>
      <c r="Y294">
        <v>342</v>
      </c>
      <c r="Z294">
        <v>18607.479047382167</v>
      </c>
      <c r="AA294">
        <v>4423.7225126544954</v>
      </c>
      <c r="AB294" t="s">
        <v>297</v>
      </c>
      <c r="AC294">
        <v>88.896321099999994</v>
      </c>
      <c r="AD294">
        <v>22.876254200000002</v>
      </c>
      <c r="AE294">
        <v>1495</v>
      </c>
      <c r="AF294">
        <v>0</v>
      </c>
    </row>
    <row r="295" spans="1:32" x14ac:dyDescent="0.45">
      <c r="A295" s="59" t="s">
        <v>196</v>
      </c>
      <c r="B295" s="59" t="s">
        <v>209</v>
      </c>
      <c r="C295" s="59" t="s">
        <v>232</v>
      </c>
      <c r="D295" s="59" t="s">
        <v>56</v>
      </c>
      <c r="E295" s="59" t="s">
        <v>56</v>
      </c>
      <c r="F295" s="59" t="s">
        <v>56</v>
      </c>
      <c r="G295">
        <v>0</v>
      </c>
      <c r="H295">
        <v>10</v>
      </c>
      <c r="I295">
        <v>10</v>
      </c>
      <c r="J295">
        <v>10</v>
      </c>
      <c r="K295">
        <v>0</v>
      </c>
      <c r="L295">
        <v>1270.8737864077709</v>
      </c>
      <c r="M295">
        <v>97.087378640780003</v>
      </c>
      <c r="N295">
        <v>0</v>
      </c>
      <c r="O295">
        <v>1367.961165048551</v>
      </c>
      <c r="P295">
        <v>65</v>
      </c>
      <c r="Q295">
        <v>15.384615399999999</v>
      </c>
      <c r="R295">
        <v>127.0873786407771</v>
      </c>
      <c r="S295">
        <v>0</v>
      </c>
      <c r="T295">
        <v>1329</v>
      </c>
      <c r="U295">
        <v>148231.92233009721</v>
      </c>
      <c r="V295" s="59"/>
      <c r="W295">
        <v>1706</v>
      </c>
      <c r="X295">
        <v>987</v>
      </c>
      <c r="Y295">
        <v>342</v>
      </c>
      <c r="Z295">
        <v>18607.479047382167</v>
      </c>
      <c r="AA295">
        <v>4423.7225126544954</v>
      </c>
      <c r="AB295" t="s">
        <v>297</v>
      </c>
      <c r="AC295">
        <v>88.896321099999994</v>
      </c>
      <c r="AD295">
        <v>22.876254200000002</v>
      </c>
      <c r="AE295">
        <v>1495</v>
      </c>
      <c r="AF295">
        <v>0</v>
      </c>
    </row>
    <row r="296" spans="1:32" x14ac:dyDescent="0.45">
      <c r="A296" s="59" t="s">
        <v>196</v>
      </c>
      <c r="B296" s="59" t="s">
        <v>209</v>
      </c>
      <c r="C296" s="59" t="s">
        <v>232</v>
      </c>
      <c r="D296" s="59" t="s">
        <v>57</v>
      </c>
      <c r="E296" s="59" t="s">
        <v>57</v>
      </c>
      <c r="F296" s="59" t="s">
        <v>57</v>
      </c>
      <c r="G296">
        <v>0</v>
      </c>
      <c r="H296">
        <v>0</v>
      </c>
      <c r="I296">
        <v>0</v>
      </c>
      <c r="J296">
        <v>0</v>
      </c>
      <c r="K296">
        <v>0</v>
      </c>
      <c r="L296">
        <v>0</v>
      </c>
      <c r="M296">
        <v>0</v>
      </c>
      <c r="N296">
        <v>0</v>
      </c>
      <c r="O296">
        <v>0</v>
      </c>
      <c r="P296">
        <v>65</v>
      </c>
      <c r="Q296">
        <v>0</v>
      </c>
      <c r="R296">
        <v>0</v>
      </c>
      <c r="S296">
        <v>0</v>
      </c>
      <c r="T296">
        <v>1329</v>
      </c>
      <c r="U296">
        <v>148231.92233009721</v>
      </c>
      <c r="V296" s="59"/>
      <c r="W296">
        <v>1706</v>
      </c>
      <c r="X296">
        <v>987</v>
      </c>
      <c r="Y296">
        <v>342</v>
      </c>
      <c r="Z296">
        <v>18607.479047382167</v>
      </c>
      <c r="AA296">
        <v>4423.7225126544954</v>
      </c>
      <c r="AB296" t="s">
        <v>297</v>
      </c>
      <c r="AC296">
        <v>88.896321099999994</v>
      </c>
      <c r="AD296">
        <v>22.876254200000002</v>
      </c>
      <c r="AE296">
        <v>1495</v>
      </c>
      <c r="AF296">
        <v>0</v>
      </c>
    </row>
    <row r="297" spans="1:32" x14ac:dyDescent="0.45">
      <c r="A297" s="59" t="s">
        <v>196</v>
      </c>
      <c r="B297" s="59" t="s">
        <v>209</v>
      </c>
      <c r="C297" s="59" t="s">
        <v>232</v>
      </c>
      <c r="D297" s="59" t="s">
        <v>58</v>
      </c>
      <c r="E297" s="59" t="s">
        <v>58</v>
      </c>
      <c r="F297" s="59" t="s">
        <v>58</v>
      </c>
      <c r="G297">
        <v>0</v>
      </c>
      <c r="H297">
        <v>7</v>
      </c>
      <c r="I297">
        <v>7</v>
      </c>
      <c r="J297">
        <v>7</v>
      </c>
      <c r="K297">
        <v>0</v>
      </c>
      <c r="L297">
        <v>657.28155339805699</v>
      </c>
      <c r="M297">
        <v>67.961165048545993</v>
      </c>
      <c r="N297">
        <v>-39.316239316238999</v>
      </c>
      <c r="O297">
        <v>685.92647913036399</v>
      </c>
      <c r="P297">
        <v>65</v>
      </c>
      <c r="Q297">
        <v>10.769230800000001</v>
      </c>
      <c r="R297">
        <v>93.897364771151004</v>
      </c>
      <c r="S297">
        <v>0</v>
      </c>
      <c r="T297">
        <v>1329</v>
      </c>
      <c r="U297">
        <v>148231.92233009721</v>
      </c>
      <c r="V297" s="59"/>
      <c r="W297">
        <v>1706</v>
      </c>
      <c r="X297">
        <v>987</v>
      </c>
      <c r="Y297">
        <v>342</v>
      </c>
      <c r="Z297">
        <v>18607.479047382167</v>
      </c>
      <c r="AA297">
        <v>4423.7225126544954</v>
      </c>
      <c r="AB297" t="s">
        <v>297</v>
      </c>
      <c r="AC297">
        <v>88.896321099999994</v>
      </c>
      <c r="AD297">
        <v>22.876254200000002</v>
      </c>
      <c r="AE297">
        <v>1495</v>
      </c>
      <c r="AF297">
        <v>0</v>
      </c>
    </row>
    <row r="298" spans="1:32" x14ac:dyDescent="0.45">
      <c r="A298" s="59" t="s">
        <v>196</v>
      </c>
      <c r="B298" s="59" t="s">
        <v>209</v>
      </c>
      <c r="C298" s="59" t="s">
        <v>232</v>
      </c>
      <c r="D298" s="59" t="s">
        <v>59</v>
      </c>
      <c r="E298" s="59" t="s">
        <v>59</v>
      </c>
      <c r="F298" s="59" t="s">
        <v>59</v>
      </c>
      <c r="G298">
        <v>0</v>
      </c>
      <c r="H298">
        <v>0</v>
      </c>
      <c r="I298">
        <v>0</v>
      </c>
      <c r="J298">
        <v>0</v>
      </c>
      <c r="K298">
        <v>0</v>
      </c>
      <c r="L298">
        <v>0</v>
      </c>
      <c r="M298">
        <v>0</v>
      </c>
      <c r="N298">
        <v>0</v>
      </c>
      <c r="O298">
        <v>0</v>
      </c>
      <c r="P298">
        <v>65</v>
      </c>
      <c r="Q298">
        <v>0</v>
      </c>
      <c r="R298">
        <v>0</v>
      </c>
      <c r="S298">
        <v>0</v>
      </c>
      <c r="T298">
        <v>1329</v>
      </c>
      <c r="U298">
        <v>148231.92233009721</v>
      </c>
      <c r="V298" s="59"/>
      <c r="W298">
        <v>1706</v>
      </c>
      <c r="X298">
        <v>987</v>
      </c>
      <c r="Y298">
        <v>342</v>
      </c>
      <c r="Z298">
        <v>18607.479047382167</v>
      </c>
      <c r="AA298">
        <v>4423.7225126544954</v>
      </c>
      <c r="AB298" t="s">
        <v>297</v>
      </c>
      <c r="AC298">
        <v>88.896321099999994</v>
      </c>
      <c r="AD298">
        <v>22.876254200000002</v>
      </c>
      <c r="AE298">
        <v>1495</v>
      </c>
      <c r="AF298">
        <v>0</v>
      </c>
    </row>
    <row r="299" spans="1:32" x14ac:dyDescent="0.45">
      <c r="A299" s="59" t="s">
        <v>196</v>
      </c>
      <c r="B299" s="59" t="s">
        <v>209</v>
      </c>
      <c r="C299" s="59" t="s">
        <v>232</v>
      </c>
      <c r="D299" s="59" t="s">
        <v>28</v>
      </c>
      <c r="E299" s="59" t="s">
        <v>28</v>
      </c>
      <c r="F299" s="59" t="s">
        <v>28</v>
      </c>
      <c r="G299">
        <v>0</v>
      </c>
      <c r="H299">
        <v>13</v>
      </c>
      <c r="I299">
        <v>22</v>
      </c>
      <c r="J299">
        <v>5</v>
      </c>
      <c r="K299">
        <v>8</v>
      </c>
      <c r="L299">
        <v>670.87378640777104</v>
      </c>
      <c r="M299">
        <v>245.30329433241999</v>
      </c>
      <c r="N299">
        <v>21.367521367521</v>
      </c>
      <c r="O299">
        <v>937.54460210771197</v>
      </c>
      <c r="P299">
        <v>65</v>
      </c>
      <c r="Q299">
        <v>20</v>
      </c>
      <c r="R299" t="s">
        <v>269</v>
      </c>
      <c r="S299">
        <v>12.307692299999999</v>
      </c>
      <c r="T299">
        <v>1329</v>
      </c>
      <c r="U299">
        <v>148231.92233009721</v>
      </c>
      <c r="V299" s="59"/>
      <c r="W299">
        <v>1706</v>
      </c>
      <c r="X299">
        <v>987</v>
      </c>
      <c r="Y299">
        <v>342</v>
      </c>
      <c r="Z299">
        <v>18607.479047382167</v>
      </c>
      <c r="AA299">
        <v>4423.7225126544954</v>
      </c>
      <c r="AB299" t="s">
        <v>297</v>
      </c>
      <c r="AC299">
        <v>88.896321099999994</v>
      </c>
      <c r="AD299">
        <v>22.876254200000002</v>
      </c>
      <c r="AE299">
        <v>1495</v>
      </c>
      <c r="AF299">
        <v>0</v>
      </c>
    </row>
    <row r="300" spans="1:32" x14ac:dyDescent="0.45">
      <c r="A300" s="59" t="s">
        <v>196</v>
      </c>
      <c r="B300" s="59" t="s">
        <v>209</v>
      </c>
      <c r="C300" s="59" t="s">
        <v>232</v>
      </c>
      <c r="D300" s="59" t="s">
        <v>60</v>
      </c>
      <c r="E300" s="59" t="s">
        <v>60</v>
      </c>
      <c r="F300" s="59" t="s">
        <v>60</v>
      </c>
      <c r="G300">
        <v>0</v>
      </c>
      <c r="H300">
        <v>9</v>
      </c>
      <c r="I300">
        <v>10</v>
      </c>
      <c r="J300">
        <v>8</v>
      </c>
      <c r="K300">
        <v>1</v>
      </c>
      <c r="L300">
        <v>435.92233009709099</v>
      </c>
      <c r="M300">
        <v>97.087378640778994</v>
      </c>
      <c r="N300">
        <v>0</v>
      </c>
      <c r="O300">
        <v>533.00970873787003</v>
      </c>
      <c r="P300">
        <v>65</v>
      </c>
      <c r="Q300">
        <v>13.8461538</v>
      </c>
      <c r="R300" t="s">
        <v>270</v>
      </c>
      <c r="S300">
        <v>1.5384615399999999</v>
      </c>
      <c r="T300">
        <v>1329</v>
      </c>
      <c r="U300">
        <v>148231.92233009721</v>
      </c>
      <c r="V300" s="59"/>
      <c r="W300">
        <v>1706</v>
      </c>
      <c r="X300">
        <v>987</v>
      </c>
      <c r="Y300">
        <v>342</v>
      </c>
      <c r="Z300">
        <v>18607.479047382167</v>
      </c>
      <c r="AA300">
        <v>4423.7225126544954</v>
      </c>
      <c r="AB300" t="s">
        <v>297</v>
      </c>
      <c r="AC300">
        <v>88.896321099999994</v>
      </c>
      <c r="AD300">
        <v>22.876254200000002</v>
      </c>
      <c r="AE300">
        <v>1495</v>
      </c>
      <c r="AF300">
        <v>0</v>
      </c>
    </row>
    <row r="301" spans="1:32" x14ac:dyDescent="0.45">
      <c r="A301" s="59" t="s">
        <v>196</v>
      </c>
      <c r="B301" s="59" t="s">
        <v>209</v>
      </c>
      <c r="C301" s="59" t="s">
        <v>232</v>
      </c>
      <c r="D301" s="59" t="s">
        <v>61</v>
      </c>
      <c r="E301" s="59" t="s">
        <v>61</v>
      </c>
      <c r="F301" s="59" t="s">
        <v>61</v>
      </c>
      <c r="G301">
        <v>0</v>
      </c>
      <c r="H301">
        <v>0</v>
      </c>
      <c r="I301">
        <v>0</v>
      </c>
      <c r="J301">
        <v>0</v>
      </c>
      <c r="K301">
        <v>0</v>
      </c>
      <c r="L301">
        <v>0</v>
      </c>
      <c r="M301">
        <v>0</v>
      </c>
      <c r="N301">
        <v>0</v>
      </c>
      <c r="O301">
        <v>0</v>
      </c>
      <c r="P301">
        <v>65</v>
      </c>
      <c r="Q301">
        <v>0</v>
      </c>
      <c r="R301">
        <v>0</v>
      </c>
      <c r="S301">
        <v>0</v>
      </c>
      <c r="T301">
        <v>1329</v>
      </c>
      <c r="U301">
        <v>148231.92233009721</v>
      </c>
      <c r="V301" s="59"/>
      <c r="W301">
        <v>1706</v>
      </c>
      <c r="X301">
        <v>987</v>
      </c>
      <c r="Y301">
        <v>342</v>
      </c>
      <c r="Z301">
        <v>18607.479047382167</v>
      </c>
      <c r="AA301">
        <v>4423.7225126544954</v>
      </c>
      <c r="AB301" t="s">
        <v>297</v>
      </c>
      <c r="AC301">
        <v>88.896321099999994</v>
      </c>
      <c r="AD301">
        <v>22.876254200000002</v>
      </c>
      <c r="AE301">
        <v>1495</v>
      </c>
      <c r="AF301">
        <v>0</v>
      </c>
    </row>
    <row r="302" spans="1:32" x14ac:dyDescent="0.45">
      <c r="A302" s="59" t="s">
        <v>196</v>
      </c>
      <c r="B302" s="59" t="s">
        <v>209</v>
      </c>
      <c r="C302" s="59" t="s">
        <v>232</v>
      </c>
      <c r="D302" s="59" t="s">
        <v>62</v>
      </c>
      <c r="E302" s="59" t="s">
        <v>62</v>
      </c>
      <c r="F302" s="59" t="s">
        <v>62</v>
      </c>
      <c r="G302">
        <v>0</v>
      </c>
      <c r="H302">
        <v>0</v>
      </c>
      <c r="I302">
        <v>0</v>
      </c>
      <c r="J302">
        <v>0</v>
      </c>
      <c r="K302">
        <v>0</v>
      </c>
      <c r="L302">
        <v>0</v>
      </c>
      <c r="M302">
        <v>0</v>
      </c>
      <c r="N302">
        <v>0</v>
      </c>
      <c r="O302">
        <v>0</v>
      </c>
      <c r="P302">
        <v>65</v>
      </c>
      <c r="Q302">
        <v>0</v>
      </c>
      <c r="R302">
        <v>0</v>
      </c>
      <c r="S302">
        <v>0</v>
      </c>
      <c r="T302">
        <v>1329</v>
      </c>
      <c r="U302">
        <v>148231.92233009721</v>
      </c>
      <c r="V302" s="59"/>
      <c r="W302">
        <v>1706</v>
      </c>
      <c r="X302">
        <v>987</v>
      </c>
      <c r="Y302">
        <v>342</v>
      </c>
      <c r="Z302">
        <v>18607.479047382167</v>
      </c>
      <c r="AA302">
        <v>4423.7225126544954</v>
      </c>
      <c r="AB302" t="s">
        <v>297</v>
      </c>
      <c r="AC302">
        <v>88.896321099999994</v>
      </c>
      <c r="AD302">
        <v>22.876254200000002</v>
      </c>
      <c r="AE302">
        <v>1495</v>
      </c>
      <c r="AF302">
        <v>0</v>
      </c>
    </row>
    <row r="303" spans="1:32" x14ac:dyDescent="0.45">
      <c r="A303" s="59" t="s">
        <v>196</v>
      </c>
      <c r="B303" s="59" t="s">
        <v>209</v>
      </c>
      <c r="C303" s="59" t="s">
        <v>232</v>
      </c>
      <c r="D303" s="59" t="s">
        <v>63</v>
      </c>
      <c r="E303" s="59" t="s">
        <v>63</v>
      </c>
      <c r="F303" s="59" t="s">
        <v>63</v>
      </c>
      <c r="G303">
        <v>0</v>
      </c>
      <c r="H303">
        <v>0</v>
      </c>
      <c r="I303">
        <v>0</v>
      </c>
      <c r="J303">
        <v>0</v>
      </c>
      <c r="K303">
        <v>0</v>
      </c>
      <c r="L303">
        <v>0</v>
      </c>
      <c r="M303">
        <v>0</v>
      </c>
      <c r="N303">
        <v>0</v>
      </c>
      <c r="O303">
        <v>0</v>
      </c>
      <c r="P303">
        <v>65</v>
      </c>
      <c r="Q303">
        <v>0</v>
      </c>
      <c r="R303">
        <v>0</v>
      </c>
      <c r="S303">
        <v>0</v>
      </c>
      <c r="T303">
        <v>1329</v>
      </c>
      <c r="U303">
        <v>148231.92233009721</v>
      </c>
      <c r="V303" s="59"/>
      <c r="W303">
        <v>1706</v>
      </c>
      <c r="X303">
        <v>987</v>
      </c>
      <c r="Y303">
        <v>342</v>
      </c>
      <c r="Z303">
        <v>18607.479047382167</v>
      </c>
      <c r="AA303">
        <v>4423.7225126544954</v>
      </c>
      <c r="AB303" t="s">
        <v>297</v>
      </c>
      <c r="AC303">
        <v>88.896321099999994</v>
      </c>
      <c r="AD303">
        <v>22.876254200000002</v>
      </c>
      <c r="AE303">
        <v>1495</v>
      </c>
      <c r="AF303">
        <v>0</v>
      </c>
    </row>
    <row r="304" spans="1:32" x14ac:dyDescent="0.45">
      <c r="A304" s="59" t="s">
        <v>196</v>
      </c>
      <c r="B304" s="59" t="s">
        <v>209</v>
      </c>
      <c r="C304" s="59" t="s">
        <v>232</v>
      </c>
      <c r="D304" s="59" t="s">
        <v>64</v>
      </c>
      <c r="E304" s="59" t="s">
        <v>64</v>
      </c>
      <c r="F304" s="59" t="s">
        <v>64</v>
      </c>
      <c r="G304">
        <v>0</v>
      </c>
      <c r="H304">
        <v>0</v>
      </c>
      <c r="I304">
        <v>0</v>
      </c>
      <c r="J304">
        <v>0</v>
      </c>
      <c r="K304">
        <v>0</v>
      </c>
      <c r="L304">
        <v>0</v>
      </c>
      <c r="M304">
        <v>0</v>
      </c>
      <c r="N304">
        <v>0</v>
      </c>
      <c r="O304">
        <v>0</v>
      </c>
      <c r="P304">
        <v>65</v>
      </c>
      <c r="Q304">
        <v>0</v>
      </c>
      <c r="R304">
        <v>0</v>
      </c>
      <c r="S304">
        <v>0</v>
      </c>
      <c r="T304">
        <v>1329</v>
      </c>
      <c r="U304">
        <v>148231.92233009721</v>
      </c>
      <c r="V304" s="59"/>
      <c r="W304">
        <v>1706</v>
      </c>
      <c r="X304">
        <v>987</v>
      </c>
      <c r="Y304">
        <v>342</v>
      </c>
      <c r="Z304">
        <v>18607.479047382167</v>
      </c>
      <c r="AA304">
        <v>4423.7225126544954</v>
      </c>
      <c r="AB304" t="s">
        <v>297</v>
      </c>
      <c r="AC304">
        <v>88.896321099999994</v>
      </c>
      <c r="AD304">
        <v>22.876254200000002</v>
      </c>
      <c r="AE304">
        <v>1495</v>
      </c>
      <c r="AF304">
        <v>0</v>
      </c>
    </row>
    <row r="305" spans="1:32" x14ac:dyDescent="0.45">
      <c r="A305" s="59" t="s">
        <v>196</v>
      </c>
      <c r="B305" s="59" t="s">
        <v>209</v>
      </c>
      <c r="C305" s="59" t="s">
        <v>232</v>
      </c>
      <c r="D305" s="59" t="s">
        <v>65</v>
      </c>
      <c r="E305" s="59" t="s">
        <v>65</v>
      </c>
      <c r="F305" s="59" t="s">
        <v>65</v>
      </c>
      <c r="G305">
        <v>0</v>
      </c>
      <c r="H305">
        <v>0</v>
      </c>
      <c r="I305">
        <v>0</v>
      </c>
      <c r="J305">
        <v>0</v>
      </c>
      <c r="K305">
        <v>0</v>
      </c>
      <c r="L305">
        <v>0</v>
      </c>
      <c r="M305">
        <v>0</v>
      </c>
      <c r="N305">
        <v>0</v>
      </c>
      <c r="O305">
        <v>0</v>
      </c>
      <c r="P305">
        <v>65</v>
      </c>
      <c r="Q305">
        <v>0</v>
      </c>
      <c r="R305">
        <v>0</v>
      </c>
      <c r="S305">
        <v>0</v>
      </c>
      <c r="T305">
        <v>1329</v>
      </c>
      <c r="U305">
        <v>148231.92233009721</v>
      </c>
      <c r="V305" s="59"/>
      <c r="W305">
        <v>1706</v>
      </c>
      <c r="X305">
        <v>987</v>
      </c>
      <c r="Y305">
        <v>342</v>
      </c>
      <c r="Z305">
        <v>18607.479047382167</v>
      </c>
      <c r="AA305">
        <v>4423.7225126544954</v>
      </c>
      <c r="AB305" t="s">
        <v>297</v>
      </c>
      <c r="AC305">
        <v>88.896321099999994</v>
      </c>
      <c r="AD305">
        <v>22.876254200000002</v>
      </c>
      <c r="AE305">
        <v>1495</v>
      </c>
      <c r="AF305">
        <v>0</v>
      </c>
    </row>
    <row r="306" spans="1:32" x14ac:dyDescent="0.45">
      <c r="A306" s="59" t="s">
        <v>196</v>
      </c>
      <c r="B306" s="59" t="s">
        <v>209</v>
      </c>
      <c r="C306" s="59" t="s">
        <v>232</v>
      </c>
      <c r="D306" s="59" t="s">
        <v>66</v>
      </c>
      <c r="E306" s="59" t="s">
        <v>66</v>
      </c>
      <c r="F306" s="59" t="s">
        <v>66</v>
      </c>
      <c r="G306">
        <v>0</v>
      </c>
      <c r="H306">
        <v>6</v>
      </c>
      <c r="I306">
        <v>11</v>
      </c>
      <c r="J306">
        <v>1</v>
      </c>
      <c r="K306">
        <v>5</v>
      </c>
      <c r="L306">
        <v>484.07766990291401</v>
      </c>
      <c r="M306">
        <v>106.796116504853</v>
      </c>
      <c r="N306">
        <v>42.735042735042001</v>
      </c>
      <c r="O306">
        <v>633.60882914280899</v>
      </c>
      <c r="P306">
        <v>65</v>
      </c>
      <c r="Q306">
        <v>9.2307692299999999</v>
      </c>
      <c r="R306" t="s">
        <v>271</v>
      </c>
      <c r="S306">
        <v>7.6923076899999998</v>
      </c>
      <c r="T306">
        <v>1329</v>
      </c>
      <c r="U306">
        <v>148231.92233009721</v>
      </c>
      <c r="V306" s="59"/>
      <c r="W306">
        <v>1706</v>
      </c>
      <c r="X306">
        <v>987</v>
      </c>
      <c r="Y306">
        <v>342</v>
      </c>
      <c r="Z306">
        <v>18607.479047382167</v>
      </c>
      <c r="AA306">
        <v>4423.7225126544954</v>
      </c>
      <c r="AB306" t="s">
        <v>297</v>
      </c>
      <c r="AC306">
        <v>88.896321099999994</v>
      </c>
      <c r="AD306">
        <v>22.876254200000002</v>
      </c>
      <c r="AE306">
        <v>1495</v>
      </c>
      <c r="AF306">
        <v>0</v>
      </c>
    </row>
    <row r="307" spans="1:32" x14ac:dyDescent="0.45">
      <c r="A307" s="59" t="s">
        <v>196</v>
      </c>
      <c r="B307" s="59" t="s">
        <v>209</v>
      </c>
      <c r="C307" s="59" t="s">
        <v>232</v>
      </c>
      <c r="D307" s="59" t="s">
        <v>67</v>
      </c>
      <c r="E307" s="59" t="s">
        <v>67</v>
      </c>
      <c r="F307" s="59" t="s">
        <v>67</v>
      </c>
      <c r="G307">
        <v>0</v>
      </c>
      <c r="H307">
        <v>2</v>
      </c>
      <c r="I307">
        <v>2</v>
      </c>
      <c r="J307">
        <v>2</v>
      </c>
      <c r="K307">
        <v>0</v>
      </c>
      <c r="L307">
        <v>153.592233009708</v>
      </c>
      <c r="M307">
        <v>19.417475728155999</v>
      </c>
      <c r="N307">
        <v>21.367521367521</v>
      </c>
      <c r="O307">
        <v>194.377230105385</v>
      </c>
      <c r="P307">
        <v>65</v>
      </c>
      <c r="Q307">
        <v>3.0769230799999998</v>
      </c>
      <c r="R307">
        <v>76.796116504853998</v>
      </c>
      <c r="S307">
        <v>0</v>
      </c>
      <c r="T307">
        <v>1329</v>
      </c>
      <c r="U307">
        <v>148231.92233009721</v>
      </c>
      <c r="V307" s="59"/>
      <c r="W307">
        <v>1706</v>
      </c>
      <c r="X307">
        <v>987</v>
      </c>
      <c r="Y307">
        <v>342</v>
      </c>
      <c r="Z307">
        <v>18607.479047382167</v>
      </c>
      <c r="AA307">
        <v>4423.7225126544954</v>
      </c>
      <c r="AB307" t="s">
        <v>297</v>
      </c>
      <c r="AC307">
        <v>88.896321099999994</v>
      </c>
      <c r="AD307">
        <v>22.876254200000002</v>
      </c>
      <c r="AE307">
        <v>1495</v>
      </c>
      <c r="AF307">
        <v>0</v>
      </c>
    </row>
    <row r="308" spans="1:32" x14ac:dyDescent="0.45">
      <c r="A308" s="59" t="s">
        <v>196</v>
      </c>
      <c r="B308" s="59" t="s">
        <v>209</v>
      </c>
      <c r="C308" s="59" t="s">
        <v>232</v>
      </c>
      <c r="D308" s="59" t="s">
        <v>68</v>
      </c>
      <c r="E308" s="59" t="s">
        <v>68</v>
      </c>
      <c r="F308" s="59" t="s">
        <v>68</v>
      </c>
      <c r="G308">
        <v>0</v>
      </c>
      <c r="H308">
        <v>0</v>
      </c>
      <c r="I308">
        <v>0</v>
      </c>
      <c r="J308">
        <v>0</v>
      </c>
      <c r="K308">
        <v>0</v>
      </c>
      <c r="L308">
        <v>0</v>
      </c>
      <c r="M308">
        <v>0</v>
      </c>
      <c r="N308">
        <v>0</v>
      </c>
      <c r="O308">
        <v>0</v>
      </c>
      <c r="P308">
        <v>65</v>
      </c>
      <c r="Q308">
        <v>0</v>
      </c>
      <c r="R308">
        <v>0</v>
      </c>
      <c r="S308">
        <v>0</v>
      </c>
      <c r="T308">
        <v>1329</v>
      </c>
      <c r="U308">
        <v>148231.92233009721</v>
      </c>
      <c r="V308" s="59"/>
      <c r="W308">
        <v>1706</v>
      </c>
      <c r="X308">
        <v>987</v>
      </c>
      <c r="Y308">
        <v>342</v>
      </c>
      <c r="Z308">
        <v>18607.479047382167</v>
      </c>
      <c r="AA308">
        <v>4423.7225126544954</v>
      </c>
      <c r="AB308" t="s">
        <v>297</v>
      </c>
      <c r="AC308">
        <v>88.896321099999994</v>
      </c>
      <c r="AD308">
        <v>22.876254200000002</v>
      </c>
      <c r="AE308">
        <v>1495</v>
      </c>
      <c r="AF308">
        <v>0</v>
      </c>
    </row>
    <row r="309" spans="1:32" x14ac:dyDescent="0.45">
      <c r="A309" s="59" t="s">
        <v>196</v>
      </c>
      <c r="B309" s="59" t="s">
        <v>209</v>
      </c>
      <c r="C309" s="59" t="s">
        <v>232</v>
      </c>
      <c r="D309" s="59" t="s">
        <v>69</v>
      </c>
      <c r="E309" s="59" t="s">
        <v>69</v>
      </c>
      <c r="F309" s="59" t="s">
        <v>69</v>
      </c>
      <c r="G309">
        <v>0</v>
      </c>
      <c r="H309">
        <v>0</v>
      </c>
      <c r="I309">
        <v>0</v>
      </c>
      <c r="J309">
        <v>0</v>
      </c>
      <c r="K309">
        <v>0</v>
      </c>
      <c r="L309">
        <v>0</v>
      </c>
      <c r="M309">
        <v>0</v>
      </c>
      <c r="N309">
        <v>0</v>
      </c>
      <c r="O309">
        <v>0</v>
      </c>
      <c r="P309">
        <v>65</v>
      </c>
      <c r="Q309">
        <v>0</v>
      </c>
      <c r="R309">
        <v>0</v>
      </c>
      <c r="S309">
        <v>0</v>
      </c>
      <c r="T309">
        <v>1329</v>
      </c>
      <c r="U309">
        <v>148231.92233009721</v>
      </c>
      <c r="V309" s="59"/>
      <c r="W309">
        <v>1706</v>
      </c>
      <c r="X309">
        <v>987</v>
      </c>
      <c r="Y309">
        <v>342</v>
      </c>
      <c r="Z309">
        <v>18607.479047382167</v>
      </c>
      <c r="AA309">
        <v>4423.7225126544954</v>
      </c>
      <c r="AB309" t="s">
        <v>297</v>
      </c>
      <c r="AC309">
        <v>88.896321099999994</v>
      </c>
      <c r="AD309">
        <v>22.876254200000002</v>
      </c>
      <c r="AE309">
        <v>1495</v>
      </c>
      <c r="AF309">
        <v>0</v>
      </c>
    </row>
    <row r="310" spans="1:32" x14ac:dyDescent="0.45">
      <c r="A310" s="59" t="s">
        <v>196</v>
      </c>
      <c r="B310" s="59" t="s">
        <v>209</v>
      </c>
      <c r="C310" s="59" t="s">
        <v>232</v>
      </c>
      <c r="D310" s="59" t="s">
        <v>70</v>
      </c>
      <c r="E310" s="59" t="s">
        <v>70</v>
      </c>
      <c r="F310" s="59" t="s">
        <v>70</v>
      </c>
      <c r="G310">
        <v>0</v>
      </c>
      <c r="H310">
        <v>0</v>
      </c>
      <c r="I310">
        <v>0</v>
      </c>
      <c r="J310">
        <v>0</v>
      </c>
      <c r="K310">
        <v>0</v>
      </c>
      <c r="L310">
        <v>0</v>
      </c>
      <c r="M310">
        <v>0</v>
      </c>
      <c r="N310">
        <v>0</v>
      </c>
      <c r="O310">
        <v>0</v>
      </c>
      <c r="P310">
        <v>65</v>
      </c>
      <c r="Q310">
        <v>0</v>
      </c>
      <c r="R310">
        <v>0</v>
      </c>
      <c r="S310">
        <v>0</v>
      </c>
      <c r="T310">
        <v>1329</v>
      </c>
      <c r="U310">
        <v>148231.92233009721</v>
      </c>
      <c r="V310" s="59"/>
      <c r="W310">
        <v>1706</v>
      </c>
      <c r="X310">
        <v>987</v>
      </c>
      <c r="Y310">
        <v>342</v>
      </c>
      <c r="Z310">
        <v>18607.479047382167</v>
      </c>
      <c r="AA310">
        <v>4423.7225126544954</v>
      </c>
      <c r="AB310" t="s">
        <v>297</v>
      </c>
      <c r="AC310">
        <v>88.896321099999994</v>
      </c>
      <c r="AD310">
        <v>22.876254200000002</v>
      </c>
      <c r="AE310">
        <v>1495</v>
      </c>
      <c r="AF310">
        <v>0</v>
      </c>
    </row>
    <row r="311" spans="1:32" x14ac:dyDescent="0.45">
      <c r="A311" s="59" t="s">
        <v>196</v>
      </c>
      <c r="B311" s="59" t="s">
        <v>209</v>
      </c>
      <c r="C311" s="59" t="s">
        <v>232</v>
      </c>
      <c r="D311" s="59" t="s">
        <v>71</v>
      </c>
      <c r="E311" s="59" t="s">
        <v>71</v>
      </c>
      <c r="F311" s="59" t="s">
        <v>71</v>
      </c>
      <c r="G311">
        <v>0</v>
      </c>
      <c r="H311">
        <v>0</v>
      </c>
      <c r="I311">
        <v>0</v>
      </c>
      <c r="J311">
        <v>0</v>
      </c>
      <c r="K311">
        <v>0</v>
      </c>
      <c r="L311">
        <v>0</v>
      </c>
      <c r="M311">
        <v>0</v>
      </c>
      <c r="N311">
        <v>0</v>
      </c>
      <c r="O311">
        <v>0</v>
      </c>
      <c r="P311">
        <v>65</v>
      </c>
      <c r="Q311">
        <v>0</v>
      </c>
      <c r="R311">
        <v>0</v>
      </c>
      <c r="S311">
        <v>0</v>
      </c>
      <c r="T311">
        <v>1329</v>
      </c>
      <c r="U311">
        <v>148231.92233009721</v>
      </c>
      <c r="V311" s="59"/>
      <c r="W311">
        <v>1706</v>
      </c>
      <c r="X311">
        <v>987</v>
      </c>
      <c r="Y311">
        <v>342</v>
      </c>
      <c r="Z311">
        <v>18607.479047382167</v>
      </c>
      <c r="AA311">
        <v>4423.7225126544954</v>
      </c>
      <c r="AB311" t="s">
        <v>297</v>
      </c>
      <c r="AC311">
        <v>88.896321099999994</v>
      </c>
      <c r="AD311">
        <v>22.876254200000002</v>
      </c>
      <c r="AE311">
        <v>1495</v>
      </c>
      <c r="AF311">
        <v>0</v>
      </c>
    </row>
    <row r="312" spans="1:32" x14ac:dyDescent="0.45">
      <c r="A312" s="59" t="s">
        <v>196</v>
      </c>
      <c r="B312" s="59" t="s">
        <v>209</v>
      </c>
      <c r="C312" s="59" t="s">
        <v>232</v>
      </c>
      <c r="D312" s="59" t="s">
        <v>72</v>
      </c>
      <c r="E312" s="59" t="s">
        <v>72</v>
      </c>
      <c r="F312" s="59" t="s">
        <v>72</v>
      </c>
      <c r="G312">
        <v>0</v>
      </c>
      <c r="H312">
        <v>9</v>
      </c>
      <c r="I312">
        <v>13</v>
      </c>
      <c r="J312">
        <v>5</v>
      </c>
      <c r="K312">
        <v>4</v>
      </c>
      <c r="L312">
        <v>972.62135922330106</v>
      </c>
      <c r="M312">
        <v>77.669902912622007</v>
      </c>
      <c r="N312">
        <v>25.736453406355999</v>
      </c>
      <c r="O312">
        <v>1076.0277155422791</v>
      </c>
      <c r="P312">
        <v>65</v>
      </c>
      <c r="Q312">
        <v>13.8461538</v>
      </c>
      <c r="R312" t="s">
        <v>272</v>
      </c>
      <c r="S312">
        <v>6.1538461499999997</v>
      </c>
      <c r="T312">
        <v>1329</v>
      </c>
      <c r="U312">
        <v>148231.92233009721</v>
      </c>
      <c r="V312" s="59"/>
      <c r="W312">
        <v>1706</v>
      </c>
      <c r="X312">
        <v>987</v>
      </c>
      <c r="Y312">
        <v>342</v>
      </c>
      <c r="Z312">
        <v>18607.479047382167</v>
      </c>
      <c r="AA312">
        <v>4423.7225126544954</v>
      </c>
      <c r="AB312" t="s">
        <v>297</v>
      </c>
      <c r="AC312">
        <v>88.896321099999994</v>
      </c>
      <c r="AD312">
        <v>22.876254200000002</v>
      </c>
      <c r="AE312">
        <v>1495</v>
      </c>
      <c r="AF312">
        <v>0</v>
      </c>
    </row>
    <row r="313" spans="1:32" x14ac:dyDescent="0.45">
      <c r="A313" s="59" t="s">
        <v>196</v>
      </c>
      <c r="B313" s="59" t="s">
        <v>209</v>
      </c>
      <c r="C313" s="59" t="s">
        <v>232</v>
      </c>
      <c r="D313" s="59" t="s">
        <v>73</v>
      </c>
      <c r="E313" s="59" t="s">
        <v>73</v>
      </c>
      <c r="F313" s="59" t="s">
        <v>73</v>
      </c>
      <c r="G313">
        <v>0</v>
      </c>
      <c r="H313">
        <v>8</v>
      </c>
      <c r="I313">
        <v>15</v>
      </c>
      <c r="J313">
        <v>2</v>
      </c>
      <c r="K313">
        <v>6</v>
      </c>
      <c r="L313">
        <v>1182.718446601943</v>
      </c>
      <c r="M313">
        <v>226.101568334576</v>
      </c>
      <c r="N313">
        <v>64.102564102562994</v>
      </c>
      <c r="O313">
        <v>1472.9225790390819</v>
      </c>
      <c r="P313">
        <v>65</v>
      </c>
      <c r="Q313">
        <v>12.307692299999999</v>
      </c>
      <c r="R313">
        <v>147.83980582524288</v>
      </c>
      <c r="S313">
        <v>9.2307692299999999</v>
      </c>
      <c r="T313">
        <v>1329</v>
      </c>
      <c r="U313">
        <v>148231.92233009721</v>
      </c>
      <c r="V313" s="59"/>
      <c r="W313">
        <v>1706</v>
      </c>
      <c r="X313">
        <v>987</v>
      </c>
      <c r="Y313">
        <v>342</v>
      </c>
      <c r="Z313">
        <v>18607.479047382167</v>
      </c>
      <c r="AA313">
        <v>4423.7225126544954</v>
      </c>
      <c r="AB313" t="s">
        <v>297</v>
      </c>
      <c r="AC313">
        <v>88.896321099999994</v>
      </c>
      <c r="AD313">
        <v>22.876254200000002</v>
      </c>
      <c r="AE313">
        <v>1495</v>
      </c>
      <c r="AF313">
        <v>0</v>
      </c>
    </row>
    <row r="314" spans="1:32" x14ac:dyDescent="0.45">
      <c r="A314" s="59" t="s">
        <v>196</v>
      </c>
      <c r="B314" s="59" t="s">
        <v>210</v>
      </c>
      <c r="C314" s="59" t="s">
        <v>233</v>
      </c>
      <c r="D314" s="59" t="s">
        <v>51</v>
      </c>
      <c r="E314" s="59" t="s">
        <v>51</v>
      </c>
      <c r="F314" s="59" t="s">
        <v>51</v>
      </c>
      <c r="G314">
        <v>0</v>
      </c>
      <c r="H314">
        <v>0</v>
      </c>
      <c r="I314">
        <v>0</v>
      </c>
      <c r="J314">
        <v>0</v>
      </c>
      <c r="K314">
        <v>0</v>
      </c>
      <c r="L314">
        <v>0</v>
      </c>
      <c r="M314">
        <v>0</v>
      </c>
      <c r="N314">
        <v>0</v>
      </c>
      <c r="O314">
        <v>0</v>
      </c>
      <c r="P314">
        <v>65</v>
      </c>
      <c r="Q314">
        <v>0</v>
      </c>
      <c r="R314">
        <v>0</v>
      </c>
      <c r="S314">
        <v>0</v>
      </c>
      <c r="T314">
        <v>1329</v>
      </c>
      <c r="U314">
        <v>148231.92233009721</v>
      </c>
      <c r="V314" s="59"/>
      <c r="W314">
        <v>1706</v>
      </c>
      <c r="X314">
        <v>987</v>
      </c>
      <c r="Y314">
        <v>342</v>
      </c>
      <c r="Z314">
        <v>18607.479047382167</v>
      </c>
      <c r="AA314">
        <v>4423.7225126544954</v>
      </c>
      <c r="AB314" t="s">
        <v>297</v>
      </c>
      <c r="AC314">
        <v>88.896321099999994</v>
      </c>
      <c r="AD314">
        <v>22.876254200000002</v>
      </c>
      <c r="AE314">
        <v>1495</v>
      </c>
      <c r="AF314">
        <v>0</v>
      </c>
    </row>
    <row r="315" spans="1:32" x14ac:dyDescent="0.45">
      <c r="A315" s="59" t="s">
        <v>196</v>
      </c>
      <c r="B315" s="59" t="s">
        <v>210</v>
      </c>
      <c r="C315" s="59" t="s">
        <v>233</v>
      </c>
      <c r="D315" s="59" t="s">
        <v>52</v>
      </c>
      <c r="E315" s="59" t="s">
        <v>52</v>
      </c>
      <c r="F315" s="59" t="s">
        <v>52</v>
      </c>
      <c r="G315">
        <v>0</v>
      </c>
      <c r="H315">
        <v>0</v>
      </c>
      <c r="I315">
        <v>0</v>
      </c>
      <c r="J315">
        <v>0</v>
      </c>
      <c r="K315">
        <v>0</v>
      </c>
      <c r="L315">
        <v>0</v>
      </c>
      <c r="M315">
        <v>0</v>
      </c>
      <c r="N315">
        <v>0</v>
      </c>
      <c r="O315">
        <v>0</v>
      </c>
      <c r="P315">
        <v>65</v>
      </c>
      <c r="Q315">
        <v>0</v>
      </c>
      <c r="R315">
        <v>0</v>
      </c>
      <c r="S315">
        <v>0</v>
      </c>
      <c r="T315">
        <v>1329</v>
      </c>
      <c r="U315">
        <v>148231.92233009721</v>
      </c>
      <c r="V315" s="59"/>
      <c r="W315">
        <v>1706</v>
      </c>
      <c r="X315">
        <v>987</v>
      </c>
      <c r="Y315">
        <v>342</v>
      </c>
      <c r="Z315">
        <v>18607.479047382167</v>
      </c>
      <c r="AA315">
        <v>4423.7225126544954</v>
      </c>
      <c r="AB315" t="s">
        <v>297</v>
      </c>
      <c r="AC315">
        <v>88.896321099999994</v>
      </c>
      <c r="AD315">
        <v>22.876254200000002</v>
      </c>
      <c r="AE315">
        <v>1495</v>
      </c>
      <c r="AF315">
        <v>0</v>
      </c>
    </row>
    <row r="316" spans="1:32" x14ac:dyDescent="0.45">
      <c r="A316" s="59" t="s">
        <v>196</v>
      </c>
      <c r="B316" s="59" t="s">
        <v>210</v>
      </c>
      <c r="C316" s="59" t="s">
        <v>233</v>
      </c>
      <c r="D316" s="59" t="s">
        <v>53</v>
      </c>
      <c r="E316" s="59" t="s">
        <v>53</v>
      </c>
      <c r="F316" s="59" t="s">
        <v>53</v>
      </c>
      <c r="G316">
        <v>0</v>
      </c>
      <c r="H316">
        <v>0</v>
      </c>
      <c r="I316">
        <v>0</v>
      </c>
      <c r="J316">
        <v>0</v>
      </c>
      <c r="K316">
        <v>0</v>
      </c>
      <c r="L316">
        <v>0</v>
      </c>
      <c r="M316">
        <v>0</v>
      </c>
      <c r="N316">
        <v>0</v>
      </c>
      <c r="O316">
        <v>0</v>
      </c>
      <c r="P316">
        <v>65</v>
      </c>
      <c r="Q316">
        <v>0</v>
      </c>
      <c r="R316">
        <v>0</v>
      </c>
      <c r="S316">
        <v>0</v>
      </c>
      <c r="T316">
        <v>1329</v>
      </c>
      <c r="U316">
        <v>148231.92233009721</v>
      </c>
      <c r="V316" s="59"/>
      <c r="W316">
        <v>1706</v>
      </c>
      <c r="X316">
        <v>987</v>
      </c>
      <c r="Y316">
        <v>342</v>
      </c>
      <c r="Z316">
        <v>18607.479047382167</v>
      </c>
      <c r="AA316">
        <v>4423.7225126544954</v>
      </c>
      <c r="AB316" t="s">
        <v>297</v>
      </c>
      <c r="AC316">
        <v>88.896321099999994</v>
      </c>
      <c r="AD316">
        <v>22.876254200000002</v>
      </c>
      <c r="AE316">
        <v>1495</v>
      </c>
      <c r="AF316">
        <v>0</v>
      </c>
    </row>
    <row r="317" spans="1:32" x14ac:dyDescent="0.45">
      <c r="A317" s="59" t="s">
        <v>196</v>
      </c>
      <c r="B317" s="59" t="s">
        <v>210</v>
      </c>
      <c r="C317" s="59" t="s">
        <v>233</v>
      </c>
      <c r="D317" s="59" t="s">
        <v>54</v>
      </c>
      <c r="E317" s="59" t="s">
        <v>54</v>
      </c>
      <c r="F317" s="59" t="s">
        <v>54</v>
      </c>
      <c r="G317">
        <v>0</v>
      </c>
      <c r="H317">
        <v>0</v>
      </c>
      <c r="I317">
        <v>0</v>
      </c>
      <c r="J317">
        <v>0</v>
      </c>
      <c r="K317">
        <v>0</v>
      </c>
      <c r="L317">
        <v>0</v>
      </c>
      <c r="M317">
        <v>0</v>
      </c>
      <c r="N317">
        <v>0</v>
      </c>
      <c r="O317">
        <v>0</v>
      </c>
      <c r="P317">
        <v>65</v>
      </c>
      <c r="Q317">
        <v>0</v>
      </c>
      <c r="R317">
        <v>0</v>
      </c>
      <c r="S317">
        <v>0</v>
      </c>
      <c r="T317">
        <v>1329</v>
      </c>
      <c r="U317">
        <v>148231.92233009721</v>
      </c>
      <c r="V317" s="59"/>
      <c r="W317">
        <v>1706</v>
      </c>
      <c r="X317">
        <v>987</v>
      </c>
      <c r="Y317">
        <v>342</v>
      </c>
      <c r="Z317">
        <v>18607.479047382167</v>
      </c>
      <c r="AA317">
        <v>4423.7225126544954</v>
      </c>
      <c r="AB317" t="s">
        <v>297</v>
      </c>
      <c r="AC317">
        <v>88.896321099999994</v>
      </c>
      <c r="AD317">
        <v>22.876254200000002</v>
      </c>
      <c r="AE317">
        <v>1495</v>
      </c>
      <c r="AF317">
        <v>0</v>
      </c>
    </row>
    <row r="318" spans="1:32" x14ac:dyDescent="0.45">
      <c r="A318" s="59" t="s">
        <v>196</v>
      </c>
      <c r="B318" s="59" t="s">
        <v>210</v>
      </c>
      <c r="C318" s="59" t="s">
        <v>233</v>
      </c>
      <c r="D318" s="59" t="s">
        <v>55</v>
      </c>
      <c r="E318" s="59" t="s">
        <v>55</v>
      </c>
      <c r="F318" s="59" t="s">
        <v>55</v>
      </c>
      <c r="G318">
        <v>0</v>
      </c>
      <c r="H318">
        <v>0</v>
      </c>
      <c r="I318">
        <v>0</v>
      </c>
      <c r="J318">
        <v>0</v>
      </c>
      <c r="K318">
        <v>0</v>
      </c>
      <c r="L318">
        <v>0</v>
      </c>
      <c r="M318">
        <v>0</v>
      </c>
      <c r="N318">
        <v>0</v>
      </c>
      <c r="O318">
        <v>0</v>
      </c>
      <c r="P318">
        <v>65</v>
      </c>
      <c r="Q318">
        <v>0</v>
      </c>
      <c r="R318">
        <v>0</v>
      </c>
      <c r="S318">
        <v>0</v>
      </c>
      <c r="T318">
        <v>1329</v>
      </c>
      <c r="U318">
        <v>148231.92233009721</v>
      </c>
      <c r="V318" s="59"/>
      <c r="W318">
        <v>1706</v>
      </c>
      <c r="X318">
        <v>987</v>
      </c>
      <c r="Y318">
        <v>342</v>
      </c>
      <c r="Z318">
        <v>18607.479047382167</v>
      </c>
      <c r="AA318">
        <v>4423.7225126544954</v>
      </c>
      <c r="AB318" t="s">
        <v>297</v>
      </c>
      <c r="AC318">
        <v>88.896321099999994</v>
      </c>
      <c r="AD318">
        <v>22.876254200000002</v>
      </c>
      <c r="AE318">
        <v>1495</v>
      </c>
      <c r="AF318">
        <v>0</v>
      </c>
    </row>
    <row r="319" spans="1:32" x14ac:dyDescent="0.45">
      <c r="A319" s="59" t="s">
        <v>196</v>
      </c>
      <c r="B319" s="59" t="s">
        <v>210</v>
      </c>
      <c r="C319" s="59" t="s">
        <v>233</v>
      </c>
      <c r="D319" s="59" t="s">
        <v>56</v>
      </c>
      <c r="E319" s="59" t="s">
        <v>56</v>
      </c>
      <c r="F319" s="59" t="s">
        <v>56</v>
      </c>
      <c r="G319">
        <v>0</v>
      </c>
      <c r="H319">
        <v>8</v>
      </c>
      <c r="I319">
        <v>8</v>
      </c>
      <c r="J319">
        <v>8</v>
      </c>
      <c r="K319">
        <v>0</v>
      </c>
      <c r="L319">
        <v>1048.5436893203921</v>
      </c>
      <c r="M319">
        <v>77.669902912623996</v>
      </c>
      <c r="N319">
        <v>0</v>
      </c>
      <c r="O319">
        <v>1126.213592233016</v>
      </c>
      <c r="P319">
        <v>65</v>
      </c>
      <c r="Q319">
        <v>12.307692299999999</v>
      </c>
      <c r="R319">
        <v>131.06796116504901</v>
      </c>
      <c r="S319">
        <v>0</v>
      </c>
      <c r="T319">
        <v>1329</v>
      </c>
      <c r="U319">
        <v>148231.92233009721</v>
      </c>
      <c r="V319" s="59"/>
      <c r="W319">
        <v>1706</v>
      </c>
      <c r="X319">
        <v>987</v>
      </c>
      <c r="Y319">
        <v>342</v>
      </c>
      <c r="Z319">
        <v>18607.479047382167</v>
      </c>
      <c r="AA319">
        <v>4423.7225126544954</v>
      </c>
      <c r="AB319" t="s">
        <v>297</v>
      </c>
      <c r="AC319">
        <v>88.896321099999994</v>
      </c>
      <c r="AD319">
        <v>22.876254200000002</v>
      </c>
      <c r="AE319">
        <v>1495</v>
      </c>
      <c r="AF319">
        <v>0</v>
      </c>
    </row>
    <row r="320" spans="1:32" x14ac:dyDescent="0.45">
      <c r="A320" s="59" t="s">
        <v>196</v>
      </c>
      <c r="B320" s="59" t="s">
        <v>210</v>
      </c>
      <c r="C320" s="59" t="s">
        <v>233</v>
      </c>
      <c r="D320" s="59" t="s">
        <v>57</v>
      </c>
      <c r="E320" s="59" t="s">
        <v>57</v>
      </c>
      <c r="F320" s="59" t="s">
        <v>57</v>
      </c>
      <c r="G320">
        <v>0</v>
      </c>
      <c r="H320">
        <v>0</v>
      </c>
      <c r="I320">
        <v>0</v>
      </c>
      <c r="J320">
        <v>0</v>
      </c>
      <c r="K320">
        <v>0</v>
      </c>
      <c r="L320">
        <v>0</v>
      </c>
      <c r="M320">
        <v>0</v>
      </c>
      <c r="N320">
        <v>0</v>
      </c>
      <c r="O320">
        <v>0</v>
      </c>
      <c r="P320">
        <v>65</v>
      </c>
      <c r="Q320">
        <v>0</v>
      </c>
      <c r="R320">
        <v>0</v>
      </c>
      <c r="S320">
        <v>0</v>
      </c>
      <c r="T320">
        <v>1329</v>
      </c>
      <c r="U320">
        <v>148231.92233009721</v>
      </c>
      <c r="V320" s="59"/>
      <c r="W320">
        <v>1706</v>
      </c>
      <c r="X320">
        <v>987</v>
      </c>
      <c r="Y320">
        <v>342</v>
      </c>
      <c r="Z320">
        <v>18607.479047382167</v>
      </c>
      <c r="AA320">
        <v>4423.7225126544954</v>
      </c>
      <c r="AB320" t="s">
        <v>297</v>
      </c>
      <c r="AC320">
        <v>88.896321099999994</v>
      </c>
      <c r="AD320">
        <v>22.876254200000002</v>
      </c>
      <c r="AE320">
        <v>1495</v>
      </c>
      <c r="AF320">
        <v>0</v>
      </c>
    </row>
    <row r="321" spans="1:32" x14ac:dyDescent="0.45">
      <c r="A321" s="59" t="s">
        <v>196</v>
      </c>
      <c r="B321" s="59" t="s">
        <v>210</v>
      </c>
      <c r="C321" s="59" t="s">
        <v>233</v>
      </c>
      <c r="D321" s="59" t="s">
        <v>58</v>
      </c>
      <c r="E321" s="59" t="s">
        <v>58</v>
      </c>
      <c r="F321" s="59" t="s">
        <v>58</v>
      </c>
      <c r="G321">
        <v>0</v>
      </c>
      <c r="H321">
        <v>3</v>
      </c>
      <c r="I321">
        <v>4</v>
      </c>
      <c r="J321">
        <v>2</v>
      </c>
      <c r="K321">
        <v>1</v>
      </c>
      <c r="L321">
        <v>280.09708737864099</v>
      </c>
      <c r="M321">
        <v>38.834951456311003</v>
      </c>
      <c r="N321">
        <v>25.641025641026001</v>
      </c>
      <c r="O321">
        <v>344.57306447597801</v>
      </c>
      <c r="P321">
        <v>65</v>
      </c>
      <c r="Q321">
        <v>4.6153846200000004</v>
      </c>
      <c r="R321" t="s">
        <v>273</v>
      </c>
      <c r="S321">
        <v>1.5384615399999999</v>
      </c>
      <c r="T321">
        <v>1329</v>
      </c>
      <c r="U321">
        <v>148231.92233009721</v>
      </c>
      <c r="V321" s="59"/>
      <c r="W321">
        <v>1706</v>
      </c>
      <c r="X321">
        <v>987</v>
      </c>
      <c r="Y321">
        <v>342</v>
      </c>
      <c r="Z321">
        <v>18607.479047382167</v>
      </c>
      <c r="AA321">
        <v>4423.7225126544954</v>
      </c>
      <c r="AB321" t="s">
        <v>297</v>
      </c>
      <c r="AC321">
        <v>88.896321099999994</v>
      </c>
      <c r="AD321">
        <v>22.876254200000002</v>
      </c>
      <c r="AE321">
        <v>1495</v>
      </c>
      <c r="AF321">
        <v>0</v>
      </c>
    </row>
    <row r="322" spans="1:32" x14ac:dyDescent="0.45">
      <c r="A322" s="59" t="s">
        <v>196</v>
      </c>
      <c r="B322" s="59" t="s">
        <v>210</v>
      </c>
      <c r="C322" s="59" t="s">
        <v>233</v>
      </c>
      <c r="D322" s="59" t="s">
        <v>59</v>
      </c>
      <c r="E322" s="59" t="s">
        <v>59</v>
      </c>
      <c r="F322" s="59" t="s">
        <v>59</v>
      </c>
      <c r="G322">
        <v>0</v>
      </c>
      <c r="H322">
        <v>0</v>
      </c>
      <c r="I322">
        <v>0</v>
      </c>
      <c r="J322">
        <v>0</v>
      </c>
      <c r="K322">
        <v>0</v>
      </c>
      <c r="L322">
        <v>0</v>
      </c>
      <c r="M322">
        <v>0</v>
      </c>
      <c r="N322">
        <v>0</v>
      </c>
      <c r="O322">
        <v>0</v>
      </c>
      <c r="P322">
        <v>65</v>
      </c>
      <c r="Q322">
        <v>0</v>
      </c>
      <c r="R322">
        <v>0</v>
      </c>
      <c r="S322">
        <v>0</v>
      </c>
      <c r="T322">
        <v>1329</v>
      </c>
      <c r="U322">
        <v>148231.92233009721</v>
      </c>
      <c r="V322" s="59"/>
      <c r="W322">
        <v>1706</v>
      </c>
      <c r="X322">
        <v>987</v>
      </c>
      <c r="Y322">
        <v>342</v>
      </c>
      <c r="Z322">
        <v>18607.479047382167</v>
      </c>
      <c r="AA322">
        <v>4423.7225126544954</v>
      </c>
      <c r="AB322" t="s">
        <v>297</v>
      </c>
      <c r="AC322">
        <v>88.896321099999994</v>
      </c>
      <c r="AD322">
        <v>22.876254200000002</v>
      </c>
      <c r="AE322">
        <v>1495</v>
      </c>
      <c r="AF322">
        <v>0</v>
      </c>
    </row>
    <row r="323" spans="1:32" x14ac:dyDescent="0.45">
      <c r="A323" s="59" t="s">
        <v>196</v>
      </c>
      <c r="B323" s="59" t="s">
        <v>210</v>
      </c>
      <c r="C323" s="59" t="s">
        <v>233</v>
      </c>
      <c r="D323" s="59" t="s">
        <v>28</v>
      </c>
      <c r="E323" s="59" t="s">
        <v>28</v>
      </c>
      <c r="F323" s="59" t="s">
        <v>28</v>
      </c>
      <c r="G323">
        <v>0</v>
      </c>
      <c r="H323">
        <v>12</v>
      </c>
      <c r="I323">
        <v>23</v>
      </c>
      <c r="J323">
        <v>3</v>
      </c>
      <c r="K323">
        <v>9</v>
      </c>
      <c r="L323">
        <v>654.36893203883801</v>
      </c>
      <c r="M323">
        <v>223.30097087378499</v>
      </c>
      <c r="N323">
        <v>21.367521367521</v>
      </c>
      <c r="O323">
        <v>899.03742428014402</v>
      </c>
      <c r="P323">
        <v>65</v>
      </c>
      <c r="Q323">
        <v>18.4615385</v>
      </c>
      <c r="R323" t="s">
        <v>274</v>
      </c>
      <c r="S323">
        <v>13.8461538</v>
      </c>
      <c r="T323">
        <v>1329</v>
      </c>
      <c r="U323">
        <v>148231.92233009721</v>
      </c>
      <c r="V323" s="59"/>
      <c r="W323">
        <v>1706</v>
      </c>
      <c r="X323">
        <v>987</v>
      </c>
      <c r="Y323">
        <v>342</v>
      </c>
      <c r="Z323">
        <v>18607.479047382167</v>
      </c>
      <c r="AA323">
        <v>4423.7225126544954</v>
      </c>
      <c r="AB323" t="s">
        <v>297</v>
      </c>
      <c r="AC323">
        <v>88.896321099999994</v>
      </c>
      <c r="AD323">
        <v>22.876254200000002</v>
      </c>
      <c r="AE323">
        <v>1495</v>
      </c>
      <c r="AF323">
        <v>0</v>
      </c>
    </row>
    <row r="324" spans="1:32" x14ac:dyDescent="0.45">
      <c r="A324" s="59" t="s">
        <v>196</v>
      </c>
      <c r="B324" s="59" t="s">
        <v>210</v>
      </c>
      <c r="C324" s="59" t="s">
        <v>233</v>
      </c>
      <c r="D324" s="59" t="s">
        <v>60</v>
      </c>
      <c r="E324" s="59" t="s">
        <v>60</v>
      </c>
      <c r="F324" s="59" t="s">
        <v>60</v>
      </c>
      <c r="G324">
        <v>0</v>
      </c>
      <c r="H324">
        <v>3</v>
      </c>
      <c r="I324">
        <v>4</v>
      </c>
      <c r="J324">
        <v>2</v>
      </c>
      <c r="K324">
        <v>1</v>
      </c>
      <c r="L324">
        <v>150.48543689320499</v>
      </c>
      <c r="M324">
        <v>58.252427184466001</v>
      </c>
      <c r="N324">
        <v>0</v>
      </c>
      <c r="O324">
        <v>208.73786407767099</v>
      </c>
      <c r="P324">
        <v>65</v>
      </c>
      <c r="Q324">
        <v>4.6153846200000004</v>
      </c>
      <c r="R324">
        <v>50.161812297734997</v>
      </c>
      <c r="S324">
        <v>1.5384615399999999</v>
      </c>
      <c r="T324">
        <v>1329</v>
      </c>
      <c r="U324">
        <v>148231.92233009721</v>
      </c>
      <c r="V324" s="59"/>
      <c r="W324">
        <v>1706</v>
      </c>
      <c r="X324">
        <v>987</v>
      </c>
      <c r="Y324">
        <v>342</v>
      </c>
      <c r="Z324">
        <v>18607.479047382167</v>
      </c>
      <c r="AA324">
        <v>4423.7225126544954</v>
      </c>
      <c r="AB324" t="s">
        <v>297</v>
      </c>
      <c r="AC324">
        <v>88.896321099999994</v>
      </c>
      <c r="AD324">
        <v>22.876254200000002</v>
      </c>
      <c r="AE324">
        <v>1495</v>
      </c>
      <c r="AF324">
        <v>0</v>
      </c>
    </row>
    <row r="325" spans="1:32" x14ac:dyDescent="0.45">
      <c r="A325" s="59" t="s">
        <v>196</v>
      </c>
      <c r="B325" s="59" t="s">
        <v>210</v>
      </c>
      <c r="C325" s="59" t="s">
        <v>233</v>
      </c>
      <c r="D325" s="59" t="s">
        <v>61</v>
      </c>
      <c r="E325" s="59" t="s">
        <v>61</v>
      </c>
      <c r="F325" s="59" t="s">
        <v>61</v>
      </c>
      <c r="G325">
        <v>0</v>
      </c>
      <c r="H325">
        <v>0</v>
      </c>
      <c r="I325">
        <v>0</v>
      </c>
      <c r="J325">
        <v>0</v>
      </c>
      <c r="K325">
        <v>0</v>
      </c>
      <c r="L325">
        <v>0</v>
      </c>
      <c r="M325">
        <v>0</v>
      </c>
      <c r="N325">
        <v>0</v>
      </c>
      <c r="O325">
        <v>0</v>
      </c>
      <c r="P325">
        <v>65</v>
      </c>
      <c r="Q325">
        <v>0</v>
      </c>
      <c r="R325">
        <v>0</v>
      </c>
      <c r="S325">
        <v>0</v>
      </c>
      <c r="T325">
        <v>1329</v>
      </c>
      <c r="U325">
        <v>148231.92233009721</v>
      </c>
      <c r="V325" s="59"/>
      <c r="W325">
        <v>1706</v>
      </c>
      <c r="X325">
        <v>987</v>
      </c>
      <c r="Y325">
        <v>342</v>
      </c>
      <c r="Z325">
        <v>18607.479047382167</v>
      </c>
      <c r="AA325">
        <v>4423.7225126544954</v>
      </c>
      <c r="AB325" t="s">
        <v>297</v>
      </c>
      <c r="AC325">
        <v>88.896321099999994</v>
      </c>
      <c r="AD325">
        <v>22.876254200000002</v>
      </c>
      <c r="AE325">
        <v>1495</v>
      </c>
      <c r="AF325">
        <v>0</v>
      </c>
    </row>
    <row r="326" spans="1:32" x14ac:dyDescent="0.45">
      <c r="A326" s="59" t="s">
        <v>196</v>
      </c>
      <c r="B326" s="59" t="s">
        <v>210</v>
      </c>
      <c r="C326" s="59" t="s">
        <v>233</v>
      </c>
      <c r="D326" s="59" t="s">
        <v>62</v>
      </c>
      <c r="E326" s="59" t="s">
        <v>62</v>
      </c>
      <c r="F326" s="59" t="s">
        <v>62</v>
      </c>
      <c r="G326">
        <v>0</v>
      </c>
      <c r="H326">
        <v>0</v>
      </c>
      <c r="I326">
        <v>0</v>
      </c>
      <c r="J326">
        <v>0</v>
      </c>
      <c r="K326">
        <v>0</v>
      </c>
      <c r="L326">
        <v>0</v>
      </c>
      <c r="M326">
        <v>0</v>
      </c>
      <c r="N326">
        <v>0</v>
      </c>
      <c r="O326">
        <v>0</v>
      </c>
      <c r="P326">
        <v>65</v>
      </c>
      <c r="Q326">
        <v>0</v>
      </c>
      <c r="R326">
        <v>0</v>
      </c>
      <c r="S326">
        <v>0</v>
      </c>
      <c r="T326">
        <v>1329</v>
      </c>
      <c r="U326">
        <v>148231.92233009721</v>
      </c>
      <c r="V326" s="59"/>
      <c r="W326">
        <v>1706</v>
      </c>
      <c r="X326">
        <v>987</v>
      </c>
      <c r="Y326">
        <v>342</v>
      </c>
      <c r="Z326">
        <v>18607.479047382167</v>
      </c>
      <c r="AA326">
        <v>4423.7225126544954</v>
      </c>
      <c r="AB326" t="s">
        <v>297</v>
      </c>
      <c r="AC326">
        <v>88.896321099999994</v>
      </c>
      <c r="AD326">
        <v>22.876254200000002</v>
      </c>
      <c r="AE326">
        <v>1495</v>
      </c>
      <c r="AF326">
        <v>0</v>
      </c>
    </row>
    <row r="327" spans="1:32" x14ac:dyDescent="0.45">
      <c r="A327" s="59" t="s">
        <v>196</v>
      </c>
      <c r="B327" s="59" t="s">
        <v>210</v>
      </c>
      <c r="C327" s="59" t="s">
        <v>233</v>
      </c>
      <c r="D327" s="59" t="s">
        <v>63</v>
      </c>
      <c r="E327" s="59" t="s">
        <v>63</v>
      </c>
      <c r="F327" s="59" t="s">
        <v>63</v>
      </c>
      <c r="G327">
        <v>0</v>
      </c>
      <c r="H327">
        <v>0</v>
      </c>
      <c r="I327">
        <v>0</v>
      </c>
      <c r="J327">
        <v>0</v>
      </c>
      <c r="K327">
        <v>0</v>
      </c>
      <c r="L327">
        <v>0</v>
      </c>
      <c r="M327">
        <v>0</v>
      </c>
      <c r="N327">
        <v>0</v>
      </c>
      <c r="O327">
        <v>0</v>
      </c>
      <c r="P327">
        <v>65</v>
      </c>
      <c r="Q327">
        <v>0</v>
      </c>
      <c r="R327">
        <v>0</v>
      </c>
      <c r="S327">
        <v>0</v>
      </c>
      <c r="T327">
        <v>1329</v>
      </c>
      <c r="U327">
        <v>148231.92233009721</v>
      </c>
      <c r="V327" s="59"/>
      <c r="W327">
        <v>1706</v>
      </c>
      <c r="X327">
        <v>987</v>
      </c>
      <c r="Y327">
        <v>342</v>
      </c>
      <c r="Z327">
        <v>18607.479047382167</v>
      </c>
      <c r="AA327">
        <v>4423.7225126544954</v>
      </c>
      <c r="AB327" t="s">
        <v>297</v>
      </c>
      <c r="AC327">
        <v>88.896321099999994</v>
      </c>
      <c r="AD327">
        <v>22.876254200000002</v>
      </c>
      <c r="AE327">
        <v>1495</v>
      </c>
      <c r="AF327">
        <v>0</v>
      </c>
    </row>
    <row r="328" spans="1:32" x14ac:dyDescent="0.45">
      <c r="A328" s="59" t="s">
        <v>196</v>
      </c>
      <c r="B328" s="59" t="s">
        <v>210</v>
      </c>
      <c r="C328" s="59" t="s">
        <v>233</v>
      </c>
      <c r="D328" s="59" t="s">
        <v>64</v>
      </c>
      <c r="E328" s="59" t="s">
        <v>64</v>
      </c>
      <c r="F328" s="59" t="s">
        <v>64</v>
      </c>
      <c r="G328">
        <v>0</v>
      </c>
      <c r="H328">
        <v>15</v>
      </c>
      <c r="I328">
        <v>28</v>
      </c>
      <c r="J328">
        <v>3</v>
      </c>
      <c r="K328">
        <v>12</v>
      </c>
      <c r="L328">
        <v>809.70873786407196</v>
      </c>
      <c r="M328">
        <v>271.84466019417198</v>
      </c>
      <c r="N328">
        <v>0</v>
      </c>
      <c r="O328">
        <v>1081.5533980582441</v>
      </c>
      <c r="P328">
        <v>65</v>
      </c>
      <c r="Q328">
        <v>23.076923099999998</v>
      </c>
      <c r="R328" t="s">
        <v>275</v>
      </c>
      <c r="S328">
        <v>18.4615385</v>
      </c>
      <c r="T328">
        <v>1329</v>
      </c>
      <c r="U328">
        <v>148231.92233009721</v>
      </c>
      <c r="V328" s="59"/>
      <c r="W328">
        <v>1706</v>
      </c>
      <c r="X328">
        <v>987</v>
      </c>
      <c r="Y328">
        <v>342</v>
      </c>
      <c r="Z328">
        <v>18607.479047382167</v>
      </c>
      <c r="AA328">
        <v>4423.7225126544954</v>
      </c>
      <c r="AB328" t="s">
        <v>297</v>
      </c>
      <c r="AC328">
        <v>88.896321099999994</v>
      </c>
      <c r="AD328">
        <v>22.876254200000002</v>
      </c>
      <c r="AE328">
        <v>1495</v>
      </c>
      <c r="AF328">
        <v>0</v>
      </c>
    </row>
    <row r="329" spans="1:32" x14ac:dyDescent="0.45">
      <c r="A329" s="59" t="s">
        <v>196</v>
      </c>
      <c r="B329" s="59" t="s">
        <v>210</v>
      </c>
      <c r="C329" s="59" t="s">
        <v>233</v>
      </c>
      <c r="D329" s="59" t="s">
        <v>65</v>
      </c>
      <c r="E329" s="59" t="s">
        <v>65</v>
      </c>
      <c r="F329" s="59" t="s">
        <v>65</v>
      </c>
      <c r="G329">
        <v>0</v>
      </c>
      <c r="H329">
        <v>0</v>
      </c>
      <c r="I329">
        <v>0</v>
      </c>
      <c r="J329">
        <v>0</v>
      </c>
      <c r="K329">
        <v>0</v>
      </c>
      <c r="L329">
        <v>0</v>
      </c>
      <c r="M329">
        <v>0</v>
      </c>
      <c r="N329">
        <v>0</v>
      </c>
      <c r="O329">
        <v>0</v>
      </c>
      <c r="P329">
        <v>65</v>
      </c>
      <c r="Q329">
        <v>0</v>
      </c>
      <c r="R329">
        <v>0</v>
      </c>
      <c r="S329">
        <v>0</v>
      </c>
      <c r="T329">
        <v>1329</v>
      </c>
      <c r="U329">
        <v>148231.92233009721</v>
      </c>
      <c r="V329" s="59"/>
      <c r="W329">
        <v>1706</v>
      </c>
      <c r="X329">
        <v>987</v>
      </c>
      <c r="Y329">
        <v>342</v>
      </c>
      <c r="Z329">
        <v>18607.479047382167</v>
      </c>
      <c r="AA329">
        <v>4423.7225126544954</v>
      </c>
      <c r="AB329" t="s">
        <v>297</v>
      </c>
      <c r="AC329">
        <v>88.896321099999994</v>
      </c>
      <c r="AD329">
        <v>22.876254200000002</v>
      </c>
      <c r="AE329">
        <v>1495</v>
      </c>
      <c r="AF329">
        <v>0</v>
      </c>
    </row>
    <row r="330" spans="1:32" x14ac:dyDescent="0.45">
      <c r="A330" s="59" t="s">
        <v>196</v>
      </c>
      <c r="B330" s="59" t="s">
        <v>210</v>
      </c>
      <c r="C330" s="59" t="s">
        <v>233</v>
      </c>
      <c r="D330" s="59" t="s">
        <v>66</v>
      </c>
      <c r="E330" s="59" t="s">
        <v>66</v>
      </c>
      <c r="F330" s="59" t="s">
        <v>66</v>
      </c>
      <c r="G330">
        <v>0</v>
      </c>
      <c r="H330">
        <v>3</v>
      </c>
      <c r="I330">
        <v>6</v>
      </c>
      <c r="J330">
        <v>0</v>
      </c>
      <c r="K330">
        <v>3</v>
      </c>
      <c r="L330">
        <v>253.68932038835101</v>
      </c>
      <c r="M330">
        <v>58.252427184464999</v>
      </c>
      <c r="N330">
        <v>4.2735042735039999</v>
      </c>
      <c r="O330">
        <v>316.21525184631997</v>
      </c>
      <c r="P330">
        <v>65</v>
      </c>
      <c r="Q330">
        <v>4.6153846200000004</v>
      </c>
      <c r="R330">
        <v>84.563106796116998</v>
      </c>
      <c r="S330">
        <v>4.6153846200000004</v>
      </c>
      <c r="T330">
        <v>1329</v>
      </c>
      <c r="U330">
        <v>148231.92233009721</v>
      </c>
      <c r="V330" s="59"/>
      <c r="W330">
        <v>1706</v>
      </c>
      <c r="X330">
        <v>987</v>
      </c>
      <c r="Y330">
        <v>342</v>
      </c>
      <c r="Z330">
        <v>18607.479047382167</v>
      </c>
      <c r="AA330">
        <v>4423.7225126544954</v>
      </c>
      <c r="AB330" t="s">
        <v>297</v>
      </c>
      <c r="AC330">
        <v>88.896321099999994</v>
      </c>
      <c r="AD330">
        <v>22.876254200000002</v>
      </c>
      <c r="AE330">
        <v>1495</v>
      </c>
      <c r="AF330">
        <v>0</v>
      </c>
    </row>
    <row r="331" spans="1:32" x14ac:dyDescent="0.45">
      <c r="A331" s="59" t="s">
        <v>196</v>
      </c>
      <c r="B331" s="59" t="s">
        <v>210</v>
      </c>
      <c r="C331" s="59" t="s">
        <v>233</v>
      </c>
      <c r="D331" s="59" t="s">
        <v>67</v>
      </c>
      <c r="E331" s="59" t="s">
        <v>67</v>
      </c>
      <c r="F331" s="59" t="s">
        <v>67</v>
      </c>
      <c r="G331">
        <v>0</v>
      </c>
      <c r="H331">
        <v>2</v>
      </c>
      <c r="I331">
        <v>2</v>
      </c>
      <c r="J331">
        <v>2</v>
      </c>
      <c r="K331">
        <v>0</v>
      </c>
      <c r="L331">
        <v>197.28155339805801</v>
      </c>
      <c r="M331">
        <v>33.980582524272997</v>
      </c>
      <c r="N331">
        <v>21.367521367521</v>
      </c>
      <c r="O331">
        <v>252.62965728985199</v>
      </c>
      <c r="P331">
        <v>65</v>
      </c>
      <c r="Q331">
        <v>3.0769230799999998</v>
      </c>
      <c r="R331">
        <v>98.640776699029004</v>
      </c>
      <c r="S331">
        <v>0</v>
      </c>
      <c r="T331">
        <v>1329</v>
      </c>
      <c r="U331">
        <v>148231.92233009721</v>
      </c>
      <c r="V331" s="59"/>
      <c r="W331">
        <v>1706</v>
      </c>
      <c r="X331">
        <v>987</v>
      </c>
      <c r="Y331">
        <v>342</v>
      </c>
      <c r="Z331">
        <v>18607.479047382167</v>
      </c>
      <c r="AA331">
        <v>4423.7225126544954</v>
      </c>
      <c r="AB331" t="s">
        <v>297</v>
      </c>
      <c r="AC331">
        <v>88.896321099999994</v>
      </c>
      <c r="AD331">
        <v>22.876254200000002</v>
      </c>
      <c r="AE331">
        <v>1495</v>
      </c>
      <c r="AF331">
        <v>0</v>
      </c>
    </row>
    <row r="332" spans="1:32" x14ac:dyDescent="0.45">
      <c r="A332" s="59" t="s">
        <v>196</v>
      </c>
      <c r="B332" s="59" t="s">
        <v>210</v>
      </c>
      <c r="C332" s="59" t="s">
        <v>233</v>
      </c>
      <c r="D332" s="59" t="s">
        <v>68</v>
      </c>
      <c r="E332" s="59" t="s">
        <v>68</v>
      </c>
      <c r="F332" s="59" t="s">
        <v>68</v>
      </c>
      <c r="G332">
        <v>0</v>
      </c>
      <c r="H332">
        <v>0</v>
      </c>
      <c r="I332">
        <v>0</v>
      </c>
      <c r="J332">
        <v>0</v>
      </c>
      <c r="K332">
        <v>0</v>
      </c>
      <c r="L332">
        <v>0</v>
      </c>
      <c r="M332">
        <v>0</v>
      </c>
      <c r="N332">
        <v>0</v>
      </c>
      <c r="O332">
        <v>0</v>
      </c>
      <c r="P332">
        <v>65</v>
      </c>
      <c r="Q332">
        <v>0</v>
      </c>
      <c r="R332">
        <v>0</v>
      </c>
      <c r="S332">
        <v>0</v>
      </c>
      <c r="T332">
        <v>1329</v>
      </c>
      <c r="U332">
        <v>148231.92233009721</v>
      </c>
      <c r="V332" s="59"/>
      <c r="W332">
        <v>1706</v>
      </c>
      <c r="X332">
        <v>987</v>
      </c>
      <c r="Y332">
        <v>342</v>
      </c>
      <c r="Z332">
        <v>18607.479047382167</v>
      </c>
      <c r="AA332">
        <v>4423.7225126544954</v>
      </c>
      <c r="AB332" t="s">
        <v>297</v>
      </c>
      <c r="AC332">
        <v>88.896321099999994</v>
      </c>
      <c r="AD332">
        <v>22.876254200000002</v>
      </c>
      <c r="AE332">
        <v>1495</v>
      </c>
      <c r="AF332">
        <v>0</v>
      </c>
    </row>
    <row r="333" spans="1:32" x14ac:dyDescent="0.45">
      <c r="A333" s="59" t="s">
        <v>196</v>
      </c>
      <c r="B333" s="59" t="s">
        <v>210</v>
      </c>
      <c r="C333" s="59" t="s">
        <v>233</v>
      </c>
      <c r="D333" s="59" t="s">
        <v>69</v>
      </c>
      <c r="E333" s="59" t="s">
        <v>69</v>
      </c>
      <c r="F333" s="59" t="s">
        <v>69</v>
      </c>
      <c r="G333">
        <v>0</v>
      </c>
      <c r="H333">
        <v>0</v>
      </c>
      <c r="I333">
        <v>0</v>
      </c>
      <c r="J333">
        <v>0</v>
      </c>
      <c r="K333">
        <v>0</v>
      </c>
      <c r="L333">
        <v>0</v>
      </c>
      <c r="M333">
        <v>0</v>
      </c>
      <c r="N333">
        <v>0</v>
      </c>
      <c r="O333">
        <v>0</v>
      </c>
      <c r="P333">
        <v>65</v>
      </c>
      <c r="Q333">
        <v>0</v>
      </c>
      <c r="R333">
        <v>0</v>
      </c>
      <c r="S333">
        <v>0</v>
      </c>
      <c r="T333">
        <v>1329</v>
      </c>
      <c r="U333">
        <v>148231.92233009721</v>
      </c>
      <c r="V333" s="59"/>
      <c r="W333">
        <v>1706</v>
      </c>
      <c r="X333">
        <v>987</v>
      </c>
      <c r="Y333">
        <v>342</v>
      </c>
      <c r="Z333">
        <v>18607.479047382167</v>
      </c>
      <c r="AA333">
        <v>4423.7225126544954</v>
      </c>
      <c r="AB333" t="s">
        <v>297</v>
      </c>
      <c r="AC333">
        <v>88.896321099999994</v>
      </c>
      <c r="AD333">
        <v>22.876254200000002</v>
      </c>
      <c r="AE333">
        <v>1495</v>
      </c>
      <c r="AF333">
        <v>0</v>
      </c>
    </row>
    <row r="334" spans="1:32" x14ac:dyDescent="0.45">
      <c r="A334" s="59" t="s">
        <v>196</v>
      </c>
      <c r="B334" s="59" t="s">
        <v>210</v>
      </c>
      <c r="C334" s="59" t="s">
        <v>233</v>
      </c>
      <c r="D334" s="59" t="s">
        <v>70</v>
      </c>
      <c r="E334" s="59" t="s">
        <v>70</v>
      </c>
      <c r="F334" s="59" t="s">
        <v>70</v>
      </c>
      <c r="G334">
        <v>0</v>
      </c>
      <c r="H334">
        <v>0</v>
      </c>
      <c r="I334">
        <v>0</v>
      </c>
      <c r="J334">
        <v>0</v>
      </c>
      <c r="K334">
        <v>0</v>
      </c>
      <c r="L334">
        <v>0</v>
      </c>
      <c r="M334">
        <v>0</v>
      </c>
      <c r="N334">
        <v>0</v>
      </c>
      <c r="O334">
        <v>0</v>
      </c>
      <c r="P334">
        <v>65</v>
      </c>
      <c r="Q334">
        <v>0</v>
      </c>
      <c r="R334">
        <v>0</v>
      </c>
      <c r="S334">
        <v>0</v>
      </c>
      <c r="T334">
        <v>1329</v>
      </c>
      <c r="U334">
        <v>148231.92233009721</v>
      </c>
      <c r="V334" s="59"/>
      <c r="W334">
        <v>1706</v>
      </c>
      <c r="X334">
        <v>987</v>
      </c>
      <c r="Y334">
        <v>342</v>
      </c>
      <c r="Z334">
        <v>18607.479047382167</v>
      </c>
      <c r="AA334">
        <v>4423.7225126544954</v>
      </c>
      <c r="AB334" t="s">
        <v>297</v>
      </c>
      <c r="AC334">
        <v>88.896321099999994</v>
      </c>
      <c r="AD334">
        <v>22.876254200000002</v>
      </c>
      <c r="AE334">
        <v>1495</v>
      </c>
      <c r="AF334">
        <v>0</v>
      </c>
    </row>
    <row r="335" spans="1:32" x14ac:dyDescent="0.45">
      <c r="A335" s="59" t="s">
        <v>196</v>
      </c>
      <c r="B335" s="59" t="s">
        <v>210</v>
      </c>
      <c r="C335" s="59" t="s">
        <v>233</v>
      </c>
      <c r="D335" s="59" t="s">
        <v>71</v>
      </c>
      <c r="E335" s="59" t="s">
        <v>71</v>
      </c>
      <c r="F335" s="59" t="s">
        <v>71</v>
      </c>
      <c r="G335">
        <v>0</v>
      </c>
      <c r="H335">
        <v>0</v>
      </c>
      <c r="I335">
        <v>0</v>
      </c>
      <c r="J335">
        <v>0</v>
      </c>
      <c r="K335">
        <v>0</v>
      </c>
      <c r="L335">
        <v>0</v>
      </c>
      <c r="M335">
        <v>0</v>
      </c>
      <c r="N335">
        <v>0</v>
      </c>
      <c r="O335">
        <v>0</v>
      </c>
      <c r="P335">
        <v>65</v>
      </c>
      <c r="Q335">
        <v>0</v>
      </c>
      <c r="R335">
        <v>0</v>
      </c>
      <c r="S335">
        <v>0</v>
      </c>
      <c r="T335">
        <v>1329</v>
      </c>
      <c r="U335">
        <v>148231.92233009721</v>
      </c>
      <c r="V335" s="59"/>
      <c r="W335">
        <v>1706</v>
      </c>
      <c r="X335">
        <v>987</v>
      </c>
      <c r="Y335">
        <v>342</v>
      </c>
      <c r="Z335">
        <v>18607.479047382167</v>
      </c>
      <c r="AA335">
        <v>4423.7225126544954</v>
      </c>
      <c r="AB335" t="s">
        <v>297</v>
      </c>
      <c r="AC335">
        <v>88.896321099999994</v>
      </c>
      <c r="AD335">
        <v>22.876254200000002</v>
      </c>
      <c r="AE335">
        <v>1495</v>
      </c>
      <c r="AF335">
        <v>0</v>
      </c>
    </row>
    <row r="336" spans="1:32" x14ac:dyDescent="0.45">
      <c r="A336" s="59" t="s">
        <v>196</v>
      </c>
      <c r="B336" s="59" t="s">
        <v>210</v>
      </c>
      <c r="C336" s="59" t="s">
        <v>233</v>
      </c>
      <c r="D336" s="59" t="s">
        <v>72</v>
      </c>
      <c r="E336" s="59" t="s">
        <v>72</v>
      </c>
      <c r="F336" s="59" t="s">
        <v>72</v>
      </c>
      <c r="G336">
        <v>0</v>
      </c>
      <c r="H336">
        <v>6</v>
      </c>
      <c r="I336">
        <v>10</v>
      </c>
      <c r="J336">
        <v>2</v>
      </c>
      <c r="K336">
        <v>4</v>
      </c>
      <c r="L336">
        <v>576.504854368932</v>
      </c>
      <c r="M336">
        <v>48.543689320387998</v>
      </c>
      <c r="N336">
        <v>0</v>
      </c>
      <c r="O336">
        <v>625.04854368932001</v>
      </c>
      <c r="P336">
        <v>65</v>
      </c>
      <c r="Q336">
        <v>9.2307692299999999</v>
      </c>
      <c r="R336">
        <v>96.084142394821995</v>
      </c>
      <c r="S336">
        <v>6.1538461499999997</v>
      </c>
      <c r="T336">
        <v>1329</v>
      </c>
      <c r="U336">
        <v>148231.92233009721</v>
      </c>
      <c r="V336" s="59"/>
      <c r="W336">
        <v>1706</v>
      </c>
      <c r="X336">
        <v>987</v>
      </c>
      <c r="Y336">
        <v>342</v>
      </c>
      <c r="Z336">
        <v>18607.479047382167</v>
      </c>
      <c r="AA336">
        <v>4423.7225126544954</v>
      </c>
      <c r="AB336" t="s">
        <v>297</v>
      </c>
      <c r="AC336">
        <v>88.896321099999994</v>
      </c>
      <c r="AD336">
        <v>22.876254200000002</v>
      </c>
      <c r="AE336">
        <v>1495</v>
      </c>
      <c r="AF336">
        <v>0</v>
      </c>
    </row>
    <row r="337" spans="1:32" x14ac:dyDescent="0.45">
      <c r="A337" s="59" t="s">
        <v>196</v>
      </c>
      <c r="B337" s="59" t="s">
        <v>210</v>
      </c>
      <c r="C337" s="59" t="s">
        <v>233</v>
      </c>
      <c r="D337" s="59" t="s">
        <v>73</v>
      </c>
      <c r="E337" s="59" t="s">
        <v>73</v>
      </c>
      <c r="F337" s="59" t="s">
        <v>73</v>
      </c>
      <c r="G337">
        <v>0</v>
      </c>
      <c r="H337">
        <v>9</v>
      </c>
      <c r="I337">
        <v>16</v>
      </c>
      <c r="J337">
        <v>2</v>
      </c>
      <c r="K337">
        <v>7</v>
      </c>
      <c r="L337">
        <v>1188.5436893203889</v>
      </c>
      <c r="M337">
        <v>177.66990291261899</v>
      </c>
      <c r="N337">
        <v>42.735042735042001</v>
      </c>
      <c r="O337">
        <v>1408.9486349680501</v>
      </c>
      <c r="P337">
        <v>65</v>
      </c>
      <c r="Q337">
        <v>13.8461538</v>
      </c>
      <c r="R337" t="s">
        <v>276</v>
      </c>
      <c r="S337">
        <v>10.769230800000001</v>
      </c>
      <c r="T337">
        <v>1329</v>
      </c>
      <c r="U337">
        <v>148231.92233009721</v>
      </c>
      <c r="V337" s="59"/>
      <c r="W337">
        <v>1706</v>
      </c>
      <c r="X337">
        <v>987</v>
      </c>
      <c r="Y337">
        <v>342</v>
      </c>
      <c r="Z337">
        <v>18607.479047382167</v>
      </c>
      <c r="AA337">
        <v>4423.7225126544954</v>
      </c>
      <c r="AB337" t="s">
        <v>297</v>
      </c>
      <c r="AC337">
        <v>88.896321099999994</v>
      </c>
      <c r="AD337">
        <v>22.876254200000002</v>
      </c>
      <c r="AE337">
        <v>1495</v>
      </c>
      <c r="AF337">
        <v>0</v>
      </c>
    </row>
    <row r="338" spans="1:32" x14ac:dyDescent="0.45">
      <c r="A338" s="59" t="s">
        <v>196</v>
      </c>
      <c r="B338" s="59" t="s">
        <v>211</v>
      </c>
      <c r="C338" s="59" t="s">
        <v>234</v>
      </c>
      <c r="D338" s="59" t="s">
        <v>51</v>
      </c>
      <c r="E338" s="59" t="s">
        <v>51</v>
      </c>
      <c r="F338" s="59" t="s">
        <v>51</v>
      </c>
      <c r="G338">
        <v>0</v>
      </c>
      <c r="H338">
        <v>0</v>
      </c>
      <c r="I338">
        <v>0</v>
      </c>
      <c r="J338">
        <v>0</v>
      </c>
      <c r="K338">
        <v>0</v>
      </c>
      <c r="L338">
        <v>0</v>
      </c>
      <c r="M338">
        <v>0</v>
      </c>
      <c r="N338">
        <v>0</v>
      </c>
      <c r="O338">
        <v>0</v>
      </c>
      <c r="P338">
        <v>65</v>
      </c>
      <c r="Q338">
        <v>0</v>
      </c>
      <c r="R338">
        <v>0</v>
      </c>
      <c r="S338">
        <v>0</v>
      </c>
      <c r="T338">
        <v>1329</v>
      </c>
      <c r="U338">
        <v>148231.92233009721</v>
      </c>
      <c r="V338" s="59"/>
      <c r="W338">
        <v>1706</v>
      </c>
      <c r="X338">
        <v>987</v>
      </c>
      <c r="Y338">
        <v>342</v>
      </c>
      <c r="Z338">
        <v>18607.479047382167</v>
      </c>
      <c r="AA338">
        <v>4423.7225126544954</v>
      </c>
      <c r="AB338" t="s">
        <v>297</v>
      </c>
      <c r="AC338">
        <v>88.896321099999994</v>
      </c>
      <c r="AD338">
        <v>22.876254200000002</v>
      </c>
      <c r="AE338">
        <v>1495</v>
      </c>
      <c r="AF338">
        <v>0</v>
      </c>
    </row>
    <row r="339" spans="1:32" x14ac:dyDescent="0.45">
      <c r="A339" s="59" t="s">
        <v>196</v>
      </c>
      <c r="B339" s="59" t="s">
        <v>211</v>
      </c>
      <c r="C339" s="59" t="s">
        <v>234</v>
      </c>
      <c r="D339" s="59" t="s">
        <v>52</v>
      </c>
      <c r="E339" s="59" t="s">
        <v>52</v>
      </c>
      <c r="F339" s="59" t="s">
        <v>52</v>
      </c>
      <c r="G339">
        <v>0</v>
      </c>
      <c r="H339">
        <v>0</v>
      </c>
      <c r="I339">
        <v>0</v>
      </c>
      <c r="J339">
        <v>0</v>
      </c>
      <c r="K339">
        <v>0</v>
      </c>
      <c r="L339">
        <v>0</v>
      </c>
      <c r="M339">
        <v>0</v>
      </c>
      <c r="N339">
        <v>0</v>
      </c>
      <c r="O339">
        <v>0</v>
      </c>
      <c r="P339">
        <v>65</v>
      </c>
      <c r="Q339">
        <v>0</v>
      </c>
      <c r="R339">
        <v>0</v>
      </c>
      <c r="S339">
        <v>0</v>
      </c>
      <c r="T339">
        <v>1329</v>
      </c>
      <c r="U339">
        <v>148231.92233009721</v>
      </c>
      <c r="V339" s="59"/>
      <c r="W339">
        <v>1706</v>
      </c>
      <c r="X339">
        <v>987</v>
      </c>
      <c r="Y339">
        <v>342</v>
      </c>
      <c r="Z339">
        <v>18607.479047382167</v>
      </c>
      <c r="AA339">
        <v>4423.7225126544954</v>
      </c>
      <c r="AB339" t="s">
        <v>297</v>
      </c>
      <c r="AC339">
        <v>88.896321099999994</v>
      </c>
      <c r="AD339">
        <v>22.876254200000002</v>
      </c>
      <c r="AE339">
        <v>1495</v>
      </c>
      <c r="AF339">
        <v>0</v>
      </c>
    </row>
    <row r="340" spans="1:32" x14ac:dyDescent="0.45">
      <c r="A340" s="59" t="s">
        <v>196</v>
      </c>
      <c r="B340" s="59" t="s">
        <v>211</v>
      </c>
      <c r="C340" s="59" t="s">
        <v>234</v>
      </c>
      <c r="D340" s="59" t="s">
        <v>53</v>
      </c>
      <c r="E340" s="59" t="s">
        <v>53</v>
      </c>
      <c r="F340" s="59" t="s">
        <v>53</v>
      </c>
      <c r="G340">
        <v>0</v>
      </c>
      <c r="H340">
        <v>0</v>
      </c>
      <c r="I340">
        <v>0</v>
      </c>
      <c r="J340">
        <v>0</v>
      </c>
      <c r="K340">
        <v>0</v>
      </c>
      <c r="L340">
        <v>0</v>
      </c>
      <c r="M340">
        <v>0</v>
      </c>
      <c r="N340">
        <v>0</v>
      </c>
      <c r="O340">
        <v>0</v>
      </c>
      <c r="P340">
        <v>65</v>
      </c>
      <c r="Q340">
        <v>0</v>
      </c>
      <c r="R340">
        <v>0</v>
      </c>
      <c r="S340">
        <v>0</v>
      </c>
      <c r="T340">
        <v>1329</v>
      </c>
      <c r="U340">
        <v>148231.92233009721</v>
      </c>
      <c r="V340" s="59"/>
      <c r="W340">
        <v>1706</v>
      </c>
      <c r="X340">
        <v>987</v>
      </c>
      <c r="Y340">
        <v>342</v>
      </c>
      <c r="Z340">
        <v>18607.479047382167</v>
      </c>
      <c r="AA340">
        <v>4423.7225126544954</v>
      </c>
      <c r="AB340" t="s">
        <v>297</v>
      </c>
      <c r="AC340">
        <v>88.896321099999994</v>
      </c>
      <c r="AD340">
        <v>22.876254200000002</v>
      </c>
      <c r="AE340">
        <v>1495</v>
      </c>
      <c r="AF340">
        <v>0</v>
      </c>
    </row>
    <row r="341" spans="1:32" x14ac:dyDescent="0.45">
      <c r="A341" s="59" t="s">
        <v>196</v>
      </c>
      <c r="B341" s="59" t="s">
        <v>211</v>
      </c>
      <c r="C341" s="59" t="s">
        <v>234</v>
      </c>
      <c r="D341" s="59" t="s">
        <v>54</v>
      </c>
      <c r="E341" s="59" t="s">
        <v>54</v>
      </c>
      <c r="F341" s="59" t="s">
        <v>54</v>
      </c>
      <c r="G341">
        <v>0</v>
      </c>
      <c r="H341">
        <v>0</v>
      </c>
      <c r="I341">
        <v>0</v>
      </c>
      <c r="J341">
        <v>0</v>
      </c>
      <c r="K341">
        <v>0</v>
      </c>
      <c r="L341">
        <v>0</v>
      </c>
      <c r="M341">
        <v>0</v>
      </c>
      <c r="N341">
        <v>0</v>
      </c>
      <c r="O341">
        <v>0</v>
      </c>
      <c r="P341">
        <v>65</v>
      </c>
      <c r="Q341">
        <v>0</v>
      </c>
      <c r="R341">
        <v>0</v>
      </c>
      <c r="S341">
        <v>0</v>
      </c>
      <c r="T341">
        <v>1329</v>
      </c>
      <c r="U341">
        <v>148231.92233009721</v>
      </c>
      <c r="V341" s="59"/>
      <c r="W341">
        <v>1706</v>
      </c>
      <c r="X341">
        <v>987</v>
      </c>
      <c r="Y341">
        <v>342</v>
      </c>
      <c r="Z341">
        <v>18607.479047382167</v>
      </c>
      <c r="AA341">
        <v>4423.7225126544954</v>
      </c>
      <c r="AB341" t="s">
        <v>297</v>
      </c>
      <c r="AC341">
        <v>88.896321099999994</v>
      </c>
      <c r="AD341">
        <v>22.876254200000002</v>
      </c>
      <c r="AE341">
        <v>1495</v>
      </c>
      <c r="AF341">
        <v>0</v>
      </c>
    </row>
    <row r="342" spans="1:32" x14ac:dyDescent="0.45">
      <c r="A342" s="59" t="s">
        <v>196</v>
      </c>
      <c r="B342" s="59" t="s">
        <v>211</v>
      </c>
      <c r="C342" s="59" t="s">
        <v>234</v>
      </c>
      <c r="D342" s="59" t="s">
        <v>55</v>
      </c>
      <c r="E342" s="59" t="s">
        <v>55</v>
      </c>
      <c r="F342" s="59" t="s">
        <v>55</v>
      </c>
      <c r="G342">
        <v>0</v>
      </c>
      <c r="H342">
        <v>0</v>
      </c>
      <c r="I342">
        <v>0</v>
      </c>
      <c r="J342">
        <v>0</v>
      </c>
      <c r="K342">
        <v>0</v>
      </c>
      <c r="L342">
        <v>0</v>
      </c>
      <c r="M342">
        <v>0</v>
      </c>
      <c r="N342">
        <v>0</v>
      </c>
      <c r="O342">
        <v>0</v>
      </c>
      <c r="P342">
        <v>65</v>
      </c>
      <c r="Q342">
        <v>0</v>
      </c>
      <c r="R342">
        <v>0</v>
      </c>
      <c r="S342">
        <v>0</v>
      </c>
      <c r="T342">
        <v>1329</v>
      </c>
      <c r="U342">
        <v>148231.92233009721</v>
      </c>
      <c r="V342" s="59"/>
      <c r="W342">
        <v>1706</v>
      </c>
      <c r="X342">
        <v>987</v>
      </c>
      <c r="Y342">
        <v>342</v>
      </c>
      <c r="Z342">
        <v>18607.479047382167</v>
      </c>
      <c r="AA342">
        <v>4423.7225126544954</v>
      </c>
      <c r="AB342" t="s">
        <v>297</v>
      </c>
      <c r="AC342">
        <v>88.896321099999994</v>
      </c>
      <c r="AD342">
        <v>22.876254200000002</v>
      </c>
      <c r="AE342">
        <v>1495</v>
      </c>
      <c r="AF342">
        <v>0</v>
      </c>
    </row>
    <row r="343" spans="1:32" x14ac:dyDescent="0.45">
      <c r="A343" s="59" t="s">
        <v>196</v>
      </c>
      <c r="B343" s="59" t="s">
        <v>211</v>
      </c>
      <c r="C343" s="59" t="s">
        <v>234</v>
      </c>
      <c r="D343" s="59" t="s">
        <v>56</v>
      </c>
      <c r="E343" s="59" t="s">
        <v>56</v>
      </c>
      <c r="F343" s="59" t="s">
        <v>56</v>
      </c>
      <c r="G343">
        <v>0</v>
      </c>
      <c r="H343">
        <v>0</v>
      </c>
      <c r="I343">
        <v>0</v>
      </c>
      <c r="J343">
        <v>0</v>
      </c>
      <c r="K343">
        <v>0</v>
      </c>
      <c r="L343">
        <v>0</v>
      </c>
      <c r="M343">
        <v>0</v>
      </c>
      <c r="N343">
        <v>0</v>
      </c>
      <c r="O343">
        <v>0</v>
      </c>
      <c r="P343">
        <v>65</v>
      </c>
      <c r="Q343">
        <v>0</v>
      </c>
      <c r="R343">
        <v>0</v>
      </c>
      <c r="S343">
        <v>0</v>
      </c>
      <c r="T343">
        <v>1329</v>
      </c>
      <c r="U343">
        <v>148231.92233009721</v>
      </c>
      <c r="V343" s="59"/>
      <c r="W343">
        <v>1706</v>
      </c>
      <c r="X343">
        <v>987</v>
      </c>
      <c r="Y343">
        <v>342</v>
      </c>
      <c r="Z343">
        <v>18607.479047382167</v>
      </c>
      <c r="AA343">
        <v>4423.7225126544954</v>
      </c>
      <c r="AB343" t="s">
        <v>297</v>
      </c>
      <c r="AC343">
        <v>88.896321099999994</v>
      </c>
      <c r="AD343">
        <v>22.876254200000002</v>
      </c>
      <c r="AE343">
        <v>1495</v>
      </c>
      <c r="AF343">
        <v>0</v>
      </c>
    </row>
    <row r="344" spans="1:32" x14ac:dyDescent="0.45">
      <c r="A344" s="59" t="s">
        <v>196</v>
      </c>
      <c r="B344" s="59" t="s">
        <v>211</v>
      </c>
      <c r="C344" s="59" t="s">
        <v>234</v>
      </c>
      <c r="D344" s="59" t="s">
        <v>57</v>
      </c>
      <c r="E344" s="59" t="s">
        <v>57</v>
      </c>
      <c r="F344" s="59" t="s">
        <v>57</v>
      </c>
      <c r="G344">
        <v>0</v>
      </c>
      <c r="H344">
        <v>0</v>
      </c>
      <c r="I344">
        <v>0</v>
      </c>
      <c r="J344">
        <v>0</v>
      </c>
      <c r="K344">
        <v>0</v>
      </c>
      <c r="L344">
        <v>0</v>
      </c>
      <c r="M344">
        <v>0</v>
      </c>
      <c r="N344">
        <v>0</v>
      </c>
      <c r="O344">
        <v>0</v>
      </c>
      <c r="P344">
        <v>65</v>
      </c>
      <c r="Q344">
        <v>0</v>
      </c>
      <c r="R344">
        <v>0</v>
      </c>
      <c r="S344">
        <v>0</v>
      </c>
      <c r="T344">
        <v>1329</v>
      </c>
      <c r="U344">
        <v>148231.92233009721</v>
      </c>
      <c r="V344" s="59"/>
      <c r="W344">
        <v>1706</v>
      </c>
      <c r="X344">
        <v>987</v>
      </c>
      <c r="Y344">
        <v>342</v>
      </c>
      <c r="Z344">
        <v>18607.479047382167</v>
      </c>
      <c r="AA344">
        <v>4423.7225126544954</v>
      </c>
      <c r="AB344" t="s">
        <v>297</v>
      </c>
      <c r="AC344">
        <v>88.896321099999994</v>
      </c>
      <c r="AD344">
        <v>22.876254200000002</v>
      </c>
      <c r="AE344">
        <v>1495</v>
      </c>
      <c r="AF344">
        <v>0</v>
      </c>
    </row>
    <row r="345" spans="1:32" x14ac:dyDescent="0.45">
      <c r="A345" s="59" t="s">
        <v>196</v>
      </c>
      <c r="B345" s="59" t="s">
        <v>211</v>
      </c>
      <c r="C345" s="59" t="s">
        <v>234</v>
      </c>
      <c r="D345" s="59" t="s">
        <v>58</v>
      </c>
      <c r="E345" s="59" t="s">
        <v>58</v>
      </c>
      <c r="F345" s="59" t="s">
        <v>58</v>
      </c>
      <c r="G345">
        <v>0</v>
      </c>
      <c r="H345">
        <v>8</v>
      </c>
      <c r="I345">
        <v>9</v>
      </c>
      <c r="J345">
        <v>7</v>
      </c>
      <c r="K345">
        <v>1</v>
      </c>
      <c r="L345">
        <v>716.99029126213497</v>
      </c>
      <c r="M345">
        <v>87.378640776701005</v>
      </c>
      <c r="N345">
        <v>0</v>
      </c>
      <c r="O345">
        <v>804.36893203883596</v>
      </c>
      <c r="P345">
        <v>65</v>
      </c>
      <c r="Q345">
        <v>12.307692299999999</v>
      </c>
      <c r="R345">
        <v>89.623786407766872</v>
      </c>
      <c r="S345">
        <v>1.5384615399999999</v>
      </c>
      <c r="T345">
        <v>1329</v>
      </c>
      <c r="U345">
        <v>148231.92233009721</v>
      </c>
      <c r="V345" s="59"/>
      <c r="W345">
        <v>1706</v>
      </c>
      <c r="X345">
        <v>987</v>
      </c>
      <c r="Y345">
        <v>342</v>
      </c>
      <c r="Z345">
        <v>18607.479047382167</v>
      </c>
      <c r="AA345">
        <v>4423.7225126544954</v>
      </c>
      <c r="AB345" t="s">
        <v>297</v>
      </c>
      <c r="AC345">
        <v>88.896321099999994</v>
      </c>
      <c r="AD345">
        <v>22.876254200000002</v>
      </c>
      <c r="AE345">
        <v>1495</v>
      </c>
      <c r="AF345">
        <v>0</v>
      </c>
    </row>
    <row r="346" spans="1:32" x14ac:dyDescent="0.45">
      <c r="A346" s="59" t="s">
        <v>196</v>
      </c>
      <c r="B346" s="59" t="s">
        <v>211</v>
      </c>
      <c r="C346" s="59" t="s">
        <v>234</v>
      </c>
      <c r="D346" s="59" t="s">
        <v>59</v>
      </c>
      <c r="E346" s="59" t="s">
        <v>59</v>
      </c>
      <c r="F346" s="59" t="s">
        <v>59</v>
      </c>
      <c r="G346">
        <v>0</v>
      </c>
      <c r="H346">
        <v>0</v>
      </c>
      <c r="I346">
        <v>0</v>
      </c>
      <c r="J346">
        <v>0</v>
      </c>
      <c r="K346">
        <v>0</v>
      </c>
      <c r="L346">
        <v>0</v>
      </c>
      <c r="M346">
        <v>0</v>
      </c>
      <c r="N346">
        <v>0</v>
      </c>
      <c r="O346">
        <v>0</v>
      </c>
      <c r="P346">
        <v>65</v>
      </c>
      <c r="Q346">
        <v>0</v>
      </c>
      <c r="R346">
        <v>0</v>
      </c>
      <c r="S346">
        <v>0</v>
      </c>
      <c r="T346">
        <v>1329</v>
      </c>
      <c r="U346">
        <v>148231.92233009721</v>
      </c>
      <c r="V346" s="59"/>
      <c r="W346">
        <v>1706</v>
      </c>
      <c r="X346">
        <v>987</v>
      </c>
      <c r="Y346">
        <v>342</v>
      </c>
      <c r="Z346">
        <v>18607.479047382167</v>
      </c>
      <c r="AA346">
        <v>4423.7225126544954</v>
      </c>
      <c r="AB346" t="s">
        <v>297</v>
      </c>
      <c r="AC346">
        <v>88.896321099999994</v>
      </c>
      <c r="AD346">
        <v>22.876254200000002</v>
      </c>
      <c r="AE346">
        <v>1495</v>
      </c>
      <c r="AF346">
        <v>0</v>
      </c>
    </row>
    <row r="347" spans="1:32" x14ac:dyDescent="0.45">
      <c r="A347" s="59" t="s">
        <v>196</v>
      </c>
      <c r="B347" s="59" t="s">
        <v>211</v>
      </c>
      <c r="C347" s="59" t="s">
        <v>234</v>
      </c>
      <c r="D347" s="59" t="s">
        <v>28</v>
      </c>
      <c r="E347" s="59" t="s">
        <v>28</v>
      </c>
      <c r="F347" s="59" t="s">
        <v>28</v>
      </c>
      <c r="G347">
        <v>0</v>
      </c>
      <c r="H347">
        <v>4</v>
      </c>
      <c r="I347">
        <v>7</v>
      </c>
      <c r="J347">
        <v>2</v>
      </c>
      <c r="K347">
        <v>2</v>
      </c>
      <c r="L347">
        <v>196.11650485436999</v>
      </c>
      <c r="M347">
        <v>85.922330097087993</v>
      </c>
      <c r="N347">
        <v>0</v>
      </c>
      <c r="O347">
        <v>282.038834951458</v>
      </c>
      <c r="P347">
        <v>65</v>
      </c>
      <c r="Q347">
        <v>6.1538461499999997</v>
      </c>
      <c r="R347">
        <v>49.029126213592498</v>
      </c>
      <c r="S347">
        <v>3.0769230799999998</v>
      </c>
      <c r="T347">
        <v>1329</v>
      </c>
      <c r="U347">
        <v>148231.92233009721</v>
      </c>
      <c r="V347" s="59"/>
      <c r="W347">
        <v>1706</v>
      </c>
      <c r="X347">
        <v>987</v>
      </c>
      <c r="Y347">
        <v>342</v>
      </c>
      <c r="Z347">
        <v>18607.479047382167</v>
      </c>
      <c r="AA347">
        <v>4423.7225126544954</v>
      </c>
      <c r="AB347" t="s">
        <v>297</v>
      </c>
      <c r="AC347">
        <v>88.896321099999994</v>
      </c>
      <c r="AD347">
        <v>22.876254200000002</v>
      </c>
      <c r="AE347">
        <v>1495</v>
      </c>
      <c r="AF347">
        <v>0</v>
      </c>
    </row>
    <row r="348" spans="1:32" x14ac:dyDescent="0.45">
      <c r="A348" s="59" t="s">
        <v>196</v>
      </c>
      <c r="B348" s="59" t="s">
        <v>211</v>
      </c>
      <c r="C348" s="59" t="s">
        <v>234</v>
      </c>
      <c r="D348" s="59" t="s">
        <v>60</v>
      </c>
      <c r="E348" s="59" t="s">
        <v>60</v>
      </c>
      <c r="F348" s="59" t="s">
        <v>60</v>
      </c>
      <c r="G348">
        <v>0</v>
      </c>
      <c r="H348">
        <v>4</v>
      </c>
      <c r="I348">
        <v>5</v>
      </c>
      <c r="J348">
        <v>3</v>
      </c>
      <c r="K348">
        <v>1</v>
      </c>
      <c r="L348">
        <v>198.05825242718601</v>
      </c>
      <c r="M348">
        <v>48.543689320388999</v>
      </c>
      <c r="N348">
        <v>0</v>
      </c>
      <c r="O348">
        <v>246.60194174757501</v>
      </c>
      <c r="P348">
        <v>65</v>
      </c>
      <c r="Q348">
        <v>6.1538461499999997</v>
      </c>
      <c r="R348">
        <v>49.514563106796501</v>
      </c>
      <c r="S348">
        <v>1.5384615399999999</v>
      </c>
      <c r="T348">
        <v>1329</v>
      </c>
      <c r="U348">
        <v>148231.92233009721</v>
      </c>
      <c r="V348" s="59"/>
      <c r="W348">
        <v>1706</v>
      </c>
      <c r="X348">
        <v>987</v>
      </c>
      <c r="Y348">
        <v>342</v>
      </c>
      <c r="Z348">
        <v>18607.479047382167</v>
      </c>
      <c r="AA348">
        <v>4423.7225126544954</v>
      </c>
      <c r="AB348" t="s">
        <v>297</v>
      </c>
      <c r="AC348">
        <v>88.896321099999994</v>
      </c>
      <c r="AD348">
        <v>22.876254200000002</v>
      </c>
      <c r="AE348">
        <v>1495</v>
      </c>
      <c r="AF348">
        <v>0</v>
      </c>
    </row>
    <row r="349" spans="1:32" x14ac:dyDescent="0.45">
      <c r="A349" s="59" t="s">
        <v>196</v>
      </c>
      <c r="B349" s="59" t="s">
        <v>211</v>
      </c>
      <c r="C349" s="59" t="s">
        <v>234</v>
      </c>
      <c r="D349" s="59" t="s">
        <v>61</v>
      </c>
      <c r="E349" s="59" t="s">
        <v>61</v>
      </c>
      <c r="F349" s="59" t="s">
        <v>61</v>
      </c>
      <c r="G349">
        <v>0</v>
      </c>
      <c r="H349">
        <v>0</v>
      </c>
      <c r="I349">
        <v>0</v>
      </c>
      <c r="J349">
        <v>0</v>
      </c>
      <c r="K349">
        <v>0</v>
      </c>
      <c r="L349">
        <v>0</v>
      </c>
      <c r="M349">
        <v>0</v>
      </c>
      <c r="N349">
        <v>0</v>
      </c>
      <c r="O349">
        <v>0</v>
      </c>
      <c r="P349">
        <v>65</v>
      </c>
      <c r="Q349">
        <v>0</v>
      </c>
      <c r="R349">
        <v>0</v>
      </c>
      <c r="S349">
        <v>0</v>
      </c>
      <c r="T349">
        <v>1329</v>
      </c>
      <c r="U349">
        <v>148231.92233009721</v>
      </c>
      <c r="V349" s="59"/>
      <c r="W349">
        <v>1706</v>
      </c>
      <c r="X349">
        <v>987</v>
      </c>
      <c r="Y349">
        <v>342</v>
      </c>
      <c r="Z349">
        <v>18607.479047382167</v>
      </c>
      <c r="AA349">
        <v>4423.7225126544954</v>
      </c>
      <c r="AB349" t="s">
        <v>297</v>
      </c>
      <c r="AC349">
        <v>88.896321099999994</v>
      </c>
      <c r="AD349">
        <v>22.876254200000002</v>
      </c>
      <c r="AE349">
        <v>1495</v>
      </c>
      <c r="AF349">
        <v>0</v>
      </c>
    </row>
    <row r="350" spans="1:32" x14ac:dyDescent="0.45">
      <c r="A350" s="59" t="s">
        <v>196</v>
      </c>
      <c r="B350" s="59" t="s">
        <v>211</v>
      </c>
      <c r="C350" s="59" t="s">
        <v>234</v>
      </c>
      <c r="D350" s="59" t="s">
        <v>62</v>
      </c>
      <c r="E350" s="59" t="s">
        <v>62</v>
      </c>
      <c r="F350" s="59" t="s">
        <v>62</v>
      </c>
      <c r="G350">
        <v>0</v>
      </c>
      <c r="H350">
        <v>0</v>
      </c>
      <c r="I350">
        <v>0</v>
      </c>
      <c r="J350">
        <v>0</v>
      </c>
      <c r="K350">
        <v>0</v>
      </c>
      <c r="L350">
        <v>0</v>
      </c>
      <c r="M350">
        <v>0</v>
      </c>
      <c r="N350">
        <v>0</v>
      </c>
      <c r="O350">
        <v>0</v>
      </c>
      <c r="P350">
        <v>65</v>
      </c>
      <c r="Q350">
        <v>0</v>
      </c>
      <c r="R350">
        <v>0</v>
      </c>
      <c r="S350">
        <v>0</v>
      </c>
      <c r="T350">
        <v>1329</v>
      </c>
      <c r="U350">
        <v>148231.92233009721</v>
      </c>
      <c r="V350" s="59"/>
      <c r="W350">
        <v>1706</v>
      </c>
      <c r="X350">
        <v>987</v>
      </c>
      <c r="Y350">
        <v>342</v>
      </c>
      <c r="Z350">
        <v>18607.479047382167</v>
      </c>
      <c r="AA350">
        <v>4423.7225126544954</v>
      </c>
      <c r="AB350" t="s">
        <v>297</v>
      </c>
      <c r="AC350">
        <v>88.896321099999994</v>
      </c>
      <c r="AD350">
        <v>22.876254200000002</v>
      </c>
      <c r="AE350">
        <v>1495</v>
      </c>
      <c r="AF350">
        <v>0</v>
      </c>
    </row>
    <row r="351" spans="1:32" x14ac:dyDescent="0.45">
      <c r="A351" s="59" t="s">
        <v>196</v>
      </c>
      <c r="B351" s="59" t="s">
        <v>211</v>
      </c>
      <c r="C351" s="59" t="s">
        <v>234</v>
      </c>
      <c r="D351" s="59" t="s">
        <v>63</v>
      </c>
      <c r="E351" s="59" t="s">
        <v>63</v>
      </c>
      <c r="F351" s="59" t="s">
        <v>63</v>
      </c>
      <c r="G351">
        <v>0</v>
      </c>
      <c r="H351">
        <v>0</v>
      </c>
      <c r="I351">
        <v>0</v>
      </c>
      <c r="J351">
        <v>0</v>
      </c>
      <c r="K351">
        <v>0</v>
      </c>
      <c r="L351">
        <v>0</v>
      </c>
      <c r="M351">
        <v>0</v>
      </c>
      <c r="N351">
        <v>0</v>
      </c>
      <c r="O351">
        <v>0</v>
      </c>
      <c r="P351">
        <v>65</v>
      </c>
      <c r="Q351">
        <v>0</v>
      </c>
      <c r="R351">
        <v>0</v>
      </c>
      <c r="S351">
        <v>0</v>
      </c>
      <c r="T351">
        <v>1329</v>
      </c>
      <c r="U351">
        <v>148231.92233009721</v>
      </c>
      <c r="V351" s="59"/>
      <c r="W351">
        <v>1706</v>
      </c>
      <c r="X351">
        <v>987</v>
      </c>
      <c r="Y351">
        <v>342</v>
      </c>
      <c r="Z351">
        <v>18607.479047382167</v>
      </c>
      <c r="AA351">
        <v>4423.7225126544954</v>
      </c>
      <c r="AB351" t="s">
        <v>297</v>
      </c>
      <c r="AC351">
        <v>88.896321099999994</v>
      </c>
      <c r="AD351">
        <v>22.876254200000002</v>
      </c>
      <c r="AE351">
        <v>1495</v>
      </c>
      <c r="AF351">
        <v>0</v>
      </c>
    </row>
    <row r="352" spans="1:32" x14ac:dyDescent="0.45">
      <c r="A352" s="59" t="s">
        <v>196</v>
      </c>
      <c r="B352" s="59" t="s">
        <v>211</v>
      </c>
      <c r="C352" s="59" t="s">
        <v>234</v>
      </c>
      <c r="D352" s="59" t="s">
        <v>64</v>
      </c>
      <c r="E352" s="59" t="s">
        <v>64</v>
      </c>
      <c r="F352" s="59" t="s">
        <v>64</v>
      </c>
      <c r="G352">
        <v>0</v>
      </c>
      <c r="H352">
        <v>0</v>
      </c>
      <c r="I352">
        <v>0</v>
      </c>
      <c r="J352">
        <v>0</v>
      </c>
      <c r="K352">
        <v>0</v>
      </c>
      <c r="L352">
        <v>0</v>
      </c>
      <c r="M352">
        <v>0</v>
      </c>
      <c r="N352">
        <v>0</v>
      </c>
      <c r="O352">
        <v>0</v>
      </c>
      <c r="P352">
        <v>65</v>
      </c>
      <c r="Q352">
        <v>0</v>
      </c>
      <c r="R352">
        <v>0</v>
      </c>
      <c r="S352">
        <v>0</v>
      </c>
      <c r="T352">
        <v>1329</v>
      </c>
      <c r="U352">
        <v>148231.92233009721</v>
      </c>
      <c r="V352" s="59"/>
      <c r="W352">
        <v>1706</v>
      </c>
      <c r="X352">
        <v>987</v>
      </c>
      <c r="Y352">
        <v>342</v>
      </c>
      <c r="Z352">
        <v>18607.479047382167</v>
      </c>
      <c r="AA352">
        <v>4423.7225126544954</v>
      </c>
      <c r="AB352" t="s">
        <v>297</v>
      </c>
      <c r="AC352">
        <v>88.896321099999994</v>
      </c>
      <c r="AD352">
        <v>22.876254200000002</v>
      </c>
      <c r="AE352">
        <v>1495</v>
      </c>
      <c r="AF352">
        <v>0</v>
      </c>
    </row>
    <row r="353" spans="1:32" x14ac:dyDescent="0.45">
      <c r="A353" s="59" t="s">
        <v>196</v>
      </c>
      <c r="B353" s="59" t="s">
        <v>211</v>
      </c>
      <c r="C353" s="59" t="s">
        <v>234</v>
      </c>
      <c r="D353" s="59" t="s">
        <v>65</v>
      </c>
      <c r="E353" s="59" t="s">
        <v>65</v>
      </c>
      <c r="F353" s="59" t="s">
        <v>65</v>
      </c>
      <c r="G353">
        <v>0</v>
      </c>
      <c r="H353">
        <v>0</v>
      </c>
      <c r="I353">
        <v>0</v>
      </c>
      <c r="J353">
        <v>0</v>
      </c>
      <c r="K353">
        <v>0</v>
      </c>
      <c r="L353">
        <v>0</v>
      </c>
      <c r="M353">
        <v>0</v>
      </c>
      <c r="N353">
        <v>0</v>
      </c>
      <c r="O353">
        <v>0</v>
      </c>
      <c r="P353">
        <v>65</v>
      </c>
      <c r="Q353">
        <v>0</v>
      </c>
      <c r="R353">
        <v>0</v>
      </c>
      <c r="S353">
        <v>0</v>
      </c>
      <c r="T353">
        <v>1329</v>
      </c>
      <c r="U353">
        <v>148231.92233009721</v>
      </c>
      <c r="V353" s="59"/>
      <c r="W353">
        <v>1706</v>
      </c>
      <c r="X353">
        <v>987</v>
      </c>
      <c r="Y353">
        <v>342</v>
      </c>
      <c r="Z353">
        <v>18607.479047382167</v>
      </c>
      <c r="AA353">
        <v>4423.7225126544954</v>
      </c>
      <c r="AB353" t="s">
        <v>297</v>
      </c>
      <c r="AC353">
        <v>88.896321099999994</v>
      </c>
      <c r="AD353">
        <v>22.876254200000002</v>
      </c>
      <c r="AE353">
        <v>1495</v>
      </c>
      <c r="AF353">
        <v>0</v>
      </c>
    </row>
    <row r="354" spans="1:32" x14ac:dyDescent="0.45">
      <c r="A354" s="59" t="s">
        <v>196</v>
      </c>
      <c r="B354" s="59" t="s">
        <v>211</v>
      </c>
      <c r="C354" s="59" t="s">
        <v>234</v>
      </c>
      <c r="D354" s="59" t="s">
        <v>66</v>
      </c>
      <c r="E354" s="59" t="s">
        <v>66</v>
      </c>
      <c r="F354" s="59" t="s">
        <v>66</v>
      </c>
      <c r="G354">
        <v>0</v>
      </c>
      <c r="H354">
        <v>7</v>
      </c>
      <c r="I354">
        <v>9</v>
      </c>
      <c r="J354">
        <v>5</v>
      </c>
      <c r="K354">
        <v>2</v>
      </c>
      <c r="L354">
        <v>430.77669902912902</v>
      </c>
      <c r="M354">
        <v>87.378640776699996</v>
      </c>
      <c r="N354">
        <v>21.367521367521</v>
      </c>
      <c r="O354">
        <v>539.52286117334995</v>
      </c>
      <c r="P354">
        <v>65</v>
      </c>
      <c r="Q354">
        <v>10.769230800000001</v>
      </c>
      <c r="R354" t="s">
        <v>277</v>
      </c>
      <c r="S354">
        <v>3.0769230799999998</v>
      </c>
      <c r="T354">
        <v>1329</v>
      </c>
      <c r="U354">
        <v>148231.92233009721</v>
      </c>
      <c r="V354" s="59"/>
      <c r="W354">
        <v>1706</v>
      </c>
      <c r="X354">
        <v>987</v>
      </c>
      <c r="Y354">
        <v>342</v>
      </c>
      <c r="Z354">
        <v>18607.479047382167</v>
      </c>
      <c r="AA354">
        <v>4423.7225126544954</v>
      </c>
      <c r="AB354" t="s">
        <v>297</v>
      </c>
      <c r="AC354">
        <v>88.896321099999994</v>
      </c>
      <c r="AD354">
        <v>22.876254200000002</v>
      </c>
      <c r="AE354">
        <v>1495</v>
      </c>
      <c r="AF354">
        <v>0</v>
      </c>
    </row>
    <row r="355" spans="1:32" x14ac:dyDescent="0.45">
      <c r="A355" s="59" t="s">
        <v>196</v>
      </c>
      <c r="B355" s="59" t="s">
        <v>211</v>
      </c>
      <c r="C355" s="59" t="s">
        <v>234</v>
      </c>
      <c r="D355" s="59" t="s">
        <v>67</v>
      </c>
      <c r="E355" s="59" t="s">
        <v>67</v>
      </c>
      <c r="F355" s="59" t="s">
        <v>67</v>
      </c>
      <c r="G355">
        <v>0</v>
      </c>
      <c r="H355">
        <v>1</v>
      </c>
      <c r="I355">
        <v>1</v>
      </c>
      <c r="J355">
        <v>1</v>
      </c>
      <c r="K355">
        <v>0</v>
      </c>
      <c r="L355">
        <v>59.320388349515</v>
      </c>
      <c r="M355">
        <v>9.7087378640779995</v>
      </c>
      <c r="N355">
        <v>21.367521367521</v>
      </c>
      <c r="O355">
        <v>90.396647581113996</v>
      </c>
      <c r="P355">
        <v>65</v>
      </c>
      <c r="Q355">
        <v>1.5384615399999999</v>
      </c>
      <c r="R355">
        <v>59.320388349515</v>
      </c>
      <c r="S355">
        <v>0</v>
      </c>
      <c r="T355">
        <v>1329</v>
      </c>
      <c r="U355">
        <v>148231.92233009721</v>
      </c>
      <c r="V355" s="59"/>
      <c r="W355">
        <v>1706</v>
      </c>
      <c r="X355">
        <v>987</v>
      </c>
      <c r="Y355">
        <v>342</v>
      </c>
      <c r="Z355">
        <v>18607.479047382167</v>
      </c>
      <c r="AA355">
        <v>4423.7225126544954</v>
      </c>
      <c r="AB355" t="s">
        <v>297</v>
      </c>
      <c r="AC355">
        <v>88.896321099999994</v>
      </c>
      <c r="AD355">
        <v>22.876254200000002</v>
      </c>
      <c r="AE355">
        <v>1495</v>
      </c>
      <c r="AF355">
        <v>0</v>
      </c>
    </row>
    <row r="356" spans="1:32" x14ac:dyDescent="0.45">
      <c r="A356" s="59" t="s">
        <v>196</v>
      </c>
      <c r="B356" s="59" t="s">
        <v>211</v>
      </c>
      <c r="C356" s="59" t="s">
        <v>234</v>
      </c>
      <c r="D356" s="59" t="s">
        <v>68</v>
      </c>
      <c r="E356" s="59" t="s">
        <v>68</v>
      </c>
      <c r="F356" s="59" t="s">
        <v>68</v>
      </c>
      <c r="G356">
        <v>0</v>
      </c>
      <c r="H356">
        <v>0</v>
      </c>
      <c r="I356">
        <v>0</v>
      </c>
      <c r="J356">
        <v>0</v>
      </c>
      <c r="K356">
        <v>0</v>
      </c>
      <c r="L356">
        <v>0</v>
      </c>
      <c r="M356">
        <v>0</v>
      </c>
      <c r="N356">
        <v>0</v>
      </c>
      <c r="O356">
        <v>0</v>
      </c>
      <c r="P356">
        <v>65</v>
      </c>
      <c r="Q356">
        <v>0</v>
      </c>
      <c r="R356">
        <v>0</v>
      </c>
      <c r="S356">
        <v>0</v>
      </c>
      <c r="T356">
        <v>1329</v>
      </c>
      <c r="U356">
        <v>148231.92233009721</v>
      </c>
      <c r="V356" s="59"/>
      <c r="W356">
        <v>1706</v>
      </c>
      <c r="X356">
        <v>987</v>
      </c>
      <c r="Y356">
        <v>342</v>
      </c>
      <c r="Z356">
        <v>18607.479047382167</v>
      </c>
      <c r="AA356">
        <v>4423.7225126544954</v>
      </c>
      <c r="AB356" t="s">
        <v>297</v>
      </c>
      <c r="AC356">
        <v>88.896321099999994</v>
      </c>
      <c r="AD356">
        <v>22.876254200000002</v>
      </c>
      <c r="AE356">
        <v>1495</v>
      </c>
      <c r="AF356">
        <v>0</v>
      </c>
    </row>
    <row r="357" spans="1:32" x14ac:dyDescent="0.45">
      <c r="A357" s="59" t="s">
        <v>196</v>
      </c>
      <c r="B357" s="59" t="s">
        <v>211</v>
      </c>
      <c r="C357" s="59" t="s">
        <v>234</v>
      </c>
      <c r="D357" s="59" t="s">
        <v>69</v>
      </c>
      <c r="E357" s="59" t="s">
        <v>69</v>
      </c>
      <c r="F357" s="59" t="s">
        <v>69</v>
      </c>
      <c r="G357">
        <v>0</v>
      </c>
      <c r="H357">
        <v>0</v>
      </c>
      <c r="I357">
        <v>0</v>
      </c>
      <c r="J357">
        <v>0</v>
      </c>
      <c r="K357">
        <v>0</v>
      </c>
      <c r="L357">
        <v>0</v>
      </c>
      <c r="M357">
        <v>0</v>
      </c>
      <c r="N357">
        <v>0</v>
      </c>
      <c r="O357">
        <v>0</v>
      </c>
      <c r="P357">
        <v>65</v>
      </c>
      <c r="Q357">
        <v>0</v>
      </c>
      <c r="R357">
        <v>0</v>
      </c>
      <c r="S357">
        <v>0</v>
      </c>
      <c r="T357">
        <v>1329</v>
      </c>
      <c r="U357">
        <v>148231.92233009721</v>
      </c>
      <c r="V357" s="59"/>
      <c r="W357">
        <v>1706</v>
      </c>
      <c r="X357">
        <v>987</v>
      </c>
      <c r="Y357">
        <v>342</v>
      </c>
      <c r="Z357">
        <v>18607.479047382167</v>
      </c>
      <c r="AA357">
        <v>4423.7225126544954</v>
      </c>
      <c r="AB357" t="s">
        <v>297</v>
      </c>
      <c r="AC357">
        <v>88.896321099999994</v>
      </c>
      <c r="AD357">
        <v>22.876254200000002</v>
      </c>
      <c r="AE357">
        <v>1495</v>
      </c>
      <c r="AF357">
        <v>0</v>
      </c>
    </row>
    <row r="358" spans="1:32" x14ac:dyDescent="0.45">
      <c r="A358" s="59" t="s">
        <v>196</v>
      </c>
      <c r="B358" s="59" t="s">
        <v>211</v>
      </c>
      <c r="C358" s="59" t="s">
        <v>234</v>
      </c>
      <c r="D358" s="59" t="s">
        <v>70</v>
      </c>
      <c r="E358" s="59" t="s">
        <v>70</v>
      </c>
      <c r="F358" s="59" t="s">
        <v>70</v>
      </c>
      <c r="G358">
        <v>0</v>
      </c>
      <c r="H358">
        <v>7</v>
      </c>
      <c r="I358">
        <v>7</v>
      </c>
      <c r="J358">
        <v>7</v>
      </c>
      <c r="K358">
        <v>0</v>
      </c>
      <c r="L358">
        <v>985.43689320388205</v>
      </c>
      <c r="M358">
        <v>67.961165048545993</v>
      </c>
      <c r="N358">
        <v>0</v>
      </c>
      <c r="O358">
        <v>1053.398058252428</v>
      </c>
      <c r="P358">
        <v>65</v>
      </c>
      <c r="Q358">
        <v>10.769230800000001</v>
      </c>
      <c r="R358">
        <v>140.77669902912601</v>
      </c>
      <c r="S358">
        <v>0</v>
      </c>
      <c r="T358">
        <v>1329</v>
      </c>
      <c r="U358">
        <v>148231.92233009721</v>
      </c>
      <c r="V358" s="59"/>
      <c r="W358">
        <v>1706</v>
      </c>
      <c r="X358">
        <v>987</v>
      </c>
      <c r="Y358">
        <v>342</v>
      </c>
      <c r="Z358">
        <v>18607.479047382167</v>
      </c>
      <c r="AA358">
        <v>4423.7225126544954</v>
      </c>
      <c r="AB358" t="s">
        <v>297</v>
      </c>
      <c r="AC358">
        <v>88.896321099999994</v>
      </c>
      <c r="AD358">
        <v>22.876254200000002</v>
      </c>
      <c r="AE358">
        <v>1495</v>
      </c>
      <c r="AF358">
        <v>0</v>
      </c>
    </row>
    <row r="359" spans="1:32" x14ac:dyDescent="0.45">
      <c r="A359" s="59" t="s">
        <v>196</v>
      </c>
      <c r="B359" s="59" t="s">
        <v>211</v>
      </c>
      <c r="C359" s="59" t="s">
        <v>234</v>
      </c>
      <c r="D359" s="59" t="s">
        <v>71</v>
      </c>
      <c r="E359" s="59" t="s">
        <v>71</v>
      </c>
      <c r="F359" s="59" t="s">
        <v>71</v>
      </c>
      <c r="G359">
        <v>0</v>
      </c>
      <c r="H359">
        <v>0</v>
      </c>
      <c r="I359">
        <v>0</v>
      </c>
      <c r="J359">
        <v>0</v>
      </c>
      <c r="K359">
        <v>0</v>
      </c>
      <c r="L359">
        <v>0</v>
      </c>
      <c r="M359">
        <v>0</v>
      </c>
      <c r="N359">
        <v>0</v>
      </c>
      <c r="O359">
        <v>0</v>
      </c>
      <c r="P359">
        <v>65</v>
      </c>
      <c r="Q359">
        <v>0</v>
      </c>
      <c r="R359">
        <v>0</v>
      </c>
      <c r="S359">
        <v>0</v>
      </c>
      <c r="T359">
        <v>1329</v>
      </c>
      <c r="U359">
        <v>148231.92233009721</v>
      </c>
      <c r="V359" s="59"/>
      <c r="W359">
        <v>1706</v>
      </c>
      <c r="X359">
        <v>987</v>
      </c>
      <c r="Y359">
        <v>342</v>
      </c>
      <c r="Z359">
        <v>18607.479047382167</v>
      </c>
      <c r="AA359">
        <v>4423.7225126544954</v>
      </c>
      <c r="AB359" t="s">
        <v>297</v>
      </c>
      <c r="AC359">
        <v>88.896321099999994</v>
      </c>
      <c r="AD359">
        <v>22.876254200000002</v>
      </c>
      <c r="AE359">
        <v>1495</v>
      </c>
      <c r="AF359">
        <v>0</v>
      </c>
    </row>
    <row r="360" spans="1:32" x14ac:dyDescent="0.45">
      <c r="A360" s="59" t="s">
        <v>196</v>
      </c>
      <c r="B360" s="59" t="s">
        <v>211</v>
      </c>
      <c r="C360" s="59" t="s">
        <v>234</v>
      </c>
      <c r="D360" s="59" t="s">
        <v>72</v>
      </c>
      <c r="E360" s="59" t="s">
        <v>72</v>
      </c>
      <c r="F360" s="59" t="s">
        <v>72</v>
      </c>
      <c r="G360">
        <v>0</v>
      </c>
      <c r="H360">
        <v>9</v>
      </c>
      <c r="I360">
        <v>12</v>
      </c>
      <c r="J360">
        <v>6</v>
      </c>
      <c r="K360">
        <v>3</v>
      </c>
      <c r="L360">
        <v>1024.077669902912</v>
      </c>
      <c r="M360">
        <v>87.378640776699996</v>
      </c>
      <c r="N360">
        <v>0</v>
      </c>
      <c r="O360">
        <v>1111.456310679612</v>
      </c>
      <c r="P360">
        <v>65</v>
      </c>
      <c r="Q360">
        <v>13.8461538</v>
      </c>
      <c r="R360" t="s">
        <v>278</v>
      </c>
      <c r="S360">
        <v>4.6153846200000004</v>
      </c>
      <c r="T360">
        <v>1329</v>
      </c>
      <c r="U360">
        <v>148231.92233009721</v>
      </c>
      <c r="V360" s="59"/>
      <c r="W360">
        <v>1706</v>
      </c>
      <c r="X360">
        <v>987</v>
      </c>
      <c r="Y360">
        <v>342</v>
      </c>
      <c r="Z360">
        <v>18607.479047382167</v>
      </c>
      <c r="AA360">
        <v>4423.7225126544954</v>
      </c>
      <c r="AB360" t="s">
        <v>297</v>
      </c>
      <c r="AC360">
        <v>88.896321099999994</v>
      </c>
      <c r="AD360">
        <v>22.876254200000002</v>
      </c>
      <c r="AE360">
        <v>1495</v>
      </c>
      <c r="AF360">
        <v>0</v>
      </c>
    </row>
    <row r="361" spans="1:32" x14ac:dyDescent="0.45">
      <c r="A361" s="59" t="s">
        <v>196</v>
      </c>
      <c r="B361" s="59" t="s">
        <v>211</v>
      </c>
      <c r="C361" s="59" t="s">
        <v>234</v>
      </c>
      <c r="D361" s="59" t="s">
        <v>73</v>
      </c>
      <c r="E361" s="59" t="s">
        <v>73</v>
      </c>
      <c r="F361" s="59" t="s">
        <v>73</v>
      </c>
      <c r="G361">
        <v>0</v>
      </c>
      <c r="H361">
        <v>13</v>
      </c>
      <c r="I361">
        <v>23</v>
      </c>
      <c r="J361">
        <v>3</v>
      </c>
      <c r="K361">
        <v>10</v>
      </c>
      <c r="L361">
        <v>1008.155339805828</v>
      </c>
      <c r="M361">
        <v>223.300970873784</v>
      </c>
      <c r="N361">
        <v>213.67521367521201</v>
      </c>
      <c r="O361">
        <v>1445.131524354824</v>
      </c>
      <c r="P361">
        <v>65</v>
      </c>
      <c r="Q361">
        <v>20</v>
      </c>
      <c r="R361" t="s">
        <v>279</v>
      </c>
      <c r="S361">
        <v>15.384615399999999</v>
      </c>
      <c r="T361">
        <v>1329</v>
      </c>
      <c r="U361">
        <v>148231.92233009721</v>
      </c>
      <c r="V361" s="59"/>
      <c r="W361">
        <v>1706</v>
      </c>
      <c r="X361">
        <v>987</v>
      </c>
      <c r="Y361">
        <v>342</v>
      </c>
      <c r="Z361">
        <v>18607.479047382167</v>
      </c>
      <c r="AA361">
        <v>4423.7225126544954</v>
      </c>
      <c r="AB361" t="s">
        <v>297</v>
      </c>
      <c r="AC361">
        <v>88.896321099999994</v>
      </c>
      <c r="AD361">
        <v>22.876254200000002</v>
      </c>
      <c r="AE361">
        <v>1495</v>
      </c>
      <c r="AF361">
        <v>0</v>
      </c>
    </row>
    <row r="362" spans="1:32" x14ac:dyDescent="0.45">
      <c r="A362" s="59" t="s">
        <v>196</v>
      </c>
      <c r="B362" s="59" t="s">
        <v>212</v>
      </c>
      <c r="C362" s="59" t="s">
        <v>235</v>
      </c>
      <c r="D362" s="59" t="s">
        <v>51</v>
      </c>
      <c r="E362" s="59" t="s">
        <v>51</v>
      </c>
      <c r="F362" s="59" t="s">
        <v>51</v>
      </c>
      <c r="G362">
        <v>0</v>
      </c>
      <c r="H362">
        <v>0</v>
      </c>
      <c r="I362">
        <v>0</v>
      </c>
      <c r="J362">
        <v>0</v>
      </c>
      <c r="K362">
        <v>0</v>
      </c>
      <c r="L362">
        <v>0</v>
      </c>
      <c r="M362">
        <v>0</v>
      </c>
      <c r="N362">
        <v>0</v>
      </c>
      <c r="O362">
        <v>0</v>
      </c>
      <c r="P362">
        <v>65</v>
      </c>
      <c r="Q362">
        <v>0</v>
      </c>
      <c r="R362">
        <v>0</v>
      </c>
      <c r="S362">
        <v>0</v>
      </c>
      <c r="T362">
        <v>1329</v>
      </c>
      <c r="U362">
        <v>148231.92233009721</v>
      </c>
      <c r="V362" s="59"/>
      <c r="W362">
        <v>1706</v>
      </c>
      <c r="X362">
        <v>987</v>
      </c>
      <c r="Y362">
        <v>342</v>
      </c>
      <c r="Z362">
        <v>18607.479047382167</v>
      </c>
      <c r="AA362">
        <v>4423.7225126544954</v>
      </c>
      <c r="AB362" t="s">
        <v>297</v>
      </c>
      <c r="AC362">
        <v>88.896321099999994</v>
      </c>
      <c r="AD362">
        <v>22.876254200000002</v>
      </c>
      <c r="AE362">
        <v>1495</v>
      </c>
      <c r="AF362">
        <v>0</v>
      </c>
    </row>
    <row r="363" spans="1:32" x14ac:dyDescent="0.45">
      <c r="A363" s="59" t="s">
        <v>196</v>
      </c>
      <c r="B363" s="59" t="s">
        <v>212</v>
      </c>
      <c r="C363" s="59" t="s">
        <v>235</v>
      </c>
      <c r="D363" s="59" t="s">
        <v>52</v>
      </c>
      <c r="E363" s="59" t="s">
        <v>52</v>
      </c>
      <c r="F363" s="59" t="s">
        <v>52</v>
      </c>
      <c r="G363">
        <v>0</v>
      </c>
      <c r="H363">
        <v>23</v>
      </c>
      <c r="I363">
        <v>23</v>
      </c>
      <c r="J363">
        <v>23</v>
      </c>
      <c r="K363">
        <v>0</v>
      </c>
      <c r="L363">
        <v>4067.9611650485381</v>
      </c>
      <c r="M363">
        <v>288.41175006224302</v>
      </c>
      <c r="N363">
        <v>235.04273504273101</v>
      </c>
      <c r="O363">
        <v>4591.4156501535117</v>
      </c>
      <c r="P363">
        <v>65</v>
      </c>
      <c r="Q363">
        <v>35.384615400000001</v>
      </c>
      <c r="R363" t="s">
        <v>280</v>
      </c>
      <c r="S363">
        <v>0</v>
      </c>
      <c r="T363">
        <v>1329</v>
      </c>
      <c r="U363">
        <v>148231.92233009721</v>
      </c>
      <c r="V363" s="59"/>
      <c r="W363">
        <v>1706</v>
      </c>
      <c r="X363">
        <v>987</v>
      </c>
      <c r="Y363">
        <v>342</v>
      </c>
      <c r="Z363">
        <v>18607.479047382167</v>
      </c>
      <c r="AA363">
        <v>4423.7225126544954</v>
      </c>
      <c r="AB363" t="s">
        <v>297</v>
      </c>
      <c r="AC363">
        <v>88.896321099999994</v>
      </c>
      <c r="AD363">
        <v>22.876254200000002</v>
      </c>
      <c r="AE363">
        <v>1495</v>
      </c>
      <c r="AF363">
        <v>0</v>
      </c>
    </row>
    <row r="364" spans="1:32" x14ac:dyDescent="0.45">
      <c r="A364" s="59" t="s">
        <v>196</v>
      </c>
      <c r="B364" s="59" t="s">
        <v>212</v>
      </c>
      <c r="C364" s="59" t="s">
        <v>235</v>
      </c>
      <c r="D364" s="59" t="s">
        <v>53</v>
      </c>
      <c r="E364" s="59" t="s">
        <v>53</v>
      </c>
      <c r="F364" s="59" t="s">
        <v>53</v>
      </c>
      <c r="G364">
        <v>0</v>
      </c>
      <c r="H364">
        <v>0</v>
      </c>
      <c r="I364">
        <v>0</v>
      </c>
      <c r="J364">
        <v>0</v>
      </c>
      <c r="K364">
        <v>0</v>
      </c>
      <c r="L364">
        <v>0</v>
      </c>
      <c r="M364">
        <v>0</v>
      </c>
      <c r="N364">
        <v>0</v>
      </c>
      <c r="O364">
        <v>0</v>
      </c>
      <c r="P364">
        <v>65</v>
      </c>
      <c r="Q364">
        <v>0</v>
      </c>
      <c r="R364">
        <v>0</v>
      </c>
      <c r="S364">
        <v>0</v>
      </c>
      <c r="T364">
        <v>1329</v>
      </c>
      <c r="U364">
        <v>148231.92233009721</v>
      </c>
      <c r="V364" s="59"/>
      <c r="W364">
        <v>1706</v>
      </c>
      <c r="X364">
        <v>987</v>
      </c>
      <c r="Y364">
        <v>342</v>
      </c>
      <c r="Z364">
        <v>18607.479047382167</v>
      </c>
      <c r="AA364">
        <v>4423.7225126544954</v>
      </c>
      <c r="AB364" t="s">
        <v>297</v>
      </c>
      <c r="AC364">
        <v>88.896321099999994</v>
      </c>
      <c r="AD364">
        <v>22.876254200000002</v>
      </c>
      <c r="AE364">
        <v>1495</v>
      </c>
      <c r="AF364">
        <v>0</v>
      </c>
    </row>
    <row r="365" spans="1:32" x14ac:dyDescent="0.45">
      <c r="A365" s="59" t="s">
        <v>196</v>
      </c>
      <c r="B365" s="59" t="s">
        <v>212</v>
      </c>
      <c r="C365" s="59" t="s">
        <v>235</v>
      </c>
      <c r="D365" s="59" t="s">
        <v>54</v>
      </c>
      <c r="E365" s="59" t="s">
        <v>54</v>
      </c>
      <c r="F365" s="59" t="s">
        <v>54</v>
      </c>
      <c r="G365">
        <v>0</v>
      </c>
      <c r="H365">
        <v>0</v>
      </c>
      <c r="I365">
        <v>0</v>
      </c>
      <c r="J365">
        <v>0</v>
      </c>
      <c r="K365">
        <v>0</v>
      </c>
      <c r="L365">
        <v>0</v>
      </c>
      <c r="M365">
        <v>0</v>
      </c>
      <c r="N365">
        <v>0</v>
      </c>
      <c r="O365">
        <v>0</v>
      </c>
      <c r="P365">
        <v>65</v>
      </c>
      <c r="Q365">
        <v>0</v>
      </c>
      <c r="R365">
        <v>0</v>
      </c>
      <c r="S365">
        <v>0</v>
      </c>
      <c r="T365">
        <v>1329</v>
      </c>
      <c r="U365">
        <v>148231.92233009721</v>
      </c>
      <c r="V365" s="59"/>
      <c r="W365">
        <v>1706</v>
      </c>
      <c r="X365">
        <v>987</v>
      </c>
      <c r="Y365">
        <v>342</v>
      </c>
      <c r="Z365">
        <v>18607.479047382167</v>
      </c>
      <c r="AA365">
        <v>4423.7225126544954</v>
      </c>
      <c r="AB365" t="s">
        <v>297</v>
      </c>
      <c r="AC365">
        <v>88.896321099999994</v>
      </c>
      <c r="AD365">
        <v>22.876254200000002</v>
      </c>
      <c r="AE365">
        <v>1495</v>
      </c>
      <c r="AF365">
        <v>0</v>
      </c>
    </row>
    <row r="366" spans="1:32" x14ac:dyDescent="0.45">
      <c r="A366" s="59" t="s">
        <v>196</v>
      </c>
      <c r="B366" s="59" t="s">
        <v>212</v>
      </c>
      <c r="C366" s="59" t="s">
        <v>235</v>
      </c>
      <c r="D366" s="59" t="s">
        <v>55</v>
      </c>
      <c r="E366" s="59" t="s">
        <v>55</v>
      </c>
      <c r="F366" s="59" t="s">
        <v>55</v>
      </c>
      <c r="G366">
        <v>0</v>
      </c>
      <c r="H366">
        <v>0</v>
      </c>
      <c r="I366">
        <v>0</v>
      </c>
      <c r="J366">
        <v>0</v>
      </c>
      <c r="K366">
        <v>0</v>
      </c>
      <c r="L366">
        <v>0</v>
      </c>
      <c r="M366">
        <v>0</v>
      </c>
      <c r="N366">
        <v>0</v>
      </c>
      <c r="O366">
        <v>0</v>
      </c>
      <c r="P366">
        <v>65</v>
      </c>
      <c r="Q366">
        <v>0</v>
      </c>
      <c r="R366">
        <v>0</v>
      </c>
      <c r="S366">
        <v>0</v>
      </c>
      <c r="T366">
        <v>1329</v>
      </c>
      <c r="U366">
        <v>148231.92233009721</v>
      </c>
      <c r="V366" s="59"/>
      <c r="W366">
        <v>1706</v>
      </c>
      <c r="X366">
        <v>987</v>
      </c>
      <c r="Y366">
        <v>342</v>
      </c>
      <c r="Z366">
        <v>18607.479047382167</v>
      </c>
      <c r="AA366">
        <v>4423.7225126544954</v>
      </c>
      <c r="AB366" t="s">
        <v>297</v>
      </c>
      <c r="AC366">
        <v>88.896321099999994</v>
      </c>
      <c r="AD366">
        <v>22.876254200000002</v>
      </c>
      <c r="AE366">
        <v>1495</v>
      </c>
      <c r="AF366">
        <v>0</v>
      </c>
    </row>
    <row r="367" spans="1:32" x14ac:dyDescent="0.45">
      <c r="A367" s="59" t="s">
        <v>196</v>
      </c>
      <c r="B367" s="59" t="s">
        <v>212</v>
      </c>
      <c r="C367" s="59" t="s">
        <v>235</v>
      </c>
      <c r="D367" s="59" t="s">
        <v>56</v>
      </c>
      <c r="E367" s="59" t="s">
        <v>56</v>
      </c>
      <c r="F367" s="59" t="s">
        <v>56</v>
      </c>
      <c r="G367">
        <v>0</v>
      </c>
      <c r="H367">
        <v>0</v>
      </c>
      <c r="I367">
        <v>0</v>
      </c>
      <c r="J367">
        <v>0</v>
      </c>
      <c r="K367">
        <v>0</v>
      </c>
      <c r="L367">
        <v>0</v>
      </c>
      <c r="M367">
        <v>0</v>
      </c>
      <c r="N367">
        <v>0</v>
      </c>
      <c r="O367">
        <v>0</v>
      </c>
      <c r="P367">
        <v>65</v>
      </c>
      <c r="Q367">
        <v>0</v>
      </c>
      <c r="R367">
        <v>0</v>
      </c>
      <c r="S367">
        <v>0</v>
      </c>
      <c r="T367">
        <v>1329</v>
      </c>
      <c r="U367">
        <v>148231.92233009721</v>
      </c>
      <c r="V367" s="59"/>
      <c r="W367">
        <v>1706</v>
      </c>
      <c r="X367">
        <v>987</v>
      </c>
      <c r="Y367">
        <v>342</v>
      </c>
      <c r="Z367">
        <v>18607.479047382167</v>
      </c>
      <c r="AA367">
        <v>4423.7225126544954</v>
      </c>
      <c r="AB367" t="s">
        <v>297</v>
      </c>
      <c r="AC367">
        <v>88.896321099999994</v>
      </c>
      <c r="AD367">
        <v>22.876254200000002</v>
      </c>
      <c r="AE367">
        <v>1495</v>
      </c>
      <c r="AF367">
        <v>0</v>
      </c>
    </row>
    <row r="368" spans="1:32" x14ac:dyDescent="0.45">
      <c r="A368" s="59" t="s">
        <v>196</v>
      </c>
      <c r="B368" s="59" t="s">
        <v>212</v>
      </c>
      <c r="C368" s="59" t="s">
        <v>235</v>
      </c>
      <c r="D368" s="59" t="s">
        <v>57</v>
      </c>
      <c r="E368" s="59" t="s">
        <v>57</v>
      </c>
      <c r="F368" s="59" t="s">
        <v>57</v>
      </c>
      <c r="G368">
        <v>0</v>
      </c>
      <c r="H368">
        <v>0</v>
      </c>
      <c r="I368">
        <v>0</v>
      </c>
      <c r="J368">
        <v>0</v>
      </c>
      <c r="K368">
        <v>0</v>
      </c>
      <c r="L368">
        <v>0</v>
      </c>
      <c r="M368">
        <v>0</v>
      </c>
      <c r="N368">
        <v>0</v>
      </c>
      <c r="O368">
        <v>0</v>
      </c>
      <c r="P368">
        <v>65</v>
      </c>
      <c r="Q368">
        <v>0</v>
      </c>
      <c r="R368">
        <v>0</v>
      </c>
      <c r="S368">
        <v>0</v>
      </c>
      <c r="T368">
        <v>1329</v>
      </c>
      <c r="U368">
        <v>148231.92233009721</v>
      </c>
      <c r="V368" s="59"/>
      <c r="W368">
        <v>1706</v>
      </c>
      <c r="X368">
        <v>987</v>
      </c>
      <c r="Y368">
        <v>342</v>
      </c>
      <c r="Z368">
        <v>18607.479047382167</v>
      </c>
      <c r="AA368">
        <v>4423.7225126544954</v>
      </c>
      <c r="AB368" t="s">
        <v>297</v>
      </c>
      <c r="AC368">
        <v>88.896321099999994</v>
      </c>
      <c r="AD368">
        <v>22.876254200000002</v>
      </c>
      <c r="AE368">
        <v>1495</v>
      </c>
      <c r="AF368">
        <v>0</v>
      </c>
    </row>
    <row r="369" spans="1:32" x14ac:dyDescent="0.45">
      <c r="A369" s="59" t="s">
        <v>196</v>
      </c>
      <c r="B369" s="59" t="s">
        <v>212</v>
      </c>
      <c r="C369" s="59" t="s">
        <v>235</v>
      </c>
      <c r="D369" s="59" t="s">
        <v>58</v>
      </c>
      <c r="E369" s="59" t="s">
        <v>58</v>
      </c>
      <c r="F369" s="59" t="s">
        <v>58</v>
      </c>
      <c r="G369">
        <v>0</v>
      </c>
      <c r="H369">
        <v>13</v>
      </c>
      <c r="I369">
        <v>14</v>
      </c>
      <c r="J369">
        <v>12</v>
      </c>
      <c r="K369">
        <v>1</v>
      </c>
      <c r="L369">
        <v>1175.728155339807</v>
      </c>
      <c r="M369">
        <v>124.757281553401</v>
      </c>
      <c r="N369">
        <v>21.367521367521</v>
      </c>
      <c r="O369">
        <v>1321.8529582607291</v>
      </c>
      <c r="P369">
        <v>65</v>
      </c>
      <c r="Q369">
        <v>20</v>
      </c>
      <c r="R369" t="s">
        <v>281</v>
      </c>
      <c r="S369">
        <v>1.5384615399999999</v>
      </c>
      <c r="T369">
        <v>1329</v>
      </c>
      <c r="U369">
        <v>148231.92233009721</v>
      </c>
      <c r="V369" s="59"/>
      <c r="W369">
        <v>1706</v>
      </c>
      <c r="X369">
        <v>987</v>
      </c>
      <c r="Y369">
        <v>342</v>
      </c>
      <c r="Z369">
        <v>18607.479047382167</v>
      </c>
      <c r="AA369">
        <v>4423.7225126544954</v>
      </c>
      <c r="AB369" t="s">
        <v>297</v>
      </c>
      <c r="AC369">
        <v>88.896321099999994</v>
      </c>
      <c r="AD369">
        <v>22.876254200000002</v>
      </c>
      <c r="AE369">
        <v>1495</v>
      </c>
      <c r="AF369">
        <v>0</v>
      </c>
    </row>
    <row r="370" spans="1:32" x14ac:dyDescent="0.45">
      <c r="A370" s="59" t="s">
        <v>196</v>
      </c>
      <c r="B370" s="59" t="s">
        <v>212</v>
      </c>
      <c r="C370" s="59" t="s">
        <v>235</v>
      </c>
      <c r="D370" s="59" t="s">
        <v>59</v>
      </c>
      <c r="E370" s="59" t="s">
        <v>59</v>
      </c>
      <c r="F370" s="59" t="s">
        <v>59</v>
      </c>
      <c r="G370">
        <v>0</v>
      </c>
      <c r="H370">
        <v>0</v>
      </c>
      <c r="I370">
        <v>0</v>
      </c>
      <c r="J370">
        <v>0</v>
      </c>
      <c r="K370">
        <v>0</v>
      </c>
      <c r="L370">
        <v>0</v>
      </c>
      <c r="M370">
        <v>0</v>
      </c>
      <c r="N370">
        <v>0</v>
      </c>
      <c r="O370">
        <v>0</v>
      </c>
      <c r="P370">
        <v>65</v>
      </c>
      <c r="Q370">
        <v>0</v>
      </c>
      <c r="R370">
        <v>0</v>
      </c>
      <c r="S370">
        <v>0</v>
      </c>
      <c r="T370">
        <v>1329</v>
      </c>
      <c r="U370">
        <v>148231.92233009721</v>
      </c>
      <c r="V370" s="59"/>
      <c r="W370">
        <v>1706</v>
      </c>
      <c r="X370">
        <v>987</v>
      </c>
      <c r="Y370">
        <v>342</v>
      </c>
      <c r="Z370">
        <v>18607.479047382167</v>
      </c>
      <c r="AA370">
        <v>4423.7225126544954</v>
      </c>
      <c r="AB370" t="s">
        <v>297</v>
      </c>
      <c r="AC370">
        <v>88.896321099999994</v>
      </c>
      <c r="AD370">
        <v>22.876254200000002</v>
      </c>
      <c r="AE370">
        <v>1495</v>
      </c>
      <c r="AF370">
        <v>0</v>
      </c>
    </row>
    <row r="371" spans="1:32" x14ac:dyDescent="0.45">
      <c r="A371" s="59" t="s">
        <v>196</v>
      </c>
      <c r="B371" s="59" t="s">
        <v>212</v>
      </c>
      <c r="C371" s="59" t="s">
        <v>235</v>
      </c>
      <c r="D371" s="59" t="s">
        <v>28</v>
      </c>
      <c r="E371" s="59" t="s">
        <v>28</v>
      </c>
      <c r="F371" s="59" t="s">
        <v>28</v>
      </c>
      <c r="G371">
        <v>0</v>
      </c>
      <c r="H371">
        <v>0</v>
      </c>
      <c r="I371">
        <v>0</v>
      </c>
      <c r="J371">
        <v>0</v>
      </c>
      <c r="K371">
        <v>0</v>
      </c>
      <c r="L371">
        <v>0</v>
      </c>
      <c r="M371">
        <v>0</v>
      </c>
      <c r="N371">
        <v>0</v>
      </c>
      <c r="O371">
        <v>0</v>
      </c>
      <c r="P371">
        <v>65</v>
      </c>
      <c r="Q371">
        <v>0</v>
      </c>
      <c r="R371">
        <v>0</v>
      </c>
      <c r="S371">
        <v>0</v>
      </c>
      <c r="T371">
        <v>1329</v>
      </c>
      <c r="U371">
        <v>148231.92233009721</v>
      </c>
      <c r="V371" s="59"/>
      <c r="W371">
        <v>1706</v>
      </c>
      <c r="X371">
        <v>987</v>
      </c>
      <c r="Y371">
        <v>342</v>
      </c>
      <c r="Z371">
        <v>18607.479047382167</v>
      </c>
      <c r="AA371">
        <v>4423.7225126544954</v>
      </c>
      <c r="AB371" t="s">
        <v>297</v>
      </c>
      <c r="AC371">
        <v>88.896321099999994</v>
      </c>
      <c r="AD371">
        <v>22.876254200000002</v>
      </c>
      <c r="AE371">
        <v>1495</v>
      </c>
      <c r="AF371">
        <v>0</v>
      </c>
    </row>
    <row r="372" spans="1:32" x14ac:dyDescent="0.45">
      <c r="A372" s="59" t="s">
        <v>196</v>
      </c>
      <c r="B372" s="59" t="s">
        <v>212</v>
      </c>
      <c r="C372" s="59" t="s">
        <v>235</v>
      </c>
      <c r="D372" s="59" t="s">
        <v>60</v>
      </c>
      <c r="E372" s="59" t="s">
        <v>60</v>
      </c>
      <c r="F372" s="59" t="s">
        <v>60</v>
      </c>
      <c r="G372">
        <v>0</v>
      </c>
      <c r="H372">
        <v>2</v>
      </c>
      <c r="I372">
        <v>3</v>
      </c>
      <c r="J372">
        <v>1</v>
      </c>
      <c r="K372">
        <v>1</v>
      </c>
      <c r="L372">
        <v>261.65048543689397</v>
      </c>
      <c r="M372">
        <v>48.543689320387998</v>
      </c>
      <c r="N372">
        <v>0</v>
      </c>
      <c r="O372">
        <v>310.19417475728198</v>
      </c>
      <c r="P372">
        <v>65</v>
      </c>
      <c r="Q372">
        <v>3.0769230799999998</v>
      </c>
      <c r="R372">
        <v>130.82524271844699</v>
      </c>
      <c r="S372">
        <v>1.5384615399999999</v>
      </c>
      <c r="T372">
        <v>1329</v>
      </c>
      <c r="U372">
        <v>148231.92233009721</v>
      </c>
      <c r="V372" s="59"/>
      <c r="W372">
        <v>1706</v>
      </c>
      <c r="X372">
        <v>987</v>
      </c>
      <c r="Y372">
        <v>342</v>
      </c>
      <c r="Z372">
        <v>18607.479047382167</v>
      </c>
      <c r="AA372">
        <v>4423.7225126544954</v>
      </c>
      <c r="AB372" t="s">
        <v>297</v>
      </c>
      <c r="AC372">
        <v>88.896321099999994</v>
      </c>
      <c r="AD372">
        <v>22.876254200000002</v>
      </c>
      <c r="AE372">
        <v>1495</v>
      </c>
      <c r="AF372">
        <v>0</v>
      </c>
    </row>
    <row r="373" spans="1:32" x14ac:dyDescent="0.45">
      <c r="A373" s="59" t="s">
        <v>196</v>
      </c>
      <c r="B373" s="59" t="s">
        <v>212</v>
      </c>
      <c r="C373" s="59" t="s">
        <v>235</v>
      </c>
      <c r="D373" s="59" t="s">
        <v>61</v>
      </c>
      <c r="E373" s="59" t="s">
        <v>61</v>
      </c>
      <c r="F373" s="59" t="s">
        <v>61</v>
      </c>
      <c r="G373">
        <v>0</v>
      </c>
      <c r="H373">
        <v>0</v>
      </c>
      <c r="I373">
        <v>0</v>
      </c>
      <c r="J373">
        <v>0</v>
      </c>
      <c r="K373">
        <v>0</v>
      </c>
      <c r="L373">
        <v>0</v>
      </c>
      <c r="M373">
        <v>0</v>
      </c>
      <c r="N373">
        <v>0</v>
      </c>
      <c r="O373">
        <v>0</v>
      </c>
      <c r="P373">
        <v>65</v>
      </c>
      <c r="Q373">
        <v>0</v>
      </c>
      <c r="R373">
        <v>0</v>
      </c>
      <c r="S373">
        <v>0</v>
      </c>
      <c r="T373">
        <v>1329</v>
      </c>
      <c r="U373">
        <v>148231.92233009721</v>
      </c>
      <c r="V373" s="59"/>
      <c r="W373">
        <v>1706</v>
      </c>
      <c r="X373">
        <v>987</v>
      </c>
      <c r="Y373">
        <v>342</v>
      </c>
      <c r="Z373">
        <v>18607.479047382167</v>
      </c>
      <c r="AA373">
        <v>4423.7225126544954</v>
      </c>
      <c r="AB373" t="s">
        <v>297</v>
      </c>
      <c r="AC373">
        <v>88.896321099999994</v>
      </c>
      <c r="AD373">
        <v>22.876254200000002</v>
      </c>
      <c r="AE373">
        <v>1495</v>
      </c>
      <c r="AF373">
        <v>0</v>
      </c>
    </row>
    <row r="374" spans="1:32" x14ac:dyDescent="0.45">
      <c r="A374" s="59" t="s">
        <v>196</v>
      </c>
      <c r="B374" s="59" t="s">
        <v>212</v>
      </c>
      <c r="C374" s="59" t="s">
        <v>235</v>
      </c>
      <c r="D374" s="59" t="s">
        <v>62</v>
      </c>
      <c r="E374" s="59" t="s">
        <v>62</v>
      </c>
      <c r="F374" s="59" t="s">
        <v>62</v>
      </c>
      <c r="G374">
        <v>0</v>
      </c>
      <c r="H374">
        <v>0</v>
      </c>
      <c r="I374">
        <v>0</v>
      </c>
      <c r="J374">
        <v>0</v>
      </c>
      <c r="K374">
        <v>0</v>
      </c>
      <c r="L374">
        <v>0</v>
      </c>
      <c r="M374">
        <v>0</v>
      </c>
      <c r="N374">
        <v>0</v>
      </c>
      <c r="O374">
        <v>0</v>
      </c>
      <c r="P374">
        <v>65</v>
      </c>
      <c r="Q374">
        <v>0</v>
      </c>
      <c r="R374">
        <v>0</v>
      </c>
      <c r="S374">
        <v>0</v>
      </c>
      <c r="T374">
        <v>1329</v>
      </c>
      <c r="U374">
        <v>148231.92233009721</v>
      </c>
      <c r="V374" s="59"/>
      <c r="W374">
        <v>1706</v>
      </c>
      <c r="X374">
        <v>987</v>
      </c>
      <c r="Y374">
        <v>342</v>
      </c>
      <c r="Z374">
        <v>18607.479047382167</v>
      </c>
      <c r="AA374">
        <v>4423.7225126544954</v>
      </c>
      <c r="AB374" t="s">
        <v>297</v>
      </c>
      <c r="AC374">
        <v>88.896321099999994</v>
      </c>
      <c r="AD374">
        <v>22.876254200000002</v>
      </c>
      <c r="AE374">
        <v>1495</v>
      </c>
      <c r="AF374">
        <v>0</v>
      </c>
    </row>
    <row r="375" spans="1:32" x14ac:dyDescent="0.45">
      <c r="A375" s="59" t="s">
        <v>196</v>
      </c>
      <c r="B375" s="59" t="s">
        <v>212</v>
      </c>
      <c r="C375" s="59" t="s">
        <v>235</v>
      </c>
      <c r="D375" s="59" t="s">
        <v>63</v>
      </c>
      <c r="E375" s="59" t="s">
        <v>63</v>
      </c>
      <c r="F375" s="59" t="s">
        <v>63</v>
      </c>
      <c r="G375">
        <v>0</v>
      </c>
      <c r="H375">
        <v>0</v>
      </c>
      <c r="I375">
        <v>0</v>
      </c>
      <c r="J375">
        <v>0</v>
      </c>
      <c r="K375">
        <v>0</v>
      </c>
      <c r="L375">
        <v>0</v>
      </c>
      <c r="M375">
        <v>0</v>
      </c>
      <c r="N375">
        <v>0</v>
      </c>
      <c r="O375">
        <v>0</v>
      </c>
      <c r="P375">
        <v>65</v>
      </c>
      <c r="Q375">
        <v>0</v>
      </c>
      <c r="R375">
        <v>0</v>
      </c>
      <c r="S375">
        <v>0</v>
      </c>
      <c r="T375">
        <v>1329</v>
      </c>
      <c r="U375">
        <v>148231.92233009721</v>
      </c>
      <c r="V375" s="59"/>
      <c r="W375">
        <v>1706</v>
      </c>
      <c r="X375">
        <v>987</v>
      </c>
      <c r="Y375">
        <v>342</v>
      </c>
      <c r="Z375">
        <v>18607.479047382167</v>
      </c>
      <c r="AA375">
        <v>4423.7225126544954</v>
      </c>
      <c r="AB375" t="s">
        <v>297</v>
      </c>
      <c r="AC375">
        <v>88.896321099999994</v>
      </c>
      <c r="AD375">
        <v>22.876254200000002</v>
      </c>
      <c r="AE375">
        <v>1495</v>
      </c>
      <c r="AF375">
        <v>0</v>
      </c>
    </row>
    <row r="376" spans="1:32" x14ac:dyDescent="0.45">
      <c r="A376" s="59" t="s">
        <v>196</v>
      </c>
      <c r="B376" s="59" t="s">
        <v>212</v>
      </c>
      <c r="C376" s="59" t="s">
        <v>235</v>
      </c>
      <c r="D376" s="59" t="s">
        <v>64</v>
      </c>
      <c r="E376" s="59" t="s">
        <v>64</v>
      </c>
      <c r="F376" s="59" t="s">
        <v>64</v>
      </c>
      <c r="G376">
        <v>0</v>
      </c>
      <c r="H376">
        <v>0</v>
      </c>
      <c r="I376">
        <v>0</v>
      </c>
      <c r="J376">
        <v>0</v>
      </c>
      <c r="K376">
        <v>0</v>
      </c>
      <c r="L376">
        <v>0</v>
      </c>
      <c r="M376">
        <v>0</v>
      </c>
      <c r="N376">
        <v>0</v>
      </c>
      <c r="O376">
        <v>0</v>
      </c>
      <c r="P376">
        <v>65</v>
      </c>
      <c r="Q376">
        <v>0</v>
      </c>
      <c r="R376">
        <v>0</v>
      </c>
      <c r="S376">
        <v>0</v>
      </c>
      <c r="T376">
        <v>1329</v>
      </c>
      <c r="U376">
        <v>148231.92233009721</v>
      </c>
      <c r="V376" s="59"/>
      <c r="W376">
        <v>1706</v>
      </c>
      <c r="X376">
        <v>987</v>
      </c>
      <c r="Y376">
        <v>342</v>
      </c>
      <c r="Z376">
        <v>18607.479047382167</v>
      </c>
      <c r="AA376">
        <v>4423.7225126544954</v>
      </c>
      <c r="AB376" t="s">
        <v>297</v>
      </c>
      <c r="AC376">
        <v>88.896321099999994</v>
      </c>
      <c r="AD376">
        <v>22.876254200000002</v>
      </c>
      <c r="AE376">
        <v>1495</v>
      </c>
      <c r="AF376">
        <v>0</v>
      </c>
    </row>
    <row r="377" spans="1:32" x14ac:dyDescent="0.45">
      <c r="A377" s="59" t="s">
        <v>196</v>
      </c>
      <c r="B377" s="59" t="s">
        <v>212</v>
      </c>
      <c r="C377" s="59" t="s">
        <v>235</v>
      </c>
      <c r="D377" s="59" t="s">
        <v>65</v>
      </c>
      <c r="E377" s="59" t="s">
        <v>65</v>
      </c>
      <c r="F377" s="59" t="s">
        <v>65</v>
      </c>
      <c r="G377">
        <v>0</v>
      </c>
      <c r="H377">
        <v>0</v>
      </c>
      <c r="I377">
        <v>0</v>
      </c>
      <c r="J377">
        <v>0</v>
      </c>
      <c r="K377">
        <v>0</v>
      </c>
      <c r="L377">
        <v>0</v>
      </c>
      <c r="M377">
        <v>0</v>
      </c>
      <c r="N377">
        <v>0</v>
      </c>
      <c r="O377">
        <v>0</v>
      </c>
      <c r="P377">
        <v>65</v>
      </c>
      <c r="Q377">
        <v>0</v>
      </c>
      <c r="R377">
        <v>0</v>
      </c>
      <c r="S377">
        <v>0</v>
      </c>
      <c r="T377">
        <v>1329</v>
      </c>
      <c r="U377">
        <v>148231.92233009721</v>
      </c>
      <c r="V377" s="59"/>
      <c r="W377">
        <v>1706</v>
      </c>
      <c r="X377">
        <v>987</v>
      </c>
      <c r="Y377">
        <v>342</v>
      </c>
      <c r="Z377">
        <v>18607.479047382167</v>
      </c>
      <c r="AA377">
        <v>4423.7225126544954</v>
      </c>
      <c r="AB377" t="s">
        <v>297</v>
      </c>
      <c r="AC377">
        <v>88.896321099999994</v>
      </c>
      <c r="AD377">
        <v>22.876254200000002</v>
      </c>
      <c r="AE377">
        <v>1495</v>
      </c>
      <c r="AF377">
        <v>0</v>
      </c>
    </row>
    <row r="378" spans="1:32" x14ac:dyDescent="0.45">
      <c r="A378" s="59" t="s">
        <v>196</v>
      </c>
      <c r="B378" s="59" t="s">
        <v>212</v>
      </c>
      <c r="C378" s="59" t="s">
        <v>235</v>
      </c>
      <c r="D378" s="59" t="s">
        <v>66</v>
      </c>
      <c r="E378" s="59" t="s">
        <v>66</v>
      </c>
      <c r="F378" s="59" t="s">
        <v>66</v>
      </c>
      <c r="G378">
        <v>0</v>
      </c>
      <c r="H378">
        <v>0</v>
      </c>
      <c r="I378">
        <v>0</v>
      </c>
      <c r="J378">
        <v>0</v>
      </c>
      <c r="K378">
        <v>0</v>
      </c>
      <c r="L378">
        <v>0</v>
      </c>
      <c r="M378">
        <v>0</v>
      </c>
      <c r="N378">
        <v>21.367521367521</v>
      </c>
      <c r="O378">
        <v>21.367521367521</v>
      </c>
      <c r="P378">
        <v>65</v>
      </c>
      <c r="Q378">
        <v>0</v>
      </c>
      <c r="R378">
        <v>0</v>
      </c>
      <c r="S378">
        <v>0</v>
      </c>
      <c r="T378">
        <v>1329</v>
      </c>
      <c r="U378">
        <v>148231.92233009721</v>
      </c>
      <c r="V378" s="59"/>
      <c r="W378">
        <v>1706</v>
      </c>
      <c r="X378">
        <v>987</v>
      </c>
      <c r="Y378">
        <v>342</v>
      </c>
      <c r="Z378">
        <v>18607.479047382167</v>
      </c>
      <c r="AA378">
        <v>4423.7225126544954</v>
      </c>
      <c r="AB378" t="s">
        <v>297</v>
      </c>
      <c r="AC378">
        <v>88.896321099999994</v>
      </c>
      <c r="AD378">
        <v>22.876254200000002</v>
      </c>
      <c r="AE378">
        <v>1495</v>
      </c>
      <c r="AF378">
        <v>0</v>
      </c>
    </row>
    <row r="379" spans="1:32" x14ac:dyDescent="0.45">
      <c r="A379" s="59" t="s">
        <v>196</v>
      </c>
      <c r="B379" s="59" t="s">
        <v>212</v>
      </c>
      <c r="C379" s="59" t="s">
        <v>235</v>
      </c>
      <c r="D379" s="59" t="s">
        <v>67</v>
      </c>
      <c r="E379" s="59" t="s">
        <v>67</v>
      </c>
      <c r="F379" s="59" t="s">
        <v>67</v>
      </c>
      <c r="G379">
        <v>0</v>
      </c>
      <c r="H379">
        <v>0</v>
      </c>
      <c r="I379">
        <v>0</v>
      </c>
      <c r="J379">
        <v>0</v>
      </c>
      <c r="K379">
        <v>0</v>
      </c>
      <c r="L379">
        <v>0</v>
      </c>
      <c r="M379">
        <v>0</v>
      </c>
      <c r="N379">
        <v>0</v>
      </c>
      <c r="O379">
        <v>0</v>
      </c>
      <c r="P379">
        <v>65</v>
      </c>
      <c r="Q379">
        <v>0</v>
      </c>
      <c r="R379">
        <v>0</v>
      </c>
      <c r="S379">
        <v>0</v>
      </c>
      <c r="T379">
        <v>1329</v>
      </c>
      <c r="U379">
        <v>148231.92233009721</v>
      </c>
      <c r="V379" s="59"/>
      <c r="W379">
        <v>1706</v>
      </c>
      <c r="X379">
        <v>987</v>
      </c>
      <c r="Y379">
        <v>342</v>
      </c>
      <c r="Z379">
        <v>18607.479047382167</v>
      </c>
      <c r="AA379">
        <v>4423.7225126544954</v>
      </c>
      <c r="AB379" t="s">
        <v>297</v>
      </c>
      <c r="AC379">
        <v>88.896321099999994</v>
      </c>
      <c r="AD379">
        <v>22.876254200000002</v>
      </c>
      <c r="AE379">
        <v>1495</v>
      </c>
      <c r="AF379">
        <v>0</v>
      </c>
    </row>
    <row r="380" spans="1:32" x14ac:dyDescent="0.45">
      <c r="A380" s="59" t="s">
        <v>196</v>
      </c>
      <c r="B380" s="59" t="s">
        <v>212</v>
      </c>
      <c r="C380" s="59" t="s">
        <v>235</v>
      </c>
      <c r="D380" s="59" t="s">
        <v>68</v>
      </c>
      <c r="E380" s="59" t="s">
        <v>68</v>
      </c>
      <c r="F380" s="59" t="s">
        <v>68</v>
      </c>
      <c r="G380">
        <v>0</v>
      </c>
      <c r="H380">
        <v>0</v>
      </c>
      <c r="I380">
        <v>0</v>
      </c>
      <c r="J380">
        <v>0</v>
      </c>
      <c r="K380">
        <v>0</v>
      </c>
      <c r="L380">
        <v>0</v>
      </c>
      <c r="M380">
        <v>0</v>
      </c>
      <c r="N380">
        <v>0</v>
      </c>
      <c r="O380">
        <v>0</v>
      </c>
      <c r="P380">
        <v>65</v>
      </c>
      <c r="Q380">
        <v>0</v>
      </c>
      <c r="R380">
        <v>0</v>
      </c>
      <c r="S380">
        <v>0</v>
      </c>
      <c r="T380">
        <v>1329</v>
      </c>
      <c r="U380">
        <v>148231.92233009721</v>
      </c>
      <c r="V380" s="59"/>
      <c r="W380">
        <v>1706</v>
      </c>
      <c r="X380">
        <v>987</v>
      </c>
      <c r="Y380">
        <v>342</v>
      </c>
      <c r="Z380">
        <v>18607.479047382167</v>
      </c>
      <c r="AA380">
        <v>4423.7225126544954</v>
      </c>
      <c r="AB380" t="s">
        <v>297</v>
      </c>
      <c r="AC380">
        <v>88.896321099999994</v>
      </c>
      <c r="AD380">
        <v>22.876254200000002</v>
      </c>
      <c r="AE380">
        <v>1495</v>
      </c>
      <c r="AF380">
        <v>0</v>
      </c>
    </row>
    <row r="381" spans="1:32" x14ac:dyDescent="0.45">
      <c r="A381" s="59" t="s">
        <v>196</v>
      </c>
      <c r="B381" s="59" t="s">
        <v>212</v>
      </c>
      <c r="C381" s="59" t="s">
        <v>235</v>
      </c>
      <c r="D381" s="59" t="s">
        <v>69</v>
      </c>
      <c r="E381" s="59" t="s">
        <v>69</v>
      </c>
      <c r="F381" s="59" t="s">
        <v>69</v>
      </c>
      <c r="G381">
        <v>0</v>
      </c>
      <c r="H381">
        <v>0</v>
      </c>
      <c r="I381">
        <v>0</v>
      </c>
      <c r="J381">
        <v>0</v>
      </c>
      <c r="K381">
        <v>0</v>
      </c>
      <c r="L381">
        <v>0</v>
      </c>
      <c r="M381">
        <v>0</v>
      </c>
      <c r="N381">
        <v>0</v>
      </c>
      <c r="O381">
        <v>0</v>
      </c>
      <c r="P381">
        <v>65</v>
      </c>
      <c r="Q381">
        <v>0</v>
      </c>
      <c r="R381">
        <v>0</v>
      </c>
      <c r="S381">
        <v>0</v>
      </c>
      <c r="T381">
        <v>1329</v>
      </c>
      <c r="U381">
        <v>148231.92233009721</v>
      </c>
      <c r="V381" s="59"/>
      <c r="W381">
        <v>1706</v>
      </c>
      <c r="X381">
        <v>987</v>
      </c>
      <c r="Y381">
        <v>342</v>
      </c>
      <c r="Z381">
        <v>18607.479047382167</v>
      </c>
      <c r="AA381">
        <v>4423.7225126544954</v>
      </c>
      <c r="AB381" t="s">
        <v>297</v>
      </c>
      <c r="AC381">
        <v>88.896321099999994</v>
      </c>
      <c r="AD381">
        <v>22.876254200000002</v>
      </c>
      <c r="AE381">
        <v>1495</v>
      </c>
      <c r="AF381">
        <v>0</v>
      </c>
    </row>
    <row r="382" spans="1:32" x14ac:dyDescent="0.45">
      <c r="A382" s="59" t="s">
        <v>196</v>
      </c>
      <c r="B382" s="59" t="s">
        <v>212</v>
      </c>
      <c r="C382" s="59" t="s">
        <v>235</v>
      </c>
      <c r="D382" s="59" t="s">
        <v>70</v>
      </c>
      <c r="E382" s="59" t="s">
        <v>70</v>
      </c>
      <c r="F382" s="59" t="s">
        <v>70</v>
      </c>
      <c r="G382">
        <v>0</v>
      </c>
      <c r="H382">
        <v>8</v>
      </c>
      <c r="I382">
        <v>8</v>
      </c>
      <c r="J382">
        <v>8</v>
      </c>
      <c r="K382">
        <v>0</v>
      </c>
      <c r="L382">
        <v>1126.2135922330081</v>
      </c>
      <c r="M382">
        <v>77.669902912623996</v>
      </c>
      <c r="N382">
        <v>0</v>
      </c>
      <c r="O382">
        <v>1203.883495145632</v>
      </c>
      <c r="P382">
        <v>65</v>
      </c>
      <c r="Q382">
        <v>12.307692299999999</v>
      </c>
      <c r="R382">
        <v>140.77669902912601</v>
      </c>
      <c r="S382">
        <v>0</v>
      </c>
      <c r="T382">
        <v>1329</v>
      </c>
      <c r="U382">
        <v>148231.92233009721</v>
      </c>
      <c r="V382" s="59"/>
      <c r="W382">
        <v>1706</v>
      </c>
      <c r="X382">
        <v>987</v>
      </c>
      <c r="Y382">
        <v>342</v>
      </c>
      <c r="Z382">
        <v>18607.479047382167</v>
      </c>
      <c r="AA382">
        <v>4423.7225126544954</v>
      </c>
      <c r="AB382" t="s">
        <v>297</v>
      </c>
      <c r="AC382">
        <v>88.896321099999994</v>
      </c>
      <c r="AD382">
        <v>22.876254200000002</v>
      </c>
      <c r="AE382">
        <v>1495</v>
      </c>
      <c r="AF382">
        <v>0</v>
      </c>
    </row>
    <row r="383" spans="1:32" x14ac:dyDescent="0.45">
      <c r="A383" s="59" t="s">
        <v>196</v>
      </c>
      <c r="B383" s="59" t="s">
        <v>212</v>
      </c>
      <c r="C383" s="59" t="s">
        <v>235</v>
      </c>
      <c r="D383" s="59" t="s">
        <v>71</v>
      </c>
      <c r="E383" s="59" t="s">
        <v>71</v>
      </c>
      <c r="F383" s="59" t="s">
        <v>71</v>
      </c>
      <c r="G383">
        <v>0</v>
      </c>
      <c r="H383">
        <v>0</v>
      </c>
      <c r="I383">
        <v>0</v>
      </c>
      <c r="J383">
        <v>0</v>
      </c>
      <c r="K383">
        <v>0</v>
      </c>
      <c r="L383">
        <v>0</v>
      </c>
      <c r="M383">
        <v>0</v>
      </c>
      <c r="N383">
        <v>0</v>
      </c>
      <c r="O383">
        <v>0</v>
      </c>
      <c r="P383">
        <v>65</v>
      </c>
      <c r="Q383">
        <v>0</v>
      </c>
      <c r="R383">
        <v>0</v>
      </c>
      <c r="S383">
        <v>0</v>
      </c>
      <c r="T383">
        <v>1329</v>
      </c>
      <c r="U383">
        <v>148231.92233009721</v>
      </c>
      <c r="V383" s="59"/>
      <c r="W383">
        <v>1706</v>
      </c>
      <c r="X383">
        <v>987</v>
      </c>
      <c r="Y383">
        <v>342</v>
      </c>
      <c r="Z383">
        <v>18607.479047382167</v>
      </c>
      <c r="AA383">
        <v>4423.7225126544954</v>
      </c>
      <c r="AB383" t="s">
        <v>297</v>
      </c>
      <c r="AC383">
        <v>88.896321099999994</v>
      </c>
      <c r="AD383">
        <v>22.876254200000002</v>
      </c>
      <c r="AE383">
        <v>1495</v>
      </c>
      <c r="AF383">
        <v>0</v>
      </c>
    </row>
    <row r="384" spans="1:32" x14ac:dyDescent="0.45">
      <c r="A384" s="59" t="s">
        <v>196</v>
      </c>
      <c r="B384" s="59" t="s">
        <v>212</v>
      </c>
      <c r="C384" s="59" t="s">
        <v>235</v>
      </c>
      <c r="D384" s="59" t="s">
        <v>72</v>
      </c>
      <c r="E384" s="59" t="s">
        <v>72</v>
      </c>
      <c r="F384" s="59" t="s">
        <v>72</v>
      </c>
      <c r="G384">
        <v>0</v>
      </c>
      <c r="H384">
        <v>13</v>
      </c>
      <c r="I384">
        <v>14</v>
      </c>
      <c r="J384">
        <v>12</v>
      </c>
      <c r="K384">
        <v>1</v>
      </c>
      <c r="L384">
        <v>2612.4271844660211</v>
      </c>
      <c r="M384">
        <v>124.757281553402</v>
      </c>
      <c r="N384">
        <v>0</v>
      </c>
      <c r="O384">
        <v>2737.1844660194229</v>
      </c>
      <c r="P384">
        <v>65</v>
      </c>
      <c r="Q384">
        <v>20</v>
      </c>
      <c r="R384">
        <v>200.95593726661701</v>
      </c>
      <c r="S384">
        <v>1.5384615399999999</v>
      </c>
      <c r="T384">
        <v>1329</v>
      </c>
      <c r="U384">
        <v>148231.92233009721</v>
      </c>
      <c r="V384" s="59"/>
      <c r="W384">
        <v>1706</v>
      </c>
      <c r="X384">
        <v>987</v>
      </c>
      <c r="Y384">
        <v>342</v>
      </c>
      <c r="Z384">
        <v>18607.479047382167</v>
      </c>
      <c r="AA384">
        <v>4423.7225126544954</v>
      </c>
      <c r="AB384" t="s">
        <v>297</v>
      </c>
      <c r="AC384">
        <v>88.896321099999994</v>
      </c>
      <c r="AD384">
        <v>22.876254200000002</v>
      </c>
      <c r="AE384">
        <v>1495</v>
      </c>
      <c r="AF384">
        <v>0</v>
      </c>
    </row>
    <row r="385" spans="1:32" x14ac:dyDescent="0.45">
      <c r="A385" s="59" t="s">
        <v>196</v>
      </c>
      <c r="B385" s="59" t="s">
        <v>212</v>
      </c>
      <c r="C385" s="59" t="s">
        <v>235</v>
      </c>
      <c r="D385" s="59" t="s">
        <v>73</v>
      </c>
      <c r="E385" s="59" t="s">
        <v>73</v>
      </c>
      <c r="F385" s="59" t="s">
        <v>73</v>
      </c>
      <c r="G385">
        <v>0</v>
      </c>
      <c r="H385">
        <v>3</v>
      </c>
      <c r="I385">
        <v>7</v>
      </c>
      <c r="J385">
        <v>1</v>
      </c>
      <c r="K385">
        <v>2</v>
      </c>
      <c r="L385">
        <v>614.56310679611602</v>
      </c>
      <c r="M385">
        <v>67.961165048544004</v>
      </c>
      <c r="N385">
        <v>30</v>
      </c>
      <c r="O385">
        <v>712.52427184466001</v>
      </c>
      <c r="P385">
        <v>65</v>
      </c>
      <c r="Q385">
        <v>4.6153846200000004</v>
      </c>
      <c r="R385" t="s">
        <v>282</v>
      </c>
      <c r="S385">
        <v>3.0769230799999998</v>
      </c>
      <c r="T385">
        <v>1329</v>
      </c>
      <c r="U385">
        <v>148231.92233009721</v>
      </c>
      <c r="V385" s="59"/>
      <c r="W385">
        <v>1706</v>
      </c>
      <c r="X385">
        <v>987</v>
      </c>
      <c r="Y385">
        <v>342</v>
      </c>
      <c r="Z385">
        <v>18607.479047382167</v>
      </c>
      <c r="AA385">
        <v>4423.7225126544954</v>
      </c>
      <c r="AB385" t="s">
        <v>297</v>
      </c>
      <c r="AC385">
        <v>88.896321099999994</v>
      </c>
      <c r="AD385">
        <v>22.876254200000002</v>
      </c>
      <c r="AE385">
        <v>1495</v>
      </c>
      <c r="AF385">
        <v>0</v>
      </c>
    </row>
    <row r="386" spans="1:32" x14ac:dyDescent="0.45">
      <c r="A386" s="59" t="s">
        <v>196</v>
      </c>
      <c r="B386" s="59" t="s">
        <v>213</v>
      </c>
      <c r="C386" s="59" t="s">
        <v>236</v>
      </c>
      <c r="D386" s="59" t="s">
        <v>51</v>
      </c>
      <c r="E386" s="59" t="s">
        <v>51</v>
      </c>
      <c r="F386" s="59" t="s">
        <v>51</v>
      </c>
      <c r="G386">
        <v>0</v>
      </c>
      <c r="H386">
        <v>0</v>
      </c>
      <c r="I386">
        <v>0</v>
      </c>
      <c r="J386">
        <v>0</v>
      </c>
      <c r="K386">
        <v>0</v>
      </c>
      <c r="L386">
        <v>0</v>
      </c>
      <c r="M386">
        <v>0</v>
      </c>
      <c r="N386">
        <v>0</v>
      </c>
      <c r="O386">
        <v>0</v>
      </c>
      <c r="P386">
        <v>65</v>
      </c>
      <c r="Q386">
        <v>0</v>
      </c>
      <c r="R386">
        <v>0</v>
      </c>
      <c r="S386">
        <v>0</v>
      </c>
      <c r="T386">
        <v>1329</v>
      </c>
      <c r="U386">
        <v>148231.92233009721</v>
      </c>
      <c r="V386" s="59"/>
      <c r="W386">
        <v>1706</v>
      </c>
      <c r="X386">
        <v>987</v>
      </c>
      <c r="Y386">
        <v>342</v>
      </c>
      <c r="Z386">
        <v>18607.479047382167</v>
      </c>
      <c r="AA386">
        <v>4423.7225126544954</v>
      </c>
      <c r="AB386" t="s">
        <v>297</v>
      </c>
      <c r="AC386">
        <v>88.896321099999994</v>
      </c>
      <c r="AD386">
        <v>22.876254200000002</v>
      </c>
      <c r="AE386">
        <v>1495</v>
      </c>
      <c r="AF386">
        <v>0</v>
      </c>
    </row>
    <row r="387" spans="1:32" x14ac:dyDescent="0.45">
      <c r="A387" s="59" t="s">
        <v>196</v>
      </c>
      <c r="B387" s="59" t="s">
        <v>213</v>
      </c>
      <c r="C387" s="59" t="s">
        <v>236</v>
      </c>
      <c r="D387" s="59" t="s">
        <v>52</v>
      </c>
      <c r="E387" s="59" t="s">
        <v>52</v>
      </c>
      <c r="F387" s="59" t="s">
        <v>52</v>
      </c>
      <c r="G387">
        <v>0</v>
      </c>
      <c r="H387">
        <v>23</v>
      </c>
      <c r="I387">
        <v>23</v>
      </c>
      <c r="J387">
        <v>23</v>
      </c>
      <c r="K387">
        <v>0</v>
      </c>
      <c r="L387">
        <v>3728.1553398058199</v>
      </c>
      <c r="M387">
        <v>213.59223300971601</v>
      </c>
      <c r="N387">
        <v>170.940170940168</v>
      </c>
      <c r="O387">
        <v>4112.6877437557041</v>
      </c>
      <c r="P387">
        <v>65</v>
      </c>
      <c r="Q387">
        <v>35.384615400000001</v>
      </c>
      <c r="R387">
        <v>162.09371042634001</v>
      </c>
      <c r="S387">
        <v>0</v>
      </c>
      <c r="T387">
        <v>1329</v>
      </c>
      <c r="U387">
        <v>148231.92233009721</v>
      </c>
      <c r="V387" s="59"/>
      <c r="W387">
        <v>1706</v>
      </c>
      <c r="X387">
        <v>987</v>
      </c>
      <c r="Y387">
        <v>342</v>
      </c>
      <c r="Z387">
        <v>18607.479047382167</v>
      </c>
      <c r="AA387">
        <v>4423.7225126544954</v>
      </c>
      <c r="AB387" t="s">
        <v>297</v>
      </c>
      <c r="AC387">
        <v>88.896321099999994</v>
      </c>
      <c r="AD387">
        <v>22.876254200000002</v>
      </c>
      <c r="AE387">
        <v>1495</v>
      </c>
      <c r="AF387">
        <v>0</v>
      </c>
    </row>
    <row r="388" spans="1:32" x14ac:dyDescent="0.45">
      <c r="A388" s="59" t="s">
        <v>196</v>
      </c>
      <c r="B388" s="59" t="s">
        <v>213</v>
      </c>
      <c r="C388" s="59" t="s">
        <v>236</v>
      </c>
      <c r="D388" s="59" t="s">
        <v>53</v>
      </c>
      <c r="E388" s="59" t="s">
        <v>53</v>
      </c>
      <c r="F388" s="59" t="s">
        <v>53</v>
      </c>
      <c r="G388">
        <v>0</v>
      </c>
      <c r="H388">
        <v>0</v>
      </c>
      <c r="I388">
        <v>0</v>
      </c>
      <c r="J388">
        <v>0</v>
      </c>
      <c r="K388">
        <v>0</v>
      </c>
      <c r="L388">
        <v>0</v>
      </c>
      <c r="M388">
        <v>0</v>
      </c>
      <c r="N388">
        <v>0</v>
      </c>
      <c r="O388">
        <v>0</v>
      </c>
      <c r="P388">
        <v>65</v>
      </c>
      <c r="Q388">
        <v>0</v>
      </c>
      <c r="R388">
        <v>0</v>
      </c>
      <c r="S388">
        <v>0</v>
      </c>
      <c r="T388">
        <v>1329</v>
      </c>
      <c r="U388">
        <v>148231.92233009721</v>
      </c>
      <c r="V388" s="59"/>
      <c r="W388">
        <v>1706</v>
      </c>
      <c r="X388">
        <v>987</v>
      </c>
      <c r="Y388">
        <v>342</v>
      </c>
      <c r="Z388">
        <v>18607.479047382167</v>
      </c>
      <c r="AA388">
        <v>4423.7225126544954</v>
      </c>
      <c r="AB388" t="s">
        <v>297</v>
      </c>
      <c r="AC388">
        <v>88.896321099999994</v>
      </c>
      <c r="AD388">
        <v>22.876254200000002</v>
      </c>
      <c r="AE388">
        <v>1495</v>
      </c>
      <c r="AF388">
        <v>0</v>
      </c>
    </row>
    <row r="389" spans="1:32" x14ac:dyDescent="0.45">
      <c r="A389" s="59" t="s">
        <v>196</v>
      </c>
      <c r="B389" s="59" t="s">
        <v>213</v>
      </c>
      <c r="C389" s="59" t="s">
        <v>236</v>
      </c>
      <c r="D389" s="59" t="s">
        <v>54</v>
      </c>
      <c r="E389" s="59" t="s">
        <v>54</v>
      </c>
      <c r="F389" s="59" t="s">
        <v>54</v>
      </c>
      <c r="G389">
        <v>0</v>
      </c>
      <c r="H389">
        <v>0</v>
      </c>
      <c r="I389">
        <v>0</v>
      </c>
      <c r="J389">
        <v>0</v>
      </c>
      <c r="K389">
        <v>0</v>
      </c>
      <c r="L389">
        <v>0</v>
      </c>
      <c r="M389">
        <v>0</v>
      </c>
      <c r="N389">
        <v>0</v>
      </c>
      <c r="O389">
        <v>0</v>
      </c>
      <c r="P389">
        <v>65</v>
      </c>
      <c r="Q389">
        <v>0</v>
      </c>
      <c r="R389">
        <v>0</v>
      </c>
      <c r="S389">
        <v>0</v>
      </c>
      <c r="T389">
        <v>1329</v>
      </c>
      <c r="U389">
        <v>148231.92233009721</v>
      </c>
      <c r="V389" s="59"/>
      <c r="W389">
        <v>1706</v>
      </c>
      <c r="X389">
        <v>987</v>
      </c>
      <c r="Y389">
        <v>342</v>
      </c>
      <c r="Z389">
        <v>18607.479047382167</v>
      </c>
      <c r="AA389">
        <v>4423.7225126544954</v>
      </c>
      <c r="AB389" t="s">
        <v>297</v>
      </c>
      <c r="AC389">
        <v>88.896321099999994</v>
      </c>
      <c r="AD389">
        <v>22.876254200000002</v>
      </c>
      <c r="AE389">
        <v>1495</v>
      </c>
      <c r="AF389">
        <v>0</v>
      </c>
    </row>
    <row r="390" spans="1:32" x14ac:dyDescent="0.45">
      <c r="A390" s="59" t="s">
        <v>196</v>
      </c>
      <c r="B390" s="59" t="s">
        <v>213</v>
      </c>
      <c r="C390" s="59" t="s">
        <v>236</v>
      </c>
      <c r="D390" s="59" t="s">
        <v>55</v>
      </c>
      <c r="E390" s="59" t="s">
        <v>55</v>
      </c>
      <c r="F390" s="59" t="s">
        <v>55</v>
      </c>
      <c r="G390">
        <v>0</v>
      </c>
      <c r="H390">
        <v>0</v>
      </c>
      <c r="I390">
        <v>0</v>
      </c>
      <c r="J390">
        <v>0</v>
      </c>
      <c r="K390">
        <v>0</v>
      </c>
      <c r="L390">
        <v>0</v>
      </c>
      <c r="M390">
        <v>0</v>
      </c>
      <c r="N390">
        <v>0</v>
      </c>
      <c r="O390">
        <v>0</v>
      </c>
      <c r="P390">
        <v>65</v>
      </c>
      <c r="Q390">
        <v>0</v>
      </c>
      <c r="R390">
        <v>0</v>
      </c>
      <c r="S390">
        <v>0</v>
      </c>
      <c r="T390">
        <v>1329</v>
      </c>
      <c r="U390">
        <v>148231.92233009721</v>
      </c>
      <c r="V390" s="59"/>
      <c r="W390">
        <v>1706</v>
      </c>
      <c r="X390">
        <v>987</v>
      </c>
      <c r="Y390">
        <v>342</v>
      </c>
      <c r="Z390">
        <v>18607.479047382167</v>
      </c>
      <c r="AA390">
        <v>4423.7225126544954</v>
      </c>
      <c r="AB390" t="s">
        <v>297</v>
      </c>
      <c r="AC390">
        <v>88.896321099999994</v>
      </c>
      <c r="AD390">
        <v>22.876254200000002</v>
      </c>
      <c r="AE390">
        <v>1495</v>
      </c>
      <c r="AF390">
        <v>0</v>
      </c>
    </row>
    <row r="391" spans="1:32" x14ac:dyDescent="0.45">
      <c r="A391" s="59" t="s">
        <v>196</v>
      </c>
      <c r="B391" s="59" t="s">
        <v>213</v>
      </c>
      <c r="C391" s="59" t="s">
        <v>236</v>
      </c>
      <c r="D391" s="59" t="s">
        <v>56</v>
      </c>
      <c r="E391" s="59" t="s">
        <v>56</v>
      </c>
      <c r="F391" s="59" t="s">
        <v>56</v>
      </c>
      <c r="G391">
        <v>0</v>
      </c>
      <c r="H391">
        <v>0</v>
      </c>
      <c r="I391">
        <v>0</v>
      </c>
      <c r="J391">
        <v>0</v>
      </c>
      <c r="K391">
        <v>0</v>
      </c>
      <c r="L391">
        <v>0</v>
      </c>
      <c r="M391">
        <v>0</v>
      </c>
      <c r="N391">
        <v>0</v>
      </c>
      <c r="O391">
        <v>0</v>
      </c>
      <c r="P391">
        <v>65</v>
      </c>
      <c r="Q391">
        <v>0</v>
      </c>
      <c r="R391">
        <v>0</v>
      </c>
      <c r="S391">
        <v>0</v>
      </c>
      <c r="T391">
        <v>1329</v>
      </c>
      <c r="U391">
        <v>148231.92233009721</v>
      </c>
      <c r="V391" s="59"/>
      <c r="W391">
        <v>1706</v>
      </c>
      <c r="X391">
        <v>987</v>
      </c>
      <c r="Y391">
        <v>342</v>
      </c>
      <c r="Z391">
        <v>18607.479047382167</v>
      </c>
      <c r="AA391">
        <v>4423.7225126544954</v>
      </c>
      <c r="AB391" t="s">
        <v>297</v>
      </c>
      <c r="AC391">
        <v>88.896321099999994</v>
      </c>
      <c r="AD391">
        <v>22.876254200000002</v>
      </c>
      <c r="AE391">
        <v>1495</v>
      </c>
      <c r="AF391">
        <v>0</v>
      </c>
    </row>
    <row r="392" spans="1:32" x14ac:dyDescent="0.45">
      <c r="A392" s="59" t="s">
        <v>196</v>
      </c>
      <c r="B392" s="59" t="s">
        <v>213</v>
      </c>
      <c r="C392" s="59" t="s">
        <v>236</v>
      </c>
      <c r="D392" s="59" t="s">
        <v>57</v>
      </c>
      <c r="E392" s="59" t="s">
        <v>57</v>
      </c>
      <c r="F392" s="59" t="s">
        <v>57</v>
      </c>
      <c r="G392">
        <v>0</v>
      </c>
      <c r="H392">
        <v>0</v>
      </c>
      <c r="I392">
        <v>0</v>
      </c>
      <c r="J392">
        <v>0</v>
      </c>
      <c r="K392">
        <v>0</v>
      </c>
      <c r="L392">
        <v>0</v>
      </c>
      <c r="M392">
        <v>0</v>
      </c>
      <c r="N392">
        <v>0</v>
      </c>
      <c r="O392">
        <v>0</v>
      </c>
      <c r="P392">
        <v>65</v>
      </c>
      <c r="Q392">
        <v>0</v>
      </c>
      <c r="R392">
        <v>0</v>
      </c>
      <c r="S392">
        <v>0</v>
      </c>
      <c r="T392">
        <v>1329</v>
      </c>
      <c r="U392">
        <v>148231.92233009721</v>
      </c>
      <c r="V392" s="59"/>
      <c r="W392">
        <v>1706</v>
      </c>
      <c r="X392">
        <v>987</v>
      </c>
      <c r="Y392">
        <v>342</v>
      </c>
      <c r="Z392">
        <v>18607.479047382167</v>
      </c>
      <c r="AA392">
        <v>4423.7225126544954</v>
      </c>
      <c r="AB392" t="s">
        <v>297</v>
      </c>
      <c r="AC392">
        <v>88.896321099999994</v>
      </c>
      <c r="AD392">
        <v>22.876254200000002</v>
      </c>
      <c r="AE392">
        <v>1495</v>
      </c>
      <c r="AF392">
        <v>0</v>
      </c>
    </row>
    <row r="393" spans="1:32" x14ac:dyDescent="0.45">
      <c r="A393" s="59" t="s">
        <v>196</v>
      </c>
      <c r="B393" s="59" t="s">
        <v>213</v>
      </c>
      <c r="C393" s="59" t="s">
        <v>236</v>
      </c>
      <c r="D393" s="59" t="s">
        <v>58</v>
      </c>
      <c r="E393" s="59" t="s">
        <v>58</v>
      </c>
      <c r="F393" s="59" t="s">
        <v>58</v>
      </c>
      <c r="G393">
        <v>0</v>
      </c>
      <c r="H393">
        <v>24</v>
      </c>
      <c r="I393">
        <v>24</v>
      </c>
      <c r="J393">
        <v>24</v>
      </c>
      <c r="K393">
        <v>0</v>
      </c>
      <c r="L393">
        <v>2177.184466019422</v>
      </c>
      <c r="M393">
        <v>236.118164467686</v>
      </c>
      <c r="N393">
        <v>21.367521367521</v>
      </c>
      <c r="O393">
        <v>2434.6701518546288</v>
      </c>
      <c r="P393">
        <v>65</v>
      </c>
      <c r="Q393">
        <v>36.923076899999998</v>
      </c>
      <c r="R393" t="s">
        <v>283</v>
      </c>
      <c r="S393">
        <v>0</v>
      </c>
      <c r="T393">
        <v>1329</v>
      </c>
      <c r="U393">
        <v>148231.92233009721</v>
      </c>
      <c r="V393" s="59"/>
      <c r="W393">
        <v>1706</v>
      </c>
      <c r="X393">
        <v>987</v>
      </c>
      <c r="Y393">
        <v>342</v>
      </c>
      <c r="Z393">
        <v>18607.479047382167</v>
      </c>
      <c r="AA393">
        <v>4423.7225126544954</v>
      </c>
      <c r="AB393" t="s">
        <v>297</v>
      </c>
      <c r="AC393">
        <v>88.896321099999994</v>
      </c>
      <c r="AD393">
        <v>22.876254200000002</v>
      </c>
      <c r="AE393">
        <v>1495</v>
      </c>
      <c r="AF393">
        <v>0</v>
      </c>
    </row>
    <row r="394" spans="1:32" x14ac:dyDescent="0.45">
      <c r="A394" s="59" t="s">
        <v>196</v>
      </c>
      <c r="B394" s="59" t="s">
        <v>213</v>
      </c>
      <c r="C394" s="59" t="s">
        <v>236</v>
      </c>
      <c r="D394" s="59" t="s">
        <v>59</v>
      </c>
      <c r="E394" s="59" t="s">
        <v>59</v>
      </c>
      <c r="F394" s="59" t="s">
        <v>59</v>
      </c>
      <c r="G394">
        <v>0</v>
      </c>
      <c r="H394">
        <v>0</v>
      </c>
      <c r="I394">
        <v>0</v>
      </c>
      <c r="J394">
        <v>0</v>
      </c>
      <c r="K394">
        <v>0</v>
      </c>
      <c r="L394">
        <v>0</v>
      </c>
      <c r="M394">
        <v>0</v>
      </c>
      <c r="N394">
        <v>0</v>
      </c>
      <c r="O394">
        <v>0</v>
      </c>
      <c r="P394">
        <v>65</v>
      </c>
      <c r="Q394">
        <v>0</v>
      </c>
      <c r="R394">
        <v>0</v>
      </c>
      <c r="S394">
        <v>0</v>
      </c>
      <c r="T394">
        <v>1329</v>
      </c>
      <c r="U394">
        <v>148231.92233009721</v>
      </c>
      <c r="V394" s="59"/>
      <c r="W394">
        <v>1706</v>
      </c>
      <c r="X394">
        <v>987</v>
      </c>
      <c r="Y394">
        <v>342</v>
      </c>
      <c r="Z394">
        <v>18607.479047382167</v>
      </c>
      <c r="AA394">
        <v>4423.7225126544954</v>
      </c>
      <c r="AB394" t="s">
        <v>297</v>
      </c>
      <c r="AC394">
        <v>88.896321099999994</v>
      </c>
      <c r="AD394">
        <v>22.876254200000002</v>
      </c>
      <c r="AE394">
        <v>1495</v>
      </c>
      <c r="AF394">
        <v>0</v>
      </c>
    </row>
    <row r="395" spans="1:32" x14ac:dyDescent="0.45">
      <c r="A395" s="59" t="s">
        <v>196</v>
      </c>
      <c r="B395" s="59" t="s">
        <v>213</v>
      </c>
      <c r="C395" s="59" t="s">
        <v>236</v>
      </c>
      <c r="D395" s="59" t="s">
        <v>28</v>
      </c>
      <c r="E395" s="59" t="s">
        <v>28</v>
      </c>
      <c r="F395" s="59" t="s">
        <v>28</v>
      </c>
      <c r="G395">
        <v>0</v>
      </c>
      <c r="H395">
        <v>0</v>
      </c>
      <c r="I395">
        <v>0</v>
      </c>
      <c r="J395">
        <v>0</v>
      </c>
      <c r="K395">
        <v>0</v>
      </c>
      <c r="L395">
        <v>0</v>
      </c>
      <c r="M395">
        <v>0</v>
      </c>
      <c r="N395">
        <v>0</v>
      </c>
      <c r="O395">
        <v>0</v>
      </c>
      <c r="P395">
        <v>65</v>
      </c>
      <c r="Q395">
        <v>0</v>
      </c>
      <c r="R395">
        <v>0</v>
      </c>
      <c r="S395">
        <v>0</v>
      </c>
      <c r="T395">
        <v>1329</v>
      </c>
      <c r="U395">
        <v>148231.92233009721</v>
      </c>
      <c r="V395" s="59"/>
      <c r="W395">
        <v>1706</v>
      </c>
      <c r="X395">
        <v>987</v>
      </c>
      <c r="Y395">
        <v>342</v>
      </c>
      <c r="Z395">
        <v>18607.479047382167</v>
      </c>
      <c r="AA395">
        <v>4423.7225126544954</v>
      </c>
      <c r="AB395" t="s">
        <v>297</v>
      </c>
      <c r="AC395">
        <v>88.896321099999994</v>
      </c>
      <c r="AD395">
        <v>22.876254200000002</v>
      </c>
      <c r="AE395">
        <v>1495</v>
      </c>
      <c r="AF395">
        <v>0</v>
      </c>
    </row>
    <row r="396" spans="1:32" x14ac:dyDescent="0.45">
      <c r="A396" s="59" t="s">
        <v>196</v>
      </c>
      <c r="B396" s="59" t="s">
        <v>213</v>
      </c>
      <c r="C396" s="59" t="s">
        <v>236</v>
      </c>
      <c r="D396" s="59" t="s">
        <v>60</v>
      </c>
      <c r="E396" s="59" t="s">
        <v>60</v>
      </c>
      <c r="F396" s="59" t="s">
        <v>60</v>
      </c>
      <c r="G396">
        <v>0</v>
      </c>
      <c r="H396">
        <v>2</v>
      </c>
      <c r="I396">
        <v>3</v>
      </c>
      <c r="J396">
        <v>1</v>
      </c>
      <c r="K396">
        <v>1</v>
      </c>
      <c r="L396">
        <v>261.65048543689397</v>
      </c>
      <c r="M396">
        <v>29.126213592233</v>
      </c>
      <c r="N396">
        <v>0</v>
      </c>
      <c r="O396">
        <v>290.77669902912697</v>
      </c>
      <c r="P396">
        <v>65</v>
      </c>
      <c r="Q396">
        <v>3.0769230799999998</v>
      </c>
      <c r="R396">
        <v>130.82524271844699</v>
      </c>
      <c r="S396">
        <v>1.5384615399999999</v>
      </c>
      <c r="T396">
        <v>1329</v>
      </c>
      <c r="U396">
        <v>148231.92233009721</v>
      </c>
      <c r="V396" s="59"/>
      <c r="W396">
        <v>1706</v>
      </c>
      <c r="X396">
        <v>987</v>
      </c>
      <c r="Y396">
        <v>342</v>
      </c>
      <c r="Z396">
        <v>18607.479047382167</v>
      </c>
      <c r="AA396">
        <v>4423.7225126544954</v>
      </c>
      <c r="AB396" t="s">
        <v>297</v>
      </c>
      <c r="AC396">
        <v>88.896321099999994</v>
      </c>
      <c r="AD396">
        <v>22.876254200000002</v>
      </c>
      <c r="AE396">
        <v>1495</v>
      </c>
      <c r="AF396">
        <v>0</v>
      </c>
    </row>
    <row r="397" spans="1:32" x14ac:dyDescent="0.45">
      <c r="A397" s="59" t="s">
        <v>196</v>
      </c>
      <c r="B397" s="59" t="s">
        <v>213</v>
      </c>
      <c r="C397" s="59" t="s">
        <v>236</v>
      </c>
      <c r="D397" s="59" t="s">
        <v>61</v>
      </c>
      <c r="E397" s="59" t="s">
        <v>61</v>
      </c>
      <c r="F397" s="59" t="s">
        <v>61</v>
      </c>
      <c r="G397">
        <v>0</v>
      </c>
      <c r="H397">
        <v>0</v>
      </c>
      <c r="I397">
        <v>0</v>
      </c>
      <c r="J397">
        <v>0</v>
      </c>
      <c r="K397">
        <v>0</v>
      </c>
      <c r="L397">
        <v>0</v>
      </c>
      <c r="M397">
        <v>0</v>
      </c>
      <c r="N397">
        <v>0</v>
      </c>
      <c r="O397">
        <v>0</v>
      </c>
      <c r="P397">
        <v>65</v>
      </c>
      <c r="Q397">
        <v>0</v>
      </c>
      <c r="R397">
        <v>0</v>
      </c>
      <c r="S397">
        <v>0</v>
      </c>
      <c r="T397">
        <v>1329</v>
      </c>
      <c r="U397">
        <v>148231.92233009721</v>
      </c>
      <c r="V397" s="59"/>
      <c r="W397">
        <v>1706</v>
      </c>
      <c r="X397">
        <v>987</v>
      </c>
      <c r="Y397">
        <v>342</v>
      </c>
      <c r="Z397">
        <v>18607.479047382167</v>
      </c>
      <c r="AA397">
        <v>4423.7225126544954</v>
      </c>
      <c r="AB397" t="s">
        <v>297</v>
      </c>
      <c r="AC397">
        <v>88.896321099999994</v>
      </c>
      <c r="AD397">
        <v>22.876254200000002</v>
      </c>
      <c r="AE397">
        <v>1495</v>
      </c>
      <c r="AF397">
        <v>0</v>
      </c>
    </row>
    <row r="398" spans="1:32" x14ac:dyDescent="0.45">
      <c r="A398" s="59" t="s">
        <v>196</v>
      </c>
      <c r="B398" s="59" t="s">
        <v>213</v>
      </c>
      <c r="C398" s="59" t="s">
        <v>236</v>
      </c>
      <c r="D398" s="59" t="s">
        <v>62</v>
      </c>
      <c r="E398" s="59" t="s">
        <v>62</v>
      </c>
      <c r="F398" s="59" t="s">
        <v>62</v>
      </c>
      <c r="G398">
        <v>0</v>
      </c>
      <c r="H398">
        <v>0</v>
      </c>
      <c r="I398">
        <v>0</v>
      </c>
      <c r="J398">
        <v>0</v>
      </c>
      <c r="K398">
        <v>0</v>
      </c>
      <c r="L398">
        <v>0</v>
      </c>
      <c r="M398">
        <v>0</v>
      </c>
      <c r="N398">
        <v>0</v>
      </c>
      <c r="O398">
        <v>0</v>
      </c>
      <c r="P398">
        <v>65</v>
      </c>
      <c r="Q398">
        <v>0</v>
      </c>
      <c r="R398">
        <v>0</v>
      </c>
      <c r="S398">
        <v>0</v>
      </c>
      <c r="T398">
        <v>1329</v>
      </c>
      <c r="U398">
        <v>148231.92233009721</v>
      </c>
      <c r="V398" s="59"/>
      <c r="W398">
        <v>1706</v>
      </c>
      <c r="X398">
        <v>987</v>
      </c>
      <c r="Y398">
        <v>342</v>
      </c>
      <c r="Z398">
        <v>18607.479047382167</v>
      </c>
      <c r="AA398">
        <v>4423.7225126544954</v>
      </c>
      <c r="AB398" t="s">
        <v>297</v>
      </c>
      <c r="AC398">
        <v>88.896321099999994</v>
      </c>
      <c r="AD398">
        <v>22.876254200000002</v>
      </c>
      <c r="AE398">
        <v>1495</v>
      </c>
      <c r="AF398">
        <v>0</v>
      </c>
    </row>
    <row r="399" spans="1:32" x14ac:dyDescent="0.45">
      <c r="A399" s="59" t="s">
        <v>196</v>
      </c>
      <c r="B399" s="59" t="s">
        <v>213</v>
      </c>
      <c r="C399" s="59" t="s">
        <v>236</v>
      </c>
      <c r="D399" s="59" t="s">
        <v>63</v>
      </c>
      <c r="E399" s="59" t="s">
        <v>63</v>
      </c>
      <c r="F399" s="59" t="s">
        <v>63</v>
      </c>
      <c r="G399">
        <v>0</v>
      </c>
      <c r="H399">
        <v>0</v>
      </c>
      <c r="I399">
        <v>0</v>
      </c>
      <c r="J399">
        <v>0</v>
      </c>
      <c r="K399">
        <v>0</v>
      </c>
      <c r="L399">
        <v>0</v>
      </c>
      <c r="M399">
        <v>0</v>
      </c>
      <c r="N399">
        <v>0</v>
      </c>
      <c r="O399">
        <v>0</v>
      </c>
      <c r="P399">
        <v>65</v>
      </c>
      <c r="Q399">
        <v>0</v>
      </c>
      <c r="R399">
        <v>0</v>
      </c>
      <c r="S399">
        <v>0</v>
      </c>
      <c r="T399">
        <v>1329</v>
      </c>
      <c r="U399">
        <v>148231.92233009721</v>
      </c>
      <c r="V399" s="59"/>
      <c r="W399">
        <v>1706</v>
      </c>
      <c r="X399">
        <v>987</v>
      </c>
      <c r="Y399">
        <v>342</v>
      </c>
      <c r="Z399">
        <v>18607.479047382167</v>
      </c>
      <c r="AA399">
        <v>4423.7225126544954</v>
      </c>
      <c r="AB399" t="s">
        <v>297</v>
      </c>
      <c r="AC399">
        <v>88.896321099999994</v>
      </c>
      <c r="AD399">
        <v>22.876254200000002</v>
      </c>
      <c r="AE399">
        <v>1495</v>
      </c>
      <c r="AF399">
        <v>0</v>
      </c>
    </row>
    <row r="400" spans="1:32" x14ac:dyDescent="0.45">
      <c r="A400" s="59" t="s">
        <v>196</v>
      </c>
      <c r="B400" s="59" t="s">
        <v>213</v>
      </c>
      <c r="C400" s="59" t="s">
        <v>236</v>
      </c>
      <c r="D400" s="59" t="s">
        <v>64</v>
      </c>
      <c r="E400" s="59" t="s">
        <v>64</v>
      </c>
      <c r="F400" s="59" t="s">
        <v>64</v>
      </c>
      <c r="G400">
        <v>0</v>
      </c>
      <c r="H400">
        <v>0</v>
      </c>
      <c r="I400">
        <v>0</v>
      </c>
      <c r="J400">
        <v>0</v>
      </c>
      <c r="K400">
        <v>0</v>
      </c>
      <c r="L400">
        <v>0</v>
      </c>
      <c r="M400">
        <v>0</v>
      </c>
      <c r="N400">
        <v>0</v>
      </c>
      <c r="O400">
        <v>0</v>
      </c>
      <c r="P400">
        <v>65</v>
      </c>
      <c r="Q400">
        <v>0</v>
      </c>
      <c r="R400">
        <v>0</v>
      </c>
      <c r="S400">
        <v>0</v>
      </c>
      <c r="T400">
        <v>1329</v>
      </c>
      <c r="U400">
        <v>148231.92233009721</v>
      </c>
      <c r="V400" s="59"/>
      <c r="W400">
        <v>1706</v>
      </c>
      <c r="X400">
        <v>987</v>
      </c>
      <c r="Y400">
        <v>342</v>
      </c>
      <c r="Z400">
        <v>18607.479047382167</v>
      </c>
      <c r="AA400">
        <v>4423.7225126544954</v>
      </c>
      <c r="AB400" t="s">
        <v>297</v>
      </c>
      <c r="AC400">
        <v>88.896321099999994</v>
      </c>
      <c r="AD400">
        <v>22.876254200000002</v>
      </c>
      <c r="AE400">
        <v>1495</v>
      </c>
      <c r="AF400">
        <v>0</v>
      </c>
    </row>
    <row r="401" spans="1:32" x14ac:dyDescent="0.45">
      <c r="A401" s="59" t="s">
        <v>196</v>
      </c>
      <c r="B401" s="59" t="s">
        <v>213</v>
      </c>
      <c r="C401" s="59" t="s">
        <v>236</v>
      </c>
      <c r="D401" s="59" t="s">
        <v>65</v>
      </c>
      <c r="E401" s="59" t="s">
        <v>65</v>
      </c>
      <c r="F401" s="59" t="s">
        <v>65</v>
      </c>
      <c r="G401">
        <v>0</v>
      </c>
      <c r="H401">
        <v>0</v>
      </c>
      <c r="I401">
        <v>0</v>
      </c>
      <c r="J401">
        <v>0</v>
      </c>
      <c r="K401">
        <v>0</v>
      </c>
      <c r="L401">
        <v>0</v>
      </c>
      <c r="M401">
        <v>0</v>
      </c>
      <c r="N401">
        <v>0</v>
      </c>
      <c r="O401">
        <v>0</v>
      </c>
      <c r="P401">
        <v>65</v>
      </c>
      <c r="Q401">
        <v>0</v>
      </c>
      <c r="R401">
        <v>0</v>
      </c>
      <c r="S401">
        <v>0</v>
      </c>
      <c r="T401">
        <v>1329</v>
      </c>
      <c r="U401">
        <v>148231.92233009721</v>
      </c>
      <c r="V401" s="59"/>
      <c r="W401">
        <v>1706</v>
      </c>
      <c r="X401">
        <v>987</v>
      </c>
      <c r="Y401">
        <v>342</v>
      </c>
      <c r="Z401">
        <v>18607.479047382167</v>
      </c>
      <c r="AA401">
        <v>4423.7225126544954</v>
      </c>
      <c r="AB401" t="s">
        <v>297</v>
      </c>
      <c r="AC401">
        <v>88.896321099999994</v>
      </c>
      <c r="AD401">
        <v>22.876254200000002</v>
      </c>
      <c r="AE401">
        <v>1495</v>
      </c>
      <c r="AF401">
        <v>0</v>
      </c>
    </row>
    <row r="402" spans="1:32" x14ac:dyDescent="0.45">
      <c r="A402" s="59" t="s">
        <v>196</v>
      </c>
      <c r="B402" s="59" t="s">
        <v>213</v>
      </c>
      <c r="C402" s="59" t="s">
        <v>236</v>
      </c>
      <c r="D402" s="59" t="s">
        <v>66</v>
      </c>
      <c r="E402" s="59" t="s">
        <v>66</v>
      </c>
      <c r="F402" s="59" t="s">
        <v>66</v>
      </c>
      <c r="G402">
        <v>0</v>
      </c>
      <c r="H402">
        <v>0</v>
      </c>
      <c r="I402">
        <v>0</v>
      </c>
      <c r="J402">
        <v>0</v>
      </c>
      <c r="K402">
        <v>0</v>
      </c>
      <c r="L402">
        <v>0</v>
      </c>
      <c r="M402">
        <v>0</v>
      </c>
      <c r="N402">
        <v>0</v>
      </c>
      <c r="O402">
        <v>0</v>
      </c>
      <c r="P402">
        <v>65</v>
      </c>
      <c r="Q402">
        <v>0</v>
      </c>
      <c r="R402">
        <v>0</v>
      </c>
      <c r="S402">
        <v>0</v>
      </c>
      <c r="T402">
        <v>1329</v>
      </c>
      <c r="U402">
        <v>148231.92233009721</v>
      </c>
      <c r="V402" s="59"/>
      <c r="W402">
        <v>1706</v>
      </c>
      <c r="X402">
        <v>987</v>
      </c>
      <c r="Y402">
        <v>342</v>
      </c>
      <c r="Z402">
        <v>18607.479047382167</v>
      </c>
      <c r="AA402">
        <v>4423.7225126544954</v>
      </c>
      <c r="AB402" t="s">
        <v>297</v>
      </c>
      <c r="AC402">
        <v>88.896321099999994</v>
      </c>
      <c r="AD402">
        <v>22.876254200000002</v>
      </c>
      <c r="AE402">
        <v>1495</v>
      </c>
      <c r="AF402">
        <v>0</v>
      </c>
    </row>
    <row r="403" spans="1:32" x14ac:dyDescent="0.45">
      <c r="A403" s="59" t="s">
        <v>196</v>
      </c>
      <c r="B403" s="59" t="s">
        <v>213</v>
      </c>
      <c r="C403" s="59" t="s">
        <v>236</v>
      </c>
      <c r="D403" s="59" t="s">
        <v>67</v>
      </c>
      <c r="E403" s="59" t="s">
        <v>67</v>
      </c>
      <c r="F403" s="59" t="s">
        <v>67</v>
      </c>
      <c r="G403">
        <v>0</v>
      </c>
      <c r="H403">
        <v>0</v>
      </c>
      <c r="I403">
        <v>0</v>
      </c>
      <c r="J403">
        <v>0</v>
      </c>
      <c r="K403">
        <v>0</v>
      </c>
      <c r="L403">
        <v>0</v>
      </c>
      <c r="M403">
        <v>0</v>
      </c>
      <c r="N403">
        <v>0</v>
      </c>
      <c r="O403">
        <v>0</v>
      </c>
      <c r="P403">
        <v>65</v>
      </c>
      <c r="Q403">
        <v>0</v>
      </c>
      <c r="R403">
        <v>0</v>
      </c>
      <c r="S403">
        <v>0</v>
      </c>
      <c r="T403">
        <v>1329</v>
      </c>
      <c r="U403">
        <v>148231.92233009721</v>
      </c>
      <c r="V403" s="59"/>
      <c r="W403">
        <v>1706</v>
      </c>
      <c r="X403">
        <v>987</v>
      </c>
      <c r="Y403">
        <v>342</v>
      </c>
      <c r="Z403">
        <v>18607.479047382167</v>
      </c>
      <c r="AA403">
        <v>4423.7225126544954</v>
      </c>
      <c r="AB403" t="s">
        <v>297</v>
      </c>
      <c r="AC403">
        <v>88.896321099999994</v>
      </c>
      <c r="AD403">
        <v>22.876254200000002</v>
      </c>
      <c r="AE403">
        <v>1495</v>
      </c>
      <c r="AF403">
        <v>0</v>
      </c>
    </row>
    <row r="404" spans="1:32" x14ac:dyDescent="0.45">
      <c r="A404" s="59" t="s">
        <v>196</v>
      </c>
      <c r="B404" s="59" t="s">
        <v>213</v>
      </c>
      <c r="C404" s="59" t="s">
        <v>236</v>
      </c>
      <c r="D404" s="59" t="s">
        <v>68</v>
      </c>
      <c r="E404" s="59" t="s">
        <v>68</v>
      </c>
      <c r="F404" s="59" t="s">
        <v>68</v>
      </c>
      <c r="G404">
        <v>0</v>
      </c>
      <c r="H404">
        <v>0</v>
      </c>
      <c r="I404">
        <v>0</v>
      </c>
      <c r="J404">
        <v>0</v>
      </c>
      <c r="K404">
        <v>0</v>
      </c>
      <c r="L404">
        <v>0</v>
      </c>
      <c r="M404">
        <v>0</v>
      </c>
      <c r="N404">
        <v>0</v>
      </c>
      <c r="O404">
        <v>0</v>
      </c>
      <c r="P404">
        <v>65</v>
      </c>
      <c r="Q404">
        <v>0</v>
      </c>
      <c r="R404">
        <v>0</v>
      </c>
      <c r="S404">
        <v>0</v>
      </c>
      <c r="T404">
        <v>1329</v>
      </c>
      <c r="U404">
        <v>148231.92233009721</v>
      </c>
      <c r="V404" s="59"/>
      <c r="W404">
        <v>1706</v>
      </c>
      <c r="X404">
        <v>987</v>
      </c>
      <c r="Y404">
        <v>342</v>
      </c>
      <c r="Z404">
        <v>18607.479047382167</v>
      </c>
      <c r="AA404">
        <v>4423.7225126544954</v>
      </c>
      <c r="AB404" t="s">
        <v>297</v>
      </c>
      <c r="AC404">
        <v>88.896321099999994</v>
      </c>
      <c r="AD404">
        <v>22.876254200000002</v>
      </c>
      <c r="AE404">
        <v>1495</v>
      </c>
      <c r="AF404">
        <v>0</v>
      </c>
    </row>
    <row r="405" spans="1:32" x14ac:dyDescent="0.45">
      <c r="A405" s="59" t="s">
        <v>196</v>
      </c>
      <c r="B405" s="59" t="s">
        <v>213</v>
      </c>
      <c r="C405" s="59" t="s">
        <v>236</v>
      </c>
      <c r="D405" s="59" t="s">
        <v>69</v>
      </c>
      <c r="E405" s="59" t="s">
        <v>69</v>
      </c>
      <c r="F405" s="59" t="s">
        <v>69</v>
      </c>
      <c r="G405">
        <v>0</v>
      </c>
      <c r="H405">
        <v>0</v>
      </c>
      <c r="I405">
        <v>0</v>
      </c>
      <c r="J405">
        <v>0</v>
      </c>
      <c r="K405">
        <v>0</v>
      </c>
      <c r="L405">
        <v>0</v>
      </c>
      <c r="M405">
        <v>0</v>
      </c>
      <c r="N405">
        <v>0</v>
      </c>
      <c r="O405">
        <v>0</v>
      </c>
      <c r="P405">
        <v>65</v>
      </c>
      <c r="Q405">
        <v>0</v>
      </c>
      <c r="R405">
        <v>0</v>
      </c>
      <c r="S405">
        <v>0</v>
      </c>
      <c r="T405">
        <v>1329</v>
      </c>
      <c r="U405">
        <v>148231.92233009721</v>
      </c>
      <c r="V405" s="59"/>
      <c r="W405">
        <v>1706</v>
      </c>
      <c r="X405">
        <v>987</v>
      </c>
      <c r="Y405">
        <v>342</v>
      </c>
      <c r="Z405">
        <v>18607.479047382167</v>
      </c>
      <c r="AA405">
        <v>4423.7225126544954</v>
      </c>
      <c r="AB405" t="s">
        <v>297</v>
      </c>
      <c r="AC405">
        <v>88.896321099999994</v>
      </c>
      <c r="AD405">
        <v>22.876254200000002</v>
      </c>
      <c r="AE405">
        <v>1495</v>
      </c>
      <c r="AF405">
        <v>0</v>
      </c>
    </row>
    <row r="406" spans="1:32" x14ac:dyDescent="0.45">
      <c r="A406" s="59" t="s">
        <v>196</v>
      </c>
      <c r="B406" s="59" t="s">
        <v>213</v>
      </c>
      <c r="C406" s="59" t="s">
        <v>236</v>
      </c>
      <c r="D406" s="59" t="s">
        <v>70</v>
      </c>
      <c r="E406" s="59" t="s">
        <v>70</v>
      </c>
      <c r="F406" s="59" t="s">
        <v>70</v>
      </c>
      <c r="G406">
        <v>0</v>
      </c>
      <c r="H406">
        <v>4</v>
      </c>
      <c r="I406">
        <v>4</v>
      </c>
      <c r="J406">
        <v>4</v>
      </c>
      <c r="K406">
        <v>0</v>
      </c>
      <c r="L406">
        <v>563.10679611650403</v>
      </c>
      <c r="M406">
        <v>38.834951456311998</v>
      </c>
      <c r="N406">
        <v>42.735042735042001</v>
      </c>
      <c r="O406">
        <v>644.67679030785803</v>
      </c>
      <c r="P406">
        <v>65</v>
      </c>
      <c r="Q406">
        <v>6.1538461499999997</v>
      </c>
      <c r="R406">
        <v>140.77669902912601</v>
      </c>
      <c r="S406">
        <v>0</v>
      </c>
      <c r="T406">
        <v>1329</v>
      </c>
      <c r="U406">
        <v>148231.92233009721</v>
      </c>
      <c r="V406" s="59"/>
      <c r="W406">
        <v>1706</v>
      </c>
      <c r="X406">
        <v>987</v>
      </c>
      <c r="Y406">
        <v>342</v>
      </c>
      <c r="Z406">
        <v>18607.479047382167</v>
      </c>
      <c r="AA406">
        <v>4423.7225126544954</v>
      </c>
      <c r="AB406" t="s">
        <v>297</v>
      </c>
      <c r="AC406">
        <v>88.896321099999994</v>
      </c>
      <c r="AD406">
        <v>22.876254200000002</v>
      </c>
      <c r="AE406">
        <v>1495</v>
      </c>
      <c r="AF406">
        <v>0</v>
      </c>
    </row>
    <row r="407" spans="1:32" x14ac:dyDescent="0.45">
      <c r="A407" s="59" t="s">
        <v>196</v>
      </c>
      <c r="B407" s="59" t="s">
        <v>213</v>
      </c>
      <c r="C407" s="59" t="s">
        <v>236</v>
      </c>
      <c r="D407" s="59" t="s">
        <v>71</v>
      </c>
      <c r="E407" s="59" t="s">
        <v>71</v>
      </c>
      <c r="F407" s="59" t="s">
        <v>71</v>
      </c>
      <c r="G407">
        <v>0</v>
      </c>
      <c r="H407">
        <v>0</v>
      </c>
      <c r="I407">
        <v>0</v>
      </c>
      <c r="J407">
        <v>0</v>
      </c>
      <c r="K407">
        <v>0</v>
      </c>
      <c r="L407">
        <v>0</v>
      </c>
      <c r="M407">
        <v>0</v>
      </c>
      <c r="N407">
        <v>0</v>
      </c>
      <c r="O407">
        <v>0</v>
      </c>
      <c r="P407">
        <v>65</v>
      </c>
      <c r="Q407">
        <v>0</v>
      </c>
      <c r="R407">
        <v>0</v>
      </c>
      <c r="S407">
        <v>0</v>
      </c>
      <c r="T407">
        <v>1329</v>
      </c>
      <c r="U407">
        <v>148231.92233009721</v>
      </c>
      <c r="V407" s="59"/>
      <c r="W407">
        <v>1706</v>
      </c>
      <c r="X407">
        <v>987</v>
      </c>
      <c r="Y407">
        <v>342</v>
      </c>
      <c r="Z407">
        <v>18607.479047382167</v>
      </c>
      <c r="AA407">
        <v>4423.7225126544954</v>
      </c>
      <c r="AB407" t="s">
        <v>297</v>
      </c>
      <c r="AC407">
        <v>88.896321099999994</v>
      </c>
      <c r="AD407">
        <v>22.876254200000002</v>
      </c>
      <c r="AE407">
        <v>1495</v>
      </c>
      <c r="AF407">
        <v>0</v>
      </c>
    </row>
    <row r="408" spans="1:32" x14ac:dyDescent="0.45">
      <c r="A408" s="59" t="s">
        <v>196</v>
      </c>
      <c r="B408" s="59" t="s">
        <v>213</v>
      </c>
      <c r="C408" s="59" t="s">
        <v>236</v>
      </c>
      <c r="D408" s="59" t="s">
        <v>72</v>
      </c>
      <c r="E408" s="59" t="s">
        <v>72</v>
      </c>
      <c r="F408" s="59" t="s">
        <v>72</v>
      </c>
      <c r="G408">
        <v>0</v>
      </c>
      <c r="H408">
        <v>6</v>
      </c>
      <c r="I408">
        <v>7</v>
      </c>
      <c r="J408">
        <v>5</v>
      </c>
      <c r="K408">
        <v>1</v>
      </c>
      <c r="L408">
        <v>1099.805825242719</v>
      </c>
      <c r="M408">
        <v>38.834951456311998</v>
      </c>
      <c r="N408">
        <v>0</v>
      </c>
      <c r="O408">
        <v>1138.640776699031</v>
      </c>
      <c r="P408">
        <v>65</v>
      </c>
      <c r="Q408">
        <v>9.2307692299999999</v>
      </c>
      <c r="R408">
        <v>183.3009708737865</v>
      </c>
      <c r="S408">
        <v>1.5384615399999999</v>
      </c>
      <c r="T408">
        <v>1329</v>
      </c>
      <c r="U408">
        <v>148231.92233009721</v>
      </c>
      <c r="V408" s="59"/>
      <c r="W408">
        <v>1706</v>
      </c>
      <c r="X408">
        <v>987</v>
      </c>
      <c r="Y408">
        <v>342</v>
      </c>
      <c r="Z408">
        <v>18607.479047382167</v>
      </c>
      <c r="AA408">
        <v>4423.7225126544954</v>
      </c>
      <c r="AB408" t="s">
        <v>297</v>
      </c>
      <c r="AC408">
        <v>88.896321099999994</v>
      </c>
      <c r="AD408">
        <v>22.876254200000002</v>
      </c>
      <c r="AE408">
        <v>1495</v>
      </c>
      <c r="AF408">
        <v>0</v>
      </c>
    </row>
    <row r="409" spans="1:32" x14ac:dyDescent="0.45">
      <c r="A409" s="59" t="s">
        <v>196</v>
      </c>
      <c r="B409" s="59" t="s">
        <v>213</v>
      </c>
      <c r="C409" s="59" t="s">
        <v>236</v>
      </c>
      <c r="D409" s="59" t="s">
        <v>73</v>
      </c>
      <c r="E409" s="59" t="s">
        <v>73</v>
      </c>
      <c r="F409" s="59" t="s">
        <v>73</v>
      </c>
      <c r="G409">
        <v>0</v>
      </c>
      <c r="H409">
        <v>3</v>
      </c>
      <c r="I409">
        <v>4</v>
      </c>
      <c r="J409">
        <v>2</v>
      </c>
      <c r="K409">
        <v>1</v>
      </c>
      <c r="L409">
        <v>517.47572815533897</v>
      </c>
      <c r="M409">
        <v>38.834951456311003</v>
      </c>
      <c r="N409">
        <v>-30</v>
      </c>
      <c r="O409">
        <v>526.31067961165002</v>
      </c>
      <c r="P409">
        <v>65</v>
      </c>
      <c r="Q409">
        <v>4.6153846200000004</v>
      </c>
      <c r="R409">
        <v>172.49190938511299</v>
      </c>
      <c r="S409">
        <v>1.5384615399999999</v>
      </c>
      <c r="T409">
        <v>1329</v>
      </c>
      <c r="U409">
        <v>148231.92233009721</v>
      </c>
      <c r="V409" s="59"/>
      <c r="W409">
        <v>1706</v>
      </c>
      <c r="X409">
        <v>987</v>
      </c>
      <c r="Y409">
        <v>342</v>
      </c>
      <c r="Z409">
        <v>18607.479047382167</v>
      </c>
      <c r="AA409">
        <v>4423.7225126544954</v>
      </c>
      <c r="AB409" t="s">
        <v>297</v>
      </c>
      <c r="AC409">
        <v>88.896321099999994</v>
      </c>
      <c r="AD409">
        <v>22.876254200000002</v>
      </c>
      <c r="AE409">
        <v>1495</v>
      </c>
      <c r="AF409">
        <v>0</v>
      </c>
    </row>
    <row r="410" spans="1:32" x14ac:dyDescent="0.45">
      <c r="A410" s="59" t="s">
        <v>196</v>
      </c>
      <c r="B410" s="59" t="s">
        <v>214</v>
      </c>
      <c r="C410" s="59" t="s">
        <v>237</v>
      </c>
      <c r="D410" s="59" t="s">
        <v>51</v>
      </c>
      <c r="E410" s="59" t="s">
        <v>51</v>
      </c>
      <c r="F410" s="59" t="s">
        <v>51</v>
      </c>
      <c r="G410">
        <v>0</v>
      </c>
      <c r="H410">
        <v>0</v>
      </c>
      <c r="I410">
        <v>0</v>
      </c>
      <c r="J410">
        <v>0</v>
      </c>
      <c r="K410">
        <v>0</v>
      </c>
      <c r="L410">
        <v>0</v>
      </c>
      <c r="M410">
        <v>0</v>
      </c>
      <c r="N410">
        <v>0</v>
      </c>
      <c r="O410">
        <v>0</v>
      </c>
      <c r="P410">
        <v>65</v>
      </c>
      <c r="Q410">
        <v>0</v>
      </c>
      <c r="R410">
        <v>0</v>
      </c>
      <c r="S410">
        <v>0</v>
      </c>
      <c r="T410">
        <v>1329</v>
      </c>
      <c r="U410">
        <v>148231.92233009721</v>
      </c>
      <c r="V410" s="59"/>
      <c r="W410">
        <v>1706</v>
      </c>
      <c r="X410">
        <v>987</v>
      </c>
      <c r="Y410">
        <v>342</v>
      </c>
      <c r="Z410">
        <v>18607.479047382167</v>
      </c>
      <c r="AA410">
        <v>4423.7225126544954</v>
      </c>
      <c r="AB410" t="s">
        <v>297</v>
      </c>
      <c r="AC410">
        <v>88.896321099999994</v>
      </c>
      <c r="AD410">
        <v>22.876254200000002</v>
      </c>
      <c r="AE410">
        <v>1495</v>
      </c>
      <c r="AF410">
        <v>0</v>
      </c>
    </row>
    <row r="411" spans="1:32" x14ac:dyDescent="0.45">
      <c r="A411" s="59" t="s">
        <v>196</v>
      </c>
      <c r="B411" s="59" t="s">
        <v>214</v>
      </c>
      <c r="C411" s="59" t="s">
        <v>237</v>
      </c>
      <c r="D411" s="59" t="s">
        <v>52</v>
      </c>
      <c r="E411" s="59" t="s">
        <v>52</v>
      </c>
      <c r="F411" s="59" t="s">
        <v>52</v>
      </c>
      <c r="G411">
        <v>0</v>
      </c>
      <c r="H411">
        <v>3</v>
      </c>
      <c r="I411">
        <v>3</v>
      </c>
      <c r="J411">
        <v>3</v>
      </c>
      <c r="K411">
        <v>0</v>
      </c>
      <c r="L411">
        <v>529.12621359223294</v>
      </c>
      <c r="M411">
        <v>29.126213592233999</v>
      </c>
      <c r="N411">
        <v>47.008547008546003</v>
      </c>
      <c r="O411">
        <v>605.260974193013</v>
      </c>
      <c r="P411">
        <v>65</v>
      </c>
      <c r="Q411">
        <v>4.6153846200000004</v>
      </c>
      <c r="R411" t="s">
        <v>284</v>
      </c>
      <c r="S411">
        <v>0</v>
      </c>
      <c r="T411">
        <v>1329</v>
      </c>
      <c r="U411">
        <v>148231.92233009721</v>
      </c>
      <c r="V411" s="59"/>
      <c r="W411">
        <v>1706</v>
      </c>
      <c r="X411">
        <v>987</v>
      </c>
      <c r="Y411">
        <v>342</v>
      </c>
      <c r="Z411">
        <v>18607.479047382167</v>
      </c>
      <c r="AA411">
        <v>4423.7225126544954</v>
      </c>
      <c r="AB411" t="s">
        <v>297</v>
      </c>
      <c r="AC411">
        <v>88.896321099999994</v>
      </c>
      <c r="AD411">
        <v>22.876254200000002</v>
      </c>
      <c r="AE411">
        <v>1495</v>
      </c>
      <c r="AF411">
        <v>0</v>
      </c>
    </row>
    <row r="412" spans="1:32" x14ac:dyDescent="0.45">
      <c r="A412" s="59" t="s">
        <v>196</v>
      </c>
      <c r="B412" s="59" t="s">
        <v>214</v>
      </c>
      <c r="C412" s="59" t="s">
        <v>237</v>
      </c>
      <c r="D412" s="59" t="s">
        <v>53</v>
      </c>
      <c r="E412" s="59" t="s">
        <v>53</v>
      </c>
      <c r="F412" s="59" t="s">
        <v>53</v>
      </c>
      <c r="G412">
        <v>0</v>
      </c>
      <c r="H412">
        <v>0</v>
      </c>
      <c r="I412">
        <v>0</v>
      </c>
      <c r="J412">
        <v>0</v>
      </c>
      <c r="K412">
        <v>0</v>
      </c>
      <c r="L412">
        <v>0</v>
      </c>
      <c r="M412">
        <v>0</v>
      </c>
      <c r="N412">
        <v>0</v>
      </c>
      <c r="O412">
        <v>0</v>
      </c>
      <c r="P412">
        <v>65</v>
      </c>
      <c r="Q412">
        <v>0</v>
      </c>
      <c r="R412">
        <v>0</v>
      </c>
      <c r="S412">
        <v>0</v>
      </c>
      <c r="T412">
        <v>1329</v>
      </c>
      <c r="U412">
        <v>148231.92233009721</v>
      </c>
      <c r="V412" s="59"/>
      <c r="W412">
        <v>1706</v>
      </c>
      <c r="X412">
        <v>987</v>
      </c>
      <c r="Y412">
        <v>342</v>
      </c>
      <c r="Z412">
        <v>18607.479047382167</v>
      </c>
      <c r="AA412">
        <v>4423.7225126544954</v>
      </c>
      <c r="AB412" t="s">
        <v>297</v>
      </c>
      <c r="AC412">
        <v>88.896321099999994</v>
      </c>
      <c r="AD412">
        <v>22.876254200000002</v>
      </c>
      <c r="AE412">
        <v>1495</v>
      </c>
      <c r="AF412">
        <v>0</v>
      </c>
    </row>
    <row r="413" spans="1:32" x14ac:dyDescent="0.45">
      <c r="A413" s="59" t="s">
        <v>196</v>
      </c>
      <c r="B413" s="59" t="s">
        <v>214</v>
      </c>
      <c r="C413" s="59" t="s">
        <v>237</v>
      </c>
      <c r="D413" s="59" t="s">
        <v>54</v>
      </c>
      <c r="E413" s="59" t="s">
        <v>54</v>
      </c>
      <c r="F413" s="59" t="s">
        <v>54</v>
      </c>
      <c r="G413">
        <v>0</v>
      </c>
      <c r="H413">
        <v>0</v>
      </c>
      <c r="I413">
        <v>0</v>
      </c>
      <c r="J413">
        <v>0</v>
      </c>
      <c r="K413">
        <v>0</v>
      </c>
      <c r="L413">
        <v>0</v>
      </c>
      <c r="M413">
        <v>0</v>
      </c>
      <c r="N413">
        <v>0</v>
      </c>
      <c r="O413">
        <v>0</v>
      </c>
      <c r="P413">
        <v>65</v>
      </c>
      <c r="Q413">
        <v>0</v>
      </c>
      <c r="R413">
        <v>0</v>
      </c>
      <c r="S413">
        <v>0</v>
      </c>
      <c r="T413">
        <v>1329</v>
      </c>
      <c r="U413">
        <v>148231.92233009721</v>
      </c>
      <c r="V413" s="59"/>
      <c r="W413">
        <v>1706</v>
      </c>
      <c r="X413">
        <v>987</v>
      </c>
      <c r="Y413">
        <v>342</v>
      </c>
      <c r="Z413">
        <v>18607.479047382167</v>
      </c>
      <c r="AA413">
        <v>4423.7225126544954</v>
      </c>
      <c r="AB413" t="s">
        <v>297</v>
      </c>
      <c r="AC413">
        <v>88.896321099999994</v>
      </c>
      <c r="AD413">
        <v>22.876254200000002</v>
      </c>
      <c r="AE413">
        <v>1495</v>
      </c>
      <c r="AF413">
        <v>0</v>
      </c>
    </row>
    <row r="414" spans="1:32" x14ac:dyDescent="0.45">
      <c r="A414" s="59" t="s">
        <v>196</v>
      </c>
      <c r="B414" s="59" t="s">
        <v>214</v>
      </c>
      <c r="C414" s="59" t="s">
        <v>237</v>
      </c>
      <c r="D414" s="59" t="s">
        <v>55</v>
      </c>
      <c r="E414" s="59" t="s">
        <v>55</v>
      </c>
      <c r="F414" s="59" t="s">
        <v>55</v>
      </c>
      <c r="G414">
        <v>0</v>
      </c>
      <c r="H414">
        <v>0</v>
      </c>
      <c r="I414">
        <v>0</v>
      </c>
      <c r="J414">
        <v>0</v>
      </c>
      <c r="K414">
        <v>0</v>
      </c>
      <c r="L414">
        <v>0</v>
      </c>
      <c r="M414">
        <v>0</v>
      </c>
      <c r="N414">
        <v>0</v>
      </c>
      <c r="O414">
        <v>0</v>
      </c>
      <c r="P414">
        <v>65</v>
      </c>
      <c r="Q414">
        <v>0</v>
      </c>
      <c r="R414">
        <v>0</v>
      </c>
      <c r="S414">
        <v>0</v>
      </c>
      <c r="T414">
        <v>1329</v>
      </c>
      <c r="U414">
        <v>148231.92233009721</v>
      </c>
      <c r="V414" s="59"/>
      <c r="W414">
        <v>1706</v>
      </c>
      <c r="X414">
        <v>987</v>
      </c>
      <c r="Y414">
        <v>342</v>
      </c>
      <c r="Z414">
        <v>18607.479047382167</v>
      </c>
      <c r="AA414">
        <v>4423.7225126544954</v>
      </c>
      <c r="AB414" t="s">
        <v>297</v>
      </c>
      <c r="AC414">
        <v>88.896321099999994</v>
      </c>
      <c r="AD414">
        <v>22.876254200000002</v>
      </c>
      <c r="AE414">
        <v>1495</v>
      </c>
      <c r="AF414">
        <v>0</v>
      </c>
    </row>
    <row r="415" spans="1:32" x14ac:dyDescent="0.45">
      <c r="A415" s="59" t="s">
        <v>196</v>
      </c>
      <c r="B415" s="59" t="s">
        <v>214</v>
      </c>
      <c r="C415" s="59" t="s">
        <v>237</v>
      </c>
      <c r="D415" s="59" t="s">
        <v>56</v>
      </c>
      <c r="E415" s="59" t="s">
        <v>56</v>
      </c>
      <c r="F415" s="59" t="s">
        <v>56</v>
      </c>
      <c r="G415">
        <v>0</v>
      </c>
      <c r="H415">
        <v>0</v>
      </c>
      <c r="I415">
        <v>0</v>
      </c>
      <c r="J415">
        <v>0</v>
      </c>
      <c r="K415">
        <v>0</v>
      </c>
      <c r="L415">
        <v>0</v>
      </c>
      <c r="M415">
        <v>0</v>
      </c>
      <c r="N415">
        <v>0</v>
      </c>
      <c r="O415">
        <v>0</v>
      </c>
      <c r="P415">
        <v>65</v>
      </c>
      <c r="Q415">
        <v>0</v>
      </c>
      <c r="R415">
        <v>0</v>
      </c>
      <c r="S415">
        <v>0</v>
      </c>
      <c r="T415">
        <v>1329</v>
      </c>
      <c r="U415">
        <v>148231.92233009721</v>
      </c>
      <c r="V415" s="59"/>
      <c r="W415">
        <v>1706</v>
      </c>
      <c r="X415">
        <v>987</v>
      </c>
      <c r="Y415">
        <v>342</v>
      </c>
      <c r="Z415">
        <v>18607.479047382167</v>
      </c>
      <c r="AA415">
        <v>4423.7225126544954</v>
      </c>
      <c r="AB415" t="s">
        <v>297</v>
      </c>
      <c r="AC415">
        <v>88.896321099999994</v>
      </c>
      <c r="AD415">
        <v>22.876254200000002</v>
      </c>
      <c r="AE415">
        <v>1495</v>
      </c>
      <c r="AF415">
        <v>0</v>
      </c>
    </row>
    <row r="416" spans="1:32" x14ac:dyDescent="0.45">
      <c r="A416" s="59" t="s">
        <v>196</v>
      </c>
      <c r="B416" s="59" t="s">
        <v>214</v>
      </c>
      <c r="C416" s="59" t="s">
        <v>237</v>
      </c>
      <c r="D416" s="59" t="s">
        <v>57</v>
      </c>
      <c r="E416" s="59" t="s">
        <v>57</v>
      </c>
      <c r="F416" s="59" t="s">
        <v>57</v>
      </c>
      <c r="G416">
        <v>0</v>
      </c>
      <c r="H416">
        <v>0</v>
      </c>
      <c r="I416">
        <v>0</v>
      </c>
      <c r="J416">
        <v>0</v>
      </c>
      <c r="K416">
        <v>0</v>
      </c>
      <c r="L416">
        <v>0</v>
      </c>
      <c r="M416">
        <v>0</v>
      </c>
      <c r="N416">
        <v>0</v>
      </c>
      <c r="O416">
        <v>0</v>
      </c>
      <c r="P416">
        <v>65</v>
      </c>
      <c r="Q416">
        <v>0</v>
      </c>
      <c r="R416">
        <v>0</v>
      </c>
      <c r="S416">
        <v>0</v>
      </c>
      <c r="T416">
        <v>1329</v>
      </c>
      <c r="U416">
        <v>148231.92233009721</v>
      </c>
      <c r="V416" s="59"/>
      <c r="W416">
        <v>1706</v>
      </c>
      <c r="X416">
        <v>987</v>
      </c>
      <c r="Y416">
        <v>342</v>
      </c>
      <c r="Z416">
        <v>18607.479047382167</v>
      </c>
      <c r="AA416">
        <v>4423.7225126544954</v>
      </c>
      <c r="AB416" t="s">
        <v>297</v>
      </c>
      <c r="AC416">
        <v>88.896321099999994</v>
      </c>
      <c r="AD416">
        <v>22.876254200000002</v>
      </c>
      <c r="AE416">
        <v>1495</v>
      </c>
      <c r="AF416">
        <v>0</v>
      </c>
    </row>
    <row r="417" spans="1:32" x14ac:dyDescent="0.45">
      <c r="A417" s="59" t="s">
        <v>196</v>
      </c>
      <c r="B417" s="59" t="s">
        <v>214</v>
      </c>
      <c r="C417" s="59" t="s">
        <v>237</v>
      </c>
      <c r="D417" s="59" t="s">
        <v>58</v>
      </c>
      <c r="E417" s="59" t="s">
        <v>58</v>
      </c>
      <c r="F417" s="59" t="s">
        <v>58</v>
      </c>
      <c r="G417">
        <v>0</v>
      </c>
      <c r="H417">
        <v>42</v>
      </c>
      <c r="I417">
        <v>44</v>
      </c>
      <c r="J417">
        <v>40</v>
      </c>
      <c r="K417">
        <v>2</v>
      </c>
      <c r="L417">
        <v>4186.8932038834982</v>
      </c>
      <c r="M417">
        <v>676.60194174758306</v>
      </c>
      <c r="N417">
        <v>76.923076923075996</v>
      </c>
      <c r="O417">
        <v>4940.4182225541572</v>
      </c>
      <c r="P417">
        <v>65</v>
      </c>
      <c r="Q417">
        <v>64.615384599999999</v>
      </c>
      <c r="R417" t="s">
        <v>285</v>
      </c>
      <c r="S417">
        <v>3.0769230799999998</v>
      </c>
      <c r="T417">
        <v>1329</v>
      </c>
      <c r="U417">
        <v>148231.92233009721</v>
      </c>
      <c r="V417" s="59"/>
      <c r="W417">
        <v>1706</v>
      </c>
      <c r="X417">
        <v>987</v>
      </c>
      <c r="Y417">
        <v>342</v>
      </c>
      <c r="Z417">
        <v>18607.479047382167</v>
      </c>
      <c r="AA417">
        <v>4423.7225126544954</v>
      </c>
      <c r="AB417" t="s">
        <v>297</v>
      </c>
      <c r="AC417">
        <v>88.896321099999994</v>
      </c>
      <c r="AD417">
        <v>22.876254200000002</v>
      </c>
      <c r="AE417">
        <v>1495</v>
      </c>
      <c r="AF417">
        <v>0</v>
      </c>
    </row>
    <row r="418" spans="1:32" x14ac:dyDescent="0.45">
      <c r="A418" s="59" t="s">
        <v>196</v>
      </c>
      <c r="B418" s="59" t="s">
        <v>214</v>
      </c>
      <c r="C418" s="59" t="s">
        <v>237</v>
      </c>
      <c r="D418" s="59" t="s">
        <v>59</v>
      </c>
      <c r="E418" s="59" t="s">
        <v>59</v>
      </c>
      <c r="F418" s="59" t="s">
        <v>59</v>
      </c>
      <c r="G418">
        <v>0</v>
      </c>
      <c r="H418">
        <v>0</v>
      </c>
      <c r="I418">
        <v>0</v>
      </c>
      <c r="J418">
        <v>0</v>
      </c>
      <c r="K418">
        <v>0</v>
      </c>
      <c r="L418">
        <v>0</v>
      </c>
      <c r="M418">
        <v>0</v>
      </c>
      <c r="N418">
        <v>0</v>
      </c>
      <c r="O418">
        <v>0</v>
      </c>
      <c r="P418">
        <v>65</v>
      </c>
      <c r="Q418">
        <v>0</v>
      </c>
      <c r="R418">
        <v>0</v>
      </c>
      <c r="S418">
        <v>0</v>
      </c>
      <c r="T418">
        <v>1329</v>
      </c>
      <c r="U418">
        <v>148231.92233009721</v>
      </c>
      <c r="V418" s="59"/>
      <c r="W418">
        <v>1706</v>
      </c>
      <c r="X418">
        <v>987</v>
      </c>
      <c r="Y418">
        <v>342</v>
      </c>
      <c r="Z418">
        <v>18607.479047382167</v>
      </c>
      <c r="AA418">
        <v>4423.7225126544954</v>
      </c>
      <c r="AB418" t="s">
        <v>297</v>
      </c>
      <c r="AC418">
        <v>88.896321099999994</v>
      </c>
      <c r="AD418">
        <v>22.876254200000002</v>
      </c>
      <c r="AE418">
        <v>1495</v>
      </c>
      <c r="AF418">
        <v>0</v>
      </c>
    </row>
    <row r="419" spans="1:32" x14ac:dyDescent="0.45">
      <c r="A419" s="59" t="s">
        <v>196</v>
      </c>
      <c r="B419" s="59" t="s">
        <v>214</v>
      </c>
      <c r="C419" s="59" t="s">
        <v>237</v>
      </c>
      <c r="D419" s="59" t="s">
        <v>28</v>
      </c>
      <c r="E419" s="59" t="s">
        <v>28</v>
      </c>
      <c r="F419" s="59" t="s">
        <v>28</v>
      </c>
      <c r="G419">
        <v>0</v>
      </c>
      <c r="H419">
        <v>2</v>
      </c>
      <c r="I419">
        <v>3</v>
      </c>
      <c r="J419">
        <v>1</v>
      </c>
      <c r="K419">
        <v>1</v>
      </c>
      <c r="L419">
        <v>261.65048543689397</v>
      </c>
      <c r="M419">
        <v>29.126213592233</v>
      </c>
      <c r="N419">
        <v>0</v>
      </c>
      <c r="O419">
        <v>290.77669902912697</v>
      </c>
      <c r="P419">
        <v>65</v>
      </c>
      <c r="Q419">
        <v>3.0769230799999998</v>
      </c>
      <c r="R419">
        <v>130.82524271844699</v>
      </c>
      <c r="S419">
        <v>1.5384615399999999</v>
      </c>
      <c r="T419">
        <v>1329</v>
      </c>
      <c r="U419">
        <v>148231.92233009721</v>
      </c>
      <c r="V419" s="59"/>
      <c r="W419">
        <v>1706</v>
      </c>
      <c r="X419">
        <v>987</v>
      </c>
      <c r="Y419">
        <v>342</v>
      </c>
      <c r="Z419">
        <v>18607.479047382167</v>
      </c>
      <c r="AA419">
        <v>4423.7225126544954</v>
      </c>
      <c r="AB419" t="s">
        <v>297</v>
      </c>
      <c r="AC419">
        <v>88.896321099999994</v>
      </c>
      <c r="AD419">
        <v>22.876254200000002</v>
      </c>
      <c r="AE419">
        <v>1495</v>
      </c>
      <c r="AF419">
        <v>0</v>
      </c>
    </row>
    <row r="420" spans="1:32" x14ac:dyDescent="0.45">
      <c r="A420" s="59" t="s">
        <v>196</v>
      </c>
      <c r="B420" s="59" t="s">
        <v>214</v>
      </c>
      <c r="C420" s="59" t="s">
        <v>237</v>
      </c>
      <c r="D420" s="59" t="s">
        <v>60</v>
      </c>
      <c r="E420" s="59" t="s">
        <v>60</v>
      </c>
      <c r="F420" s="59" t="s">
        <v>60</v>
      </c>
      <c r="G420">
        <v>0</v>
      </c>
      <c r="H420">
        <v>3</v>
      </c>
      <c r="I420">
        <v>3</v>
      </c>
      <c r="J420">
        <v>3</v>
      </c>
      <c r="K420">
        <v>0</v>
      </c>
      <c r="L420">
        <v>380.09708737864202</v>
      </c>
      <c r="M420">
        <v>48.543689320388999</v>
      </c>
      <c r="N420">
        <v>0</v>
      </c>
      <c r="O420">
        <v>428.64077669903099</v>
      </c>
      <c r="P420">
        <v>65</v>
      </c>
      <c r="Q420">
        <v>4.6153846200000004</v>
      </c>
      <c r="R420">
        <v>126.699029126214</v>
      </c>
      <c r="S420">
        <v>0</v>
      </c>
      <c r="T420">
        <v>1329</v>
      </c>
      <c r="U420">
        <v>148231.92233009721</v>
      </c>
      <c r="V420" s="59"/>
      <c r="W420">
        <v>1706</v>
      </c>
      <c r="X420">
        <v>987</v>
      </c>
      <c r="Y420">
        <v>342</v>
      </c>
      <c r="Z420">
        <v>18607.479047382167</v>
      </c>
      <c r="AA420">
        <v>4423.7225126544954</v>
      </c>
      <c r="AB420" t="s">
        <v>297</v>
      </c>
      <c r="AC420">
        <v>88.896321099999994</v>
      </c>
      <c r="AD420">
        <v>22.876254200000002</v>
      </c>
      <c r="AE420">
        <v>1495</v>
      </c>
      <c r="AF420">
        <v>0</v>
      </c>
    </row>
    <row r="421" spans="1:32" x14ac:dyDescent="0.45">
      <c r="A421" s="59" t="s">
        <v>196</v>
      </c>
      <c r="B421" s="59" t="s">
        <v>214</v>
      </c>
      <c r="C421" s="59" t="s">
        <v>237</v>
      </c>
      <c r="D421" s="59" t="s">
        <v>61</v>
      </c>
      <c r="E421" s="59" t="s">
        <v>61</v>
      </c>
      <c r="F421" s="59" t="s">
        <v>61</v>
      </c>
      <c r="G421">
        <v>0</v>
      </c>
      <c r="H421">
        <v>0</v>
      </c>
      <c r="I421">
        <v>0</v>
      </c>
      <c r="J421">
        <v>0</v>
      </c>
      <c r="K421">
        <v>0</v>
      </c>
      <c r="L421">
        <v>0</v>
      </c>
      <c r="M421">
        <v>0</v>
      </c>
      <c r="N421">
        <v>0</v>
      </c>
      <c r="O421">
        <v>0</v>
      </c>
      <c r="P421">
        <v>65</v>
      </c>
      <c r="Q421">
        <v>0</v>
      </c>
      <c r="R421">
        <v>0</v>
      </c>
      <c r="S421">
        <v>0</v>
      </c>
      <c r="T421">
        <v>1329</v>
      </c>
      <c r="U421">
        <v>148231.92233009721</v>
      </c>
      <c r="V421" s="59"/>
      <c r="W421">
        <v>1706</v>
      </c>
      <c r="X421">
        <v>987</v>
      </c>
      <c r="Y421">
        <v>342</v>
      </c>
      <c r="Z421">
        <v>18607.479047382167</v>
      </c>
      <c r="AA421">
        <v>4423.7225126544954</v>
      </c>
      <c r="AB421" t="s">
        <v>297</v>
      </c>
      <c r="AC421">
        <v>88.896321099999994</v>
      </c>
      <c r="AD421">
        <v>22.876254200000002</v>
      </c>
      <c r="AE421">
        <v>1495</v>
      </c>
      <c r="AF421">
        <v>0</v>
      </c>
    </row>
    <row r="422" spans="1:32" x14ac:dyDescent="0.45">
      <c r="A422" s="59" t="s">
        <v>196</v>
      </c>
      <c r="B422" s="59" t="s">
        <v>214</v>
      </c>
      <c r="C422" s="59" t="s">
        <v>237</v>
      </c>
      <c r="D422" s="59" t="s">
        <v>62</v>
      </c>
      <c r="E422" s="59" t="s">
        <v>62</v>
      </c>
      <c r="F422" s="59" t="s">
        <v>62</v>
      </c>
      <c r="G422">
        <v>0</v>
      </c>
      <c r="H422">
        <v>0</v>
      </c>
      <c r="I422">
        <v>0</v>
      </c>
      <c r="J422">
        <v>0</v>
      </c>
      <c r="K422">
        <v>0</v>
      </c>
      <c r="L422">
        <v>0</v>
      </c>
      <c r="M422">
        <v>0</v>
      </c>
      <c r="N422">
        <v>0</v>
      </c>
      <c r="O422">
        <v>0</v>
      </c>
      <c r="P422">
        <v>65</v>
      </c>
      <c r="Q422">
        <v>0</v>
      </c>
      <c r="R422">
        <v>0</v>
      </c>
      <c r="S422">
        <v>0</v>
      </c>
      <c r="T422">
        <v>1329</v>
      </c>
      <c r="U422">
        <v>148231.92233009721</v>
      </c>
      <c r="V422" s="59"/>
      <c r="W422">
        <v>1706</v>
      </c>
      <c r="X422">
        <v>987</v>
      </c>
      <c r="Y422">
        <v>342</v>
      </c>
      <c r="Z422">
        <v>18607.479047382167</v>
      </c>
      <c r="AA422">
        <v>4423.7225126544954</v>
      </c>
      <c r="AB422" t="s">
        <v>297</v>
      </c>
      <c r="AC422">
        <v>88.896321099999994</v>
      </c>
      <c r="AD422">
        <v>22.876254200000002</v>
      </c>
      <c r="AE422">
        <v>1495</v>
      </c>
      <c r="AF422">
        <v>0</v>
      </c>
    </row>
    <row r="423" spans="1:32" x14ac:dyDescent="0.45">
      <c r="A423" s="59" t="s">
        <v>196</v>
      </c>
      <c r="B423" s="59" t="s">
        <v>214</v>
      </c>
      <c r="C423" s="59" t="s">
        <v>237</v>
      </c>
      <c r="D423" s="59" t="s">
        <v>63</v>
      </c>
      <c r="E423" s="59" t="s">
        <v>63</v>
      </c>
      <c r="F423" s="59" t="s">
        <v>63</v>
      </c>
      <c r="G423">
        <v>0</v>
      </c>
      <c r="H423">
        <v>0</v>
      </c>
      <c r="I423">
        <v>0</v>
      </c>
      <c r="J423">
        <v>0</v>
      </c>
      <c r="K423">
        <v>0</v>
      </c>
      <c r="L423">
        <v>0</v>
      </c>
      <c r="M423">
        <v>0</v>
      </c>
      <c r="N423">
        <v>0</v>
      </c>
      <c r="O423">
        <v>0</v>
      </c>
      <c r="P423">
        <v>65</v>
      </c>
      <c r="Q423">
        <v>0</v>
      </c>
      <c r="R423">
        <v>0</v>
      </c>
      <c r="S423">
        <v>0</v>
      </c>
      <c r="T423">
        <v>1329</v>
      </c>
      <c r="U423">
        <v>148231.92233009721</v>
      </c>
      <c r="V423" s="59"/>
      <c r="W423">
        <v>1706</v>
      </c>
      <c r="X423">
        <v>987</v>
      </c>
      <c r="Y423">
        <v>342</v>
      </c>
      <c r="Z423">
        <v>18607.479047382167</v>
      </c>
      <c r="AA423">
        <v>4423.7225126544954</v>
      </c>
      <c r="AB423" t="s">
        <v>297</v>
      </c>
      <c r="AC423">
        <v>88.896321099999994</v>
      </c>
      <c r="AD423">
        <v>22.876254200000002</v>
      </c>
      <c r="AE423">
        <v>1495</v>
      </c>
      <c r="AF423">
        <v>0</v>
      </c>
    </row>
    <row r="424" spans="1:32" x14ac:dyDescent="0.45">
      <c r="A424" s="59" t="s">
        <v>196</v>
      </c>
      <c r="B424" s="59" t="s">
        <v>214</v>
      </c>
      <c r="C424" s="59" t="s">
        <v>237</v>
      </c>
      <c r="D424" s="59" t="s">
        <v>64</v>
      </c>
      <c r="E424" s="59" t="s">
        <v>64</v>
      </c>
      <c r="F424" s="59" t="s">
        <v>64</v>
      </c>
      <c r="G424">
        <v>0</v>
      </c>
      <c r="H424">
        <v>0</v>
      </c>
      <c r="I424">
        <v>0</v>
      </c>
      <c r="J424">
        <v>0</v>
      </c>
      <c r="K424">
        <v>0</v>
      </c>
      <c r="L424">
        <v>0</v>
      </c>
      <c r="M424">
        <v>0</v>
      </c>
      <c r="N424">
        <v>0</v>
      </c>
      <c r="O424">
        <v>0</v>
      </c>
      <c r="P424">
        <v>65</v>
      </c>
      <c r="Q424">
        <v>0</v>
      </c>
      <c r="R424">
        <v>0</v>
      </c>
      <c r="S424">
        <v>0</v>
      </c>
      <c r="T424">
        <v>1329</v>
      </c>
      <c r="U424">
        <v>148231.92233009721</v>
      </c>
      <c r="V424" s="59"/>
      <c r="W424">
        <v>1706</v>
      </c>
      <c r="X424">
        <v>987</v>
      </c>
      <c r="Y424">
        <v>342</v>
      </c>
      <c r="Z424">
        <v>18607.479047382167</v>
      </c>
      <c r="AA424">
        <v>4423.7225126544954</v>
      </c>
      <c r="AB424" t="s">
        <v>297</v>
      </c>
      <c r="AC424">
        <v>88.896321099999994</v>
      </c>
      <c r="AD424">
        <v>22.876254200000002</v>
      </c>
      <c r="AE424">
        <v>1495</v>
      </c>
      <c r="AF424">
        <v>0</v>
      </c>
    </row>
    <row r="425" spans="1:32" x14ac:dyDescent="0.45">
      <c r="A425" s="59" t="s">
        <v>196</v>
      </c>
      <c r="B425" s="59" t="s">
        <v>214</v>
      </c>
      <c r="C425" s="59" t="s">
        <v>237</v>
      </c>
      <c r="D425" s="59" t="s">
        <v>65</v>
      </c>
      <c r="E425" s="59" t="s">
        <v>65</v>
      </c>
      <c r="F425" s="59" t="s">
        <v>65</v>
      </c>
      <c r="G425">
        <v>0</v>
      </c>
      <c r="H425">
        <v>0</v>
      </c>
      <c r="I425">
        <v>0</v>
      </c>
      <c r="J425">
        <v>0</v>
      </c>
      <c r="K425">
        <v>0</v>
      </c>
      <c r="L425">
        <v>0</v>
      </c>
      <c r="M425">
        <v>0</v>
      </c>
      <c r="N425">
        <v>0</v>
      </c>
      <c r="O425">
        <v>0</v>
      </c>
      <c r="P425">
        <v>65</v>
      </c>
      <c r="Q425">
        <v>0</v>
      </c>
      <c r="R425">
        <v>0</v>
      </c>
      <c r="S425">
        <v>0</v>
      </c>
      <c r="T425">
        <v>1329</v>
      </c>
      <c r="U425">
        <v>148231.92233009721</v>
      </c>
      <c r="V425" s="59"/>
      <c r="W425">
        <v>1706</v>
      </c>
      <c r="X425">
        <v>987</v>
      </c>
      <c r="Y425">
        <v>342</v>
      </c>
      <c r="Z425">
        <v>18607.479047382167</v>
      </c>
      <c r="AA425">
        <v>4423.7225126544954</v>
      </c>
      <c r="AB425" t="s">
        <v>297</v>
      </c>
      <c r="AC425">
        <v>88.896321099999994</v>
      </c>
      <c r="AD425">
        <v>22.876254200000002</v>
      </c>
      <c r="AE425">
        <v>1495</v>
      </c>
      <c r="AF425">
        <v>0</v>
      </c>
    </row>
    <row r="426" spans="1:32" x14ac:dyDescent="0.45">
      <c r="A426" s="59" t="s">
        <v>196</v>
      </c>
      <c r="B426" s="59" t="s">
        <v>214</v>
      </c>
      <c r="C426" s="59" t="s">
        <v>237</v>
      </c>
      <c r="D426" s="59" t="s">
        <v>66</v>
      </c>
      <c r="E426" s="59" t="s">
        <v>66</v>
      </c>
      <c r="F426" s="59" t="s">
        <v>66</v>
      </c>
      <c r="G426">
        <v>0</v>
      </c>
      <c r="H426">
        <v>0</v>
      </c>
      <c r="I426">
        <v>0</v>
      </c>
      <c r="J426">
        <v>0</v>
      </c>
      <c r="K426">
        <v>0</v>
      </c>
      <c r="L426">
        <v>0</v>
      </c>
      <c r="M426">
        <v>0</v>
      </c>
      <c r="N426">
        <v>0</v>
      </c>
      <c r="O426">
        <v>0</v>
      </c>
      <c r="P426">
        <v>65</v>
      </c>
      <c r="Q426">
        <v>0</v>
      </c>
      <c r="R426">
        <v>0</v>
      </c>
      <c r="S426">
        <v>0</v>
      </c>
      <c r="T426">
        <v>1329</v>
      </c>
      <c r="U426">
        <v>148231.92233009721</v>
      </c>
      <c r="V426" s="59"/>
      <c r="W426">
        <v>1706</v>
      </c>
      <c r="X426">
        <v>987</v>
      </c>
      <c r="Y426">
        <v>342</v>
      </c>
      <c r="Z426">
        <v>18607.479047382167</v>
      </c>
      <c r="AA426">
        <v>4423.7225126544954</v>
      </c>
      <c r="AB426" t="s">
        <v>297</v>
      </c>
      <c r="AC426">
        <v>88.896321099999994</v>
      </c>
      <c r="AD426">
        <v>22.876254200000002</v>
      </c>
      <c r="AE426">
        <v>1495</v>
      </c>
      <c r="AF426">
        <v>0</v>
      </c>
    </row>
    <row r="427" spans="1:32" x14ac:dyDescent="0.45">
      <c r="A427" s="59" t="s">
        <v>196</v>
      </c>
      <c r="B427" s="59" t="s">
        <v>214</v>
      </c>
      <c r="C427" s="59" t="s">
        <v>237</v>
      </c>
      <c r="D427" s="59" t="s">
        <v>67</v>
      </c>
      <c r="E427" s="59" t="s">
        <v>67</v>
      </c>
      <c r="F427" s="59" t="s">
        <v>67</v>
      </c>
      <c r="G427">
        <v>0</v>
      </c>
      <c r="H427">
        <v>0</v>
      </c>
      <c r="I427">
        <v>0</v>
      </c>
      <c r="J427">
        <v>0</v>
      </c>
      <c r="K427">
        <v>0</v>
      </c>
      <c r="L427">
        <v>0</v>
      </c>
      <c r="M427">
        <v>0</v>
      </c>
      <c r="N427">
        <v>0</v>
      </c>
      <c r="O427">
        <v>0</v>
      </c>
      <c r="P427">
        <v>65</v>
      </c>
      <c r="Q427">
        <v>0</v>
      </c>
      <c r="R427">
        <v>0</v>
      </c>
      <c r="S427">
        <v>0</v>
      </c>
      <c r="T427">
        <v>1329</v>
      </c>
      <c r="U427">
        <v>148231.92233009721</v>
      </c>
      <c r="V427" s="59"/>
      <c r="W427">
        <v>1706</v>
      </c>
      <c r="X427">
        <v>987</v>
      </c>
      <c r="Y427">
        <v>342</v>
      </c>
      <c r="Z427">
        <v>18607.479047382167</v>
      </c>
      <c r="AA427">
        <v>4423.7225126544954</v>
      </c>
      <c r="AB427" t="s">
        <v>297</v>
      </c>
      <c r="AC427">
        <v>88.896321099999994</v>
      </c>
      <c r="AD427">
        <v>22.876254200000002</v>
      </c>
      <c r="AE427">
        <v>1495</v>
      </c>
      <c r="AF427">
        <v>0</v>
      </c>
    </row>
    <row r="428" spans="1:32" x14ac:dyDescent="0.45">
      <c r="A428" s="59" t="s">
        <v>196</v>
      </c>
      <c r="B428" s="59" t="s">
        <v>214</v>
      </c>
      <c r="C428" s="59" t="s">
        <v>237</v>
      </c>
      <c r="D428" s="59" t="s">
        <v>68</v>
      </c>
      <c r="E428" s="59" t="s">
        <v>68</v>
      </c>
      <c r="F428" s="59" t="s">
        <v>68</v>
      </c>
      <c r="G428">
        <v>0</v>
      </c>
      <c r="H428">
        <v>0</v>
      </c>
      <c r="I428">
        <v>0</v>
      </c>
      <c r="J428">
        <v>0</v>
      </c>
      <c r="K428">
        <v>0</v>
      </c>
      <c r="L428">
        <v>0</v>
      </c>
      <c r="M428">
        <v>0</v>
      </c>
      <c r="N428">
        <v>0</v>
      </c>
      <c r="O428">
        <v>0</v>
      </c>
      <c r="P428">
        <v>65</v>
      </c>
      <c r="Q428">
        <v>0</v>
      </c>
      <c r="R428">
        <v>0</v>
      </c>
      <c r="S428">
        <v>0</v>
      </c>
      <c r="T428">
        <v>1329</v>
      </c>
      <c r="U428">
        <v>148231.92233009721</v>
      </c>
      <c r="V428" s="59"/>
      <c r="W428">
        <v>1706</v>
      </c>
      <c r="X428">
        <v>987</v>
      </c>
      <c r="Y428">
        <v>342</v>
      </c>
      <c r="Z428">
        <v>18607.479047382167</v>
      </c>
      <c r="AA428">
        <v>4423.7225126544954</v>
      </c>
      <c r="AB428" t="s">
        <v>297</v>
      </c>
      <c r="AC428">
        <v>88.896321099999994</v>
      </c>
      <c r="AD428">
        <v>22.876254200000002</v>
      </c>
      <c r="AE428">
        <v>1495</v>
      </c>
      <c r="AF428">
        <v>0</v>
      </c>
    </row>
    <row r="429" spans="1:32" x14ac:dyDescent="0.45">
      <c r="A429" s="59" t="s">
        <v>196</v>
      </c>
      <c r="B429" s="59" t="s">
        <v>214</v>
      </c>
      <c r="C429" s="59" t="s">
        <v>237</v>
      </c>
      <c r="D429" s="59" t="s">
        <v>69</v>
      </c>
      <c r="E429" s="59" t="s">
        <v>69</v>
      </c>
      <c r="F429" s="59" t="s">
        <v>69</v>
      </c>
      <c r="G429">
        <v>0</v>
      </c>
      <c r="H429">
        <v>0</v>
      </c>
      <c r="I429">
        <v>0</v>
      </c>
      <c r="J429">
        <v>0</v>
      </c>
      <c r="K429">
        <v>0</v>
      </c>
      <c r="L429">
        <v>0</v>
      </c>
      <c r="M429">
        <v>0</v>
      </c>
      <c r="N429">
        <v>0</v>
      </c>
      <c r="O429">
        <v>0</v>
      </c>
      <c r="P429">
        <v>65</v>
      </c>
      <c r="Q429">
        <v>0</v>
      </c>
      <c r="R429">
        <v>0</v>
      </c>
      <c r="S429">
        <v>0</v>
      </c>
      <c r="T429">
        <v>1329</v>
      </c>
      <c r="U429">
        <v>148231.92233009721</v>
      </c>
      <c r="V429" s="59"/>
      <c r="W429">
        <v>1706</v>
      </c>
      <c r="X429">
        <v>987</v>
      </c>
      <c r="Y429">
        <v>342</v>
      </c>
      <c r="Z429">
        <v>18607.479047382167</v>
      </c>
      <c r="AA429">
        <v>4423.7225126544954</v>
      </c>
      <c r="AB429" t="s">
        <v>297</v>
      </c>
      <c r="AC429">
        <v>88.896321099999994</v>
      </c>
      <c r="AD429">
        <v>22.876254200000002</v>
      </c>
      <c r="AE429">
        <v>1495</v>
      </c>
      <c r="AF429">
        <v>0</v>
      </c>
    </row>
    <row r="430" spans="1:32" x14ac:dyDescent="0.45">
      <c r="A430" s="59" t="s">
        <v>196</v>
      </c>
      <c r="B430" s="59" t="s">
        <v>214</v>
      </c>
      <c r="C430" s="59" t="s">
        <v>237</v>
      </c>
      <c r="D430" s="59" t="s">
        <v>70</v>
      </c>
      <c r="E430" s="59" t="s">
        <v>70</v>
      </c>
      <c r="F430" s="59" t="s">
        <v>70</v>
      </c>
      <c r="G430">
        <v>0</v>
      </c>
      <c r="H430">
        <v>3</v>
      </c>
      <c r="I430">
        <v>3</v>
      </c>
      <c r="J430">
        <v>3</v>
      </c>
      <c r="K430">
        <v>0</v>
      </c>
      <c r="L430">
        <v>422.33009708737802</v>
      </c>
      <c r="M430">
        <v>29.126213592233999</v>
      </c>
      <c r="N430">
        <v>0</v>
      </c>
      <c r="O430">
        <v>451.45631067961199</v>
      </c>
      <c r="P430">
        <v>65</v>
      </c>
      <c r="Q430">
        <v>4.6153846200000004</v>
      </c>
      <c r="R430">
        <v>140.77669902912601</v>
      </c>
      <c r="S430">
        <v>0</v>
      </c>
      <c r="T430">
        <v>1329</v>
      </c>
      <c r="U430">
        <v>148231.92233009721</v>
      </c>
      <c r="V430" s="59"/>
      <c r="W430">
        <v>1706</v>
      </c>
      <c r="X430">
        <v>987</v>
      </c>
      <c r="Y430">
        <v>342</v>
      </c>
      <c r="Z430">
        <v>18607.479047382167</v>
      </c>
      <c r="AA430">
        <v>4423.7225126544954</v>
      </c>
      <c r="AB430" t="s">
        <v>297</v>
      </c>
      <c r="AC430">
        <v>88.896321099999994</v>
      </c>
      <c r="AD430">
        <v>22.876254200000002</v>
      </c>
      <c r="AE430">
        <v>1495</v>
      </c>
      <c r="AF430">
        <v>0</v>
      </c>
    </row>
    <row r="431" spans="1:32" x14ac:dyDescent="0.45">
      <c r="A431" s="59" t="s">
        <v>196</v>
      </c>
      <c r="B431" s="59" t="s">
        <v>214</v>
      </c>
      <c r="C431" s="59" t="s">
        <v>237</v>
      </c>
      <c r="D431" s="59" t="s">
        <v>71</v>
      </c>
      <c r="E431" s="59" t="s">
        <v>71</v>
      </c>
      <c r="F431" s="59" t="s">
        <v>71</v>
      </c>
      <c r="G431">
        <v>0</v>
      </c>
      <c r="H431">
        <v>0</v>
      </c>
      <c r="I431">
        <v>0</v>
      </c>
      <c r="J431">
        <v>0</v>
      </c>
      <c r="K431">
        <v>0</v>
      </c>
      <c r="L431">
        <v>0</v>
      </c>
      <c r="M431">
        <v>0</v>
      </c>
      <c r="N431">
        <v>0</v>
      </c>
      <c r="O431">
        <v>0</v>
      </c>
      <c r="P431">
        <v>65</v>
      </c>
      <c r="Q431">
        <v>0</v>
      </c>
      <c r="R431">
        <v>0</v>
      </c>
      <c r="S431">
        <v>0</v>
      </c>
      <c r="T431">
        <v>1329</v>
      </c>
      <c r="U431">
        <v>148231.92233009721</v>
      </c>
      <c r="V431" s="59"/>
      <c r="W431">
        <v>1706</v>
      </c>
      <c r="X431">
        <v>987</v>
      </c>
      <c r="Y431">
        <v>342</v>
      </c>
      <c r="Z431">
        <v>18607.479047382167</v>
      </c>
      <c r="AA431">
        <v>4423.7225126544954</v>
      </c>
      <c r="AB431" t="s">
        <v>297</v>
      </c>
      <c r="AC431">
        <v>88.896321099999994</v>
      </c>
      <c r="AD431">
        <v>22.876254200000002</v>
      </c>
      <c r="AE431">
        <v>1495</v>
      </c>
      <c r="AF431">
        <v>0</v>
      </c>
    </row>
    <row r="432" spans="1:32" x14ac:dyDescent="0.45">
      <c r="A432" s="59" t="s">
        <v>196</v>
      </c>
      <c r="B432" s="59" t="s">
        <v>214</v>
      </c>
      <c r="C432" s="59" t="s">
        <v>237</v>
      </c>
      <c r="D432" s="59" t="s">
        <v>72</v>
      </c>
      <c r="E432" s="59" t="s">
        <v>72</v>
      </c>
      <c r="F432" s="59" t="s">
        <v>72</v>
      </c>
      <c r="G432">
        <v>0</v>
      </c>
      <c r="H432">
        <v>7</v>
      </c>
      <c r="I432">
        <v>8</v>
      </c>
      <c r="J432">
        <v>6</v>
      </c>
      <c r="K432">
        <v>1</v>
      </c>
      <c r="L432">
        <v>1346.4077669902911</v>
      </c>
      <c r="M432">
        <v>121.359223300972</v>
      </c>
      <c r="N432">
        <v>21.367521367521</v>
      </c>
      <c r="O432">
        <v>1489.134511658784</v>
      </c>
      <c r="P432">
        <v>65</v>
      </c>
      <c r="Q432">
        <v>10.769230800000001</v>
      </c>
      <c r="R432" t="s">
        <v>286</v>
      </c>
      <c r="S432">
        <v>1.5384615399999999</v>
      </c>
      <c r="T432">
        <v>1329</v>
      </c>
      <c r="U432">
        <v>148231.92233009721</v>
      </c>
      <c r="V432" s="59"/>
      <c r="W432">
        <v>1706</v>
      </c>
      <c r="X432">
        <v>987</v>
      </c>
      <c r="Y432">
        <v>342</v>
      </c>
      <c r="Z432">
        <v>18607.479047382167</v>
      </c>
      <c r="AA432">
        <v>4423.7225126544954</v>
      </c>
      <c r="AB432" t="s">
        <v>297</v>
      </c>
      <c r="AC432">
        <v>88.896321099999994</v>
      </c>
      <c r="AD432">
        <v>22.876254200000002</v>
      </c>
      <c r="AE432">
        <v>1495</v>
      </c>
      <c r="AF432">
        <v>0</v>
      </c>
    </row>
    <row r="433" spans="1:32" x14ac:dyDescent="0.45">
      <c r="A433" s="59" t="s">
        <v>196</v>
      </c>
      <c r="B433" s="59" t="s">
        <v>214</v>
      </c>
      <c r="C433" s="59" t="s">
        <v>237</v>
      </c>
      <c r="D433" s="59" t="s">
        <v>73</v>
      </c>
      <c r="E433" s="59" t="s">
        <v>73</v>
      </c>
      <c r="F433" s="59" t="s">
        <v>73</v>
      </c>
      <c r="G433">
        <v>0</v>
      </c>
      <c r="H433">
        <v>2</v>
      </c>
      <c r="I433">
        <v>2</v>
      </c>
      <c r="J433">
        <v>2</v>
      </c>
      <c r="K433">
        <v>0</v>
      </c>
      <c r="L433">
        <v>309.70873786407702</v>
      </c>
      <c r="M433">
        <v>19.417475728155999</v>
      </c>
      <c r="N433">
        <v>0</v>
      </c>
      <c r="O433">
        <v>329.126213592233</v>
      </c>
      <c r="P433">
        <v>65</v>
      </c>
      <c r="Q433">
        <v>3.0769230799999998</v>
      </c>
      <c r="R433">
        <v>154.85436893203851</v>
      </c>
      <c r="S433">
        <v>0</v>
      </c>
      <c r="T433">
        <v>1329</v>
      </c>
      <c r="U433">
        <v>148231.92233009721</v>
      </c>
      <c r="V433" s="59"/>
      <c r="W433">
        <v>1706</v>
      </c>
      <c r="X433">
        <v>987</v>
      </c>
      <c r="Y433">
        <v>342</v>
      </c>
      <c r="Z433">
        <v>18607.479047382167</v>
      </c>
      <c r="AA433">
        <v>4423.7225126544954</v>
      </c>
      <c r="AB433" t="s">
        <v>297</v>
      </c>
      <c r="AC433">
        <v>88.896321099999994</v>
      </c>
      <c r="AD433">
        <v>22.876254200000002</v>
      </c>
      <c r="AE433">
        <v>1495</v>
      </c>
      <c r="AF433">
        <v>0</v>
      </c>
    </row>
    <row r="434" spans="1:32" x14ac:dyDescent="0.45">
      <c r="A434" s="59" t="s">
        <v>196</v>
      </c>
      <c r="B434" s="59" t="s">
        <v>215</v>
      </c>
      <c r="C434" s="59" t="s">
        <v>238</v>
      </c>
      <c r="D434" s="59" t="s">
        <v>51</v>
      </c>
      <c r="E434" s="59" t="s">
        <v>51</v>
      </c>
      <c r="F434" s="59" t="s">
        <v>51</v>
      </c>
      <c r="G434">
        <v>0</v>
      </c>
      <c r="H434">
        <v>0</v>
      </c>
      <c r="I434">
        <v>0</v>
      </c>
      <c r="J434">
        <v>0</v>
      </c>
      <c r="K434">
        <v>0</v>
      </c>
      <c r="L434">
        <v>0</v>
      </c>
      <c r="M434">
        <v>0</v>
      </c>
      <c r="N434">
        <v>0</v>
      </c>
      <c r="O434">
        <v>0</v>
      </c>
      <c r="P434">
        <v>65</v>
      </c>
      <c r="Q434">
        <v>0</v>
      </c>
      <c r="R434">
        <v>0</v>
      </c>
      <c r="S434">
        <v>0</v>
      </c>
      <c r="T434">
        <v>1329</v>
      </c>
      <c r="U434">
        <v>148231.92233009721</v>
      </c>
      <c r="V434" s="59"/>
      <c r="W434">
        <v>1706</v>
      </c>
      <c r="X434">
        <v>987</v>
      </c>
      <c r="Y434">
        <v>342</v>
      </c>
      <c r="Z434">
        <v>18607.479047382167</v>
      </c>
      <c r="AA434">
        <v>4423.7225126544954</v>
      </c>
      <c r="AB434" t="s">
        <v>297</v>
      </c>
      <c r="AC434">
        <v>88.896321099999994</v>
      </c>
      <c r="AD434">
        <v>22.876254200000002</v>
      </c>
      <c r="AE434">
        <v>1495</v>
      </c>
      <c r="AF434">
        <v>0</v>
      </c>
    </row>
    <row r="435" spans="1:32" x14ac:dyDescent="0.45">
      <c r="A435" s="59" t="s">
        <v>196</v>
      </c>
      <c r="B435" s="59" t="s">
        <v>215</v>
      </c>
      <c r="C435" s="59" t="s">
        <v>238</v>
      </c>
      <c r="D435" s="59" t="s">
        <v>52</v>
      </c>
      <c r="E435" s="59" t="s">
        <v>52</v>
      </c>
      <c r="F435" s="59" t="s">
        <v>52</v>
      </c>
      <c r="G435">
        <v>0</v>
      </c>
      <c r="H435">
        <v>0</v>
      </c>
      <c r="I435">
        <v>0</v>
      </c>
      <c r="J435">
        <v>0</v>
      </c>
      <c r="K435">
        <v>0</v>
      </c>
      <c r="L435">
        <v>0</v>
      </c>
      <c r="M435">
        <v>0</v>
      </c>
      <c r="N435">
        <v>0</v>
      </c>
      <c r="O435">
        <v>0</v>
      </c>
      <c r="P435">
        <v>65</v>
      </c>
      <c r="Q435">
        <v>0</v>
      </c>
      <c r="R435">
        <v>0</v>
      </c>
      <c r="S435">
        <v>0</v>
      </c>
      <c r="T435">
        <v>1329</v>
      </c>
      <c r="U435">
        <v>148231.92233009721</v>
      </c>
      <c r="V435" s="59"/>
      <c r="W435">
        <v>1706</v>
      </c>
      <c r="X435">
        <v>987</v>
      </c>
      <c r="Y435">
        <v>342</v>
      </c>
      <c r="Z435">
        <v>18607.479047382167</v>
      </c>
      <c r="AA435">
        <v>4423.7225126544954</v>
      </c>
      <c r="AB435" t="s">
        <v>297</v>
      </c>
      <c r="AC435">
        <v>88.896321099999994</v>
      </c>
      <c r="AD435">
        <v>22.876254200000002</v>
      </c>
      <c r="AE435">
        <v>1495</v>
      </c>
      <c r="AF435">
        <v>0</v>
      </c>
    </row>
    <row r="436" spans="1:32" x14ac:dyDescent="0.45">
      <c r="A436" s="59" t="s">
        <v>196</v>
      </c>
      <c r="B436" s="59" t="s">
        <v>215</v>
      </c>
      <c r="C436" s="59" t="s">
        <v>238</v>
      </c>
      <c r="D436" s="59" t="s">
        <v>53</v>
      </c>
      <c r="E436" s="59" t="s">
        <v>53</v>
      </c>
      <c r="F436" s="59" t="s">
        <v>53</v>
      </c>
      <c r="G436">
        <v>0</v>
      </c>
      <c r="H436">
        <v>0</v>
      </c>
      <c r="I436">
        <v>0</v>
      </c>
      <c r="J436">
        <v>0</v>
      </c>
      <c r="K436">
        <v>0</v>
      </c>
      <c r="L436">
        <v>0</v>
      </c>
      <c r="M436">
        <v>0</v>
      </c>
      <c r="N436">
        <v>0</v>
      </c>
      <c r="O436">
        <v>0</v>
      </c>
      <c r="P436">
        <v>65</v>
      </c>
      <c r="Q436">
        <v>0</v>
      </c>
      <c r="R436">
        <v>0</v>
      </c>
      <c r="S436">
        <v>0</v>
      </c>
      <c r="T436">
        <v>1329</v>
      </c>
      <c r="U436">
        <v>148231.92233009721</v>
      </c>
      <c r="V436" s="59"/>
      <c r="W436">
        <v>1706</v>
      </c>
      <c r="X436">
        <v>987</v>
      </c>
      <c r="Y436">
        <v>342</v>
      </c>
      <c r="Z436">
        <v>18607.479047382167</v>
      </c>
      <c r="AA436">
        <v>4423.7225126544954</v>
      </c>
      <c r="AB436" t="s">
        <v>297</v>
      </c>
      <c r="AC436">
        <v>88.896321099999994</v>
      </c>
      <c r="AD436">
        <v>22.876254200000002</v>
      </c>
      <c r="AE436">
        <v>1495</v>
      </c>
      <c r="AF436">
        <v>0</v>
      </c>
    </row>
    <row r="437" spans="1:32" x14ac:dyDescent="0.45">
      <c r="A437" s="59" t="s">
        <v>196</v>
      </c>
      <c r="B437" s="59" t="s">
        <v>215</v>
      </c>
      <c r="C437" s="59" t="s">
        <v>238</v>
      </c>
      <c r="D437" s="59" t="s">
        <v>54</v>
      </c>
      <c r="E437" s="59" t="s">
        <v>54</v>
      </c>
      <c r="F437" s="59" t="s">
        <v>54</v>
      </c>
      <c r="G437">
        <v>0</v>
      </c>
      <c r="H437">
        <v>0</v>
      </c>
      <c r="I437">
        <v>0</v>
      </c>
      <c r="J437">
        <v>0</v>
      </c>
      <c r="K437">
        <v>0</v>
      </c>
      <c r="L437">
        <v>0</v>
      </c>
      <c r="M437">
        <v>0</v>
      </c>
      <c r="N437">
        <v>0</v>
      </c>
      <c r="O437">
        <v>0</v>
      </c>
      <c r="P437">
        <v>65</v>
      </c>
      <c r="Q437">
        <v>0</v>
      </c>
      <c r="R437">
        <v>0</v>
      </c>
      <c r="S437">
        <v>0</v>
      </c>
      <c r="T437">
        <v>1329</v>
      </c>
      <c r="U437">
        <v>148231.92233009721</v>
      </c>
      <c r="V437" s="59"/>
      <c r="W437">
        <v>1706</v>
      </c>
      <c r="X437">
        <v>987</v>
      </c>
      <c r="Y437">
        <v>342</v>
      </c>
      <c r="Z437">
        <v>18607.479047382167</v>
      </c>
      <c r="AA437">
        <v>4423.7225126544954</v>
      </c>
      <c r="AB437" t="s">
        <v>297</v>
      </c>
      <c r="AC437">
        <v>88.896321099999994</v>
      </c>
      <c r="AD437">
        <v>22.876254200000002</v>
      </c>
      <c r="AE437">
        <v>1495</v>
      </c>
      <c r="AF437">
        <v>0</v>
      </c>
    </row>
    <row r="438" spans="1:32" x14ac:dyDescent="0.45">
      <c r="A438" s="59" t="s">
        <v>196</v>
      </c>
      <c r="B438" s="59" t="s">
        <v>215</v>
      </c>
      <c r="C438" s="59" t="s">
        <v>238</v>
      </c>
      <c r="D438" s="59" t="s">
        <v>55</v>
      </c>
      <c r="E438" s="59" t="s">
        <v>55</v>
      </c>
      <c r="F438" s="59" t="s">
        <v>55</v>
      </c>
      <c r="G438">
        <v>0</v>
      </c>
      <c r="H438">
        <v>0</v>
      </c>
      <c r="I438">
        <v>0</v>
      </c>
      <c r="J438">
        <v>0</v>
      </c>
      <c r="K438">
        <v>0</v>
      </c>
      <c r="L438">
        <v>0</v>
      </c>
      <c r="M438">
        <v>0</v>
      </c>
      <c r="N438">
        <v>0</v>
      </c>
      <c r="O438">
        <v>0</v>
      </c>
      <c r="P438">
        <v>65</v>
      </c>
      <c r="Q438">
        <v>0</v>
      </c>
      <c r="R438">
        <v>0</v>
      </c>
      <c r="S438">
        <v>0</v>
      </c>
      <c r="T438">
        <v>1329</v>
      </c>
      <c r="U438">
        <v>148231.92233009721</v>
      </c>
      <c r="V438" s="59"/>
      <c r="W438">
        <v>1706</v>
      </c>
      <c r="X438">
        <v>987</v>
      </c>
      <c r="Y438">
        <v>342</v>
      </c>
      <c r="Z438">
        <v>18607.479047382167</v>
      </c>
      <c r="AA438">
        <v>4423.7225126544954</v>
      </c>
      <c r="AB438" t="s">
        <v>297</v>
      </c>
      <c r="AC438">
        <v>88.896321099999994</v>
      </c>
      <c r="AD438">
        <v>22.876254200000002</v>
      </c>
      <c r="AE438">
        <v>1495</v>
      </c>
      <c r="AF438">
        <v>0</v>
      </c>
    </row>
    <row r="439" spans="1:32" x14ac:dyDescent="0.45">
      <c r="A439" s="59" t="s">
        <v>196</v>
      </c>
      <c r="B439" s="59" t="s">
        <v>215</v>
      </c>
      <c r="C439" s="59" t="s">
        <v>238</v>
      </c>
      <c r="D439" s="59" t="s">
        <v>56</v>
      </c>
      <c r="E439" s="59" t="s">
        <v>56</v>
      </c>
      <c r="F439" s="59" t="s">
        <v>56</v>
      </c>
      <c r="G439">
        <v>0</v>
      </c>
      <c r="H439">
        <v>0</v>
      </c>
      <c r="I439">
        <v>0</v>
      </c>
      <c r="J439">
        <v>0</v>
      </c>
      <c r="K439">
        <v>0</v>
      </c>
      <c r="L439">
        <v>0</v>
      </c>
      <c r="M439">
        <v>0</v>
      </c>
      <c r="N439">
        <v>0</v>
      </c>
      <c r="O439">
        <v>0</v>
      </c>
      <c r="P439">
        <v>65</v>
      </c>
      <c r="Q439">
        <v>0</v>
      </c>
      <c r="R439">
        <v>0</v>
      </c>
      <c r="S439">
        <v>0</v>
      </c>
      <c r="T439">
        <v>1329</v>
      </c>
      <c r="U439">
        <v>148231.92233009721</v>
      </c>
      <c r="V439" s="59"/>
      <c r="W439">
        <v>1706</v>
      </c>
      <c r="X439">
        <v>987</v>
      </c>
      <c r="Y439">
        <v>342</v>
      </c>
      <c r="Z439">
        <v>18607.479047382167</v>
      </c>
      <c r="AA439">
        <v>4423.7225126544954</v>
      </c>
      <c r="AB439" t="s">
        <v>297</v>
      </c>
      <c r="AC439">
        <v>88.896321099999994</v>
      </c>
      <c r="AD439">
        <v>22.876254200000002</v>
      </c>
      <c r="AE439">
        <v>1495</v>
      </c>
      <c r="AF439">
        <v>0</v>
      </c>
    </row>
    <row r="440" spans="1:32" x14ac:dyDescent="0.45">
      <c r="A440" s="59" t="s">
        <v>196</v>
      </c>
      <c r="B440" s="59" t="s">
        <v>215</v>
      </c>
      <c r="C440" s="59" t="s">
        <v>238</v>
      </c>
      <c r="D440" s="59" t="s">
        <v>57</v>
      </c>
      <c r="E440" s="59" t="s">
        <v>57</v>
      </c>
      <c r="F440" s="59" t="s">
        <v>57</v>
      </c>
      <c r="G440">
        <v>0</v>
      </c>
      <c r="H440">
        <v>0</v>
      </c>
      <c r="I440">
        <v>0</v>
      </c>
      <c r="J440">
        <v>0</v>
      </c>
      <c r="K440">
        <v>0</v>
      </c>
      <c r="L440">
        <v>0</v>
      </c>
      <c r="M440">
        <v>0</v>
      </c>
      <c r="N440">
        <v>0</v>
      </c>
      <c r="O440">
        <v>0</v>
      </c>
      <c r="P440">
        <v>65</v>
      </c>
      <c r="Q440">
        <v>0</v>
      </c>
      <c r="R440">
        <v>0</v>
      </c>
      <c r="S440">
        <v>0</v>
      </c>
      <c r="T440">
        <v>1329</v>
      </c>
      <c r="U440">
        <v>148231.92233009721</v>
      </c>
      <c r="V440" s="59"/>
      <c r="W440">
        <v>1706</v>
      </c>
      <c r="X440">
        <v>987</v>
      </c>
      <c r="Y440">
        <v>342</v>
      </c>
      <c r="Z440">
        <v>18607.479047382167</v>
      </c>
      <c r="AA440">
        <v>4423.7225126544954</v>
      </c>
      <c r="AB440" t="s">
        <v>297</v>
      </c>
      <c r="AC440">
        <v>88.896321099999994</v>
      </c>
      <c r="AD440">
        <v>22.876254200000002</v>
      </c>
      <c r="AE440">
        <v>1495</v>
      </c>
      <c r="AF440">
        <v>0</v>
      </c>
    </row>
    <row r="441" spans="1:32" x14ac:dyDescent="0.45">
      <c r="A441" s="59" t="s">
        <v>196</v>
      </c>
      <c r="B441" s="59" t="s">
        <v>215</v>
      </c>
      <c r="C441" s="59" t="s">
        <v>238</v>
      </c>
      <c r="D441" s="59" t="s">
        <v>58</v>
      </c>
      <c r="E441" s="59" t="s">
        <v>58</v>
      </c>
      <c r="F441" s="59" t="s">
        <v>58</v>
      </c>
      <c r="G441">
        <v>0</v>
      </c>
      <c r="H441">
        <v>26</v>
      </c>
      <c r="I441">
        <v>28</v>
      </c>
      <c r="J441">
        <v>24</v>
      </c>
      <c r="K441">
        <v>2</v>
      </c>
      <c r="L441">
        <v>2537.3786407767011</v>
      </c>
      <c r="M441">
        <v>280.09708737864702</v>
      </c>
      <c r="N441">
        <v>68.376068376068005</v>
      </c>
      <c r="O441">
        <v>2885.8517965314159</v>
      </c>
      <c r="P441">
        <v>65</v>
      </c>
      <c r="Q441">
        <v>40</v>
      </c>
      <c r="R441" t="s">
        <v>287</v>
      </c>
      <c r="S441">
        <v>3.0769230799999998</v>
      </c>
      <c r="T441">
        <v>1329</v>
      </c>
      <c r="U441">
        <v>148231.92233009721</v>
      </c>
      <c r="V441" s="59"/>
      <c r="W441">
        <v>1706</v>
      </c>
      <c r="X441">
        <v>987</v>
      </c>
      <c r="Y441">
        <v>342</v>
      </c>
      <c r="Z441">
        <v>18607.479047382167</v>
      </c>
      <c r="AA441">
        <v>4423.7225126544954</v>
      </c>
      <c r="AB441" t="s">
        <v>297</v>
      </c>
      <c r="AC441">
        <v>88.896321099999994</v>
      </c>
      <c r="AD441">
        <v>22.876254200000002</v>
      </c>
      <c r="AE441">
        <v>1495</v>
      </c>
      <c r="AF441">
        <v>0</v>
      </c>
    </row>
    <row r="442" spans="1:32" x14ac:dyDescent="0.45">
      <c r="A442" s="59" t="s">
        <v>196</v>
      </c>
      <c r="B442" s="59" t="s">
        <v>215</v>
      </c>
      <c r="C442" s="59" t="s">
        <v>238</v>
      </c>
      <c r="D442" s="59" t="s">
        <v>59</v>
      </c>
      <c r="E442" s="59" t="s">
        <v>59</v>
      </c>
      <c r="F442" s="59" t="s">
        <v>59</v>
      </c>
      <c r="G442">
        <v>0</v>
      </c>
      <c r="H442">
        <v>0</v>
      </c>
      <c r="I442">
        <v>0</v>
      </c>
      <c r="J442">
        <v>0</v>
      </c>
      <c r="K442">
        <v>0</v>
      </c>
      <c r="L442">
        <v>0</v>
      </c>
      <c r="M442">
        <v>0</v>
      </c>
      <c r="N442">
        <v>0</v>
      </c>
      <c r="O442">
        <v>0</v>
      </c>
      <c r="P442">
        <v>65</v>
      </c>
      <c r="Q442">
        <v>0</v>
      </c>
      <c r="R442">
        <v>0</v>
      </c>
      <c r="S442">
        <v>0</v>
      </c>
      <c r="T442">
        <v>1329</v>
      </c>
      <c r="U442">
        <v>148231.92233009721</v>
      </c>
      <c r="V442" s="59"/>
      <c r="W442">
        <v>1706</v>
      </c>
      <c r="X442">
        <v>987</v>
      </c>
      <c r="Y442">
        <v>342</v>
      </c>
      <c r="Z442">
        <v>18607.479047382167</v>
      </c>
      <c r="AA442">
        <v>4423.7225126544954</v>
      </c>
      <c r="AB442" t="s">
        <v>297</v>
      </c>
      <c r="AC442">
        <v>88.896321099999994</v>
      </c>
      <c r="AD442">
        <v>22.876254200000002</v>
      </c>
      <c r="AE442">
        <v>1495</v>
      </c>
      <c r="AF442">
        <v>0</v>
      </c>
    </row>
    <row r="443" spans="1:32" x14ac:dyDescent="0.45">
      <c r="A443" s="59" t="s">
        <v>196</v>
      </c>
      <c r="B443" s="59" t="s">
        <v>215</v>
      </c>
      <c r="C443" s="59" t="s">
        <v>238</v>
      </c>
      <c r="D443" s="59" t="s">
        <v>28</v>
      </c>
      <c r="E443" s="59" t="s">
        <v>28</v>
      </c>
      <c r="F443" s="59" t="s">
        <v>28</v>
      </c>
      <c r="G443">
        <v>0</v>
      </c>
      <c r="H443">
        <v>0</v>
      </c>
      <c r="I443">
        <v>0</v>
      </c>
      <c r="J443">
        <v>0</v>
      </c>
      <c r="K443">
        <v>0</v>
      </c>
      <c r="L443">
        <v>0</v>
      </c>
      <c r="M443">
        <v>0</v>
      </c>
      <c r="N443">
        <v>0</v>
      </c>
      <c r="O443">
        <v>0</v>
      </c>
      <c r="P443">
        <v>65</v>
      </c>
      <c r="Q443">
        <v>0</v>
      </c>
      <c r="R443">
        <v>0</v>
      </c>
      <c r="S443">
        <v>0</v>
      </c>
      <c r="T443">
        <v>1329</v>
      </c>
      <c r="U443">
        <v>148231.92233009721</v>
      </c>
      <c r="V443" s="59"/>
      <c r="W443">
        <v>1706</v>
      </c>
      <c r="X443">
        <v>987</v>
      </c>
      <c r="Y443">
        <v>342</v>
      </c>
      <c r="Z443">
        <v>18607.479047382167</v>
      </c>
      <c r="AA443">
        <v>4423.7225126544954</v>
      </c>
      <c r="AB443" t="s">
        <v>297</v>
      </c>
      <c r="AC443">
        <v>88.896321099999994</v>
      </c>
      <c r="AD443">
        <v>22.876254200000002</v>
      </c>
      <c r="AE443">
        <v>1495</v>
      </c>
      <c r="AF443">
        <v>0</v>
      </c>
    </row>
    <row r="444" spans="1:32" x14ac:dyDescent="0.45">
      <c r="A444" s="59" t="s">
        <v>196</v>
      </c>
      <c r="B444" s="59" t="s">
        <v>215</v>
      </c>
      <c r="C444" s="59" t="s">
        <v>238</v>
      </c>
      <c r="D444" s="59" t="s">
        <v>60</v>
      </c>
      <c r="E444" s="59" t="s">
        <v>60</v>
      </c>
      <c r="F444" s="59" t="s">
        <v>60</v>
      </c>
      <c r="G444">
        <v>0</v>
      </c>
      <c r="H444">
        <v>3</v>
      </c>
      <c r="I444">
        <v>3</v>
      </c>
      <c r="J444">
        <v>3</v>
      </c>
      <c r="K444">
        <v>0</v>
      </c>
      <c r="L444">
        <v>380.09708737864202</v>
      </c>
      <c r="M444">
        <v>29.126213592233999</v>
      </c>
      <c r="N444">
        <v>0</v>
      </c>
      <c r="O444">
        <v>409.22330097087598</v>
      </c>
      <c r="P444">
        <v>65</v>
      </c>
      <c r="Q444">
        <v>4.6153846200000004</v>
      </c>
      <c r="R444">
        <v>126.699029126214</v>
      </c>
      <c r="S444">
        <v>0</v>
      </c>
      <c r="T444">
        <v>1329</v>
      </c>
      <c r="U444">
        <v>148231.92233009721</v>
      </c>
      <c r="V444" s="59"/>
      <c r="W444">
        <v>1706</v>
      </c>
      <c r="X444">
        <v>987</v>
      </c>
      <c r="Y444">
        <v>342</v>
      </c>
      <c r="Z444">
        <v>18607.479047382167</v>
      </c>
      <c r="AA444">
        <v>4423.7225126544954</v>
      </c>
      <c r="AB444" t="s">
        <v>297</v>
      </c>
      <c r="AC444">
        <v>88.896321099999994</v>
      </c>
      <c r="AD444">
        <v>22.876254200000002</v>
      </c>
      <c r="AE444">
        <v>1495</v>
      </c>
      <c r="AF444">
        <v>0</v>
      </c>
    </row>
    <row r="445" spans="1:32" x14ac:dyDescent="0.45">
      <c r="A445" s="59" t="s">
        <v>196</v>
      </c>
      <c r="B445" s="59" t="s">
        <v>215</v>
      </c>
      <c r="C445" s="59" t="s">
        <v>238</v>
      </c>
      <c r="D445" s="59" t="s">
        <v>61</v>
      </c>
      <c r="E445" s="59" t="s">
        <v>61</v>
      </c>
      <c r="F445" s="59" t="s">
        <v>61</v>
      </c>
      <c r="G445">
        <v>0</v>
      </c>
      <c r="H445">
        <v>0</v>
      </c>
      <c r="I445">
        <v>0</v>
      </c>
      <c r="J445">
        <v>0</v>
      </c>
      <c r="K445">
        <v>0</v>
      </c>
      <c r="L445">
        <v>0</v>
      </c>
      <c r="M445">
        <v>0</v>
      </c>
      <c r="N445">
        <v>0</v>
      </c>
      <c r="O445">
        <v>0</v>
      </c>
      <c r="P445">
        <v>65</v>
      </c>
      <c r="Q445">
        <v>0</v>
      </c>
      <c r="R445">
        <v>0</v>
      </c>
      <c r="S445">
        <v>0</v>
      </c>
      <c r="T445">
        <v>1329</v>
      </c>
      <c r="U445">
        <v>148231.92233009721</v>
      </c>
      <c r="V445" s="59"/>
      <c r="W445">
        <v>1706</v>
      </c>
      <c r="X445">
        <v>987</v>
      </c>
      <c r="Y445">
        <v>342</v>
      </c>
      <c r="Z445">
        <v>18607.479047382167</v>
      </c>
      <c r="AA445">
        <v>4423.7225126544954</v>
      </c>
      <c r="AB445" t="s">
        <v>297</v>
      </c>
      <c r="AC445">
        <v>88.896321099999994</v>
      </c>
      <c r="AD445">
        <v>22.876254200000002</v>
      </c>
      <c r="AE445">
        <v>1495</v>
      </c>
      <c r="AF445">
        <v>0</v>
      </c>
    </row>
    <row r="446" spans="1:32" x14ac:dyDescent="0.45">
      <c r="A446" s="59" t="s">
        <v>196</v>
      </c>
      <c r="B446" s="59" t="s">
        <v>215</v>
      </c>
      <c r="C446" s="59" t="s">
        <v>238</v>
      </c>
      <c r="D446" s="59" t="s">
        <v>62</v>
      </c>
      <c r="E446" s="59" t="s">
        <v>62</v>
      </c>
      <c r="F446" s="59" t="s">
        <v>62</v>
      </c>
      <c r="G446">
        <v>0</v>
      </c>
      <c r="H446">
        <v>0</v>
      </c>
      <c r="I446">
        <v>0</v>
      </c>
      <c r="J446">
        <v>0</v>
      </c>
      <c r="K446">
        <v>0</v>
      </c>
      <c r="L446">
        <v>0</v>
      </c>
      <c r="M446">
        <v>0</v>
      </c>
      <c r="N446">
        <v>0</v>
      </c>
      <c r="O446">
        <v>0</v>
      </c>
      <c r="P446">
        <v>65</v>
      </c>
      <c r="Q446">
        <v>0</v>
      </c>
      <c r="R446">
        <v>0</v>
      </c>
      <c r="S446">
        <v>0</v>
      </c>
      <c r="T446">
        <v>1329</v>
      </c>
      <c r="U446">
        <v>148231.92233009721</v>
      </c>
      <c r="V446" s="59"/>
      <c r="W446">
        <v>1706</v>
      </c>
      <c r="X446">
        <v>987</v>
      </c>
      <c r="Y446">
        <v>342</v>
      </c>
      <c r="Z446">
        <v>18607.479047382167</v>
      </c>
      <c r="AA446">
        <v>4423.7225126544954</v>
      </c>
      <c r="AB446" t="s">
        <v>297</v>
      </c>
      <c r="AC446">
        <v>88.896321099999994</v>
      </c>
      <c r="AD446">
        <v>22.876254200000002</v>
      </c>
      <c r="AE446">
        <v>1495</v>
      </c>
      <c r="AF446">
        <v>0</v>
      </c>
    </row>
    <row r="447" spans="1:32" x14ac:dyDescent="0.45">
      <c r="A447" s="59" t="s">
        <v>196</v>
      </c>
      <c r="B447" s="59" t="s">
        <v>215</v>
      </c>
      <c r="C447" s="59" t="s">
        <v>238</v>
      </c>
      <c r="D447" s="59" t="s">
        <v>63</v>
      </c>
      <c r="E447" s="59" t="s">
        <v>63</v>
      </c>
      <c r="F447" s="59" t="s">
        <v>63</v>
      </c>
      <c r="G447">
        <v>0</v>
      </c>
      <c r="H447">
        <v>0</v>
      </c>
      <c r="I447">
        <v>0</v>
      </c>
      <c r="J447">
        <v>0</v>
      </c>
      <c r="K447">
        <v>0</v>
      </c>
      <c r="L447">
        <v>0</v>
      </c>
      <c r="M447">
        <v>0</v>
      </c>
      <c r="N447">
        <v>0</v>
      </c>
      <c r="O447">
        <v>0</v>
      </c>
      <c r="P447">
        <v>65</v>
      </c>
      <c r="Q447">
        <v>0</v>
      </c>
      <c r="R447">
        <v>0</v>
      </c>
      <c r="S447">
        <v>0</v>
      </c>
      <c r="T447">
        <v>1329</v>
      </c>
      <c r="U447">
        <v>148231.92233009721</v>
      </c>
      <c r="V447" s="59"/>
      <c r="W447">
        <v>1706</v>
      </c>
      <c r="X447">
        <v>987</v>
      </c>
      <c r="Y447">
        <v>342</v>
      </c>
      <c r="Z447">
        <v>18607.479047382167</v>
      </c>
      <c r="AA447">
        <v>4423.7225126544954</v>
      </c>
      <c r="AB447" t="s">
        <v>297</v>
      </c>
      <c r="AC447">
        <v>88.896321099999994</v>
      </c>
      <c r="AD447">
        <v>22.876254200000002</v>
      </c>
      <c r="AE447">
        <v>1495</v>
      </c>
      <c r="AF447">
        <v>0</v>
      </c>
    </row>
    <row r="448" spans="1:32" x14ac:dyDescent="0.45">
      <c r="A448" s="59" t="s">
        <v>196</v>
      </c>
      <c r="B448" s="59" t="s">
        <v>215</v>
      </c>
      <c r="C448" s="59" t="s">
        <v>238</v>
      </c>
      <c r="D448" s="59" t="s">
        <v>64</v>
      </c>
      <c r="E448" s="59" t="s">
        <v>64</v>
      </c>
      <c r="F448" s="59" t="s">
        <v>64</v>
      </c>
      <c r="G448">
        <v>0</v>
      </c>
      <c r="H448">
        <v>0</v>
      </c>
      <c r="I448">
        <v>0</v>
      </c>
      <c r="J448">
        <v>0</v>
      </c>
      <c r="K448">
        <v>0</v>
      </c>
      <c r="L448">
        <v>0</v>
      </c>
      <c r="M448">
        <v>0</v>
      </c>
      <c r="N448">
        <v>0</v>
      </c>
      <c r="O448">
        <v>0</v>
      </c>
      <c r="P448">
        <v>65</v>
      </c>
      <c r="Q448">
        <v>0</v>
      </c>
      <c r="R448">
        <v>0</v>
      </c>
      <c r="S448">
        <v>0</v>
      </c>
      <c r="T448">
        <v>1329</v>
      </c>
      <c r="U448">
        <v>148231.92233009721</v>
      </c>
      <c r="V448" s="59"/>
      <c r="W448">
        <v>1706</v>
      </c>
      <c r="X448">
        <v>987</v>
      </c>
      <c r="Y448">
        <v>342</v>
      </c>
      <c r="Z448">
        <v>18607.479047382167</v>
      </c>
      <c r="AA448">
        <v>4423.7225126544954</v>
      </c>
      <c r="AB448" t="s">
        <v>297</v>
      </c>
      <c r="AC448">
        <v>88.896321099999994</v>
      </c>
      <c r="AD448">
        <v>22.876254200000002</v>
      </c>
      <c r="AE448">
        <v>1495</v>
      </c>
      <c r="AF448">
        <v>0</v>
      </c>
    </row>
    <row r="449" spans="1:32" x14ac:dyDescent="0.45">
      <c r="A449" s="59" t="s">
        <v>196</v>
      </c>
      <c r="B449" s="59" t="s">
        <v>215</v>
      </c>
      <c r="C449" s="59" t="s">
        <v>238</v>
      </c>
      <c r="D449" s="59" t="s">
        <v>65</v>
      </c>
      <c r="E449" s="59" t="s">
        <v>65</v>
      </c>
      <c r="F449" s="59" t="s">
        <v>65</v>
      </c>
      <c r="G449">
        <v>0</v>
      </c>
      <c r="H449">
        <v>0</v>
      </c>
      <c r="I449">
        <v>0</v>
      </c>
      <c r="J449">
        <v>0</v>
      </c>
      <c r="K449">
        <v>0</v>
      </c>
      <c r="L449">
        <v>0</v>
      </c>
      <c r="M449">
        <v>0</v>
      </c>
      <c r="N449">
        <v>0</v>
      </c>
      <c r="O449">
        <v>0</v>
      </c>
      <c r="P449">
        <v>65</v>
      </c>
      <c r="Q449">
        <v>0</v>
      </c>
      <c r="R449">
        <v>0</v>
      </c>
      <c r="S449">
        <v>0</v>
      </c>
      <c r="T449">
        <v>1329</v>
      </c>
      <c r="U449">
        <v>148231.92233009721</v>
      </c>
      <c r="V449" s="59"/>
      <c r="W449">
        <v>1706</v>
      </c>
      <c r="X449">
        <v>987</v>
      </c>
      <c r="Y449">
        <v>342</v>
      </c>
      <c r="Z449">
        <v>18607.479047382167</v>
      </c>
      <c r="AA449">
        <v>4423.7225126544954</v>
      </c>
      <c r="AB449" t="s">
        <v>297</v>
      </c>
      <c r="AC449">
        <v>88.896321099999994</v>
      </c>
      <c r="AD449">
        <v>22.876254200000002</v>
      </c>
      <c r="AE449">
        <v>1495</v>
      </c>
      <c r="AF449">
        <v>0</v>
      </c>
    </row>
    <row r="450" spans="1:32" x14ac:dyDescent="0.45">
      <c r="A450" s="59" t="s">
        <v>196</v>
      </c>
      <c r="B450" s="59" t="s">
        <v>215</v>
      </c>
      <c r="C450" s="59" t="s">
        <v>238</v>
      </c>
      <c r="D450" s="59" t="s">
        <v>66</v>
      </c>
      <c r="E450" s="59" t="s">
        <v>66</v>
      </c>
      <c r="F450" s="59" t="s">
        <v>66</v>
      </c>
      <c r="G450">
        <v>0</v>
      </c>
      <c r="H450">
        <v>2</v>
      </c>
      <c r="I450">
        <v>4</v>
      </c>
      <c r="J450">
        <v>0</v>
      </c>
      <c r="K450">
        <v>2</v>
      </c>
      <c r="L450">
        <v>271.84466019417499</v>
      </c>
      <c r="M450">
        <v>38.834951456310002</v>
      </c>
      <c r="N450">
        <v>21.367521367521</v>
      </c>
      <c r="O450">
        <v>332.04713301800598</v>
      </c>
      <c r="P450">
        <v>65</v>
      </c>
      <c r="Q450">
        <v>3.0769230799999998</v>
      </c>
      <c r="R450">
        <v>135.9223300970875</v>
      </c>
      <c r="S450">
        <v>3.0769230799999998</v>
      </c>
      <c r="T450">
        <v>1329</v>
      </c>
      <c r="U450">
        <v>148231.92233009721</v>
      </c>
      <c r="V450" s="59"/>
      <c r="W450">
        <v>1706</v>
      </c>
      <c r="X450">
        <v>987</v>
      </c>
      <c r="Y450">
        <v>342</v>
      </c>
      <c r="Z450">
        <v>18607.479047382167</v>
      </c>
      <c r="AA450">
        <v>4423.7225126544954</v>
      </c>
      <c r="AB450" t="s">
        <v>297</v>
      </c>
      <c r="AC450">
        <v>88.896321099999994</v>
      </c>
      <c r="AD450">
        <v>22.876254200000002</v>
      </c>
      <c r="AE450">
        <v>1495</v>
      </c>
      <c r="AF450">
        <v>0</v>
      </c>
    </row>
    <row r="451" spans="1:32" x14ac:dyDescent="0.45">
      <c r="A451" s="59" t="s">
        <v>196</v>
      </c>
      <c r="B451" s="59" t="s">
        <v>215</v>
      </c>
      <c r="C451" s="59" t="s">
        <v>238</v>
      </c>
      <c r="D451" s="59" t="s">
        <v>67</v>
      </c>
      <c r="E451" s="59" t="s">
        <v>67</v>
      </c>
      <c r="F451" s="59" t="s">
        <v>67</v>
      </c>
      <c r="G451">
        <v>0</v>
      </c>
      <c r="H451">
        <v>0</v>
      </c>
      <c r="I451">
        <v>0</v>
      </c>
      <c r="J451">
        <v>0</v>
      </c>
      <c r="K451">
        <v>0</v>
      </c>
      <c r="L451">
        <v>0</v>
      </c>
      <c r="M451">
        <v>0</v>
      </c>
      <c r="N451">
        <v>0</v>
      </c>
      <c r="O451">
        <v>0</v>
      </c>
      <c r="P451">
        <v>65</v>
      </c>
      <c r="Q451">
        <v>0</v>
      </c>
      <c r="R451">
        <v>0</v>
      </c>
      <c r="S451">
        <v>0</v>
      </c>
      <c r="T451">
        <v>1329</v>
      </c>
      <c r="U451">
        <v>148231.92233009721</v>
      </c>
      <c r="V451" s="59"/>
      <c r="W451">
        <v>1706</v>
      </c>
      <c r="X451">
        <v>987</v>
      </c>
      <c r="Y451">
        <v>342</v>
      </c>
      <c r="Z451">
        <v>18607.479047382167</v>
      </c>
      <c r="AA451">
        <v>4423.7225126544954</v>
      </c>
      <c r="AB451" t="s">
        <v>297</v>
      </c>
      <c r="AC451">
        <v>88.896321099999994</v>
      </c>
      <c r="AD451">
        <v>22.876254200000002</v>
      </c>
      <c r="AE451">
        <v>1495</v>
      </c>
      <c r="AF451">
        <v>0</v>
      </c>
    </row>
    <row r="452" spans="1:32" x14ac:dyDescent="0.45">
      <c r="A452" s="59" t="s">
        <v>196</v>
      </c>
      <c r="B452" s="59" t="s">
        <v>215</v>
      </c>
      <c r="C452" s="59" t="s">
        <v>238</v>
      </c>
      <c r="D452" s="59" t="s">
        <v>68</v>
      </c>
      <c r="E452" s="59" t="s">
        <v>68</v>
      </c>
      <c r="F452" s="59" t="s">
        <v>68</v>
      </c>
      <c r="G452">
        <v>0</v>
      </c>
      <c r="H452">
        <v>0</v>
      </c>
      <c r="I452">
        <v>0</v>
      </c>
      <c r="J452">
        <v>0</v>
      </c>
      <c r="K452">
        <v>0</v>
      </c>
      <c r="L452">
        <v>0</v>
      </c>
      <c r="M452">
        <v>0</v>
      </c>
      <c r="N452">
        <v>0</v>
      </c>
      <c r="O452">
        <v>0</v>
      </c>
      <c r="P452">
        <v>65</v>
      </c>
      <c r="Q452">
        <v>0</v>
      </c>
      <c r="R452">
        <v>0</v>
      </c>
      <c r="S452">
        <v>0</v>
      </c>
      <c r="T452">
        <v>1329</v>
      </c>
      <c r="U452">
        <v>148231.92233009721</v>
      </c>
      <c r="V452" s="59"/>
      <c r="W452">
        <v>1706</v>
      </c>
      <c r="X452">
        <v>987</v>
      </c>
      <c r="Y452">
        <v>342</v>
      </c>
      <c r="Z452">
        <v>18607.479047382167</v>
      </c>
      <c r="AA452">
        <v>4423.7225126544954</v>
      </c>
      <c r="AB452" t="s">
        <v>297</v>
      </c>
      <c r="AC452">
        <v>88.896321099999994</v>
      </c>
      <c r="AD452">
        <v>22.876254200000002</v>
      </c>
      <c r="AE452">
        <v>1495</v>
      </c>
      <c r="AF452">
        <v>0</v>
      </c>
    </row>
    <row r="453" spans="1:32" x14ac:dyDescent="0.45">
      <c r="A453" s="59" t="s">
        <v>196</v>
      </c>
      <c r="B453" s="59" t="s">
        <v>215</v>
      </c>
      <c r="C453" s="59" t="s">
        <v>238</v>
      </c>
      <c r="D453" s="59" t="s">
        <v>69</v>
      </c>
      <c r="E453" s="59" t="s">
        <v>69</v>
      </c>
      <c r="F453" s="59" t="s">
        <v>69</v>
      </c>
      <c r="G453">
        <v>0</v>
      </c>
      <c r="H453">
        <v>0</v>
      </c>
      <c r="I453">
        <v>0</v>
      </c>
      <c r="J453">
        <v>0</v>
      </c>
      <c r="K453">
        <v>0</v>
      </c>
      <c r="L453">
        <v>0</v>
      </c>
      <c r="M453">
        <v>0</v>
      </c>
      <c r="N453">
        <v>0</v>
      </c>
      <c r="O453">
        <v>0</v>
      </c>
      <c r="P453">
        <v>65</v>
      </c>
      <c r="Q453">
        <v>0</v>
      </c>
      <c r="R453">
        <v>0</v>
      </c>
      <c r="S453">
        <v>0</v>
      </c>
      <c r="T453">
        <v>1329</v>
      </c>
      <c r="U453">
        <v>148231.92233009721</v>
      </c>
      <c r="V453" s="59"/>
      <c r="W453">
        <v>1706</v>
      </c>
      <c r="X453">
        <v>987</v>
      </c>
      <c r="Y453">
        <v>342</v>
      </c>
      <c r="Z453">
        <v>18607.479047382167</v>
      </c>
      <c r="AA453">
        <v>4423.7225126544954</v>
      </c>
      <c r="AB453" t="s">
        <v>297</v>
      </c>
      <c r="AC453">
        <v>88.896321099999994</v>
      </c>
      <c r="AD453">
        <v>22.876254200000002</v>
      </c>
      <c r="AE453">
        <v>1495</v>
      </c>
      <c r="AF453">
        <v>0</v>
      </c>
    </row>
    <row r="454" spans="1:32" x14ac:dyDescent="0.45">
      <c r="A454" s="59" t="s">
        <v>196</v>
      </c>
      <c r="B454" s="59" t="s">
        <v>215</v>
      </c>
      <c r="C454" s="59" t="s">
        <v>238</v>
      </c>
      <c r="D454" s="59" t="s">
        <v>70</v>
      </c>
      <c r="E454" s="59" t="s">
        <v>70</v>
      </c>
      <c r="F454" s="59" t="s">
        <v>70</v>
      </c>
      <c r="G454">
        <v>0</v>
      </c>
      <c r="H454">
        <v>0</v>
      </c>
      <c r="I454">
        <v>0</v>
      </c>
      <c r="J454">
        <v>0</v>
      </c>
      <c r="K454">
        <v>0</v>
      </c>
      <c r="L454">
        <v>0</v>
      </c>
      <c r="M454">
        <v>0</v>
      </c>
      <c r="N454">
        <v>0</v>
      </c>
      <c r="O454">
        <v>0</v>
      </c>
      <c r="P454">
        <v>65</v>
      </c>
      <c r="Q454">
        <v>0</v>
      </c>
      <c r="R454">
        <v>0</v>
      </c>
      <c r="S454">
        <v>0</v>
      </c>
      <c r="T454">
        <v>1329</v>
      </c>
      <c r="U454">
        <v>148231.92233009721</v>
      </c>
      <c r="V454" s="59"/>
      <c r="W454">
        <v>1706</v>
      </c>
      <c r="X454">
        <v>987</v>
      </c>
      <c r="Y454">
        <v>342</v>
      </c>
      <c r="Z454">
        <v>18607.479047382167</v>
      </c>
      <c r="AA454">
        <v>4423.7225126544954</v>
      </c>
      <c r="AB454" t="s">
        <v>297</v>
      </c>
      <c r="AC454">
        <v>88.896321099999994</v>
      </c>
      <c r="AD454">
        <v>22.876254200000002</v>
      </c>
      <c r="AE454">
        <v>1495</v>
      </c>
      <c r="AF454">
        <v>0</v>
      </c>
    </row>
    <row r="455" spans="1:32" x14ac:dyDescent="0.45">
      <c r="A455" s="59" t="s">
        <v>196</v>
      </c>
      <c r="B455" s="59" t="s">
        <v>215</v>
      </c>
      <c r="C455" s="59" t="s">
        <v>238</v>
      </c>
      <c r="D455" s="59" t="s">
        <v>71</v>
      </c>
      <c r="E455" s="59" t="s">
        <v>71</v>
      </c>
      <c r="F455" s="59" t="s">
        <v>71</v>
      </c>
      <c r="G455">
        <v>0</v>
      </c>
      <c r="H455">
        <v>0</v>
      </c>
      <c r="I455">
        <v>0</v>
      </c>
      <c r="J455">
        <v>0</v>
      </c>
      <c r="K455">
        <v>0</v>
      </c>
      <c r="L455">
        <v>0</v>
      </c>
      <c r="M455">
        <v>0</v>
      </c>
      <c r="N455">
        <v>0</v>
      </c>
      <c r="O455">
        <v>0</v>
      </c>
      <c r="P455">
        <v>65</v>
      </c>
      <c r="Q455">
        <v>0</v>
      </c>
      <c r="R455">
        <v>0</v>
      </c>
      <c r="S455">
        <v>0</v>
      </c>
      <c r="T455">
        <v>1329</v>
      </c>
      <c r="U455">
        <v>148231.92233009721</v>
      </c>
      <c r="V455" s="59"/>
      <c r="W455">
        <v>1706</v>
      </c>
      <c r="X455">
        <v>987</v>
      </c>
      <c r="Y455">
        <v>342</v>
      </c>
      <c r="Z455">
        <v>18607.479047382167</v>
      </c>
      <c r="AA455">
        <v>4423.7225126544954</v>
      </c>
      <c r="AB455" t="s">
        <v>297</v>
      </c>
      <c r="AC455">
        <v>88.896321099999994</v>
      </c>
      <c r="AD455">
        <v>22.876254200000002</v>
      </c>
      <c r="AE455">
        <v>1495</v>
      </c>
      <c r="AF455">
        <v>0</v>
      </c>
    </row>
    <row r="456" spans="1:32" x14ac:dyDescent="0.45">
      <c r="A456" s="59" t="s">
        <v>196</v>
      </c>
      <c r="B456" s="59" t="s">
        <v>215</v>
      </c>
      <c r="C456" s="59" t="s">
        <v>238</v>
      </c>
      <c r="D456" s="59" t="s">
        <v>72</v>
      </c>
      <c r="E456" s="59" t="s">
        <v>72</v>
      </c>
      <c r="F456" s="59" t="s">
        <v>72</v>
      </c>
      <c r="G456">
        <v>0</v>
      </c>
      <c r="H456">
        <v>16</v>
      </c>
      <c r="I456">
        <v>19</v>
      </c>
      <c r="J456">
        <v>13</v>
      </c>
      <c r="K456">
        <v>3</v>
      </c>
      <c r="L456">
        <v>2170.6796116504879</v>
      </c>
      <c r="M456">
        <v>176.777860758446</v>
      </c>
      <c r="N456">
        <v>111.111111111109</v>
      </c>
      <c r="O456">
        <v>2458.5685835200429</v>
      </c>
      <c r="P456">
        <v>65</v>
      </c>
      <c r="Q456">
        <v>24.615384599999999</v>
      </c>
      <c r="R456">
        <v>135.66747572815549</v>
      </c>
      <c r="S456">
        <v>4.6153846200000004</v>
      </c>
      <c r="T456">
        <v>1329</v>
      </c>
      <c r="U456">
        <v>148231.92233009721</v>
      </c>
      <c r="V456" s="59"/>
      <c r="W456">
        <v>1706</v>
      </c>
      <c r="X456">
        <v>987</v>
      </c>
      <c r="Y456">
        <v>342</v>
      </c>
      <c r="Z456">
        <v>18607.479047382167</v>
      </c>
      <c r="AA456">
        <v>4423.7225126544954</v>
      </c>
      <c r="AB456" t="s">
        <v>297</v>
      </c>
      <c r="AC456">
        <v>88.896321099999994</v>
      </c>
      <c r="AD456">
        <v>22.876254200000002</v>
      </c>
      <c r="AE456">
        <v>1495</v>
      </c>
      <c r="AF456">
        <v>0</v>
      </c>
    </row>
    <row r="457" spans="1:32" x14ac:dyDescent="0.45">
      <c r="A457" s="59" t="s">
        <v>196</v>
      </c>
      <c r="B457" s="59" t="s">
        <v>215</v>
      </c>
      <c r="C457" s="59" t="s">
        <v>238</v>
      </c>
      <c r="D457" s="59" t="s">
        <v>73</v>
      </c>
      <c r="E457" s="59" t="s">
        <v>73</v>
      </c>
      <c r="F457" s="59" t="s">
        <v>73</v>
      </c>
      <c r="G457">
        <v>0</v>
      </c>
      <c r="H457">
        <v>11</v>
      </c>
      <c r="I457">
        <v>16</v>
      </c>
      <c r="J457">
        <v>6</v>
      </c>
      <c r="K457">
        <v>5</v>
      </c>
      <c r="L457">
        <v>1460.194174757283</v>
      </c>
      <c r="M457">
        <v>163.106796116505</v>
      </c>
      <c r="N457">
        <v>106.837606837606</v>
      </c>
      <c r="O457">
        <v>1730.138577711394</v>
      </c>
      <c r="P457">
        <v>65</v>
      </c>
      <c r="Q457">
        <v>16.923076900000002</v>
      </c>
      <c r="R457" t="s">
        <v>288</v>
      </c>
      <c r="S457">
        <v>7.6923076899999998</v>
      </c>
      <c r="T457">
        <v>1329</v>
      </c>
      <c r="U457">
        <v>148231.92233009721</v>
      </c>
      <c r="V457" s="59"/>
      <c r="W457">
        <v>1706</v>
      </c>
      <c r="X457">
        <v>987</v>
      </c>
      <c r="Y457">
        <v>342</v>
      </c>
      <c r="Z457">
        <v>18607.479047382167</v>
      </c>
      <c r="AA457">
        <v>4423.7225126544954</v>
      </c>
      <c r="AB457" t="s">
        <v>297</v>
      </c>
      <c r="AC457">
        <v>88.896321099999994</v>
      </c>
      <c r="AD457">
        <v>22.876254200000002</v>
      </c>
      <c r="AE457">
        <v>1495</v>
      </c>
      <c r="AF457">
        <v>0</v>
      </c>
    </row>
    <row r="458" spans="1:32" x14ac:dyDescent="0.45">
      <c r="A458" s="59" t="s">
        <v>196</v>
      </c>
      <c r="B458" s="59" t="s">
        <v>216</v>
      </c>
      <c r="C458" s="59" t="s">
        <v>239</v>
      </c>
      <c r="D458" s="59" t="s">
        <v>51</v>
      </c>
      <c r="E458" s="59" t="s">
        <v>51</v>
      </c>
      <c r="F458" s="59" t="s">
        <v>51</v>
      </c>
      <c r="G458">
        <v>0</v>
      </c>
      <c r="H458">
        <v>0</v>
      </c>
      <c r="I458">
        <v>0</v>
      </c>
      <c r="J458">
        <v>0</v>
      </c>
      <c r="K458">
        <v>0</v>
      </c>
      <c r="L458">
        <v>0</v>
      </c>
      <c r="M458">
        <v>0</v>
      </c>
      <c r="N458">
        <v>0</v>
      </c>
      <c r="O458">
        <v>0</v>
      </c>
      <c r="P458">
        <v>65</v>
      </c>
      <c r="Q458">
        <v>0</v>
      </c>
      <c r="R458">
        <v>0</v>
      </c>
      <c r="S458">
        <v>0</v>
      </c>
      <c r="T458">
        <v>1329</v>
      </c>
      <c r="U458">
        <v>148231.92233009721</v>
      </c>
      <c r="V458" s="59"/>
      <c r="W458">
        <v>1706</v>
      </c>
      <c r="X458">
        <v>987</v>
      </c>
      <c r="Y458">
        <v>342</v>
      </c>
      <c r="Z458">
        <v>18607.479047382167</v>
      </c>
      <c r="AA458">
        <v>4423.7225126544954</v>
      </c>
      <c r="AB458" t="s">
        <v>297</v>
      </c>
      <c r="AC458">
        <v>88.896321099999994</v>
      </c>
      <c r="AD458">
        <v>22.876254200000002</v>
      </c>
      <c r="AE458">
        <v>1495</v>
      </c>
      <c r="AF458">
        <v>0</v>
      </c>
    </row>
    <row r="459" spans="1:32" x14ac:dyDescent="0.45">
      <c r="A459" s="59" t="s">
        <v>196</v>
      </c>
      <c r="B459" s="59" t="s">
        <v>216</v>
      </c>
      <c r="C459" s="59" t="s">
        <v>239</v>
      </c>
      <c r="D459" s="59" t="s">
        <v>52</v>
      </c>
      <c r="E459" s="59" t="s">
        <v>52</v>
      </c>
      <c r="F459" s="59" t="s">
        <v>52</v>
      </c>
      <c r="G459">
        <v>0</v>
      </c>
      <c r="H459">
        <v>0</v>
      </c>
      <c r="I459">
        <v>0</v>
      </c>
      <c r="J459">
        <v>0</v>
      </c>
      <c r="K459">
        <v>0</v>
      </c>
      <c r="L459">
        <v>0</v>
      </c>
      <c r="M459">
        <v>0</v>
      </c>
      <c r="N459">
        <v>0</v>
      </c>
      <c r="O459">
        <v>0</v>
      </c>
      <c r="P459">
        <v>65</v>
      </c>
      <c r="Q459">
        <v>0</v>
      </c>
      <c r="R459">
        <v>0</v>
      </c>
      <c r="S459">
        <v>0</v>
      </c>
      <c r="T459">
        <v>1329</v>
      </c>
      <c r="U459">
        <v>148231.92233009721</v>
      </c>
      <c r="V459" s="59"/>
      <c r="W459">
        <v>1706</v>
      </c>
      <c r="X459">
        <v>987</v>
      </c>
      <c r="Y459">
        <v>342</v>
      </c>
      <c r="Z459">
        <v>18607.479047382167</v>
      </c>
      <c r="AA459">
        <v>4423.7225126544954</v>
      </c>
      <c r="AB459" t="s">
        <v>297</v>
      </c>
      <c r="AC459">
        <v>88.896321099999994</v>
      </c>
      <c r="AD459">
        <v>22.876254200000002</v>
      </c>
      <c r="AE459">
        <v>1495</v>
      </c>
      <c r="AF459">
        <v>0</v>
      </c>
    </row>
    <row r="460" spans="1:32" x14ac:dyDescent="0.45">
      <c r="A460" s="59" t="s">
        <v>196</v>
      </c>
      <c r="B460" s="59" t="s">
        <v>216</v>
      </c>
      <c r="C460" s="59" t="s">
        <v>239</v>
      </c>
      <c r="D460" s="59" t="s">
        <v>53</v>
      </c>
      <c r="E460" s="59" t="s">
        <v>53</v>
      </c>
      <c r="F460" s="59" t="s">
        <v>53</v>
      </c>
      <c r="G460">
        <v>0</v>
      </c>
      <c r="H460">
        <v>0</v>
      </c>
      <c r="I460">
        <v>0</v>
      </c>
      <c r="J460">
        <v>0</v>
      </c>
      <c r="K460">
        <v>0</v>
      </c>
      <c r="L460">
        <v>0</v>
      </c>
      <c r="M460">
        <v>0</v>
      </c>
      <c r="N460">
        <v>0</v>
      </c>
      <c r="O460">
        <v>0</v>
      </c>
      <c r="P460">
        <v>65</v>
      </c>
      <c r="Q460">
        <v>0</v>
      </c>
      <c r="R460">
        <v>0</v>
      </c>
      <c r="S460">
        <v>0</v>
      </c>
      <c r="T460">
        <v>1329</v>
      </c>
      <c r="U460">
        <v>148231.92233009721</v>
      </c>
      <c r="V460" s="59"/>
      <c r="W460">
        <v>1706</v>
      </c>
      <c r="X460">
        <v>987</v>
      </c>
      <c r="Y460">
        <v>342</v>
      </c>
      <c r="Z460">
        <v>18607.479047382167</v>
      </c>
      <c r="AA460">
        <v>4423.7225126544954</v>
      </c>
      <c r="AB460" t="s">
        <v>297</v>
      </c>
      <c r="AC460">
        <v>88.896321099999994</v>
      </c>
      <c r="AD460">
        <v>22.876254200000002</v>
      </c>
      <c r="AE460">
        <v>1495</v>
      </c>
      <c r="AF460">
        <v>0</v>
      </c>
    </row>
    <row r="461" spans="1:32" x14ac:dyDescent="0.45">
      <c r="A461" s="59" t="s">
        <v>196</v>
      </c>
      <c r="B461" s="59" t="s">
        <v>216</v>
      </c>
      <c r="C461" s="59" t="s">
        <v>239</v>
      </c>
      <c r="D461" s="59" t="s">
        <v>54</v>
      </c>
      <c r="E461" s="59" t="s">
        <v>54</v>
      </c>
      <c r="F461" s="59" t="s">
        <v>54</v>
      </c>
      <c r="G461">
        <v>0</v>
      </c>
      <c r="H461">
        <v>0</v>
      </c>
      <c r="I461">
        <v>0</v>
      </c>
      <c r="J461">
        <v>0</v>
      </c>
      <c r="K461">
        <v>0</v>
      </c>
      <c r="L461">
        <v>0</v>
      </c>
      <c r="M461">
        <v>0</v>
      </c>
      <c r="N461">
        <v>0</v>
      </c>
      <c r="O461">
        <v>0</v>
      </c>
      <c r="P461">
        <v>65</v>
      </c>
      <c r="Q461">
        <v>0</v>
      </c>
      <c r="R461">
        <v>0</v>
      </c>
      <c r="S461">
        <v>0</v>
      </c>
      <c r="T461">
        <v>1329</v>
      </c>
      <c r="U461">
        <v>148231.92233009721</v>
      </c>
      <c r="V461" s="59"/>
      <c r="W461">
        <v>1706</v>
      </c>
      <c r="X461">
        <v>987</v>
      </c>
      <c r="Y461">
        <v>342</v>
      </c>
      <c r="Z461">
        <v>18607.479047382167</v>
      </c>
      <c r="AA461">
        <v>4423.7225126544954</v>
      </c>
      <c r="AB461" t="s">
        <v>297</v>
      </c>
      <c r="AC461">
        <v>88.896321099999994</v>
      </c>
      <c r="AD461">
        <v>22.876254200000002</v>
      </c>
      <c r="AE461">
        <v>1495</v>
      </c>
      <c r="AF461">
        <v>0</v>
      </c>
    </row>
    <row r="462" spans="1:32" x14ac:dyDescent="0.45">
      <c r="A462" s="59" t="s">
        <v>196</v>
      </c>
      <c r="B462" s="59" t="s">
        <v>216</v>
      </c>
      <c r="C462" s="59" t="s">
        <v>239</v>
      </c>
      <c r="D462" s="59" t="s">
        <v>55</v>
      </c>
      <c r="E462" s="59" t="s">
        <v>55</v>
      </c>
      <c r="F462" s="59" t="s">
        <v>55</v>
      </c>
      <c r="G462">
        <v>0</v>
      </c>
      <c r="H462">
        <v>0</v>
      </c>
      <c r="I462">
        <v>0</v>
      </c>
      <c r="J462">
        <v>0</v>
      </c>
      <c r="K462">
        <v>0</v>
      </c>
      <c r="L462">
        <v>0</v>
      </c>
      <c r="M462">
        <v>0</v>
      </c>
      <c r="N462">
        <v>0</v>
      </c>
      <c r="O462">
        <v>0</v>
      </c>
      <c r="P462">
        <v>65</v>
      </c>
      <c r="Q462">
        <v>0</v>
      </c>
      <c r="R462">
        <v>0</v>
      </c>
      <c r="S462">
        <v>0</v>
      </c>
      <c r="T462">
        <v>1329</v>
      </c>
      <c r="U462">
        <v>148231.92233009721</v>
      </c>
      <c r="V462" s="59"/>
      <c r="W462">
        <v>1706</v>
      </c>
      <c r="X462">
        <v>987</v>
      </c>
      <c r="Y462">
        <v>342</v>
      </c>
      <c r="Z462">
        <v>18607.479047382167</v>
      </c>
      <c r="AA462">
        <v>4423.7225126544954</v>
      </c>
      <c r="AB462" t="s">
        <v>297</v>
      </c>
      <c r="AC462">
        <v>88.896321099999994</v>
      </c>
      <c r="AD462">
        <v>22.876254200000002</v>
      </c>
      <c r="AE462">
        <v>1495</v>
      </c>
      <c r="AF462">
        <v>0</v>
      </c>
    </row>
    <row r="463" spans="1:32" x14ac:dyDescent="0.45">
      <c r="A463" s="59" t="s">
        <v>196</v>
      </c>
      <c r="B463" s="59" t="s">
        <v>216</v>
      </c>
      <c r="C463" s="59" t="s">
        <v>239</v>
      </c>
      <c r="D463" s="59" t="s">
        <v>56</v>
      </c>
      <c r="E463" s="59" t="s">
        <v>56</v>
      </c>
      <c r="F463" s="59" t="s">
        <v>56</v>
      </c>
      <c r="G463">
        <v>0</v>
      </c>
      <c r="H463">
        <v>0</v>
      </c>
      <c r="I463">
        <v>0</v>
      </c>
      <c r="J463">
        <v>0</v>
      </c>
      <c r="K463">
        <v>0</v>
      </c>
      <c r="L463">
        <v>0</v>
      </c>
      <c r="M463">
        <v>0</v>
      </c>
      <c r="N463">
        <v>0</v>
      </c>
      <c r="O463">
        <v>0</v>
      </c>
      <c r="P463">
        <v>65</v>
      </c>
      <c r="Q463">
        <v>0</v>
      </c>
      <c r="R463">
        <v>0</v>
      </c>
      <c r="S463">
        <v>0</v>
      </c>
      <c r="T463">
        <v>1329</v>
      </c>
      <c r="U463">
        <v>148231.92233009721</v>
      </c>
      <c r="V463" s="59"/>
      <c r="W463">
        <v>1706</v>
      </c>
      <c r="X463">
        <v>987</v>
      </c>
      <c r="Y463">
        <v>342</v>
      </c>
      <c r="Z463">
        <v>18607.479047382167</v>
      </c>
      <c r="AA463">
        <v>4423.7225126544954</v>
      </c>
      <c r="AB463" t="s">
        <v>297</v>
      </c>
      <c r="AC463">
        <v>88.896321099999994</v>
      </c>
      <c r="AD463">
        <v>22.876254200000002</v>
      </c>
      <c r="AE463">
        <v>1495</v>
      </c>
      <c r="AF463">
        <v>0</v>
      </c>
    </row>
    <row r="464" spans="1:32" x14ac:dyDescent="0.45">
      <c r="A464" s="59" t="s">
        <v>196</v>
      </c>
      <c r="B464" s="59" t="s">
        <v>216</v>
      </c>
      <c r="C464" s="59" t="s">
        <v>239</v>
      </c>
      <c r="D464" s="59" t="s">
        <v>57</v>
      </c>
      <c r="E464" s="59" t="s">
        <v>57</v>
      </c>
      <c r="F464" s="59" t="s">
        <v>57</v>
      </c>
      <c r="G464">
        <v>0</v>
      </c>
      <c r="H464">
        <v>0</v>
      </c>
      <c r="I464">
        <v>0</v>
      </c>
      <c r="J464">
        <v>0</v>
      </c>
      <c r="K464">
        <v>0</v>
      </c>
      <c r="L464">
        <v>0</v>
      </c>
      <c r="M464">
        <v>0</v>
      </c>
      <c r="N464">
        <v>0</v>
      </c>
      <c r="O464">
        <v>0</v>
      </c>
      <c r="P464">
        <v>65</v>
      </c>
      <c r="Q464">
        <v>0</v>
      </c>
      <c r="R464">
        <v>0</v>
      </c>
      <c r="S464">
        <v>0</v>
      </c>
      <c r="T464">
        <v>1329</v>
      </c>
      <c r="U464">
        <v>148231.92233009721</v>
      </c>
      <c r="V464" s="59"/>
      <c r="W464">
        <v>1706</v>
      </c>
      <c r="X464">
        <v>987</v>
      </c>
      <c r="Y464">
        <v>342</v>
      </c>
      <c r="Z464">
        <v>18607.479047382167</v>
      </c>
      <c r="AA464">
        <v>4423.7225126544954</v>
      </c>
      <c r="AB464" t="s">
        <v>297</v>
      </c>
      <c r="AC464">
        <v>88.896321099999994</v>
      </c>
      <c r="AD464">
        <v>22.876254200000002</v>
      </c>
      <c r="AE464">
        <v>1495</v>
      </c>
      <c r="AF464">
        <v>0</v>
      </c>
    </row>
    <row r="465" spans="1:32" x14ac:dyDescent="0.45">
      <c r="A465" s="59" t="s">
        <v>196</v>
      </c>
      <c r="B465" s="59" t="s">
        <v>216</v>
      </c>
      <c r="C465" s="59" t="s">
        <v>239</v>
      </c>
      <c r="D465" s="59" t="s">
        <v>58</v>
      </c>
      <c r="E465" s="59" t="s">
        <v>58</v>
      </c>
      <c r="F465" s="59" t="s">
        <v>58</v>
      </c>
      <c r="G465">
        <v>0</v>
      </c>
      <c r="H465">
        <v>6</v>
      </c>
      <c r="I465">
        <v>6</v>
      </c>
      <c r="J465">
        <v>6</v>
      </c>
      <c r="K465">
        <v>0</v>
      </c>
      <c r="L465">
        <v>540.77669902912601</v>
      </c>
      <c r="M465">
        <v>-13.592233009707</v>
      </c>
      <c r="N465">
        <v>-42.735042735043002</v>
      </c>
      <c r="O465">
        <v>484.449423284376</v>
      </c>
      <c r="P465">
        <v>65</v>
      </c>
      <c r="Q465">
        <v>9.2307692299999999</v>
      </c>
      <c r="R465" t="s">
        <v>289</v>
      </c>
      <c r="S465">
        <v>0</v>
      </c>
      <c r="T465">
        <v>1329</v>
      </c>
      <c r="U465">
        <v>148231.92233009721</v>
      </c>
      <c r="V465" s="59"/>
      <c r="W465">
        <v>1706</v>
      </c>
      <c r="X465">
        <v>987</v>
      </c>
      <c r="Y465">
        <v>342</v>
      </c>
      <c r="Z465">
        <v>18607.479047382167</v>
      </c>
      <c r="AA465">
        <v>4423.7225126544954</v>
      </c>
      <c r="AB465" t="s">
        <v>297</v>
      </c>
      <c r="AC465">
        <v>88.896321099999994</v>
      </c>
      <c r="AD465">
        <v>22.876254200000002</v>
      </c>
      <c r="AE465">
        <v>1495</v>
      </c>
      <c r="AF465">
        <v>0</v>
      </c>
    </row>
    <row r="466" spans="1:32" x14ac:dyDescent="0.45">
      <c r="A466" s="59" t="s">
        <v>196</v>
      </c>
      <c r="B466" s="59" t="s">
        <v>216</v>
      </c>
      <c r="C466" s="59" t="s">
        <v>239</v>
      </c>
      <c r="D466" s="59" t="s">
        <v>59</v>
      </c>
      <c r="E466" s="59" t="s">
        <v>59</v>
      </c>
      <c r="F466" s="59" t="s">
        <v>59</v>
      </c>
      <c r="G466">
        <v>0</v>
      </c>
      <c r="H466">
        <v>0</v>
      </c>
      <c r="I466">
        <v>0</v>
      </c>
      <c r="J466">
        <v>0</v>
      </c>
      <c r="K466">
        <v>0</v>
      </c>
      <c r="L466">
        <v>0</v>
      </c>
      <c r="M466">
        <v>0</v>
      </c>
      <c r="N466">
        <v>0</v>
      </c>
      <c r="O466">
        <v>0</v>
      </c>
      <c r="P466">
        <v>65</v>
      </c>
      <c r="Q466">
        <v>0</v>
      </c>
      <c r="R466">
        <v>0</v>
      </c>
      <c r="S466">
        <v>0</v>
      </c>
      <c r="T466">
        <v>1329</v>
      </c>
      <c r="U466">
        <v>148231.92233009721</v>
      </c>
      <c r="V466" s="59"/>
      <c r="W466">
        <v>1706</v>
      </c>
      <c r="X466">
        <v>987</v>
      </c>
      <c r="Y466">
        <v>342</v>
      </c>
      <c r="Z466">
        <v>18607.479047382167</v>
      </c>
      <c r="AA466">
        <v>4423.7225126544954</v>
      </c>
      <c r="AB466" t="s">
        <v>297</v>
      </c>
      <c r="AC466">
        <v>88.896321099999994</v>
      </c>
      <c r="AD466">
        <v>22.876254200000002</v>
      </c>
      <c r="AE466">
        <v>1495</v>
      </c>
      <c r="AF466">
        <v>0</v>
      </c>
    </row>
    <row r="467" spans="1:32" x14ac:dyDescent="0.45">
      <c r="A467" s="59" t="s">
        <v>196</v>
      </c>
      <c r="B467" s="59" t="s">
        <v>216</v>
      </c>
      <c r="C467" s="59" t="s">
        <v>239</v>
      </c>
      <c r="D467" s="59" t="s">
        <v>28</v>
      </c>
      <c r="E467" s="59" t="s">
        <v>28</v>
      </c>
      <c r="F467" s="59" t="s">
        <v>28</v>
      </c>
      <c r="G467">
        <v>0</v>
      </c>
      <c r="H467">
        <v>3</v>
      </c>
      <c r="I467">
        <v>5</v>
      </c>
      <c r="J467">
        <v>1</v>
      </c>
      <c r="K467">
        <v>2</v>
      </c>
      <c r="L467">
        <v>158.252427184467</v>
      </c>
      <c r="M467">
        <v>48.543689320387998</v>
      </c>
      <c r="N467">
        <v>21.367521367521</v>
      </c>
      <c r="O467">
        <v>228.163637872376</v>
      </c>
      <c r="P467">
        <v>65</v>
      </c>
      <c r="Q467">
        <v>4.6153846200000004</v>
      </c>
      <c r="R467">
        <v>52.750809061489001</v>
      </c>
      <c r="S467">
        <v>3.0769230799999998</v>
      </c>
      <c r="T467">
        <v>1329</v>
      </c>
      <c r="U467">
        <v>148231.92233009721</v>
      </c>
      <c r="V467" s="59"/>
      <c r="W467">
        <v>1706</v>
      </c>
      <c r="X467">
        <v>987</v>
      </c>
      <c r="Y467">
        <v>342</v>
      </c>
      <c r="Z467">
        <v>18607.479047382167</v>
      </c>
      <c r="AA467">
        <v>4423.7225126544954</v>
      </c>
      <c r="AB467" t="s">
        <v>297</v>
      </c>
      <c r="AC467">
        <v>88.896321099999994</v>
      </c>
      <c r="AD467">
        <v>22.876254200000002</v>
      </c>
      <c r="AE467">
        <v>1495</v>
      </c>
      <c r="AF467">
        <v>0</v>
      </c>
    </row>
    <row r="468" spans="1:32" x14ac:dyDescent="0.45">
      <c r="A468" s="59" t="s">
        <v>196</v>
      </c>
      <c r="B468" s="59" t="s">
        <v>216</v>
      </c>
      <c r="C468" s="59" t="s">
        <v>239</v>
      </c>
      <c r="D468" s="59" t="s">
        <v>60</v>
      </c>
      <c r="E468" s="59" t="s">
        <v>60</v>
      </c>
      <c r="F468" s="59" t="s">
        <v>60</v>
      </c>
      <c r="G468">
        <v>0</v>
      </c>
      <c r="H468">
        <v>0</v>
      </c>
      <c r="I468">
        <v>0</v>
      </c>
      <c r="J468">
        <v>0</v>
      </c>
      <c r="K468">
        <v>0</v>
      </c>
      <c r="L468">
        <v>0</v>
      </c>
      <c r="M468">
        <v>0</v>
      </c>
      <c r="N468">
        <v>0</v>
      </c>
      <c r="O468">
        <v>0</v>
      </c>
      <c r="P468">
        <v>65</v>
      </c>
      <c r="Q468">
        <v>0</v>
      </c>
      <c r="R468">
        <v>0</v>
      </c>
      <c r="S468">
        <v>0</v>
      </c>
      <c r="T468">
        <v>1329</v>
      </c>
      <c r="U468">
        <v>148231.92233009721</v>
      </c>
      <c r="V468" s="59"/>
      <c r="W468">
        <v>1706</v>
      </c>
      <c r="X468">
        <v>987</v>
      </c>
      <c r="Y468">
        <v>342</v>
      </c>
      <c r="Z468">
        <v>18607.479047382167</v>
      </c>
      <c r="AA468">
        <v>4423.7225126544954</v>
      </c>
      <c r="AB468" t="s">
        <v>297</v>
      </c>
      <c r="AC468">
        <v>88.896321099999994</v>
      </c>
      <c r="AD468">
        <v>22.876254200000002</v>
      </c>
      <c r="AE468">
        <v>1495</v>
      </c>
      <c r="AF468">
        <v>0</v>
      </c>
    </row>
    <row r="469" spans="1:32" x14ac:dyDescent="0.45">
      <c r="A469" s="59" t="s">
        <v>196</v>
      </c>
      <c r="B469" s="59" t="s">
        <v>216</v>
      </c>
      <c r="C469" s="59" t="s">
        <v>239</v>
      </c>
      <c r="D469" s="59" t="s">
        <v>61</v>
      </c>
      <c r="E469" s="59" t="s">
        <v>61</v>
      </c>
      <c r="F469" s="59" t="s">
        <v>61</v>
      </c>
      <c r="G469">
        <v>0</v>
      </c>
      <c r="H469">
        <v>0</v>
      </c>
      <c r="I469">
        <v>0</v>
      </c>
      <c r="J469">
        <v>0</v>
      </c>
      <c r="K469">
        <v>0</v>
      </c>
      <c r="L469">
        <v>0</v>
      </c>
      <c r="M469">
        <v>0</v>
      </c>
      <c r="N469">
        <v>0</v>
      </c>
      <c r="O469">
        <v>0</v>
      </c>
      <c r="P469">
        <v>65</v>
      </c>
      <c r="Q469">
        <v>0</v>
      </c>
      <c r="R469">
        <v>0</v>
      </c>
      <c r="S469">
        <v>0</v>
      </c>
      <c r="T469">
        <v>1329</v>
      </c>
      <c r="U469">
        <v>148231.92233009721</v>
      </c>
      <c r="V469" s="59"/>
      <c r="W469">
        <v>1706</v>
      </c>
      <c r="X469">
        <v>987</v>
      </c>
      <c r="Y469">
        <v>342</v>
      </c>
      <c r="Z469">
        <v>18607.479047382167</v>
      </c>
      <c r="AA469">
        <v>4423.7225126544954</v>
      </c>
      <c r="AB469" t="s">
        <v>297</v>
      </c>
      <c r="AC469">
        <v>88.896321099999994</v>
      </c>
      <c r="AD469">
        <v>22.876254200000002</v>
      </c>
      <c r="AE469">
        <v>1495</v>
      </c>
      <c r="AF469">
        <v>0</v>
      </c>
    </row>
    <row r="470" spans="1:32" x14ac:dyDescent="0.45">
      <c r="A470" s="59" t="s">
        <v>196</v>
      </c>
      <c r="B470" s="59" t="s">
        <v>216</v>
      </c>
      <c r="C470" s="59" t="s">
        <v>239</v>
      </c>
      <c r="D470" s="59" t="s">
        <v>62</v>
      </c>
      <c r="E470" s="59" t="s">
        <v>62</v>
      </c>
      <c r="F470" s="59" t="s">
        <v>62</v>
      </c>
      <c r="G470">
        <v>0</v>
      </c>
      <c r="H470">
        <v>0</v>
      </c>
      <c r="I470">
        <v>0</v>
      </c>
      <c r="J470">
        <v>0</v>
      </c>
      <c r="K470">
        <v>0</v>
      </c>
      <c r="L470">
        <v>0</v>
      </c>
      <c r="M470">
        <v>0</v>
      </c>
      <c r="N470">
        <v>0</v>
      </c>
      <c r="O470">
        <v>0</v>
      </c>
      <c r="P470">
        <v>65</v>
      </c>
      <c r="Q470">
        <v>0</v>
      </c>
      <c r="R470">
        <v>0</v>
      </c>
      <c r="S470">
        <v>0</v>
      </c>
      <c r="T470">
        <v>1329</v>
      </c>
      <c r="U470">
        <v>148231.92233009721</v>
      </c>
      <c r="V470" s="59"/>
      <c r="W470">
        <v>1706</v>
      </c>
      <c r="X470">
        <v>987</v>
      </c>
      <c r="Y470">
        <v>342</v>
      </c>
      <c r="Z470">
        <v>18607.479047382167</v>
      </c>
      <c r="AA470">
        <v>4423.7225126544954</v>
      </c>
      <c r="AB470" t="s">
        <v>297</v>
      </c>
      <c r="AC470">
        <v>88.896321099999994</v>
      </c>
      <c r="AD470">
        <v>22.876254200000002</v>
      </c>
      <c r="AE470">
        <v>1495</v>
      </c>
      <c r="AF470">
        <v>0</v>
      </c>
    </row>
    <row r="471" spans="1:32" x14ac:dyDescent="0.45">
      <c r="A471" s="59" t="s">
        <v>196</v>
      </c>
      <c r="B471" s="59" t="s">
        <v>216</v>
      </c>
      <c r="C471" s="59" t="s">
        <v>239</v>
      </c>
      <c r="D471" s="59" t="s">
        <v>63</v>
      </c>
      <c r="E471" s="59" t="s">
        <v>63</v>
      </c>
      <c r="F471" s="59" t="s">
        <v>63</v>
      </c>
      <c r="G471">
        <v>0</v>
      </c>
      <c r="H471">
        <v>0</v>
      </c>
      <c r="I471">
        <v>0</v>
      </c>
      <c r="J471">
        <v>0</v>
      </c>
      <c r="K471">
        <v>0</v>
      </c>
      <c r="L471">
        <v>0</v>
      </c>
      <c r="M471">
        <v>0</v>
      </c>
      <c r="N471">
        <v>0</v>
      </c>
      <c r="O471">
        <v>0</v>
      </c>
      <c r="P471">
        <v>65</v>
      </c>
      <c r="Q471">
        <v>0</v>
      </c>
      <c r="R471">
        <v>0</v>
      </c>
      <c r="S471">
        <v>0</v>
      </c>
      <c r="T471">
        <v>1329</v>
      </c>
      <c r="U471">
        <v>148231.92233009721</v>
      </c>
      <c r="V471" s="59"/>
      <c r="W471">
        <v>1706</v>
      </c>
      <c r="X471">
        <v>987</v>
      </c>
      <c r="Y471">
        <v>342</v>
      </c>
      <c r="Z471">
        <v>18607.479047382167</v>
      </c>
      <c r="AA471">
        <v>4423.7225126544954</v>
      </c>
      <c r="AB471" t="s">
        <v>297</v>
      </c>
      <c r="AC471">
        <v>88.896321099999994</v>
      </c>
      <c r="AD471">
        <v>22.876254200000002</v>
      </c>
      <c r="AE471">
        <v>1495</v>
      </c>
      <c r="AF471">
        <v>0</v>
      </c>
    </row>
    <row r="472" spans="1:32" x14ac:dyDescent="0.45">
      <c r="A472" s="59" t="s">
        <v>196</v>
      </c>
      <c r="B472" s="59" t="s">
        <v>216</v>
      </c>
      <c r="C472" s="59" t="s">
        <v>239</v>
      </c>
      <c r="D472" s="59" t="s">
        <v>64</v>
      </c>
      <c r="E472" s="59" t="s">
        <v>64</v>
      </c>
      <c r="F472" s="59" t="s">
        <v>64</v>
      </c>
      <c r="G472">
        <v>0</v>
      </c>
      <c r="H472">
        <v>20</v>
      </c>
      <c r="I472">
        <v>39</v>
      </c>
      <c r="J472">
        <v>2</v>
      </c>
      <c r="K472">
        <v>18</v>
      </c>
      <c r="L472">
        <v>922.330097087382</v>
      </c>
      <c r="M472">
        <v>378.640776699024</v>
      </c>
      <c r="N472">
        <v>0</v>
      </c>
      <c r="O472">
        <v>1300.9708737864059</v>
      </c>
      <c r="P472">
        <v>65</v>
      </c>
      <c r="Q472">
        <v>30.769230799999999</v>
      </c>
      <c r="R472">
        <v>46.116504854369097</v>
      </c>
      <c r="S472">
        <v>27.692307700000001</v>
      </c>
      <c r="T472">
        <v>1329</v>
      </c>
      <c r="U472">
        <v>148231.92233009721</v>
      </c>
      <c r="V472" s="59"/>
      <c r="W472">
        <v>1706</v>
      </c>
      <c r="X472">
        <v>987</v>
      </c>
      <c r="Y472">
        <v>342</v>
      </c>
      <c r="Z472">
        <v>18607.479047382167</v>
      </c>
      <c r="AA472">
        <v>4423.7225126544954</v>
      </c>
      <c r="AB472" t="s">
        <v>297</v>
      </c>
      <c r="AC472">
        <v>88.896321099999994</v>
      </c>
      <c r="AD472">
        <v>22.876254200000002</v>
      </c>
      <c r="AE472">
        <v>1495</v>
      </c>
      <c r="AF472">
        <v>0</v>
      </c>
    </row>
    <row r="473" spans="1:32" x14ac:dyDescent="0.45">
      <c r="A473" s="59" t="s">
        <v>196</v>
      </c>
      <c r="B473" s="59" t="s">
        <v>216</v>
      </c>
      <c r="C473" s="59" t="s">
        <v>239</v>
      </c>
      <c r="D473" s="59" t="s">
        <v>65</v>
      </c>
      <c r="E473" s="59" t="s">
        <v>65</v>
      </c>
      <c r="F473" s="59" t="s">
        <v>65</v>
      </c>
      <c r="G473">
        <v>0</v>
      </c>
      <c r="H473">
        <v>0</v>
      </c>
      <c r="I473">
        <v>0</v>
      </c>
      <c r="J473">
        <v>0</v>
      </c>
      <c r="K473">
        <v>0</v>
      </c>
      <c r="L473">
        <v>0</v>
      </c>
      <c r="M473">
        <v>0</v>
      </c>
      <c r="N473">
        <v>0</v>
      </c>
      <c r="O473">
        <v>0</v>
      </c>
      <c r="P473">
        <v>65</v>
      </c>
      <c r="Q473">
        <v>0</v>
      </c>
      <c r="R473">
        <v>0</v>
      </c>
      <c r="S473">
        <v>0</v>
      </c>
      <c r="T473">
        <v>1329</v>
      </c>
      <c r="U473">
        <v>148231.92233009721</v>
      </c>
      <c r="V473" s="59"/>
      <c r="W473">
        <v>1706</v>
      </c>
      <c r="X473">
        <v>987</v>
      </c>
      <c r="Y473">
        <v>342</v>
      </c>
      <c r="Z473">
        <v>18607.479047382167</v>
      </c>
      <c r="AA473">
        <v>4423.7225126544954</v>
      </c>
      <c r="AB473" t="s">
        <v>297</v>
      </c>
      <c r="AC473">
        <v>88.896321099999994</v>
      </c>
      <c r="AD473">
        <v>22.876254200000002</v>
      </c>
      <c r="AE473">
        <v>1495</v>
      </c>
      <c r="AF473">
        <v>0</v>
      </c>
    </row>
    <row r="474" spans="1:32" x14ac:dyDescent="0.45">
      <c r="A474" s="59" t="s">
        <v>196</v>
      </c>
      <c r="B474" s="59" t="s">
        <v>216</v>
      </c>
      <c r="C474" s="59" t="s">
        <v>239</v>
      </c>
      <c r="D474" s="59" t="s">
        <v>66</v>
      </c>
      <c r="E474" s="59" t="s">
        <v>66</v>
      </c>
      <c r="F474" s="59" t="s">
        <v>66</v>
      </c>
      <c r="G474">
        <v>0</v>
      </c>
      <c r="H474">
        <v>10</v>
      </c>
      <c r="I474">
        <v>17</v>
      </c>
      <c r="J474">
        <v>3</v>
      </c>
      <c r="K474">
        <v>7</v>
      </c>
      <c r="L474">
        <v>819.90291262135997</v>
      </c>
      <c r="M474">
        <v>170.873786407766</v>
      </c>
      <c r="N474">
        <v>42.735042735042001</v>
      </c>
      <c r="O474">
        <v>1033.5117417641679</v>
      </c>
      <c r="P474">
        <v>65</v>
      </c>
      <c r="Q474">
        <v>15.384615399999999</v>
      </c>
      <c r="R474">
        <v>81.990291262135997</v>
      </c>
      <c r="S474">
        <v>10.769230800000001</v>
      </c>
      <c r="T474">
        <v>1329</v>
      </c>
      <c r="U474">
        <v>148231.92233009721</v>
      </c>
      <c r="V474" s="59"/>
      <c r="W474">
        <v>1706</v>
      </c>
      <c r="X474">
        <v>987</v>
      </c>
      <c r="Y474">
        <v>342</v>
      </c>
      <c r="Z474">
        <v>18607.479047382167</v>
      </c>
      <c r="AA474">
        <v>4423.7225126544954</v>
      </c>
      <c r="AB474" t="s">
        <v>297</v>
      </c>
      <c r="AC474">
        <v>88.896321099999994</v>
      </c>
      <c r="AD474">
        <v>22.876254200000002</v>
      </c>
      <c r="AE474">
        <v>1495</v>
      </c>
      <c r="AF474">
        <v>0</v>
      </c>
    </row>
    <row r="475" spans="1:32" x14ac:dyDescent="0.45">
      <c r="A475" s="59" t="s">
        <v>196</v>
      </c>
      <c r="B475" s="59" t="s">
        <v>216</v>
      </c>
      <c r="C475" s="59" t="s">
        <v>239</v>
      </c>
      <c r="D475" s="59" t="s">
        <v>67</v>
      </c>
      <c r="E475" s="59" t="s">
        <v>67</v>
      </c>
      <c r="F475" s="59" t="s">
        <v>67</v>
      </c>
      <c r="G475">
        <v>0</v>
      </c>
      <c r="H475">
        <v>2</v>
      </c>
      <c r="I475">
        <v>2</v>
      </c>
      <c r="J475">
        <v>2</v>
      </c>
      <c r="K475">
        <v>0</v>
      </c>
      <c r="L475">
        <v>410.29126213592201</v>
      </c>
      <c r="M475">
        <v>19.417475728155999</v>
      </c>
      <c r="N475">
        <v>0</v>
      </c>
      <c r="O475">
        <v>429.70873786407799</v>
      </c>
      <c r="P475">
        <v>65</v>
      </c>
      <c r="Q475">
        <v>3.0769230799999998</v>
      </c>
      <c r="R475">
        <v>205.14563106796101</v>
      </c>
      <c r="S475">
        <v>0</v>
      </c>
      <c r="T475">
        <v>1329</v>
      </c>
      <c r="U475">
        <v>148231.92233009721</v>
      </c>
      <c r="V475" s="59"/>
      <c r="W475">
        <v>1706</v>
      </c>
      <c r="X475">
        <v>987</v>
      </c>
      <c r="Y475">
        <v>342</v>
      </c>
      <c r="Z475">
        <v>18607.479047382167</v>
      </c>
      <c r="AA475">
        <v>4423.7225126544954</v>
      </c>
      <c r="AB475" t="s">
        <v>297</v>
      </c>
      <c r="AC475">
        <v>88.896321099999994</v>
      </c>
      <c r="AD475">
        <v>22.876254200000002</v>
      </c>
      <c r="AE475">
        <v>1495</v>
      </c>
      <c r="AF475">
        <v>0</v>
      </c>
    </row>
    <row r="476" spans="1:32" x14ac:dyDescent="0.45">
      <c r="A476" s="59" t="s">
        <v>196</v>
      </c>
      <c r="B476" s="59" t="s">
        <v>216</v>
      </c>
      <c r="C476" s="59" t="s">
        <v>239</v>
      </c>
      <c r="D476" s="59" t="s">
        <v>68</v>
      </c>
      <c r="E476" s="59" t="s">
        <v>68</v>
      </c>
      <c r="F476" s="59" t="s">
        <v>68</v>
      </c>
      <c r="G476">
        <v>0</v>
      </c>
      <c r="H476">
        <v>0</v>
      </c>
      <c r="I476">
        <v>0</v>
      </c>
      <c r="J476">
        <v>0</v>
      </c>
      <c r="K476">
        <v>0</v>
      </c>
      <c r="L476">
        <v>0</v>
      </c>
      <c r="M476">
        <v>0</v>
      </c>
      <c r="N476">
        <v>0</v>
      </c>
      <c r="O476">
        <v>0</v>
      </c>
      <c r="P476">
        <v>65</v>
      </c>
      <c r="Q476">
        <v>0</v>
      </c>
      <c r="R476">
        <v>0</v>
      </c>
      <c r="S476">
        <v>0</v>
      </c>
      <c r="T476">
        <v>1329</v>
      </c>
      <c r="U476">
        <v>148231.92233009721</v>
      </c>
      <c r="V476" s="59"/>
      <c r="W476">
        <v>1706</v>
      </c>
      <c r="X476">
        <v>987</v>
      </c>
      <c r="Y476">
        <v>342</v>
      </c>
      <c r="Z476">
        <v>18607.479047382167</v>
      </c>
      <c r="AA476">
        <v>4423.7225126544954</v>
      </c>
      <c r="AB476" t="s">
        <v>297</v>
      </c>
      <c r="AC476">
        <v>88.896321099999994</v>
      </c>
      <c r="AD476">
        <v>22.876254200000002</v>
      </c>
      <c r="AE476">
        <v>1495</v>
      </c>
      <c r="AF476">
        <v>0</v>
      </c>
    </row>
    <row r="477" spans="1:32" x14ac:dyDescent="0.45">
      <c r="A477" s="59" t="s">
        <v>196</v>
      </c>
      <c r="B477" s="59" t="s">
        <v>216</v>
      </c>
      <c r="C477" s="59" t="s">
        <v>239</v>
      </c>
      <c r="D477" s="59" t="s">
        <v>69</v>
      </c>
      <c r="E477" s="59" t="s">
        <v>69</v>
      </c>
      <c r="F477" s="59" t="s">
        <v>69</v>
      </c>
      <c r="G477">
        <v>0</v>
      </c>
      <c r="H477">
        <v>0</v>
      </c>
      <c r="I477">
        <v>0</v>
      </c>
      <c r="J477">
        <v>0</v>
      </c>
      <c r="K477">
        <v>0</v>
      </c>
      <c r="L477">
        <v>0</v>
      </c>
      <c r="M477">
        <v>0</v>
      </c>
      <c r="N477">
        <v>0</v>
      </c>
      <c r="O477">
        <v>0</v>
      </c>
      <c r="P477">
        <v>65</v>
      </c>
      <c r="Q477">
        <v>0</v>
      </c>
      <c r="R477">
        <v>0</v>
      </c>
      <c r="S477">
        <v>0</v>
      </c>
      <c r="T477">
        <v>1329</v>
      </c>
      <c r="U477">
        <v>148231.92233009721</v>
      </c>
      <c r="V477" s="59"/>
      <c r="W477">
        <v>1706</v>
      </c>
      <c r="X477">
        <v>987</v>
      </c>
      <c r="Y477">
        <v>342</v>
      </c>
      <c r="Z477">
        <v>18607.479047382167</v>
      </c>
      <c r="AA477">
        <v>4423.7225126544954</v>
      </c>
      <c r="AB477" t="s">
        <v>297</v>
      </c>
      <c r="AC477">
        <v>88.896321099999994</v>
      </c>
      <c r="AD477">
        <v>22.876254200000002</v>
      </c>
      <c r="AE477">
        <v>1495</v>
      </c>
      <c r="AF477">
        <v>0</v>
      </c>
    </row>
    <row r="478" spans="1:32" x14ac:dyDescent="0.45">
      <c r="A478" s="59" t="s">
        <v>196</v>
      </c>
      <c r="B478" s="59" t="s">
        <v>216</v>
      </c>
      <c r="C478" s="59" t="s">
        <v>239</v>
      </c>
      <c r="D478" s="59" t="s">
        <v>70</v>
      </c>
      <c r="E478" s="59" t="s">
        <v>70</v>
      </c>
      <c r="F478" s="59" t="s">
        <v>70</v>
      </c>
      <c r="G478">
        <v>0</v>
      </c>
      <c r="H478">
        <v>0</v>
      </c>
      <c r="I478">
        <v>0</v>
      </c>
      <c r="J478">
        <v>0</v>
      </c>
      <c r="K478">
        <v>0</v>
      </c>
      <c r="L478">
        <v>0</v>
      </c>
      <c r="M478">
        <v>0</v>
      </c>
      <c r="N478">
        <v>0</v>
      </c>
      <c r="O478">
        <v>0</v>
      </c>
      <c r="P478">
        <v>65</v>
      </c>
      <c r="Q478">
        <v>0</v>
      </c>
      <c r="R478">
        <v>0</v>
      </c>
      <c r="S478">
        <v>0</v>
      </c>
      <c r="T478">
        <v>1329</v>
      </c>
      <c r="U478">
        <v>148231.92233009721</v>
      </c>
      <c r="V478" s="59"/>
      <c r="W478">
        <v>1706</v>
      </c>
      <c r="X478">
        <v>987</v>
      </c>
      <c r="Y478">
        <v>342</v>
      </c>
      <c r="Z478">
        <v>18607.479047382167</v>
      </c>
      <c r="AA478">
        <v>4423.7225126544954</v>
      </c>
      <c r="AB478" t="s">
        <v>297</v>
      </c>
      <c r="AC478">
        <v>88.896321099999994</v>
      </c>
      <c r="AD478">
        <v>22.876254200000002</v>
      </c>
      <c r="AE478">
        <v>1495</v>
      </c>
      <c r="AF478">
        <v>0</v>
      </c>
    </row>
    <row r="479" spans="1:32" x14ac:dyDescent="0.45">
      <c r="A479" s="59" t="s">
        <v>196</v>
      </c>
      <c r="B479" s="59" t="s">
        <v>216</v>
      </c>
      <c r="C479" s="59" t="s">
        <v>239</v>
      </c>
      <c r="D479" s="59" t="s">
        <v>71</v>
      </c>
      <c r="E479" s="59" t="s">
        <v>71</v>
      </c>
      <c r="F479" s="59" t="s">
        <v>71</v>
      </c>
      <c r="G479">
        <v>0</v>
      </c>
      <c r="H479">
        <v>0</v>
      </c>
      <c r="I479">
        <v>0</v>
      </c>
      <c r="J479">
        <v>0</v>
      </c>
      <c r="K479">
        <v>0</v>
      </c>
      <c r="L479">
        <v>0</v>
      </c>
      <c r="M479">
        <v>0</v>
      </c>
      <c r="N479">
        <v>0</v>
      </c>
      <c r="O479">
        <v>0</v>
      </c>
      <c r="P479">
        <v>65</v>
      </c>
      <c r="Q479">
        <v>0</v>
      </c>
      <c r="R479">
        <v>0</v>
      </c>
      <c r="S479">
        <v>0</v>
      </c>
      <c r="T479">
        <v>1329</v>
      </c>
      <c r="U479">
        <v>148231.92233009721</v>
      </c>
      <c r="V479" s="59"/>
      <c r="W479">
        <v>1706</v>
      </c>
      <c r="X479">
        <v>987</v>
      </c>
      <c r="Y479">
        <v>342</v>
      </c>
      <c r="Z479">
        <v>18607.479047382167</v>
      </c>
      <c r="AA479">
        <v>4423.7225126544954</v>
      </c>
      <c r="AB479" t="s">
        <v>297</v>
      </c>
      <c r="AC479">
        <v>88.896321099999994</v>
      </c>
      <c r="AD479">
        <v>22.876254200000002</v>
      </c>
      <c r="AE479">
        <v>1495</v>
      </c>
      <c r="AF479">
        <v>0</v>
      </c>
    </row>
    <row r="480" spans="1:32" x14ac:dyDescent="0.45">
      <c r="A480" s="59" t="s">
        <v>196</v>
      </c>
      <c r="B480" s="59" t="s">
        <v>216</v>
      </c>
      <c r="C480" s="59" t="s">
        <v>239</v>
      </c>
      <c r="D480" s="59" t="s">
        <v>72</v>
      </c>
      <c r="E480" s="59" t="s">
        <v>72</v>
      </c>
      <c r="F480" s="59" t="s">
        <v>72</v>
      </c>
      <c r="G480">
        <v>0</v>
      </c>
      <c r="H480">
        <v>5</v>
      </c>
      <c r="I480">
        <v>6</v>
      </c>
      <c r="J480">
        <v>4</v>
      </c>
      <c r="K480">
        <v>1</v>
      </c>
      <c r="L480">
        <v>537.66990291262096</v>
      </c>
      <c r="M480">
        <v>47.572815533981</v>
      </c>
      <c r="N480">
        <v>21.367521367521</v>
      </c>
      <c r="O480">
        <v>606.61023981412302</v>
      </c>
      <c r="P480">
        <v>65</v>
      </c>
      <c r="Q480">
        <v>7.6923076899999998</v>
      </c>
      <c r="R480">
        <v>107.53398058252419</v>
      </c>
      <c r="S480">
        <v>1.5384615399999999</v>
      </c>
      <c r="T480">
        <v>1329</v>
      </c>
      <c r="U480">
        <v>148231.92233009721</v>
      </c>
      <c r="V480" s="59"/>
      <c r="W480">
        <v>1706</v>
      </c>
      <c r="X480">
        <v>987</v>
      </c>
      <c r="Y480">
        <v>342</v>
      </c>
      <c r="Z480">
        <v>18607.479047382167</v>
      </c>
      <c r="AA480">
        <v>4423.7225126544954</v>
      </c>
      <c r="AB480" t="s">
        <v>297</v>
      </c>
      <c r="AC480">
        <v>88.896321099999994</v>
      </c>
      <c r="AD480">
        <v>22.876254200000002</v>
      </c>
      <c r="AE480">
        <v>1495</v>
      </c>
      <c r="AF480">
        <v>0</v>
      </c>
    </row>
    <row r="481" spans="1:32" x14ac:dyDescent="0.45">
      <c r="A481" s="59" t="s">
        <v>196</v>
      </c>
      <c r="B481" s="59" t="s">
        <v>216</v>
      </c>
      <c r="C481" s="59" t="s">
        <v>239</v>
      </c>
      <c r="D481" s="59" t="s">
        <v>73</v>
      </c>
      <c r="E481" s="59" t="s">
        <v>73</v>
      </c>
      <c r="F481" s="59" t="s">
        <v>73</v>
      </c>
      <c r="G481">
        <v>0</v>
      </c>
      <c r="H481">
        <v>10</v>
      </c>
      <c r="I481">
        <v>17</v>
      </c>
      <c r="J481">
        <v>3</v>
      </c>
      <c r="K481">
        <v>7</v>
      </c>
      <c r="L481">
        <v>926.21359223300999</v>
      </c>
      <c r="M481">
        <v>165.04854368931899</v>
      </c>
      <c r="N481">
        <v>64.102564102562994</v>
      </c>
      <c r="O481">
        <v>1155.364700024892</v>
      </c>
      <c r="P481">
        <v>65</v>
      </c>
      <c r="Q481">
        <v>15.384615399999999</v>
      </c>
      <c r="R481">
        <v>92.621359223300999</v>
      </c>
      <c r="S481">
        <v>10.769230800000001</v>
      </c>
      <c r="T481">
        <v>1329</v>
      </c>
      <c r="U481">
        <v>148231.92233009721</v>
      </c>
      <c r="V481" s="59"/>
      <c r="W481">
        <v>1706</v>
      </c>
      <c r="X481">
        <v>987</v>
      </c>
      <c r="Y481">
        <v>342</v>
      </c>
      <c r="Z481">
        <v>18607.479047382167</v>
      </c>
      <c r="AA481">
        <v>4423.7225126544954</v>
      </c>
      <c r="AB481" t="s">
        <v>297</v>
      </c>
      <c r="AC481">
        <v>88.896321099999994</v>
      </c>
      <c r="AD481">
        <v>22.876254200000002</v>
      </c>
      <c r="AE481">
        <v>1495</v>
      </c>
      <c r="AF481">
        <v>0</v>
      </c>
    </row>
    <row r="482" spans="1:32" x14ac:dyDescent="0.45">
      <c r="A482" s="59" t="s">
        <v>196</v>
      </c>
      <c r="B482" s="59" t="s">
        <v>217</v>
      </c>
      <c r="C482" s="59" t="s">
        <v>240</v>
      </c>
      <c r="D482" s="59" t="s">
        <v>51</v>
      </c>
      <c r="E482" s="59" t="s">
        <v>51</v>
      </c>
      <c r="F482" s="59" t="s">
        <v>51</v>
      </c>
      <c r="G482">
        <v>0</v>
      </c>
      <c r="H482">
        <v>0</v>
      </c>
      <c r="I482">
        <v>0</v>
      </c>
      <c r="J482">
        <v>0</v>
      </c>
      <c r="K482">
        <v>0</v>
      </c>
      <c r="L482">
        <v>0</v>
      </c>
      <c r="M482">
        <v>0</v>
      </c>
      <c r="N482">
        <v>0</v>
      </c>
      <c r="O482">
        <v>0</v>
      </c>
      <c r="P482">
        <v>65</v>
      </c>
      <c r="Q482">
        <v>0</v>
      </c>
      <c r="R482">
        <v>0</v>
      </c>
      <c r="S482">
        <v>0</v>
      </c>
      <c r="T482">
        <v>1329</v>
      </c>
      <c r="U482">
        <v>148231.92233009721</v>
      </c>
      <c r="V482" s="59"/>
      <c r="W482">
        <v>1706</v>
      </c>
      <c r="X482">
        <v>987</v>
      </c>
      <c r="Y482">
        <v>342</v>
      </c>
      <c r="Z482">
        <v>18607.479047382167</v>
      </c>
      <c r="AA482">
        <v>4423.7225126544954</v>
      </c>
      <c r="AB482" t="s">
        <v>297</v>
      </c>
      <c r="AC482">
        <v>88.896321099999994</v>
      </c>
      <c r="AD482">
        <v>22.876254200000002</v>
      </c>
      <c r="AE482">
        <v>1495</v>
      </c>
      <c r="AF482">
        <v>0</v>
      </c>
    </row>
    <row r="483" spans="1:32" x14ac:dyDescent="0.45">
      <c r="A483" s="59" t="s">
        <v>196</v>
      </c>
      <c r="B483" s="59" t="s">
        <v>217</v>
      </c>
      <c r="C483" s="59" t="s">
        <v>240</v>
      </c>
      <c r="D483" s="59" t="s">
        <v>52</v>
      </c>
      <c r="E483" s="59" t="s">
        <v>52</v>
      </c>
      <c r="F483" s="59" t="s">
        <v>52</v>
      </c>
      <c r="G483">
        <v>0</v>
      </c>
      <c r="H483">
        <v>0</v>
      </c>
      <c r="I483">
        <v>0</v>
      </c>
      <c r="J483">
        <v>0</v>
      </c>
      <c r="K483">
        <v>0</v>
      </c>
      <c r="L483">
        <v>0</v>
      </c>
      <c r="M483">
        <v>0</v>
      </c>
      <c r="N483">
        <v>0</v>
      </c>
      <c r="O483">
        <v>0</v>
      </c>
      <c r="P483">
        <v>65</v>
      </c>
      <c r="Q483">
        <v>0</v>
      </c>
      <c r="R483">
        <v>0</v>
      </c>
      <c r="S483">
        <v>0</v>
      </c>
      <c r="T483">
        <v>1329</v>
      </c>
      <c r="U483">
        <v>148231.92233009721</v>
      </c>
      <c r="V483" s="59"/>
      <c r="W483">
        <v>1706</v>
      </c>
      <c r="X483">
        <v>987</v>
      </c>
      <c r="Y483">
        <v>342</v>
      </c>
      <c r="Z483">
        <v>18607.479047382167</v>
      </c>
      <c r="AA483">
        <v>4423.7225126544954</v>
      </c>
      <c r="AB483" t="s">
        <v>297</v>
      </c>
      <c r="AC483">
        <v>88.896321099999994</v>
      </c>
      <c r="AD483">
        <v>22.876254200000002</v>
      </c>
      <c r="AE483">
        <v>1495</v>
      </c>
      <c r="AF483">
        <v>0</v>
      </c>
    </row>
    <row r="484" spans="1:32" x14ac:dyDescent="0.45">
      <c r="A484" s="59" t="s">
        <v>196</v>
      </c>
      <c r="B484" s="59" t="s">
        <v>217</v>
      </c>
      <c r="C484" s="59" t="s">
        <v>240</v>
      </c>
      <c r="D484" s="59" t="s">
        <v>53</v>
      </c>
      <c r="E484" s="59" t="s">
        <v>53</v>
      </c>
      <c r="F484" s="59" t="s">
        <v>53</v>
      </c>
      <c r="G484">
        <v>0</v>
      </c>
      <c r="H484">
        <v>0</v>
      </c>
      <c r="I484">
        <v>0</v>
      </c>
      <c r="J484">
        <v>0</v>
      </c>
      <c r="K484">
        <v>0</v>
      </c>
      <c r="L484">
        <v>0</v>
      </c>
      <c r="M484">
        <v>0</v>
      </c>
      <c r="N484">
        <v>0</v>
      </c>
      <c r="O484">
        <v>0</v>
      </c>
      <c r="P484">
        <v>65</v>
      </c>
      <c r="Q484">
        <v>0</v>
      </c>
      <c r="R484">
        <v>0</v>
      </c>
      <c r="S484">
        <v>0</v>
      </c>
      <c r="T484">
        <v>1329</v>
      </c>
      <c r="U484">
        <v>148231.92233009721</v>
      </c>
      <c r="V484" s="59"/>
      <c r="W484">
        <v>1706</v>
      </c>
      <c r="X484">
        <v>987</v>
      </c>
      <c r="Y484">
        <v>342</v>
      </c>
      <c r="Z484">
        <v>18607.479047382167</v>
      </c>
      <c r="AA484">
        <v>4423.7225126544954</v>
      </c>
      <c r="AB484" t="s">
        <v>297</v>
      </c>
      <c r="AC484">
        <v>88.896321099999994</v>
      </c>
      <c r="AD484">
        <v>22.876254200000002</v>
      </c>
      <c r="AE484">
        <v>1495</v>
      </c>
      <c r="AF484">
        <v>0</v>
      </c>
    </row>
    <row r="485" spans="1:32" x14ac:dyDescent="0.45">
      <c r="A485" s="59" t="s">
        <v>196</v>
      </c>
      <c r="B485" s="59" t="s">
        <v>217</v>
      </c>
      <c r="C485" s="59" t="s">
        <v>240</v>
      </c>
      <c r="D485" s="59" t="s">
        <v>54</v>
      </c>
      <c r="E485" s="59" t="s">
        <v>54</v>
      </c>
      <c r="F485" s="59" t="s">
        <v>54</v>
      </c>
      <c r="G485">
        <v>0</v>
      </c>
      <c r="H485">
        <v>0</v>
      </c>
      <c r="I485">
        <v>0</v>
      </c>
      <c r="J485">
        <v>0</v>
      </c>
      <c r="K485">
        <v>0</v>
      </c>
      <c r="L485">
        <v>0</v>
      </c>
      <c r="M485">
        <v>0</v>
      </c>
      <c r="N485">
        <v>0</v>
      </c>
      <c r="O485">
        <v>0</v>
      </c>
      <c r="P485">
        <v>65</v>
      </c>
      <c r="Q485">
        <v>0</v>
      </c>
      <c r="R485">
        <v>0</v>
      </c>
      <c r="S485">
        <v>0</v>
      </c>
      <c r="T485">
        <v>1329</v>
      </c>
      <c r="U485">
        <v>148231.92233009721</v>
      </c>
      <c r="V485" s="59"/>
      <c r="W485">
        <v>1706</v>
      </c>
      <c r="X485">
        <v>987</v>
      </c>
      <c r="Y485">
        <v>342</v>
      </c>
      <c r="Z485">
        <v>18607.479047382167</v>
      </c>
      <c r="AA485">
        <v>4423.7225126544954</v>
      </c>
      <c r="AB485" t="s">
        <v>297</v>
      </c>
      <c r="AC485">
        <v>88.896321099999994</v>
      </c>
      <c r="AD485">
        <v>22.876254200000002</v>
      </c>
      <c r="AE485">
        <v>1495</v>
      </c>
      <c r="AF485">
        <v>0</v>
      </c>
    </row>
    <row r="486" spans="1:32" x14ac:dyDescent="0.45">
      <c r="A486" s="59" t="s">
        <v>196</v>
      </c>
      <c r="B486" s="59" t="s">
        <v>217</v>
      </c>
      <c r="C486" s="59" t="s">
        <v>240</v>
      </c>
      <c r="D486" s="59" t="s">
        <v>55</v>
      </c>
      <c r="E486" s="59" t="s">
        <v>55</v>
      </c>
      <c r="F486" s="59" t="s">
        <v>55</v>
      </c>
      <c r="G486">
        <v>0</v>
      </c>
      <c r="H486">
        <v>0</v>
      </c>
      <c r="I486">
        <v>0</v>
      </c>
      <c r="J486">
        <v>0</v>
      </c>
      <c r="K486">
        <v>0</v>
      </c>
      <c r="L486">
        <v>0</v>
      </c>
      <c r="M486">
        <v>0</v>
      </c>
      <c r="N486">
        <v>0</v>
      </c>
      <c r="O486">
        <v>0</v>
      </c>
      <c r="P486">
        <v>65</v>
      </c>
      <c r="Q486">
        <v>0</v>
      </c>
      <c r="R486">
        <v>0</v>
      </c>
      <c r="S486">
        <v>0</v>
      </c>
      <c r="T486">
        <v>1329</v>
      </c>
      <c r="U486">
        <v>148231.92233009721</v>
      </c>
      <c r="V486" s="59"/>
      <c r="W486">
        <v>1706</v>
      </c>
      <c r="X486">
        <v>987</v>
      </c>
      <c r="Y486">
        <v>342</v>
      </c>
      <c r="Z486">
        <v>18607.479047382167</v>
      </c>
      <c r="AA486">
        <v>4423.7225126544954</v>
      </c>
      <c r="AB486" t="s">
        <v>297</v>
      </c>
      <c r="AC486">
        <v>88.896321099999994</v>
      </c>
      <c r="AD486">
        <v>22.876254200000002</v>
      </c>
      <c r="AE486">
        <v>1495</v>
      </c>
      <c r="AF486">
        <v>0</v>
      </c>
    </row>
    <row r="487" spans="1:32" x14ac:dyDescent="0.45">
      <c r="A487" s="59" t="s">
        <v>196</v>
      </c>
      <c r="B487" s="59" t="s">
        <v>217</v>
      </c>
      <c r="C487" s="59" t="s">
        <v>240</v>
      </c>
      <c r="D487" s="59" t="s">
        <v>56</v>
      </c>
      <c r="E487" s="59" t="s">
        <v>56</v>
      </c>
      <c r="F487" s="59" t="s">
        <v>56</v>
      </c>
      <c r="G487">
        <v>0</v>
      </c>
      <c r="H487">
        <v>0</v>
      </c>
      <c r="I487">
        <v>0</v>
      </c>
      <c r="J487">
        <v>0</v>
      </c>
      <c r="K487">
        <v>0</v>
      </c>
      <c r="L487">
        <v>0</v>
      </c>
      <c r="M487">
        <v>0</v>
      </c>
      <c r="N487">
        <v>0</v>
      </c>
      <c r="O487">
        <v>0</v>
      </c>
      <c r="P487">
        <v>65</v>
      </c>
      <c r="Q487">
        <v>0</v>
      </c>
      <c r="R487">
        <v>0</v>
      </c>
      <c r="S487">
        <v>0</v>
      </c>
      <c r="T487">
        <v>1329</v>
      </c>
      <c r="U487">
        <v>148231.92233009721</v>
      </c>
      <c r="V487" s="59"/>
      <c r="W487">
        <v>1706</v>
      </c>
      <c r="X487">
        <v>987</v>
      </c>
      <c r="Y487">
        <v>342</v>
      </c>
      <c r="Z487">
        <v>18607.479047382167</v>
      </c>
      <c r="AA487">
        <v>4423.7225126544954</v>
      </c>
      <c r="AB487" t="s">
        <v>297</v>
      </c>
      <c r="AC487">
        <v>88.896321099999994</v>
      </c>
      <c r="AD487">
        <v>22.876254200000002</v>
      </c>
      <c r="AE487">
        <v>1495</v>
      </c>
      <c r="AF487">
        <v>0</v>
      </c>
    </row>
    <row r="488" spans="1:32" x14ac:dyDescent="0.45">
      <c r="A488" s="59" t="s">
        <v>196</v>
      </c>
      <c r="B488" s="59" t="s">
        <v>217</v>
      </c>
      <c r="C488" s="59" t="s">
        <v>240</v>
      </c>
      <c r="D488" s="59" t="s">
        <v>57</v>
      </c>
      <c r="E488" s="59" t="s">
        <v>57</v>
      </c>
      <c r="F488" s="59" t="s">
        <v>57</v>
      </c>
      <c r="G488">
        <v>0</v>
      </c>
      <c r="H488">
        <v>0</v>
      </c>
      <c r="I488">
        <v>0</v>
      </c>
      <c r="J488">
        <v>0</v>
      </c>
      <c r="K488">
        <v>0</v>
      </c>
      <c r="L488">
        <v>0</v>
      </c>
      <c r="M488">
        <v>0</v>
      </c>
      <c r="N488">
        <v>0</v>
      </c>
      <c r="O488">
        <v>0</v>
      </c>
      <c r="P488">
        <v>65</v>
      </c>
      <c r="Q488">
        <v>0</v>
      </c>
      <c r="R488">
        <v>0</v>
      </c>
      <c r="S488">
        <v>0</v>
      </c>
      <c r="T488">
        <v>1329</v>
      </c>
      <c r="U488">
        <v>148231.92233009721</v>
      </c>
      <c r="V488" s="59"/>
      <c r="W488">
        <v>1706</v>
      </c>
      <c r="X488">
        <v>987</v>
      </c>
      <c r="Y488">
        <v>342</v>
      </c>
      <c r="Z488">
        <v>18607.479047382167</v>
      </c>
      <c r="AA488">
        <v>4423.7225126544954</v>
      </c>
      <c r="AB488" t="s">
        <v>297</v>
      </c>
      <c r="AC488">
        <v>88.896321099999994</v>
      </c>
      <c r="AD488">
        <v>22.876254200000002</v>
      </c>
      <c r="AE488">
        <v>1495</v>
      </c>
      <c r="AF488">
        <v>0</v>
      </c>
    </row>
    <row r="489" spans="1:32" x14ac:dyDescent="0.45">
      <c r="A489" s="59" t="s">
        <v>196</v>
      </c>
      <c r="B489" s="59" t="s">
        <v>217</v>
      </c>
      <c r="C489" s="59" t="s">
        <v>240</v>
      </c>
      <c r="D489" s="59" t="s">
        <v>58</v>
      </c>
      <c r="E489" s="59" t="s">
        <v>58</v>
      </c>
      <c r="F489" s="59" t="s">
        <v>58</v>
      </c>
      <c r="G489">
        <v>0</v>
      </c>
      <c r="H489">
        <v>3</v>
      </c>
      <c r="I489">
        <v>3</v>
      </c>
      <c r="J489">
        <v>3</v>
      </c>
      <c r="K489">
        <v>0</v>
      </c>
      <c r="L489">
        <v>249.514563106796</v>
      </c>
      <c r="M489">
        <v>45.631067961166003</v>
      </c>
      <c r="N489">
        <v>0</v>
      </c>
      <c r="O489">
        <v>295.14563106796197</v>
      </c>
      <c r="P489">
        <v>65</v>
      </c>
      <c r="Q489">
        <v>4.6153846200000004</v>
      </c>
      <c r="R489" t="s">
        <v>290</v>
      </c>
      <c r="S489">
        <v>0</v>
      </c>
      <c r="T489">
        <v>1329</v>
      </c>
      <c r="U489">
        <v>148231.92233009721</v>
      </c>
      <c r="V489" s="59"/>
      <c r="W489">
        <v>1706</v>
      </c>
      <c r="X489">
        <v>987</v>
      </c>
      <c r="Y489">
        <v>342</v>
      </c>
      <c r="Z489">
        <v>18607.479047382167</v>
      </c>
      <c r="AA489">
        <v>4423.7225126544954</v>
      </c>
      <c r="AB489" t="s">
        <v>297</v>
      </c>
      <c r="AC489">
        <v>88.896321099999994</v>
      </c>
      <c r="AD489">
        <v>22.876254200000002</v>
      </c>
      <c r="AE489">
        <v>1495</v>
      </c>
      <c r="AF489">
        <v>0</v>
      </c>
    </row>
    <row r="490" spans="1:32" x14ac:dyDescent="0.45">
      <c r="A490" s="59" t="s">
        <v>196</v>
      </c>
      <c r="B490" s="59" t="s">
        <v>217</v>
      </c>
      <c r="C490" s="59" t="s">
        <v>240</v>
      </c>
      <c r="D490" s="59" t="s">
        <v>59</v>
      </c>
      <c r="E490" s="59" t="s">
        <v>59</v>
      </c>
      <c r="F490" s="59" t="s">
        <v>59</v>
      </c>
      <c r="G490">
        <v>0</v>
      </c>
      <c r="H490">
        <v>0</v>
      </c>
      <c r="I490">
        <v>0</v>
      </c>
      <c r="J490">
        <v>0</v>
      </c>
      <c r="K490">
        <v>0</v>
      </c>
      <c r="L490">
        <v>0</v>
      </c>
      <c r="M490">
        <v>0</v>
      </c>
      <c r="N490">
        <v>0</v>
      </c>
      <c r="O490">
        <v>0</v>
      </c>
      <c r="P490">
        <v>65</v>
      </c>
      <c r="Q490">
        <v>0</v>
      </c>
      <c r="R490">
        <v>0</v>
      </c>
      <c r="S490">
        <v>0</v>
      </c>
      <c r="T490">
        <v>1329</v>
      </c>
      <c r="U490">
        <v>148231.92233009721</v>
      </c>
      <c r="V490" s="59"/>
      <c r="W490">
        <v>1706</v>
      </c>
      <c r="X490">
        <v>987</v>
      </c>
      <c r="Y490">
        <v>342</v>
      </c>
      <c r="Z490">
        <v>18607.479047382167</v>
      </c>
      <c r="AA490">
        <v>4423.7225126544954</v>
      </c>
      <c r="AB490" t="s">
        <v>297</v>
      </c>
      <c r="AC490">
        <v>88.896321099999994</v>
      </c>
      <c r="AD490">
        <v>22.876254200000002</v>
      </c>
      <c r="AE490">
        <v>1495</v>
      </c>
      <c r="AF490">
        <v>0</v>
      </c>
    </row>
    <row r="491" spans="1:32" x14ac:dyDescent="0.45">
      <c r="A491" s="59" t="s">
        <v>196</v>
      </c>
      <c r="B491" s="59" t="s">
        <v>217</v>
      </c>
      <c r="C491" s="59" t="s">
        <v>240</v>
      </c>
      <c r="D491" s="59" t="s">
        <v>28</v>
      </c>
      <c r="E491" s="59" t="s">
        <v>28</v>
      </c>
      <c r="F491" s="59" t="s">
        <v>28</v>
      </c>
      <c r="G491">
        <v>0</v>
      </c>
      <c r="H491">
        <v>5</v>
      </c>
      <c r="I491">
        <v>9</v>
      </c>
      <c r="J491">
        <v>1</v>
      </c>
      <c r="K491">
        <v>4</v>
      </c>
      <c r="L491">
        <v>268.932038834953</v>
      </c>
      <c r="M491">
        <v>87.378640776698006</v>
      </c>
      <c r="N491">
        <v>0</v>
      </c>
      <c r="O491">
        <v>356.31067961165098</v>
      </c>
      <c r="P491">
        <v>65</v>
      </c>
      <c r="Q491">
        <v>7.6923076899999998</v>
      </c>
      <c r="R491">
        <v>53.7864077669906</v>
      </c>
      <c r="S491">
        <v>6.1538461499999997</v>
      </c>
      <c r="T491">
        <v>1329</v>
      </c>
      <c r="U491">
        <v>148231.92233009721</v>
      </c>
      <c r="V491" s="59"/>
      <c r="W491">
        <v>1706</v>
      </c>
      <c r="X491">
        <v>987</v>
      </c>
      <c r="Y491">
        <v>342</v>
      </c>
      <c r="Z491">
        <v>18607.479047382167</v>
      </c>
      <c r="AA491">
        <v>4423.7225126544954</v>
      </c>
      <c r="AB491" t="s">
        <v>297</v>
      </c>
      <c r="AC491">
        <v>88.896321099999994</v>
      </c>
      <c r="AD491">
        <v>22.876254200000002</v>
      </c>
      <c r="AE491">
        <v>1495</v>
      </c>
      <c r="AF491">
        <v>0</v>
      </c>
    </row>
    <row r="492" spans="1:32" x14ac:dyDescent="0.45">
      <c r="A492" s="59" t="s">
        <v>196</v>
      </c>
      <c r="B492" s="59" t="s">
        <v>217</v>
      </c>
      <c r="C492" s="59" t="s">
        <v>240</v>
      </c>
      <c r="D492" s="59" t="s">
        <v>60</v>
      </c>
      <c r="E492" s="59" t="s">
        <v>60</v>
      </c>
      <c r="F492" s="59" t="s">
        <v>60</v>
      </c>
      <c r="G492">
        <v>0</v>
      </c>
      <c r="H492">
        <v>1</v>
      </c>
      <c r="I492">
        <v>1</v>
      </c>
      <c r="J492">
        <v>1</v>
      </c>
      <c r="K492">
        <v>0</v>
      </c>
      <c r="L492">
        <v>47.572815533981</v>
      </c>
      <c r="M492">
        <v>9.7087378640779995</v>
      </c>
      <c r="N492">
        <v>0</v>
      </c>
      <c r="O492">
        <v>57.281553398059003</v>
      </c>
      <c r="P492">
        <v>65</v>
      </c>
      <c r="Q492">
        <v>1.5384615399999999</v>
      </c>
      <c r="R492">
        <v>47.572815533981</v>
      </c>
      <c r="S492">
        <v>0</v>
      </c>
      <c r="T492">
        <v>1329</v>
      </c>
      <c r="U492">
        <v>148231.92233009721</v>
      </c>
      <c r="V492" s="59"/>
      <c r="W492">
        <v>1706</v>
      </c>
      <c r="X492">
        <v>987</v>
      </c>
      <c r="Y492">
        <v>342</v>
      </c>
      <c r="Z492">
        <v>18607.479047382167</v>
      </c>
      <c r="AA492">
        <v>4423.7225126544954</v>
      </c>
      <c r="AB492" t="s">
        <v>297</v>
      </c>
      <c r="AC492">
        <v>88.896321099999994</v>
      </c>
      <c r="AD492">
        <v>22.876254200000002</v>
      </c>
      <c r="AE492">
        <v>1495</v>
      </c>
      <c r="AF492">
        <v>0</v>
      </c>
    </row>
    <row r="493" spans="1:32" x14ac:dyDescent="0.45">
      <c r="A493" s="59" t="s">
        <v>196</v>
      </c>
      <c r="B493" s="59" t="s">
        <v>217</v>
      </c>
      <c r="C493" s="59" t="s">
        <v>240</v>
      </c>
      <c r="D493" s="59" t="s">
        <v>61</v>
      </c>
      <c r="E493" s="59" t="s">
        <v>61</v>
      </c>
      <c r="F493" s="59" t="s">
        <v>61</v>
      </c>
      <c r="G493">
        <v>0</v>
      </c>
      <c r="H493">
        <v>0</v>
      </c>
      <c r="I493">
        <v>0</v>
      </c>
      <c r="J493">
        <v>0</v>
      </c>
      <c r="K493">
        <v>0</v>
      </c>
      <c r="L493">
        <v>0</v>
      </c>
      <c r="M493">
        <v>0</v>
      </c>
      <c r="N493">
        <v>0</v>
      </c>
      <c r="O493">
        <v>0</v>
      </c>
      <c r="P493">
        <v>65</v>
      </c>
      <c r="Q493">
        <v>0</v>
      </c>
      <c r="R493">
        <v>0</v>
      </c>
      <c r="S493">
        <v>0</v>
      </c>
      <c r="T493">
        <v>1329</v>
      </c>
      <c r="U493">
        <v>148231.92233009721</v>
      </c>
      <c r="V493" s="59"/>
      <c r="W493">
        <v>1706</v>
      </c>
      <c r="X493">
        <v>987</v>
      </c>
      <c r="Y493">
        <v>342</v>
      </c>
      <c r="Z493">
        <v>18607.479047382167</v>
      </c>
      <c r="AA493">
        <v>4423.7225126544954</v>
      </c>
      <c r="AB493" t="s">
        <v>297</v>
      </c>
      <c r="AC493">
        <v>88.896321099999994</v>
      </c>
      <c r="AD493">
        <v>22.876254200000002</v>
      </c>
      <c r="AE493">
        <v>1495</v>
      </c>
      <c r="AF493">
        <v>0</v>
      </c>
    </row>
    <row r="494" spans="1:32" x14ac:dyDescent="0.45">
      <c r="A494" s="59" t="s">
        <v>196</v>
      </c>
      <c r="B494" s="59" t="s">
        <v>217</v>
      </c>
      <c r="C494" s="59" t="s">
        <v>240</v>
      </c>
      <c r="D494" s="59" t="s">
        <v>62</v>
      </c>
      <c r="E494" s="59" t="s">
        <v>62</v>
      </c>
      <c r="F494" s="59" t="s">
        <v>62</v>
      </c>
      <c r="G494">
        <v>0</v>
      </c>
      <c r="H494">
        <v>0</v>
      </c>
      <c r="I494">
        <v>0</v>
      </c>
      <c r="J494">
        <v>0</v>
      </c>
      <c r="K494">
        <v>0</v>
      </c>
      <c r="L494">
        <v>0</v>
      </c>
      <c r="M494">
        <v>0</v>
      </c>
      <c r="N494">
        <v>0</v>
      </c>
      <c r="O494">
        <v>0</v>
      </c>
      <c r="P494">
        <v>65</v>
      </c>
      <c r="Q494">
        <v>0</v>
      </c>
      <c r="R494">
        <v>0</v>
      </c>
      <c r="S494">
        <v>0</v>
      </c>
      <c r="T494">
        <v>1329</v>
      </c>
      <c r="U494">
        <v>148231.92233009721</v>
      </c>
      <c r="V494" s="59"/>
      <c r="W494">
        <v>1706</v>
      </c>
      <c r="X494">
        <v>987</v>
      </c>
      <c r="Y494">
        <v>342</v>
      </c>
      <c r="Z494">
        <v>18607.479047382167</v>
      </c>
      <c r="AA494">
        <v>4423.7225126544954</v>
      </c>
      <c r="AB494" t="s">
        <v>297</v>
      </c>
      <c r="AC494">
        <v>88.896321099999994</v>
      </c>
      <c r="AD494">
        <v>22.876254200000002</v>
      </c>
      <c r="AE494">
        <v>1495</v>
      </c>
      <c r="AF494">
        <v>0</v>
      </c>
    </row>
    <row r="495" spans="1:32" x14ac:dyDescent="0.45">
      <c r="A495" s="59" t="s">
        <v>196</v>
      </c>
      <c r="B495" s="59" t="s">
        <v>217</v>
      </c>
      <c r="C495" s="59" t="s">
        <v>240</v>
      </c>
      <c r="D495" s="59" t="s">
        <v>63</v>
      </c>
      <c r="E495" s="59" t="s">
        <v>63</v>
      </c>
      <c r="F495" s="59" t="s">
        <v>63</v>
      </c>
      <c r="G495">
        <v>0</v>
      </c>
      <c r="H495">
        <v>0</v>
      </c>
      <c r="I495">
        <v>0</v>
      </c>
      <c r="J495">
        <v>0</v>
      </c>
      <c r="K495">
        <v>0</v>
      </c>
      <c r="L495">
        <v>0</v>
      </c>
      <c r="M495">
        <v>0</v>
      </c>
      <c r="N495">
        <v>0</v>
      </c>
      <c r="O495">
        <v>0</v>
      </c>
      <c r="P495">
        <v>65</v>
      </c>
      <c r="Q495">
        <v>0</v>
      </c>
      <c r="R495">
        <v>0</v>
      </c>
      <c r="S495">
        <v>0</v>
      </c>
      <c r="T495">
        <v>1329</v>
      </c>
      <c r="U495">
        <v>148231.92233009721</v>
      </c>
      <c r="V495" s="59"/>
      <c r="W495">
        <v>1706</v>
      </c>
      <c r="X495">
        <v>987</v>
      </c>
      <c r="Y495">
        <v>342</v>
      </c>
      <c r="Z495">
        <v>18607.479047382167</v>
      </c>
      <c r="AA495">
        <v>4423.7225126544954</v>
      </c>
      <c r="AB495" t="s">
        <v>297</v>
      </c>
      <c r="AC495">
        <v>88.896321099999994</v>
      </c>
      <c r="AD495">
        <v>22.876254200000002</v>
      </c>
      <c r="AE495">
        <v>1495</v>
      </c>
      <c r="AF495">
        <v>0</v>
      </c>
    </row>
    <row r="496" spans="1:32" x14ac:dyDescent="0.45">
      <c r="A496" s="59" t="s">
        <v>196</v>
      </c>
      <c r="B496" s="59" t="s">
        <v>217</v>
      </c>
      <c r="C496" s="59" t="s">
        <v>240</v>
      </c>
      <c r="D496" s="59" t="s">
        <v>64</v>
      </c>
      <c r="E496" s="59" t="s">
        <v>64</v>
      </c>
      <c r="F496" s="59" t="s">
        <v>64</v>
      </c>
      <c r="G496">
        <v>0</v>
      </c>
      <c r="H496">
        <v>20</v>
      </c>
      <c r="I496">
        <v>39</v>
      </c>
      <c r="J496">
        <v>2</v>
      </c>
      <c r="K496">
        <v>18</v>
      </c>
      <c r="L496">
        <v>922.330097087382</v>
      </c>
      <c r="M496">
        <v>378.640776699024</v>
      </c>
      <c r="N496">
        <v>0</v>
      </c>
      <c r="O496">
        <v>1300.9708737864059</v>
      </c>
      <c r="P496">
        <v>65</v>
      </c>
      <c r="Q496">
        <v>30.769230799999999</v>
      </c>
      <c r="R496">
        <v>46.116504854369097</v>
      </c>
      <c r="S496">
        <v>27.692307700000001</v>
      </c>
      <c r="T496">
        <v>1329</v>
      </c>
      <c r="U496">
        <v>148231.92233009721</v>
      </c>
      <c r="V496" s="59"/>
      <c r="W496">
        <v>1706</v>
      </c>
      <c r="X496">
        <v>987</v>
      </c>
      <c r="Y496">
        <v>342</v>
      </c>
      <c r="Z496">
        <v>18607.479047382167</v>
      </c>
      <c r="AA496">
        <v>4423.7225126544954</v>
      </c>
      <c r="AB496" t="s">
        <v>297</v>
      </c>
      <c r="AC496">
        <v>88.896321099999994</v>
      </c>
      <c r="AD496">
        <v>22.876254200000002</v>
      </c>
      <c r="AE496">
        <v>1495</v>
      </c>
      <c r="AF496">
        <v>0</v>
      </c>
    </row>
    <row r="497" spans="1:32" x14ac:dyDescent="0.45">
      <c r="A497" s="59" t="s">
        <v>196</v>
      </c>
      <c r="B497" s="59" t="s">
        <v>217</v>
      </c>
      <c r="C497" s="59" t="s">
        <v>240</v>
      </c>
      <c r="D497" s="59" t="s">
        <v>65</v>
      </c>
      <c r="E497" s="59" t="s">
        <v>65</v>
      </c>
      <c r="F497" s="59" t="s">
        <v>65</v>
      </c>
      <c r="G497">
        <v>0</v>
      </c>
      <c r="H497">
        <v>0</v>
      </c>
      <c r="I497">
        <v>0</v>
      </c>
      <c r="J497">
        <v>0</v>
      </c>
      <c r="K497">
        <v>0</v>
      </c>
      <c r="L497">
        <v>0</v>
      </c>
      <c r="M497">
        <v>0</v>
      </c>
      <c r="N497">
        <v>0</v>
      </c>
      <c r="O497">
        <v>0</v>
      </c>
      <c r="P497">
        <v>65</v>
      </c>
      <c r="Q497">
        <v>0</v>
      </c>
      <c r="R497">
        <v>0</v>
      </c>
      <c r="S497">
        <v>0</v>
      </c>
      <c r="T497">
        <v>1329</v>
      </c>
      <c r="U497">
        <v>148231.92233009721</v>
      </c>
      <c r="V497" s="59"/>
      <c r="W497">
        <v>1706</v>
      </c>
      <c r="X497">
        <v>987</v>
      </c>
      <c r="Y497">
        <v>342</v>
      </c>
      <c r="Z497">
        <v>18607.479047382167</v>
      </c>
      <c r="AA497">
        <v>4423.7225126544954</v>
      </c>
      <c r="AB497" t="s">
        <v>297</v>
      </c>
      <c r="AC497">
        <v>88.896321099999994</v>
      </c>
      <c r="AD497">
        <v>22.876254200000002</v>
      </c>
      <c r="AE497">
        <v>1495</v>
      </c>
      <c r="AF497">
        <v>0</v>
      </c>
    </row>
    <row r="498" spans="1:32" x14ac:dyDescent="0.45">
      <c r="A498" s="59" t="s">
        <v>196</v>
      </c>
      <c r="B498" s="59" t="s">
        <v>217</v>
      </c>
      <c r="C498" s="59" t="s">
        <v>240</v>
      </c>
      <c r="D498" s="59" t="s">
        <v>66</v>
      </c>
      <c r="E498" s="59" t="s">
        <v>66</v>
      </c>
      <c r="F498" s="59" t="s">
        <v>66</v>
      </c>
      <c r="G498">
        <v>0</v>
      </c>
      <c r="H498">
        <v>10</v>
      </c>
      <c r="I498">
        <v>15</v>
      </c>
      <c r="J498">
        <v>5</v>
      </c>
      <c r="K498">
        <v>5</v>
      </c>
      <c r="L498">
        <v>813.98058252427199</v>
      </c>
      <c r="M498">
        <v>145.631067961165</v>
      </c>
      <c r="N498">
        <v>64.102564102562994</v>
      </c>
      <c r="O498">
        <v>1023.714214588</v>
      </c>
      <c r="P498">
        <v>65</v>
      </c>
      <c r="Q498">
        <v>15.384615399999999</v>
      </c>
      <c r="R498">
        <v>81.398058252427205</v>
      </c>
      <c r="S498">
        <v>7.6923076899999998</v>
      </c>
      <c r="T498">
        <v>1329</v>
      </c>
      <c r="U498">
        <v>148231.92233009721</v>
      </c>
      <c r="V498" s="59"/>
      <c r="W498">
        <v>1706</v>
      </c>
      <c r="X498">
        <v>987</v>
      </c>
      <c r="Y498">
        <v>342</v>
      </c>
      <c r="Z498">
        <v>18607.479047382167</v>
      </c>
      <c r="AA498">
        <v>4423.7225126544954</v>
      </c>
      <c r="AB498" t="s">
        <v>297</v>
      </c>
      <c r="AC498">
        <v>88.896321099999994</v>
      </c>
      <c r="AD498">
        <v>22.876254200000002</v>
      </c>
      <c r="AE498">
        <v>1495</v>
      </c>
      <c r="AF498">
        <v>0</v>
      </c>
    </row>
    <row r="499" spans="1:32" x14ac:dyDescent="0.45">
      <c r="A499" s="59" t="s">
        <v>196</v>
      </c>
      <c r="B499" s="59" t="s">
        <v>217</v>
      </c>
      <c r="C499" s="59" t="s">
        <v>240</v>
      </c>
      <c r="D499" s="59" t="s">
        <v>67</v>
      </c>
      <c r="E499" s="59" t="s">
        <v>67</v>
      </c>
      <c r="F499" s="59" t="s">
        <v>67</v>
      </c>
      <c r="G499">
        <v>0</v>
      </c>
      <c r="H499">
        <v>1</v>
      </c>
      <c r="I499">
        <v>1</v>
      </c>
      <c r="J499">
        <v>1</v>
      </c>
      <c r="K499">
        <v>0</v>
      </c>
      <c r="L499">
        <v>68.058252427184001</v>
      </c>
      <c r="M499">
        <v>9.7087378640779995</v>
      </c>
      <c r="N499">
        <v>0</v>
      </c>
      <c r="O499">
        <v>77.766990291262005</v>
      </c>
      <c r="P499">
        <v>65</v>
      </c>
      <c r="Q499">
        <v>1.5384615399999999</v>
      </c>
      <c r="R499">
        <v>68.058252427184001</v>
      </c>
      <c r="S499">
        <v>0</v>
      </c>
      <c r="T499">
        <v>1329</v>
      </c>
      <c r="U499">
        <v>148231.92233009721</v>
      </c>
      <c r="V499" s="59"/>
      <c r="W499">
        <v>1706</v>
      </c>
      <c r="X499">
        <v>987</v>
      </c>
      <c r="Y499">
        <v>342</v>
      </c>
      <c r="Z499">
        <v>18607.479047382167</v>
      </c>
      <c r="AA499">
        <v>4423.7225126544954</v>
      </c>
      <c r="AB499" t="s">
        <v>297</v>
      </c>
      <c r="AC499">
        <v>88.896321099999994</v>
      </c>
      <c r="AD499">
        <v>22.876254200000002</v>
      </c>
      <c r="AE499">
        <v>1495</v>
      </c>
      <c r="AF499">
        <v>0</v>
      </c>
    </row>
    <row r="500" spans="1:32" x14ac:dyDescent="0.45">
      <c r="A500" s="59" t="s">
        <v>196</v>
      </c>
      <c r="B500" s="59" t="s">
        <v>217</v>
      </c>
      <c r="C500" s="59" t="s">
        <v>240</v>
      </c>
      <c r="D500" s="59" t="s">
        <v>68</v>
      </c>
      <c r="E500" s="59" t="s">
        <v>68</v>
      </c>
      <c r="F500" s="59" t="s">
        <v>68</v>
      </c>
      <c r="G500">
        <v>0</v>
      </c>
      <c r="H500">
        <v>0</v>
      </c>
      <c r="I500">
        <v>0</v>
      </c>
      <c r="J500">
        <v>0</v>
      </c>
      <c r="K500">
        <v>0</v>
      </c>
      <c r="L500">
        <v>0</v>
      </c>
      <c r="M500">
        <v>0</v>
      </c>
      <c r="N500">
        <v>0</v>
      </c>
      <c r="O500">
        <v>0</v>
      </c>
      <c r="P500">
        <v>65</v>
      </c>
      <c r="Q500">
        <v>0</v>
      </c>
      <c r="R500">
        <v>0</v>
      </c>
      <c r="S500">
        <v>0</v>
      </c>
      <c r="T500">
        <v>1329</v>
      </c>
      <c r="U500">
        <v>148231.92233009721</v>
      </c>
      <c r="V500" s="59"/>
      <c r="W500">
        <v>1706</v>
      </c>
      <c r="X500">
        <v>987</v>
      </c>
      <c r="Y500">
        <v>342</v>
      </c>
      <c r="Z500">
        <v>18607.479047382167</v>
      </c>
      <c r="AA500">
        <v>4423.7225126544954</v>
      </c>
      <c r="AB500" t="s">
        <v>297</v>
      </c>
      <c r="AC500">
        <v>88.896321099999994</v>
      </c>
      <c r="AD500">
        <v>22.876254200000002</v>
      </c>
      <c r="AE500">
        <v>1495</v>
      </c>
      <c r="AF500">
        <v>0</v>
      </c>
    </row>
    <row r="501" spans="1:32" x14ac:dyDescent="0.45">
      <c r="A501" s="59" t="s">
        <v>196</v>
      </c>
      <c r="B501" s="59" t="s">
        <v>217</v>
      </c>
      <c r="C501" s="59" t="s">
        <v>240</v>
      </c>
      <c r="D501" s="59" t="s">
        <v>69</v>
      </c>
      <c r="E501" s="59" t="s">
        <v>69</v>
      </c>
      <c r="F501" s="59" t="s">
        <v>69</v>
      </c>
      <c r="G501">
        <v>0</v>
      </c>
      <c r="H501">
        <v>0</v>
      </c>
      <c r="I501">
        <v>0</v>
      </c>
      <c r="J501">
        <v>0</v>
      </c>
      <c r="K501">
        <v>0</v>
      </c>
      <c r="L501">
        <v>0</v>
      </c>
      <c r="M501">
        <v>0</v>
      </c>
      <c r="N501">
        <v>0</v>
      </c>
      <c r="O501">
        <v>0</v>
      </c>
      <c r="P501">
        <v>65</v>
      </c>
      <c r="Q501">
        <v>0</v>
      </c>
      <c r="R501">
        <v>0</v>
      </c>
      <c r="S501">
        <v>0</v>
      </c>
      <c r="T501">
        <v>1329</v>
      </c>
      <c r="U501">
        <v>148231.92233009721</v>
      </c>
      <c r="V501" s="59"/>
      <c r="W501">
        <v>1706</v>
      </c>
      <c r="X501">
        <v>987</v>
      </c>
      <c r="Y501">
        <v>342</v>
      </c>
      <c r="Z501">
        <v>18607.479047382167</v>
      </c>
      <c r="AA501">
        <v>4423.7225126544954</v>
      </c>
      <c r="AB501" t="s">
        <v>297</v>
      </c>
      <c r="AC501">
        <v>88.896321099999994</v>
      </c>
      <c r="AD501">
        <v>22.876254200000002</v>
      </c>
      <c r="AE501">
        <v>1495</v>
      </c>
      <c r="AF501">
        <v>0</v>
      </c>
    </row>
    <row r="502" spans="1:32" x14ac:dyDescent="0.45">
      <c r="A502" s="59" t="s">
        <v>196</v>
      </c>
      <c r="B502" s="59" t="s">
        <v>217</v>
      </c>
      <c r="C502" s="59" t="s">
        <v>240</v>
      </c>
      <c r="D502" s="59" t="s">
        <v>70</v>
      </c>
      <c r="E502" s="59" t="s">
        <v>70</v>
      </c>
      <c r="F502" s="59" t="s">
        <v>70</v>
      </c>
      <c r="G502">
        <v>0</v>
      </c>
      <c r="H502">
        <v>0</v>
      </c>
      <c r="I502">
        <v>0</v>
      </c>
      <c r="J502">
        <v>0</v>
      </c>
      <c r="K502">
        <v>0</v>
      </c>
      <c r="L502">
        <v>0</v>
      </c>
      <c r="M502">
        <v>0</v>
      </c>
      <c r="N502">
        <v>0</v>
      </c>
      <c r="O502">
        <v>0</v>
      </c>
      <c r="P502">
        <v>65</v>
      </c>
      <c r="Q502">
        <v>0</v>
      </c>
      <c r="R502">
        <v>0</v>
      </c>
      <c r="S502">
        <v>0</v>
      </c>
      <c r="T502">
        <v>1329</v>
      </c>
      <c r="U502">
        <v>148231.92233009721</v>
      </c>
      <c r="V502" s="59"/>
      <c r="W502">
        <v>1706</v>
      </c>
      <c r="X502">
        <v>987</v>
      </c>
      <c r="Y502">
        <v>342</v>
      </c>
      <c r="Z502">
        <v>18607.479047382167</v>
      </c>
      <c r="AA502">
        <v>4423.7225126544954</v>
      </c>
      <c r="AB502" t="s">
        <v>297</v>
      </c>
      <c r="AC502">
        <v>88.896321099999994</v>
      </c>
      <c r="AD502">
        <v>22.876254200000002</v>
      </c>
      <c r="AE502">
        <v>1495</v>
      </c>
      <c r="AF502">
        <v>0</v>
      </c>
    </row>
    <row r="503" spans="1:32" x14ac:dyDescent="0.45">
      <c r="A503" s="59" t="s">
        <v>196</v>
      </c>
      <c r="B503" s="59" t="s">
        <v>217</v>
      </c>
      <c r="C503" s="59" t="s">
        <v>240</v>
      </c>
      <c r="D503" s="59" t="s">
        <v>71</v>
      </c>
      <c r="E503" s="59" t="s">
        <v>71</v>
      </c>
      <c r="F503" s="59" t="s">
        <v>71</v>
      </c>
      <c r="G503">
        <v>0</v>
      </c>
      <c r="H503">
        <v>0</v>
      </c>
      <c r="I503">
        <v>0</v>
      </c>
      <c r="J503">
        <v>0</v>
      </c>
      <c r="K503">
        <v>0</v>
      </c>
      <c r="L503">
        <v>0</v>
      </c>
      <c r="M503">
        <v>0</v>
      </c>
      <c r="N503">
        <v>0</v>
      </c>
      <c r="O503">
        <v>0</v>
      </c>
      <c r="P503">
        <v>65</v>
      </c>
      <c r="Q503">
        <v>0</v>
      </c>
      <c r="R503">
        <v>0</v>
      </c>
      <c r="S503">
        <v>0</v>
      </c>
      <c r="T503">
        <v>1329</v>
      </c>
      <c r="U503">
        <v>148231.92233009721</v>
      </c>
      <c r="V503" s="59"/>
      <c r="W503">
        <v>1706</v>
      </c>
      <c r="X503">
        <v>987</v>
      </c>
      <c r="Y503">
        <v>342</v>
      </c>
      <c r="Z503">
        <v>18607.479047382167</v>
      </c>
      <c r="AA503">
        <v>4423.7225126544954</v>
      </c>
      <c r="AB503" t="s">
        <v>297</v>
      </c>
      <c r="AC503">
        <v>88.896321099999994</v>
      </c>
      <c r="AD503">
        <v>22.876254200000002</v>
      </c>
      <c r="AE503">
        <v>1495</v>
      </c>
      <c r="AF503">
        <v>0</v>
      </c>
    </row>
    <row r="504" spans="1:32" x14ac:dyDescent="0.45">
      <c r="A504" s="59" t="s">
        <v>196</v>
      </c>
      <c r="B504" s="59" t="s">
        <v>217</v>
      </c>
      <c r="C504" s="59" t="s">
        <v>240</v>
      </c>
      <c r="D504" s="59" t="s">
        <v>72</v>
      </c>
      <c r="E504" s="59" t="s">
        <v>72</v>
      </c>
      <c r="F504" s="59" t="s">
        <v>72</v>
      </c>
      <c r="G504">
        <v>0</v>
      </c>
      <c r="H504">
        <v>4</v>
      </c>
      <c r="I504">
        <v>5</v>
      </c>
      <c r="J504">
        <v>3</v>
      </c>
      <c r="K504">
        <v>1</v>
      </c>
      <c r="L504">
        <v>412.42718446601998</v>
      </c>
      <c r="M504">
        <v>43.846983652810003</v>
      </c>
      <c r="N504">
        <v>0</v>
      </c>
      <c r="O504">
        <v>456.27416811883</v>
      </c>
      <c r="P504">
        <v>65</v>
      </c>
      <c r="Q504">
        <v>6.1538461499999997</v>
      </c>
      <c r="R504">
        <v>103.106796116505</v>
      </c>
      <c r="S504">
        <v>1.5384615399999999</v>
      </c>
      <c r="T504">
        <v>1329</v>
      </c>
      <c r="U504">
        <v>148231.92233009721</v>
      </c>
      <c r="V504" s="59"/>
      <c r="W504">
        <v>1706</v>
      </c>
      <c r="X504">
        <v>987</v>
      </c>
      <c r="Y504">
        <v>342</v>
      </c>
      <c r="Z504">
        <v>18607.479047382167</v>
      </c>
      <c r="AA504">
        <v>4423.7225126544954</v>
      </c>
      <c r="AB504" t="s">
        <v>297</v>
      </c>
      <c r="AC504">
        <v>88.896321099999994</v>
      </c>
      <c r="AD504">
        <v>22.876254200000002</v>
      </c>
      <c r="AE504">
        <v>1495</v>
      </c>
      <c r="AF504">
        <v>0</v>
      </c>
    </row>
    <row r="505" spans="1:32" x14ac:dyDescent="0.45">
      <c r="A505" s="59" t="s">
        <v>196</v>
      </c>
      <c r="B505" s="59" t="s">
        <v>217</v>
      </c>
      <c r="C505" s="59" t="s">
        <v>240</v>
      </c>
      <c r="D505" s="59" t="s">
        <v>73</v>
      </c>
      <c r="E505" s="59" t="s">
        <v>73</v>
      </c>
      <c r="F505" s="59" t="s">
        <v>73</v>
      </c>
      <c r="G505">
        <v>0</v>
      </c>
      <c r="H505">
        <v>11</v>
      </c>
      <c r="I505">
        <v>23</v>
      </c>
      <c r="J505">
        <v>2</v>
      </c>
      <c r="K505">
        <v>9</v>
      </c>
      <c r="L505">
        <v>1023.3009708737879</v>
      </c>
      <c r="M505">
        <v>223.30097087378499</v>
      </c>
      <c r="N505">
        <v>44.273504273504003</v>
      </c>
      <c r="O505">
        <v>1290.8754460210771</v>
      </c>
      <c r="P505">
        <v>65</v>
      </c>
      <c r="Q505">
        <v>16.923076900000002</v>
      </c>
      <c r="R505" t="s">
        <v>291</v>
      </c>
      <c r="S505">
        <v>13.8461538</v>
      </c>
      <c r="T505">
        <v>1329</v>
      </c>
      <c r="U505">
        <v>148231.92233009721</v>
      </c>
      <c r="V505" s="59"/>
      <c r="W505">
        <v>1706</v>
      </c>
      <c r="X505">
        <v>987</v>
      </c>
      <c r="Y505">
        <v>342</v>
      </c>
      <c r="Z505">
        <v>18607.479047382167</v>
      </c>
      <c r="AA505">
        <v>4423.7225126544954</v>
      </c>
      <c r="AB505" t="s">
        <v>297</v>
      </c>
      <c r="AC505">
        <v>88.896321099999994</v>
      </c>
      <c r="AD505">
        <v>22.876254200000002</v>
      </c>
      <c r="AE505">
        <v>1495</v>
      </c>
      <c r="AF505">
        <v>0</v>
      </c>
    </row>
    <row r="506" spans="1:32" x14ac:dyDescent="0.45">
      <c r="A506" s="59" t="s">
        <v>196</v>
      </c>
      <c r="B506" s="59" t="s">
        <v>218</v>
      </c>
      <c r="C506" s="59" t="s">
        <v>241</v>
      </c>
      <c r="D506" s="59" t="s">
        <v>51</v>
      </c>
      <c r="E506" s="59" t="s">
        <v>51</v>
      </c>
      <c r="F506" s="59" t="s">
        <v>51</v>
      </c>
      <c r="G506">
        <v>0</v>
      </c>
      <c r="H506">
        <v>0</v>
      </c>
      <c r="I506">
        <v>0</v>
      </c>
      <c r="J506">
        <v>0</v>
      </c>
      <c r="K506">
        <v>0</v>
      </c>
      <c r="L506">
        <v>0</v>
      </c>
      <c r="M506">
        <v>0</v>
      </c>
      <c r="N506">
        <v>0</v>
      </c>
      <c r="O506">
        <v>0</v>
      </c>
      <c r="P506">
        <v>65</v>
      </c>
      <c r="Q506">
        <v>0</v>
      </c>
      <c r="R506">
        <v>0</v>
      </c>
      <c r="S506">
        <v>0</v>
      </c>
      <c r="T506">
        <v>1329</v>
      </c>
      <c r="U506">
        <v>148231.92233009721</v>
      </c>
      <c r="V506" s="59"/>
      <c r="W506">
        <v>1706</v>
      </c>
      <c r="X506">
        <v>987</v>
      </c>
      <c r="Y506">
        <v>342</v>
      </c>
      <c r="Z506">
        <v>18607.479047382167</v>
      </c>
      <c r="AA506">
        <v>4423.7225126544954</v>
      </c>
      <c r="AB506" t="s">
        <v>297</v>
      </c>
      <c r="AC506">
        <v>88.896321099999994</v>
      </c>
      <c r="AD506">
        <v>22.876254200000002</v>
      </c>
      <c r="AE506">
        <v>1495</v>
      </c>
      <c r="AF506">
        <v>0</v>
      </c>
    </row>
    <row r="507" spans="1:32" x14ac:dyDescent="0.45">
      <c r="A507" s="59" t="s">
        <v>196</v>
      </c>
      <c r="B507" s="59" t="s">
        <v>218</v>
      </c>
      <c r="C507" s="59" t="s">
        <v>241</v>
      </c>
      <c r="D507" s="59" t="s">
        <v>52</v>
      </c>
      <c r="E507" s="59" t="s">
        <v>52</v>
      </c>
      <c r="F507" s="59" t="s">
        <v>52</v>
      </c>
      <c r="G507">
        <v>0</v>
      </c>
      <c r="H507">
        <v>0</v>
      </c>
      <c r="I507">
        <v>0</v>
      </c>
      <c r="J507">
        <v>0</v>
      </c>
      <c r="K507">
        <v>0</v>
      </c>
      <c r="L507">
        <v>0</v>
      </c>
      <c r="M507">
        <v>0</v>
      </c>
      <c r="N507">
        <v>0</v>
      </c>
      <c r="O507">
        <v>0</v>
      </c>
      <c r="P507">
        <v>65</v>
      </c>
      <c r="Q507">
        <v>0</v>
      </c>
      <c r="R507">
        <v>0</v>
      </c>
      <c r="S507">
        <v>0</v>
      </c>
      <c r="T507">
        <v>1329</v>
      </c>
      <c r="U507">
        <v>148231.92233009721</v>
      </c>
      <c r="V507" s="59"/>
      <c r="W507">
        <v>1706</v>
      </c>
      <c r="X507">
        <v>987</v>
      </c>
      <c r="Y507">
        <v>342</v>
      </c>
      <c r="Z507">
        <v>18607.479047382167</v>
      </c>
      <c r="AA507">
        <v>4423.7225126544954</v>
      </c>
      <c r="AB507" t="s">
        <v>297</v>
      </c>
      <c r="AC507">
        <v>88.896321099999994</v>
      </c>
      <c r="AD507">
        <v>22.876254200000002</v>
      </c>
      <c r="AE507">
        <v>1495</v>
      </c>
      <c r="AF507">
        <v>0</v>
      </c>
    </row>
    <row r="508" spans="1:32" x14ac:dyDescent="0.45">
      <c r="A508" s="59" t="s">
        <v>196</v>
      </c>
      <c r="B508" s="59" t="s">
        <v>218</v>
      </c>
      <c r="C508" s="59" t="s">
        <v>241</v>
      </c>
      <c r="D508" s="59" t="s">
        <v>53</v>
      </c>
      <c r="E508" s="59" t="s">
        <v>53</v>
      </c>
      <c r="F508" s="59" t="s">
        <v>53</v>
      </c>
      <c r="G508">
        <v>0</v>
      </c>
      <c r="H508">
        <v>0</v>
      </c>
      <c r="I508">
        <v>0</v>
      </c>
      <c r="J508">
        <v>0</v>
      </c>
      <c r="K508">
        <v>0</v>
      </c>
      <c r="L508">
        <v>0</v>
      </c>
      <c r="M508">
        <v>0</v>
      </c>
      <c r="N508">
        <v>0</v>
      </c>
      <c r="O508">
        <v>0</v>
      </c>
      <c r="P508">
        <v>65</v>
      </c>
      <c r="Q508">
        <v>0</v>
      </c>
      <c r="R508">
        <v>0</v>
      </c>
      <c r="S508">
        <v>0</v>
      </c>
      <c r="T508">
        <v>1329</v>
      </c>
      <c r="U508">
        <v>148231.92233009721</v>
      </c>
      <c r="V508" s="59"/>
      <c r="W508">
        <v>1706</v>
      </c>
      <c r="X508">
        <v>987</v>
      </c>
      <c r="Y508">
        <v>342</v>
      </c>
      <c r="Z508">
        <v>18607.479047382167</v>
      </c>
      <c r="AA508">
        <v>4423.7225126544954</v>
      </c>
      <c r="AB508" t="s">
        <v>297</v>
      </c>
      <c r="AC508">
        <v>88.896321099999994</v>
      </c>
      <c r="AD508">
        <v>22.876254200000002</v>
      </c>
      <c r="AE508">
        <v>1495</v>
      </c>
      <c r="AF508">
        <v>0</v>
      </c>
    </row>
    <row r="509" spans="1:32" x14ac:dyDescent="0.45">
      <c r="A509" s="59" t="s">
        <v>196</v>
      </c>
      <c r="B509" s="59" t="s">
        <v>218</v>
      </c>
      <c r="C509" s="59" t="s">
        <v>241</v>
      </c>
      <c r="D509" s="59" t="s">
        <v>54</v>
      </c>
      <c r="E509" s="59" t="s">
        <v>54</v>
      </c>
      <c r="F509" s="59" t="s">
        <v>54</v>
      </c>
      <c r="G509">
        <v>0</v>
      </c>
      <c r="H509">
        <v>0</v>
      </c>
      <c r="I509">
        <v>0</v>
      </c>
      <c r="J509">
        <v>0</v>
      </c>
      <c r="K509">
        <v>0</v>
      </c>
      <c r="L509">
        <v>0</v>
      </c>
      <c r="M509">
        <v>0</v>
      </c>
      <c r="N509">
        <v>0</v>
      </c>
      <c r="O509">
        <v>0</v>
      </c>
      <c r="P509">
        <v>65</v>
      </c>
      <c r="Q509">
        <v>0</v>
      </c>
      <c r="R509">
        <v>0</v>
      </c>
      <c r="S509">
        <v>0</v>
      </c>
      <c r="T509">
        <v>1329</v>
      </c>
      <c r="U509">
        <v>148231.92233009721</v>
      </c>
      <c r="V509" s="59"/>
      <c r="W509">
        <v>1706</v>
      </c>
      <c r="X509">
        <v>987</v>
      </c>
      <c r="Y509">
        <v>342</v>
      </c>
      <c r="Z509">
        <v>18607.479047382167</v>
      </c>
      <c r="AA509">
        <v>4423.7225126544954</v>
      </c>
      <c r="AB509" t="s">
        <v>297</v>
      </c>
      <c r="AC509">
        <v>88.896321099999994</v>
      </c>
      <c r="AD509">
        <v>22.876254200000002</v>
      </c>
      <c r="AE509">
        <v>1495</v>
      </c>
      <c r="AF509">
        <v>0</v>
      </c>
    </row>
    <row r="510" spans="1:32" x14ac:dyDescent="0.45">
      <c r="A510" s="59" t="s">
        <v>196</v>
      </c>
      <c r="B510" s="59" t="s">
        <v>218</v>
      </c>
      <c r="C510" s="59" t="s">
        <v>241</v>
      </c>
      <c r="D510" s="59" t="s">
        <v>55</v>
      </c>
      <c r="E510" s="59" t="s">
        <v>55</v>
      </c>
      <c r="F510" s="59" t="s">
        <v>55</v>
      </c>
      <c r="G510">
        <v>0</v>
      </c>
      <c r="H510">
        <v>0</v>
      </c>
      <c r="I510">
        <v>0</v>
      </c>
      <c r="J510">
        <v>0</v>
      </c>
      <c r="K510">
        <v>0</v>
      </c>
      <c r="L510">
        <v>0</v>
      </c>
      <c r="M510">
        <v>0</v>
      </c>
      <c r="N510">
        <v>0</v>
      </c>
      <c r="O510">
        <v>0</v>
      </c>
      <c r="P510">
        <v>65</v>
      </c>
      <c r="Q510">
        <v>0</v>
      </c>
      <c r="R510">
        <v>0</v>
      </c>
      <c r="S510">
        <v>0</v>
      </c>
      <c r="T510">
        <v>1329</v>
      </c>
      <c r="U510">
        <v>148231.92233009721</v>
      </c>
      <c r="V510" s="59"/>
      <c r="W510">
        <v>1706</v>
      </c>
      <c r="X510">
        <v>987</v>
      </c>
      <c r="Y510">
        <v>342</v>
      </c>
      <c r="Z510">
        <v>18607.479047382167</v>
      </c>
      <c r="AA510">
        <v>4423.7225126544954</v>
      </c>
      <c r="AB510" t="s">
        <v>297</v>
      </c>
      <c r="AC510">
        <v>88.896321099999994</v>
      </c>
      <c r="AD510">
        <v>22.876254200000002</v>
      </c>
      <c r="AE510">
        <v>1495</v>
      </c>
      <c r="AF510">
        <v>0</v>
      </c>
    </row>
    <row r="511" spans="1:32" x14ac:dyDescent="0.45">
      <c r="A511" s="59" t="s">
        <v>196</v>
      </c>
      <c r="B511" s="59" t="s">
        <v>218</v>
      </c>
      <c r="C511" s="59" t="s">
        <v>241</v>
      </c>
      <c r="D511" s="59" t="s">
        <v>56</v>
      </c>
      <c r="E511" s="59" t="s">
        <v>56</v>
      </c>
      <c r="F511" s="59" t="s">
        <v>56</v>
      </c>
      <c r="G511">
        <v>0</v>
      </c>
      <c r="H511">
        <v>0</v>
      </c>
      <c r="I511">
        <v>0</v>
      </c>
      <c r="J511">
        <v>0</v>
      </c>
      <c r="K511">
        <v>0</v>
      </c>
      <c r="L511">
        <v>0</v>
      </c>
      <c r="M511">
        <v>0</v>
      </c>
      <c r="N511">
        <v>0</v>
      </c>
      <c r="O511">
        <v>0</v>
      </c>
      <c r="P511">
        <v>65</v>
      </c>
      <c r="Q511">
        <v>0</v>
      </c>
      <c r="R511">
        <v>0</v>
      </c>
      <c r="S511">
        <v>0</v>
      </c>
      <c r="T511">
        <v>1329</v>
      </c>
      <c r="U511">
        <v>148231.92233009721</v>
      </c>
      <c r="V511" s="59"/>
      <c r="W511">
        <v>1706</v>
      </c>
      <c r="X511">
        <v>987</v>
      </c>
      <c r="Y511">
        <v>342</v>
      </c>
      <c r="Z511">
        <v>18607.479047382167</v>
      </c>
      <c r="AA511">
        <v>4423.7225126544954</v>
      </c>
      <c r="AB511" t="s">
        <v>297</v>
      </c>
      <c r="AC511">
        <v>88.896321099999994</v>
      </c>
      <c r="AD511">
        <v>22.876254200000002</v>
      </c>
      <c r="AE511">
        <v>1495</v>
      </c>
      <c r="AF511">
        <v>0</v>
      </c>
    </row>
    <row r="512" spans="1:32" x14ac:dyDescent="0.45">
      <c r="A512" s="59" t="s">
        <v>196</v>
      </c>
      <c r="B512" s="59" t="s">
        <v>218</v>
      </c>
      <c r="C512" s="59" t="s">
        <v>241</v>
      </c>
      <c r="D512" s="59" t="s">
        <v>57</v>
      </c>
      <c r="E512" s="59" t="s">
        <v>57</v>
      </c>
      <c r="F512" s="59" t="s">
        <v>57</v>
      </c>
      <c r="G512">
        <v>0</v>
      </c>
      <c r="H512">
        <v>0</v>
      </c>
      <c r="I512">
        <v>0</v>
      </c>
      <c r="J512">
        <v>0</v>
      </c>
      <c r="K512">
        <v>0</v>
      </c>
      <c r="L512">
        <v>0</v>
      </c>
      <c r="M512">
        <v>0</v>
      </c>
      <c r="N512">
        <v>0</v>
      </c>
      <c r="O512">
        <v>0</v>
      </c>
      <c r="P512">
        <v>65</v>
      </c>
      <c r="Q512">
        <v>0</v>
      </c>
      <c r="R512">
        <v>0</v>
      </c>
      <c r="S512">
        <v>0</v>
      </c>
      <c r="T512">
        <v>1329</v>
      </c>
      <c r="U512">
        <v>148231.92233009721</v>
      </c>
      <c r="V512" s="59"/>
      <c r="W512">
        <v>1706</v>
      </c>
      <c r="X512">
        <v>987</v>
      </c>
      <c r="Y512">
        <v>342</v>
      </c>
      <c r="Z512">
        <v>18607.479047382167</v>
      </c>
      <c r="AA512">
        <v>4423.7225126544954</v>
      </c>
      <c r="AB512" t="s">
        <v>297</v>
      </c>
      <c r="AC512">
        <v>88.896321099999994</v>
      </c>
      <c r="AD512">
        <v>22.876254200000002</v>
      </c>
      <c r="AE512">
        <v>1495</v>
      </c>
      <c r="AF512">
        <v>0</v>
      </c>
    </row>
    <row r="513" spans="1:32" x14ac:dyDescent="0.45">
      <c r="A513" s="59" t="s">
        <v>196</v>
      </c>
      <c r="B513" s="59" t="s">
        <v>218</v>
      </c>
      <c r="C513" s="59" t="s">
        <v>241</v>
      </c>
      <c r="D513" s="59" t="s">
        <v>58</v>
      </c>
      <c r="E513" s="59" t="s">
        <v>58</v>
      </c>
      <c r="F513" s="59" t="s">
        <v>58</v>
      </c>
      <c r="G513">
        <v>0</v>
      </c>
      <c r="H513">
        <v>3</v>
      </c>
      <c r="I513">
        <v>4</v>
      </c>
      <c r="J513">
        <v>2</v>
      </c>
      <c r="K513">
        <v>1</v>
      </c>
      <c r="L513">
        <v>279.611650485437</v>
      </c>
      <c r="M513">
        <v>73.300970873786</v>
      </c>
      <c r="N513">
        <v>34.188034188034003</v>
      </c>
      <c r="O513">
        <v>387.10065554725702</v>
      </c>
      <c r="P513">
        <v>65</v>
      </c>
      <c r="Q513">
        <v>4.6153846200000004</v>
      </c>
      <c r="R513" t="s">
        <v>292</v>
      </c>
      <c r="S513">
        <v>1.5384615399999999</v>
      </c>
      <c r="T513">
        <v>1329</v>
      </c>
      <c r="U513">
        <v>148231.92233009721</v>
      </c>
      <c r="V513" s="59"/>
      <c r="W513">
        <v>1706</v>
      </c>
      <c r="X513">
        <v>987</v>
      </c>
      <c r="Y513">
        <v>342</v>
      </c>
      <c r="Z513">
        <v>18607.479047382167</v>
      </c>
      <c r="AA513">
        <v>4423.7225126544954</v>
      </c>
      <c r="AB513" t="s">
        <v>297</v>
      </c>
      <c r="AC513">
        <v>88.896321099999994</v>
      </c>
      <c r="AD513">
        <v>22.876254200000002</v>
      </c>
      <c r="AE513">
        <v>1495</v>
      </c>
      <c r="AF513">
        <v>0</v>
      </c>
    </row>
    <row r="514" spans="1:32" x14ac:dyDescent="0.45">
      <c r="A514" s="59" t="s">
        <v>196</v>
      </c>
      <c r="B514" s="59" t="s">
        <v>218</v>
      </c>
      <c r="C514" s="59" t="s">
        <v>241</v>
      </c>
      <c r="D514" s="59" t="s">
        <v>59</v>
      </c>
      <c r="E514" s="59" t="s">
        <v>59</v>
      </c>
      <c r="F514" s="59" t="s">
        <v>59</v>
      </c>
      <c r="G514">
        <v>0</v>
      </c>
      <c r="H514">
        <v>0</v>
      </c>
      <c r="I514">
        <v>0</v>
      </c>
      <c r="J514">
        <v>0</v>
      </c>
      <c r="K514">
        <v>0</v>
      </c>
      <c r="L514">
        <v>0</v>
      </c>
      <c r="M514">
        <v>0</v>
      </c>
      <c r="N514">
        <v>0</v>
      </c>
      <c r="O514">
        <v>0</v>
      </c>
      <c r="P514">
        <v>65</v>
      </c>
      <c r="Q514">
        <v>0</v>
      </c>
      <c r="R514">
        <v>0</v>
      </c>
      <c r="S514">
        <v>0</v>
      </c>
      <c r="T514">
        <v>1329</v>
      </c>
      <c r="U514">
        <v>148231.92233009721</v>
      </c>
      <c r="V514" s="59"/>
      <c r="W514">
        <v>1706</v>
      </c>
      <c r="X514">
        <v>987</v>
      </c>
      <c r="Y514">
        <v>342</v>
      </c>
      <c r="Z514">
        <v>18607.479047382167</v>
      </c>
      <c r="AA514">
        <v>4423.7225126544954</v>
      </c>
      <c r="AB514" t="s">
        <v>297</v>
      </c>
      <c r="AC514">
        <v>88.896321099999994</v>
      </c>
      <c r="AD514">
        <v>22.876254200000002</v>
      </c>
      <c r="AE514">
        <v>1495</v>
      </c>
      <c r="AF514">
        <v>0</v>
      </c>
    </row>
    <row r="515" spans="1:32" x14ac:dyDescent="0.45">
      <c r="A515" s="59" t="s">
        <v>196</v>
      </c>
      <c r="B515" s="59" t="s">
        <v>218</v>
      </c>
      <c r="C515" s="59" t="s">
        <v>241</v>
      </c>
      <c r="D515" s="59" t="s">
        <v>28</v>
      </c>
      <c r="E515" s="59" t="s">
        <v>28</v>
      </c>
      <c r="F515" s="59" t="s">
        <v>28</v>
      </c>
      <c r="G515">
        <v>0</v>
      </c>
      <c r="H515">
        <v>4</v>
      </c>
      <c r="I515">
        <v>8</v>
      </c>
      <c r="J515">
        <v>0</v>
      </c>
      <c r="K515">
        <v>4</v>
      </c>
      <c r="L515">
        <v>221.35922330097199</v>
      </c>
      <c r="M515">
        <v>77.669902912620003</v>
      </c>
      <c r="N515">
        <v>12.820512820513001</v>
      </c>
      <c r="O515">
        <v>311.849639034105</v>
      </c>
      <c r="P515">
        <v>65</v>
      </c>
      <c r="Q515">
        <v>6.1538461499999997</v>
      </c>
      <c r="R515">
        <v>55.339805825242998</v>
      </c>
      <c r="S515">
        <v>6.1538461499999997</v>
      </c>
      <c r="T515">
        <v>1329</v>
      </c>
      <c r="U515">
        <v>148231.92233009721</v>
      </c>
      <c r="V515" s="59"/>
      <c r="W515">
        <v>1706</v>
      </c>
      <c r="X515">
        <v>987</v>
      </c>
      <c r="Y515">
        <v>342</v>
      </c>
      <c r="Z515">
        <v>18607.479047382167</v>
      </c>
      <c r="AA515">
        <v>4423.7225126544954</v>
      </c>
      <c r="AB515" t="s">
        <v>297</v>
      </c>
      <c r="AC515">
        <v>88.896321099999994</v>
      </c>
      <c r="AD515">
        <v>22.876254200000002</v>
      </c>
      <c r="AE515">
        <v>1495</v>
      </c>
      <c r="AF515">
        <v>0</v>
      </c>
    </row>
    <row r="516" spans="1:32" x14ac:dyDescent="0.45">
      <c r="A516" s="59" t="s">
        <v>196</v>
      </c>
      <c r="B516" s="59" t="s">
        <v>218</v>
      </c>
      <c r="C516" s="59" t="s">
        <v>241</v>
      </c>
      <c r="D516" s="59" t="s">
        <v>60</v>
      </c>
      <c r="E516" s="59" t="s">
        <v>60</v>
      </c>
      <c r="F516" s="59" t="s">
        <v>60</v>
      </c>
      <c r="G516">
        <v>0</v>
      </c>
      <c r="H516">
        <v>1</v>
      </c>
      <c r="I516">
        <v>1</v>
      </c>
      <c r="J516">
        <v>1</v>
      </c>
      <c r="K516">
        <v>0</v>
      </c>
      <c r="L516">
        <v>47.572815533981</v>
      </c>
      <c r="M516">
        <v>9.7087378640779995</v>
      </c>
      <c r="N516">
        <v>0</v>
      </c>
      <c r="O516">
        <v>57.281553398059003</v>
      </c>
      <c r="P516">
        <v>65</v>
      </c>
      <c r="Q516">
        <v>1.5384615399999999</v>
      </c>
      <c r="R516">
        <v>47.572815533981</v>
      </c>
      <c r="S516">
        <v>0</v>
      </c>
      <c r="T516">
        <v>1329</v>
      </c>
      <c r="U516">
        <v>148231.92233009721</v>
      </c>
      <c r="V516" s="59"/>
      <c r="W516">
        <v>1706</v>
      </c>
      <c r="X516">
        <v>987</v>
      </c>
      <c r="Y516">
        <v>342</v>
      </c>
      <c r="Z516">
        <v>18607.479047382167</v>
      </c>
      <c r="AA516">
        <v>4423.7225126544954</v>
      </c>
      <c r="AB516" t="s">
        <v>297</v>
      </c>
      <c r="AC516">
        <v>88.896321099999994</v>
      </c>
      <c r="AD516">
        <v>22.876254200000002</v>
      </c>
      <c r="AE516">
        <v>1495</v>
      </c>
      <c r="AF516">
        <v>0</v>
      </c>
    </row>
    <row r="517" spans="1:32" x14ac:dyDescent="0.45">
      <c r="A517" s="59" t="s">
        <v>196</v>
      </c>
      <c r="B517" s="59" t="s">
        <v>218</v>
      </c>
      <c r="C517" s="59" t="s">
        <v>241</v>
      </c>
      <c r="D517" s="59" t="s">
        <v>61</v>
      </c>
      <c r="E517" s="59" t="s">
        <v>61</v>
      </c>
      <c r="F517" s="59" t="s">
        <v>61</v>
      </c>
      <c r="G517">
        <v>0</v>
      </c>
      <c r="H517">
        <v>0</v>
      </c>
      <c r="I517">
        <v>0</v>
      </c>
      <c r="J517">
        <v>0</v>
      </c>
      <c r="K517">
        <v>0</v>
      </c>
      <c r="L517">
        <v>0</v>
      </c>
      <c r="M517">
        <v>0</v>
      </c>
      <c r="N517">
        <v>0</v>
      </c>
      <c r="O517">
        <v>0</v>
      </c>
      <c r="P517">
        <v>65</v>
      </c>
      <c r="Q517">
        <v>0</v>
      </c>
      <c r="R517">
        <v>0</v>
      </c>
      <c r="S517">
        <v>0</v>
      </c>
      <c r="T517">
        <v>1329</v>
      </c>
      <c r="U517">
        <v>148231.92233009721</v>
      </c>
      <c r="V517" s="59"/>
      <c r="W517">
        <v>1706</v>
      </c>
      <c r="X517">
        <v>987</v>
      </c>
      <c r="Y517">
        <v>342</v>
      </c>
      <c r="Z517">
        <v>18607.479047382167</v>
      </c>
      <c r="AA517">
        <v>4423.7225126544954</v>
      </c>
      <c r="AB517" t="s">
        <v>297</v>
      </c>
      <c r="AC517">
        <v>88.896321099999994</v>
      </c>
      <c r="AD517">
        <v>22.876254200000002</v>
      </c>
      <c r="AE517">
        <v>1495</v>
      </c>
      <c r="AF517">
        <v>0</v>
      </c>
    </row>
    <row r="518" spans="1:32" x14ac:dyDescent="0.45">
      <c r="A518" s="59" t="s">
        <v>196</v>
      </c>
      <c r="B518" s="59" t="s">
        <v>218</v>
      </c>
      <c r="C518" s="59" t="s">
        <v>241</v>
      </c>
      <c r="D518" s="59" t="s">
        <v>62</v>
      </c>
      <c r="E518" s="59" t="s">
        <v>62</v>
      </c>
      <c r="F518" s="59" t="s">
        <v>62</v>
      </c>
      <c r="G518">
        <v>0</v>
      </c>
      <c r="H518">
        <v>0</v>
      </c>
      <c r="I518">
        <v>0</v>
      </c>
      <c r="J518">
        <v>0</v>
      </c>
      <c r="K518">
        <v>0</v>
      </c>
      <c r="L518">
        <v>0</v>
      </c>
      <c r="M518">
        <v>0</v>
      </c>
      <c r="N518">
        <v>0</v>
      </c>
      <c r="O518">
        <v>0</v>
      </c>
      <c r="P518">
        <v>65</v>
      </c>
      <c r="Q518">
        <v>0</v>
      </c>
      <c r="R518">
        <v>0</v>
      </c>
      <c r="S518">
        <v>0</v>
      </c>
      <c r="T518">
        <v>1329</v>
      </c>
      <c r="U518">
        <v>148231.92233009721</v>
      </c>
      <c r="V518" s="59"/>
      <c r="W518">
        <v>1706</v>
      </c>
      <c r="X518">
        <v>987</v>
      </c>
      <c r="Y518">
        <v>342</v>
      </c>
      <c r="Z518">
        <v>18607.479047382167</v>
      </c>
      <c r="AA518">
        <v>4423.7225126544954</v>
      </c>
      <c r="AB518" t="s">
        <v>297</v>
      </c>
      <c r="AC518">
        <v>88.896321099999994</v>
      </c>
      <c r="AD518">
        <v>22.876254200000002</v>
      </c>
      <c r="AE518">
        <v>1495</v>
      </c>
      <c r="AF518">
        <v>0</v>
      </c>
    </row>
    <row r="519" spans="1:32" x14ac:dyDescent="0.45">
      <c r="A519" s="59" t="s">
        <v>196</v>
      </c>
      <c r="B519" s="59" t="s">
        <v>218</v>
      </c>
      <c r="C519" s="59" t="s">
        <v>241</v>
      </c>
      <c r="D519" s="59" t="s">
        <v>63</v>
      </c>
      <c r="E519" s="59" t="s">
        <v>63</v>
      </c>
      <c r="F519" s="59" t="s">
        <v>63</v>
      </c>
      <c r="G519">
        <v>0</v>
      </c>
      <c r="H519">
        <v>0</v>
      </c>
      <c r="I519">
        <v>0</v>
      </c>
      <c r="J519">
        <v>0</v>
      </c>
      <c r="K519">
        <v>0</v>
      </c>
      <c r="L519">
        <v>0</v>
      </c>
      <c r="M519">
        <v>0</v>
      </c>
      <c r="N519">
        <v>0</v>
      </c>
      <c r="O519">
        <v>0</v>
      </c>
      <c r="P519">
        <v>65</v>
      </c>
      <c r="Q519">
        <v>0</v>
      </c>
      <c r="R519">
        <v>0</v>
      </c>
      <c r="S519">
        <v>0</v>
      </c>
      <c r="T519">
        <v>1329</v>
      </c>
      <c r="U519">
        <v>148231.92233009721</v>
      </c>
      <c r="V519" s="59"/>
      <c r="W519">
        <v>1706</v>
      </c>
      <c r="X519">
        <v>987</v>
      </c>
      <c r="Y519">
        <v>342</v>
      </c>
      <c r="Z519">
        <v>18607.479047382167</v>
      </c>
      <c r="AA519">
        <v>4423.7225126544954</v>
      </c>
      <c r="AB519" t="s">
        <v>297</v>
      </c>
      <c r="AC519">
        <v>88.896321099999994</v>
      </c>
      <c r="AD519">
        <v>22.876254200000002</v>
      </c>
      <c r="AE519">
        <v>1495</v>
      </c>
      <c r="AF519">
        <v>0</v>
      </c>
    </row>
    <row r="520" spans="1:32" x14ac:dyDescent="0.45">
      <c r="A520" s="59" t="s">
        <v>196</v>
      </c>
      <c r="B520" s="59" t="s">
        <v>218</v>
      </c>
      <c r="C520" s="59" t="s">
        <v>241</v>
      </c>
      <c r="D520" s="59" t="s">
        <v>64</v>
      </c>
      <c r="E520" s="59" t="s">
        <v>64</v>
      </c>
      <c r="F520" s="59" t="s">
        <v>64</v>
      </c>
      <c r="G520">
        <v>0</v>
      </c>
      <c r="H520">
        <v>0</v>
      </c>
      <c r="I520">
        <v>0</v>
      </c>
      <c r="J520">
        <v>0</v>
      </c>
      <c r="K520">
        <v>0</v>
      </c>
      <c r="L520">
        <v>0</v>
      </c>
      <c r="M520">
        <v>0</v>
      </c>
      <c r="N520">
        <v>42.735042735043002</v>
      </c>
      <c r="O520">
        <v>42.735042735043002</v>
      </c>
      <c r="P520">
        <v>65</v>
      </c>
      <c r="Q520">
        <v>0</v>
      </c>
      <c r="R520">
        <v>0</v>
      </c>
      <c r="S520">
        <v>0</v>
      </c>
      <c r="T520">
        <v>1329</v>
      </c>
      <c r="U520">
        <v>148231.92233009721</v>
      </c>
      <c r="V520" s="59"/>
      <c r="W520">
        <v>1706</v>
      </c>
      <c r="X520">
        <v>987</v>
      </c>
      <c r="Y520">
        <v>342</v>
      </c>
      <c r="Z520">
        <v>18607.479047382167</v>
      </c>
      <c r="AA520">
        <v>4423.7225126544954</v>
      </c>
      <c r="AB520" t="s">
        <v>297</v>
      </c>
      <c r="AC520">
        <v>88.896321099999994</v>
      </c>
      <c r="AD520">
        <v>22.876254200000002</v>
      </c>
      <c r="AE520">
        <v>1495</v>
      </c>
      <c r="AF520">
        <v>0</v>
      </c>
    </row>
    <row r="521" spans="1:32" x14ac:dyDescent="0.45">
      <c r="A521" s="59" t="s">
        <v>196</v>
      </c>
      <c r="B521" s="59" t="s">
        <v>218</v>
      </c>
      <c r="C521" s="59" t="s">
        <v>241</v>
      </c>
      <c r="D521" s="59" t="s">
        <v>65</v>
      </c>
      <c r="E521" s="59" t="s">
        <v>65</v>
      </c>
      <c r="F521" s="59" t="s">
        <v>65</v>
      </c>
      <c r="G521">
        <v>0</v>
      </c>
      <c r="H521">
        <v>0</v>
      </c>
      <c r="I521">
        <v>0</v>
      </c>
      <c r="J521">
        <v>0</v>
      </c>
      <c r="K521">
        <v>0</v>
      </c>
      <c r="L521">
        <v>0</v>
      </c>
      <c r="M521">
        <v>0</v>
      </c>
      <c r="N521">
        <v>0</v>
      </c>
      <c r="O521">
        <v>0</v>
      </c>
      <c r="P521">
        <v>65</v>
      </c>
      <c r="Q521">
        <v>0</v>
      </c>
      <c r="R521">
        <v>0</v>
      </c>
      <c r="S521">
        <v>0</v>
      </c>
      <c r="T521">
        <v>1329</v>
      </c>
      <c r="U521">
        <v>148231.92233009721</v>
      </c>
      <c r="V521" s="59"/>
      <c r="W521">
        <v>1706</v>
      </c>
      <c r="X521">
        <v>987</v>
      </c>
      <c r="Y521">
        <v>342</v>
      </c>
      <c r="Z521">
        <v>18607.479047382167</v>
      </c>
      <c r="AA521">
        <v>4423.7225126544954</v>
      </c>
      <c r="AB521" t="s">
        <v>297</v>
      </c>
      <c r="AC521">
        <v>88.896321099999994</v>
      </c>
      <c r="AD521">
        <v>22.876254200000002</v>
      </c>
      <c r="AE521">
        <v>1495</v>
      </c>
      <c r="AF521">
        <v>0</v>
      </c>
    </row>
    <row r="522" spans="1:32" x14ac:dyDescent="0.45">
      <c r="A522" s="59" t="s">
        <v>196</v>
      </c>
      <c r="B522" s="59" t="s">
        <v>218</v>
      </c>
      <c r="C522" s="59" t="s">
        <v>241</v>
      </c>
      <c r="D522" s="59" t="s">
        <v>66</v>
      </c>
      <c r="E522" s="59" t="s">
        <v>66</v>
      </c>
      <c r="F522" s="59" t="s">
        <v>66</v>
      </c>
      <c r="G522">
        <v>0</v>
      </c>
      <c r="H522">
        <v>10</v>
      </c>
      <c r="I522">
        <v>13</v>
      </c>
      <c r="J522">
        <v>7</v>
      </c>
      <c r="K522">
        <v>3</v>
      </c>
      <c r="L522">
        <v>723.30097087378704</v>
      </c>
      <c r="M522">
        <v>143.61463778939699</v>
      </c>
      <c r="N522">
        <v>42.735042735042001</v>
      </c>
      <c r="O522">
        <v>909.65065139822605</v>
      </c>
      <c r="P522">
        <v>65</v>
      </c>
      <c r="Q522">
        <v>15.384615399999999</v>
      </c>
      <c r="R522">
        <v>72.330097087378704</v>
      </c>
      <c r="S522">
        <v>4.6153846200000004</v>
      </c>
      <c r="T522">
        <v>1329</v>
      </c>
      <c r="U522">
        <v>148231.92233009721</v>
      </c>
      <c r="V522" s="59"/>
      <c r="W522">
        <v>1706</v>
      </c>
      <c r="X522">
        <v>987</v>
      </c>
      <c r="Y522">
        <v>342</v>
      </c>
      <c r="Z522">
        <v>18607.479047382167</v>
      </c>
      <c r="AA522">
        <v>4423.7225126544954</v>
      </c>
      <c r="AB522" t="s">
        <v>297</v>
      </c>
      <c r="AC522">
        <v>88.896321099999994</v>
      </c>
      <c r="AD522">
        <v>22.876254200000002</v>
      </c>
      <c r="AE522">
        <v>1495</v>
      </c>
      <c r="AF522">
        <v>0</v>
      </c>
    </row>
    <row r="523" spans="1:32" x14ac:dyDescent="0.45">
      <c r="A523" s="59" t="s">
        <v>196</v>
      </c>
      <c r="B523" s="59" t="s">
        <v>218</v>
      </c>
      <c r="C523" s="59" t="s">
        <v>241</v>
      </c>
      <c r="D523" s="59" t="s">
        <v>67</v>
      </c>
      <c r="E523" s="59" t="s">
        <v>67</v>
      </c>
      <c r="F523" s="59" t="s">
        <v>67</v>
      </c>
      <c r="G523">
        <v>0</v>
      </c>
      <c r="H523">
        <v>1</v>
      </c>
      <c r="I523">
        <v>1</v>
      </c>
      <c r="J523">
        <v>1</v>
      </c>
      <c r="K523">
        <v>0</v>
      </c>
      <c r="L523">
        <v>59.320388349515</v>
      </c>
      <c r="M523">
        <v>9.7087378640779995</v>
      </c>
      <c r="N523">
        <v>0</v>
      </c>
      <c r="O523">
        <v>69.029126213593003</v>
      </c>
      <c r="P523">
        <v>65</v>
      </c>
      <c r="Q523">
        <v>1.5384615399999999</v>
      </c>
      <c r="R523">
        <v>59.320388349515</v>
      </c>
      <c r="S523">
        <v>0</v>
      </c>
      <c r="T523">
        <v>1329</v>
      </c>
      <c r="U523">
        <v>148231.92233009721</v>
      </c>
      <c r="V523" s="59"/>
      <c r="W523">
        <v>1706</v>
      </c>
      <c r="X523">
        <v>987</v>
      </c>
      <c r="Y523">
        <v>342</v>
      </c>
      <c r="Z523">
        <v>18607.479047382167</v>
      </c>
      <c r="AA523">
        <v>4423.7225126544954</v>
      </c>
      <c r="AB523" t="s">
        <v>297</v>
      </c>
      <c r="AC523">
        <v>88.896321099999994</v>
      </c>
      <c r="AD523">
        <v>22.876254200000002</v>
      </c>
      <c r="AE523">
        <v>1495</v>
      </c>
      <c r="AF523">
        <v>0</v>
      </c>
    </row>
    <row r="524" spans="1:32" x14ac:dyDescent="0.45">
      <c r="A524" s="59" t="s">
        <v>196</v>
      </c>
      <c r="B524" s="59" t="s">
        <v>218</v>
      </c>
      <c r="C524" s="59" t="s">
        <v>241</v>
      </c>
      <c r="D524" s="59" t="s">
        <v>68</v>
      </c>
      <c r="E524" s="59" t="s">
        <v>68</v>
      </c>
      <c r="F524" s="59" t="s">
        <v>68</v>
      </c>
      <c r="G524">
        <v>0</v>
      </c>
      <c r="H524">
        <v>0</v>
      </c>
      <c r="I524">
        <v>0</v>
      </c>
      <c r="J524">
        <v>0</v>
      </c>
      <c r="K524">
        <v>0</v>
      </c>
      <c r="L524">
        <v>0</v>
      </c>
      <c r="M524">
        <v>0</v>
      </c>
      <c r="N524">
        <v>0</v>
      </c>
      <c r="O524">
        <v>0</v>
      </c>
      <c r="P524">
        <v>65</v>
      </c>
      <c r="Q524">
        <v>0</v>
      </c>
      <c r="R524">
        <v>0</v>
      </c>
      <c r="S524">
        <v>0</v>
      </c>
      <c r="T524">
        <v>1329</v>
      </c>
      <c r="U524">
        <v>148231.92233009721</v>
      </c>
      <c r="V524" s="59"/>
      <c r="W524">
        <v>1706</v>
      </c>
      <c r="X524">
        <v>987</v>
      </c>
      <c r="Y524">
        <v>342</v>
      </c>
      <c r="Z524">
        <v>18607.479047382167</v>
      </c>
      <c r="AA524">
        <v>4423.7225126544954</v>
      </c>
      <c r="AB524" t="s">
        <v>297</v>
      </c>
      <c r="AC524">
        <v>88.896321099999994</v>
      </c>
      <c r="AD524">
        <v>22.876254200000002</v>
      </c>
      <c r="AE524">
        <v>1495</v>
      </c>
      <c r="AF524">
        <v>0</v>
      </c>
    </row>
    <row r="525" spans="1:32" x14ac:dyDescent="0.45">
      <c r="A525" s="59" t="s">
        <v>196</v>
      </c>
      <c r="B525" s="59" t="s">
        <v>218</v>
      </c>
      <c r="C525" s="59" t="s">
        <v>241</v>
      </c>
      <c r="D525" s="59" t="s">
        <v>69</v>
      </c>
      <c r="E525" s="59" t="s">
        <v>69</v>
      </c>
      <c r="F525" s="59" t="s">
        <v>69</v>
      </c>
      <c r="G525">
        <v>0</v>
      </c>
      <c r="H525">
        <v>0</v>
      </c>
      <c r="I525">
        <v>0</v>
      </c>
      <c r="J525">
        <v>0</v>
      </c>
      <c r="K525">
        <v>0</v>
      </c>
      <c r="L525">
        <v>0</v>
      </c>
      <c r="M525">
        <v>0</v>
      </c>
      <c r="N525">
        <v>0</v>
      </c>
      <c r="O525">
        <v>0</v>
      </c>
      <c r="P525">
        <v>65</v>
      </c>
      <c r="Q525">
        <v>0</v>
      </c>
      <c r="R525">
        <v>0</v>
      </c>
      <c r="S525">
        <v>0</v>
      </c>
      <c r="T525">
        <v>1329</v>
      </c>
      <c r="U525">
        <v>148231.92233009721</v>
      </c>
      <c r="V525" s="59"/>
      <c r="W525">
        <v>1706</v>
      </c>
      <c r="X525">
        <v>987</v>
      </c>
      <c r="Y525">
        <v>342</v>
      </c>
      <c r="Z525">
        <v>18607.479047382167</v>
      </c>
      <c r="AA525">
        <v>4423.7225126544954</v>
      </c>
      <c r="AB525" t="s">
        <v>297</v>
      </c>
      <c r="AC525">
        <v>88.896321099999994</v>
      </c>
      <c r="AD525">
        <v>22.876254200000002</v>
      </c>
      <c r="AE525">
        <v>1495</v>
      </c>
      <c r="AF525">
        <v>0</v>
      </c>
    </row>
    <row r="526" spans="1:32" x14ac:dyDescent="0.45">
      <c r="A526" s="59" t="s">
        <v>196</v>
      </c>
      <c r="B526" s="59" t="s">
        <v>218</v>
      </c>
      <c r="C526" s="59" t="s">
        <v>241</v>
      </c>
      <c r="D526" s="59" t="s">
        <v>70</v>
      </c>
      <c r="E526" s="59" t="s">
        <v>70</v>
      </c>
      <c r="F526" s="59" t="s">
        <v>70</v>
      </c>
      <c r="G526">
        <v>0</v>
      </c>
      <c r="H526">
        <v>0</v>
      </c>
      <c r="I526">
        <v>0</v>
      </c>
      <c r="J526">
        <v>0</v>
      </c>
      <c r="K526">
        <v>0</v>
      </c>
      <c r="L526">
        <v>0</v>
      </c>
      <c r="M526">
        <v>0</v>
      </c>
      <c r="N526">
        <v>0</v>
      </c>
      <c r="O526">
        <v>0</v>
      </c>
      <c r="P526">
        <v>65</v>
      </c>
      <c r="Q526">
        <v>0</v>
      </c>
      <c r="R526">
        <v>0</v>
      </c>
      <c r="S526">
        <v>0</v>
      </c>
      <c r="T526">
        <v>1329</v>
      </c>
      <c r="U526">
        <v>148231.92233009721</v>
      </c>
      <c r="V526" s="59"/>
      <c r="W526">
        <v>1706</v>
      </c>
      <c r="X526">
        <v>987</v>
      </c>
      <c r="Y526">
        <v>342</v>
      </c>
      <c r="Z526">
        <v>18607.479047382167</v>
      </c>
      <c r="AA526">
        <v>4423.7225126544954</v>
      </c>
      <c r="AB526" t="s">
        <v>297</v>
      </c>
      <c r="AC526">
        <v>88.896321099999994</v>
      </c>
      <c r="AD526">
        <v>22.876254200000002</v>
      </c>
      <c r="AE526">
        <v>1495</v>
      </c>
      <c r="AF526">
        <v>0</v>
      </c>
    </row>
    <row r="527" spans="1:32" x14ac:dyDescent="0.45">
      <c r="A527" s="59" t="s">
        <v>196</v>
      </c>
      <c r="B527" s="59" t="s">
        <v>218</v>
      </c>
      <c r="C527" s="59" t="s">
        <v>241</v>
      </c>
      <c r="D527" s="59" t="s">
        <v>71</v>
      </c>
      <c r="E527" s="59" t="s">
        <v>71</v>
      </c>
      <c r="F527" s="59" t="s">
        <v>71</v>
      </c>
      <c r="G527">
        <v>0</v>
      </c>
      <c r="H527">
        <v>0</v>
      </c>
      <c r="I527">
        <v>0</v>
      </c>
      <c r="J527">
        <v>0</v>
      </c>
      <c r="K527">
        <v>0</v>
      </c>
      <c r="L527">
        <v>0</v>
      </c>
      <c r="M527">
        <v>0</v>
      </c>
      <c r="N527">
        <v>0</v>
      </c>
      <c r="O527">
        <v>0</v>
      </c>
      <c r="P527">
        <v>65</v>
      </c>
      <c r="Q527">
        <v>0</v>
      </c>
      <c r="R527">
        <v>0</v>
      </c>
      <c r="S527">
        <v>0</v>
      </c>
      <c r="T527">
        <v>1329</v>
      </c>
      <c r="U527">
        <v>148231.92233009721</v>
      </c>
      <c r="V527" s="59"/>
      <c r="W527">
        <v>1706</v>
      </c>
      <c r="X527">
        <v>987</v>
      </c>
      <c r="Y527">
        <v>342</v>
      </c>
      <c r="Z527">
        <v>18607.479047382167</v>
      </c>
      <c r="AA527">
        <v>4423.7225126544954</v>
      </c>
      <c r="AB527" t="s">
        <v>297</v>
      </c>
      <c r="AC527">
        <v>88.896321099999994</v>
      </c>
      <c r="AD527">
        <v>22.876254200000002</v>
      </c>
      <c r="AE527">
        <v>1495</v>
      </c>
      <c r="AF527">
        <v>0</v>
      </c>
    </row>
    <row r="528" spans="1:32" x14ac:dyDescent="0.45">
      <c r="A528" s="59" t="s">
        <v>196</v>
      </c>
      <c r="B528" s="59" t="s">
        <v>218</v>
      </c>
      <c r="C528" s="59" t="s">
        <v>241</v>
      </c>
      <c r="D528" s="59" t="s">
        <v>72</v>
      </c>
      <c r="E528" s="59" t="s">
        <v>72</v>
      </c>
      <c r="F528" s="59" t="s">
        <v>72</v>
      </c>
      <c r="G528">
        <v>0</v>
      </c>
      <c r="H528">
        <v>11</v>
      </c>
      <c r="I528">
        <v>14</v>
      </c>
      <c r="J528">
        <v>8</v>
      </c>
      <c r="K528">
        <v>3</v>
      </c>
      <c r="L528">
        <v>861.94174757281496</v>
      </c>
      <c r="M528">
        <v>126.699029126215</v>
      </c>
      <c r="N528">
        <v>21.367521367521</v>
      </c>
      <c r="O528">
        <v>1010.008298066551</v>
      </c>
      <c r="P528">
        <v>65</v>
      </c>
      <c r="Q528">
        <v>16.923076900000002</v>
      </c>
      <c r="R528" t="s">
        <v>293</v>
      </c>
      <c r="S528">
        <v>4.6153846200000004</v>
      </c>
      <c r="T528">
        <v>1329</v>
      </c>
      <c r="U528">
        <v>148231.92233009721</v>
      </c>
      <c r="V528" s="59"/>
      <c r="W528">
        <v>1706</v>
      </c>
      <c r="X528">
        <v>987</v>
      </c>
      <c r="Y528">
        <v>342</v>
      </c>
      <c r="Z528">
        <v>18607.479047382167</v>
      </c>
      <c r="AA528">
        <v>4423.7225126544954</v>
      </c>
      <c r="AB528" t="s">
        <v>297</v>
      </c>
      <c r="AC528">
        <v>88.896321099999994</v>
      </c>
      <c r="AD528">
        <v>22.876254200000002</v>
      </c>
      <c r="AE528">
        <v>1495</v>
      </c>
      <c r="AF528">
        <v>0</v>
      </c>
    </row>
    <row r="529" spans="1:32" x14ac:dyDescent="0.45">
      <c r="A529" s="59" t="s">
        <v>196</v>
      </c>
      <c r="B529" s="59" t="s">
        <v>218</v>
      </c>
      <c r="C529" s="59" t="s">
        <v>241</v>
      </c>
      <c r="D529" s="59" t="s">
        <v>73</v>
      </c>
      <c r="E529" s="59" t="s">
        <v>73</v>
      </c>
      <c r="F529" s="59" t="s">
        <v>73</v>
      </c>
      <c r="G529">
        <v>0</v>
      </c>
      <c r="H529">
        <v>3</v>
      </c>
      <c r="I529">
        <v>4</v>
      </c>
      <c r="J529">
        <v>2</v>
      </c>
      <c r="K529">
        <v>1</v>
      </c>
      <c r="L529">
        <v>260.19417475728198</v>
      </c>
      <c r="M529">
        <v>38.834951456311003</v>
      </c>
      <c r="N529">
        <v>0</v>
      </c>
      <c r="O529">
        <v>299.02912621359297</v>
      </c>
      <c r="P529">
        <v>65</v>
      </c>
      <c r="Q529">
        <v>4.6153846200000004</v>
      </c>
      <c r="R529" t="s">
        <v>294</v>
      </c>
      <c r="S529">
        <v>1.5384615399999999</v>
      </c>
      <c r="T529">
        <v>1329</v>
      </c>
      <c r="U529">
        <v>148231.92233009721</v>
      </c>
      <c r="V529" s="59"/>
      <c r="W529">
        <v>1706</v>
      </c>
      <c r="X529">
        <v>987</v>
      </c>
      <c r="Y529">
        <v>342</v>
      </c>
      <c r="Z529">
        <v>18607.479047382167</v>
      </c>
      <c r="AA529">
        <v>4423.7225126544954</v>
      </c>
      <c r="AB529" t="s">
        <v>297</v>
      </c>
      <c r="AC529">
        <v>88.896321099999994</v>
      </c>
      <c r="AD529">
        <v>22.876254200000002</v>
      </c>
      <c r="AE529">
        <v>1495</v>
      </c>
      <c r="AF529">
        <v>0</v>
      </c>
    </row>
    <row r="530" spans="1:32" x14ac:dyDescent="0.45">
      <c r="A530" s="59" t="s">
        <v>196</v>
      </c>
      <c r="B530" s="59" t="s">
        <v>219</v>
      </c>
      <c r="C530" s="59" t="s">
        <v>242</v>
      </c>
      <c r="D530" s="59" t="s">
        <v>51</v>
      </c>
      <c r="E530" s="59" t="s">
        <v>51</v>
      </c>
      <c r="F530" s="59" t="s">
        <v>51</v>
      </c>
      <c r="G530">
        <v>0</v>
      </c>
      <c r="H530">
        <v>0</v>
      </c>
      <c r="I530">
        <v>0</v>
      </c>
      <c r="J530">
        <v>0</v>
      </c>
      <c r="K530">
        <v>0</v>
      </c>
      <c r="L530">
        <v>0</v>
      </c>
      <c r="M530">
        <v>0</v>
      </c>
      <c r="N530">
        <v>0</v>
      </c>
      <c r="O530">
        <v>0</v>
      </c>
      <c r="P530">
        <v>65</v>
      </c>
      <c r="Q530">
        <v>0</v>
      </c>
      <c r="R530">
        <v>0</v>
      </c>
      <c r="S530">
        <v>0</v>
      </c>
      <c r="T530">
        <v>1329</v>
      </c>
      <c r="U530">
        <v>148231.92233009721</v>
      </c>
      <c r="V530" s="59"/>
      <c r="W530">
        <v>1706</v>
      </c>
      <c r="X530">
        <v>987</v>
      </c>
      <c r="Y530">
        <v>342</v>
      </c>
      <c r="Z530">
        <v>18607.479047382167</v>
      </c>
      <c r="AA530">
        <v>4423.7225126544954</v>
      </c>
      <c r="AB530" t="s">
        <v>297</v>
      </c>
      <c r="AC530">
        <v>88.896321099999994</v>
      </c>
      <c r="AD530">
        <v>22.876254200000002</v>
      </c>
      <c r="AE530">
        <v>1495</v>
      </c>
      <c r="AF530">
        <v>0</v>
      </c>
    </row>
    <row r="531" spans="1:32" x14ac:dyDescent="0.45">
      <c r="A531" s="59" t="s">
        <v>196</v>
      </c>
      <c r="B531" s="59" t="s">
        <v>219</v>
      </c>
      <c r="C531" s="59" t="s">
        <v>242</v>
      </c>
      <c r="D531" s="59" t="s">
        <v>52</v>
      </c>
      <c r="E531" s="59" t="s">
        <v>52</v>
      </c>
      <c r="F531" s="59" t="s">
        <v>52</v>
      </c>
      <c r="G531">
        <v>0</v>
      </c>
      <c r="H531">
        <v>0</v>
      </c>
      <c r="I531">
        <v>0</v>
      </c>
      <c r="J531">
        <v>0</v>
      </c>
      <c r="K531">
        <v>0</v>
      </c>
      <c r="L531">
        <v>0</v>
      </c>
      <c r="M531">
        <v>0</v>
      </c>
      <c r="N531">
        <v>0</v>
      </c>
      <c r="O531">
        <v>0</v>
      </c>
      <c r="P531">
        <v>65</v>
      </c>
      <c r="Q531">
        <v>0</v>
      </c>
      <c r="R531">
        <v>0</v>
      </c>
      <c r="S531">
        <v>0</v>
      </c>
      <c r="T531">
        <v>1329</v>
      </c>
      <c r="U531">
        <v>148231.92233009721</v>
      </c>
      <c r="V531" s="59"/>
      <c r="W531">
        <v>1706</v>
      </c>
      <c r="X531">
        <v>987</v>
      </c>
      <c r="Y531">
        <v>342</v>
      </c>
      <c r="Z531">
        <v>18607.479047382167</v>
      </c>
      <c r="AA531">
        <v>4423.7225126544954</v>
      </c>
      <c r="AB531" t="s">
        <v>297</v>
      </c>
      <c r="AC531">
        <v>88.896321099999994</v>
      </c>
      <c r="AD531">
        <v>22.876254200000002</v>
      </c>
      <c r="AE531">
        <v>1495</v>
      </c>
      <c r="AF531">
        <v>0</v>
      </c>
    </row>
    <row r="532" spans="1:32" x14ac:dyDescent="0.45">
      <c r="A532" s="59" t="s">
        <v>196</v>
      </c>
      <c r="B532" s="59" t="s">
        <v>219</v>
      </c>
      <c r="C532" s="59" t="s">
        <v>242</v>
      </c>
      <c r="D532" s="59" t="s">
        <v>53</v>
      </c>
      <c r="E532" s="59" t="s">
        <v>53</v>
      </c>
      <c r="F532" s="59" t="s">
        <v>53</v>
      </c>
      <c r="G532">
        <v>0</v>
      </c>
      <c r="H532">
        <v>0</v>
      </c>
      <c r="I532">
        <v>0</v>
      </c>
      <c r="J532">
        <v>0</v>
      </c>
      <c r="K532">
        <v>0</v>
      </c>
      <c r="L532">
        <v>0</v>
      </c>
      <c r="M532">
        <v>0</v>
      </c>
      <c r="N532">
        <v>0</v>
      </c>
      <c r="O532">
        <v>0</v>
      </c>
      <c r="P532">
        <v>65</v>
      </c>
      <c r="Q532">
        <v>0</v>
      </c>
      <c r="R532">
        <v>0</v>
      </c>
      <c r="S532">
        <v>0</v>
      </c>
      <c r="T532">
        <v>1329</v>
      </c>
      <c r="U532">
        <v>148231.92233009721</v>
      </c>
      <c r="V532" s="59"/>
      <c r="W532">
        <v>1706</v>
      </c>
      <c r="X532">
        <v>987</v>
      </c>
      <c r="Y532">
        <v>342</v>
      </c>
      <c r="Z532">
        <v>18607.479047382167</v>
      </c>
      <c r="AA532">
        <v>4423.7225126544954</v>
      </c>
      <c r="AB532" t="s">
        <v>297</v>
      </c>
      <c r="AC532">
        <v>88.896321099999994</v>
      </c>
      <c r="AD532">
        <v>22.876254200000002</v>
      </c>
      <c r="AE532">
        <v>1495</v>
      </c>
      <c r="AF532">
        <v>0</v>
      </c>
    </row>
    <row r="533" spans="1:32" x14ac:dyDescent="0.45">
      <c r="A533" s="59" t="s">
        <v>196</v>
      </c>
      <c r="B533" s="59" t="s">
        <v>219</v>
      </c>
      <c r="C533" s="59" t="s">
        <v>242</v>
      </c>
      <c r="D533" s="59" t="s">
        <v>54</v>
      </c>
      <c r="E533" s="59" t="s">
        <v>54</v>
      </c>
      <c r="F533" s="59" t="s">
        <v>54</v>
      </c>
      <c r="G533">
        <v>0</v>
      </c>
      <c r="H533">
        <v>0</v>
      </c>
      <c r="I533">
        <v>0</v>
      </c>
      <c r="J533">
        <v>0</v>
      </c>
      <c r="K533">
        <v>0</v>
      </c>
      <c r="L533">
        <v>0</v>
      </c>
      <c r="M533">
        <v>0</v>
      </c>
      <c r="N533">
        <v>0</v>
      </c>
      <c r="O533">
        <v>0</v>
      </c>
      <c r="P533">
        <v>65</v>
      </c>
      <c r="Q533">
        <v>0</v>
      </c>
      <c r="R533">
        <v>0</v>
      </c>
      <c r="S533">
        <v>0</v>
      </c>
      <c r="T533">
        <v>1329</v>
      </c>
      <c r="U533">
        <v>148231.92233009721</v>
      </c>
      <c r="V533" s="59"/>
      <c r="W533">
        <v>1706</v>
      </c>
      <c r="X533">
        <v>987</v>
      </c>
      <c r="Y533">
        <v>342</v>
      </c>
      <c r="Z533">
        <v>18607.479047382167</v>
      </c>
      <c r="AA533">
        <v>4423.7225126544954</v>
      </c>
      <c r="AB533" t="s">
        <v>297</v>
      </c>
      <c r="AC533">
        <v>88.896321099999994</v>
      </c>
      <c r="AD533">
        <v>22.876254200000002</v>
      </c>
      <c r="AE533">
        <v>1495</v>
      </c>
      <c r="AF533">
        <v>0</v>
      </c>
    </row>
    <row r="534" spans="1:32" x14ac:dyDescent="0.45">
      <c r="A534" s="59" t="s">
        <v>196</v>
      </c>
      <c r="B534" s="59" t="s">
        <v>219</v>
      </c>
      <c r="C534" s="59" t="s">
        <v>242</v>
      </c>
      <c r="D534" s="59" t="s">
        <v>55</v>
      </c>
      <c r="E534" s="59" t="s">
        <v>55</v>
      </c>
      <c r="F534" s="59" t="s">
        <v>55</v>
      </c>
      <c r="G534">
        <v>0</v>
      </c>
      <c r="H534">
        <v>0</v>
      </c>
      <c r="I534">
        <v>0</v>
      </c>
      <c r="J534">
        <v>0</v>
      </c>
      <c r="K534">
        <v>0</v>
      </c>
      <c r="L534">
        <v>0</v>
      </c>
      <c r="M534">
        <v>0</v>
      </c>
      <c r="N534">
        <v>0</v>
      </c>
      <c r="O534">
        <v>0</v>
      </c>
      <c r="P534">
        <v>65</v>
      </c>
      <c r="Q534">
        <v>0</v>
      </c>
      <c r="R534">
        <v>0</v>
      </c>
      <c r="S534">
        <v>0</v>
      </c>
      <c r="T534">
        <v>1329</v>
      </c>
      <c r="U534">
        <v>148231.92233009721</v>
      </c>
      <c r="V534" s="59"/>
      <c r="W534">
        <v>1706</v>
      </c>
      <c r="X534">
        <v>987</v>
      </c>
      <c r="Y534">
        <v>342</v>
      </c>
      <c r="Z534">
        <v>18607.479047382167</v>
      </c>
      <c r="AA534">
        <v>4423.7225126544954</v>
      </c>
      <c r="AB534" t="s">
        <v>297</v>
      </c>
      <c r="AC534">
        <v>88.896321099999994</v>
      </c>
      <c r="AD534">
        <v>22.876254200000002</v>
      </c>
      <c r="AE534">
        <v>1495</v>
      </c>
      <c r="AF534">
        <v>0</v>
      </c>
    </row>
    <row r="535" spans="1:32" x14ac:dyDescent="0.45">
      <c r="A535" s="59" t="s">
        <v>196</v>
      </c>
      <c r="B535" s="59" t="s">
        <v>219</v>
      </c>
      <c r="C535" s="59" t="s">
        <v>242</v>
      </c>
      <c r="D535" s="59" t="s">
        <v>56</v>
      </c>
      <c r="E535" s="59" t="s">
        <v>56</v>
      </c>
      <c r="F535" s="59" t="s">
        <v>56</v>
      </c>
      <c r="G535">
        <v>0</v>
      </c>
      <c r="H535">
        <v>16</v>
      </c>
      <c r="I535">
        <v>16</v>
      </c>
      <c r="J535">
        <v>16</v>
      </c>
      <c r="K535">
        <v>0</v>
      </c>
      <c r="L535">
        <v>1402.912621359224</v>
      </c>
      <c r="M535">
        <v>155.33980582524799</v>
      </c>
      <c r="N535">
        <v>0</v>
      </c>
      <c r="O535">
        <v>1558.252427184472</v>
      </c>
      <c r="P535">
        <v>65</v>
      </c>
      <c r="Q535">
        <v>24.615384599999999</v>
      </c>
      <c r="R535">
        <v>87.682038834951499</v>
      </c>
      <c r="S535">
        <v>0</v>
      </c>
      <c r="T535">
        <v>1329</v>
      </c>
      <c r="U535">
        <v>148231.92233009721</v>
      </c>
      <c r="V535" s="59"/>
      <c r="W535">
        <v>1706</v>
      </c>
      <c r="X535">
        <v>987</v>
      </c>
      <c r="Y535">
        <v>342</v>
      </c>
      <c r="Z535">
        <v>18607.479047382167</v>
      </c>
      <c r="AA535">
        <v>4423.7225126544954</v>
      </c>
      <c r="AB535" t="s">
        <v>297</v>
      </c>
      <c r="AC535">
        <v>88.896321099999994</v>
      </c>
      <c r="AD535">
        <v>22.876254200000002</v>
      </c>
      <c r="AE535">
        <v>1495</v>
      </c>
      <c r="AF535">
        <v>0</v>
      </c>
    </row>
    <row r="536" spans="1:32" x14ac:dyDescent="0.45">
      <c r="A536" s="59" t="s">
        <v>196</v>
      </c>
      <c r="B536" s="59" t="s">
        <v>219</v>
      </c>
      <c r="C536" s="59" t="s">
        <v>242</v>
      </c>
      <c r="D536" s="59" t="s">
        <v>57</v>
      </c>
      <c r="E536" s="59" t="s">
        <v>57</v>
      </c>
      <c r="F536" s="59" t="s">
        <v>57</v>
      </c>
      <c r="G536">
        <v>0</v>
      </c>
      <c r="H536">
        <v>0</v>
      </c>
      <c r="I536">
        <v>0</v>
      </c>
      <c r="J536">
        <v>0</v>
      </c>
      <c r="K536">
        <v>0</v>
      </c>
      <c r="L536">
        <v>0</v>
      </c>
      <c r="M536">
        <v>0</v>
      </c>
      <c r="N536">
        <v>0</v>
      </c>
      <c r="O536">
        <v>0</v>
      </c>
      <c r="P536">
        <v>65</v>
      </c>
      <c r="Q536">
        <v>0</v>
      </c>
      <c r="R536">
        <v>0</v>
      </c>
      <c r="S536">
        <v>0</v>
      </c>
      <c r="T536">
        <v>1329</v>
      </c>
      <c r="U536">
        <v>148231.92233009721</v>
      </c>
      <c r="V536" s="59"/>
      <c r="W536">
        <v>1706</v>
      </c>
      <c r="X536">
        <v>987</v>
      </c>
      <c r="Y536">
        <v>342</v>
      </c>
      <c r="Z536">
        <v>18607.479047382167</v>
      </c>
      <c r="AA536">
        <v>4423.7225126544954</v>
      </c>
      <c r="AB536" t="s">
        <v>297</v>
      </c>
      <c r="AC536">
        <v>88.896321099999994</v>
      </c>
      <c r="AD536">
        <v>22.876254200000002</v>
      </c>
      <c r="AE536">
        <v>1495</v>
      </c>
      <c r="AF536">
        <v>0</v>
      </c>
    </row>
    <row r="537" spans="1:32" x14ac:dyDescent="0.45">
      <c r="A537" s="59" t="s">
        <v>196</v>
      </c>
      <c r="B537" s="59" t="s">
        <v>219</v>
      </c>
      <c r="C537" s="59" t="s">
        <v>242</v>
      </c>
      <c r="D537" s="59" t="s">
        <v>58</v>
      </c>
      <c r="E537" s="59" t="s">
        <v>58</v>
      </c>
      <c r="F537" s="59" t="s">
        <v>58</v>
      </c>
      <c r="G537">
        <v>0</v>
      </c>
      <c r="H537">
        <v>17</v>
      </c>
      <c r="I537">
        <v>18</v>
      </c>
      <c r="J537">
        <v>16</v>
      </c>
      <c r="K537">
        <v>1</v>
      </c>
      <c r="L537">
        <v>1564.077669902915</v>
      </c>
      <c r="M537">
        <v>241.20819848975501</v>
      </c>
      <c r="N537">
        <v>25.641025641024999</v>
      </c>
      <c r="O537">
        <v>1830.9268940336949</v>
      </c>
      <c r="P537">
        <v>65</v>
      </c>
      <c r="Q537">
        <v>26.1538462</v>
      </c>
      <c r="R537" t="s">
        <v>295</v>
      </c>
      <c r="S537">
        <v>1.5384615399999999</v>
      </c>
      <c r="T537">
        <v>1329</v>
      </c>
      <c r="U537">
        <v>148231.92233009721</v>
      </c>
      <c r="V537" s="59"/>
      <c r="W537">
        <v>1706</v>
      </c>
      <c r="X537">
        <v>987</v>
      </c>
      <c r="Y537">
        <v>342</v>
      </c>
      <c r="Z537">
        <v>18607.479047382167</v>
      </c>
      <c r="AA537">
        <v>4423.7225126544954</v>
      </c>
      <c r="AB537" t="s">
        <v>297</v>
      </c>
      <c r="AC537">
        <v>88.896321099999994</v>
      </c>
      <c r="AD537">
        <v>22.876254200000002</v>
      </c>
      <c r="AE537">
        <v>1495</v>
      </c>
      <c r="AF537">
        <v>0</v>
      </c>
    </row>
    <row r="538" spans="1:32" x14ac:dyDescent="0.45">
      <c r="A538" s="59" t="s">
        <v>196</v>
      </c>
      <c r="B538" s="59" t="s">
        <v>219</v>
      </c>
      <c r="C538" s="59" t="s">
        <v>242</v>
      </c>
      <c r="D538" s="59" t="s">
        <v>59</v>
      </c>
      <c r="E538" s="59" t="s">
        <v>59</v>
      </c>
      <c r="F538" s="59" t="s">
        <v>59</v>
      </c>
      <c r="G538">
        <v>0</v>
      </c>
      <c r="H538">
        <v>0</v>
      </c>
      <c r="I538">
        <v>0</v>
      </c>
      <c r="J538">
        <v>0</v>
      </c>
      <c r="K538">
        <v>0</v>
      </c>
      <c r="L538">
        <v>0</v>
      </c>
      <c r="M538">
        <v>0</v>
      </c>
      <c r="N538">
        <v>0</v>
      </c>
      <c r="O538">
        <v>0</v>
      </c>
      <c r="P538">
        <v>65</v>
      </c>
      <c r="Q538">
        <v>0</v>
      </c>
      <c r="R538">
        <v>0</v>
      </c>
      <c r="S538">
        <v>0</v>
      </c>
      <c r="T538">
        <v>1329</v>
      </c>
      <c r="U538">
        <v>148231.92233009721</v>
      </c>
      <c r="V538" s="59"/>
      <c r="W538">
        <v>1706</v>
      </c>
      <c r="X538">
        <v>987</v>
      </c>
      <c r="Y538">
        <v>342</v>
      </c>
      <c r="Z538">
        <v>18607.479047382167</v>
      </c>
      <c r="AA538">
        <v>4423.7225126544954</v>
      </c>
      <c r="AB538" t="s">
        <v>297</v>
      </c>
      <c r="AC538">
        <v>88.896321099999994</v>
      </c>
      <c r="AD538">
        <v>22.876254200000002</v>
      </c>
      <c r="AE538">
        <v>1495</v>
      </c>
      <c r="AF538">
        <v>0</v>
      </c>
    </row>
    <row r="539" spans="1:32" x14ac:dyDescent="0.45">
      <c r="A539" s="59" t="s">
        <v>196</v>
      </c>
      <c r="B539" s="59" t="s">
        <v>219</v>
      </c>
      <c r="C539" s="59" t="s">
        <v>242</v>
      </c>
      <c r="D539" s="59" t="s">
        <v>28</v>
      </c>
      <c r="E539" s="59" t="s">
        <v>28</v>
      </c>
      <c r="F539" s="59" t="s">
        <v>28</v>
      </c>
      <c r="G539">
        <v>0</v>
      </c>
      <c r="H539">
        <v>1</v>
      </c>
      <c r="I539">
        <v>2</v>
      </c>
      <c r="J539">
        <v>0</v>
      </c>
      <c r="K539">
        <v>1</v>
      </c>
      <c r="L539">
        <v>134.95145631067999</v>
      </c>
      <c r="M539">
        <v>19.417475728155001</v>
      </c>
      <c r="N539">
        <v>-12.820512820513001</v>
      </c>
      <c r="O539">
        <v>141.54841921832201</v>
      </c>
      <c r="P539">
        <v>65</v>
      </c>
      <c r="Q539">
        <v>1.5384615399999999</v>
      </c>
      <c r="R539">
        <v>134.95145631067999</v>
      </c>
      <c r="S539">
        <v>1.5384615399999999</v>
      </c>
      <c r="T539">
        <v>1329</v>
      </c>
      <c r="U539">
        <v>148231.92233009721</v>
      </c>
      <c r="V539" s="59"/>
      <c r="W539">
        <v>1706</v>
      </c>
      <c r="X539">
        <v>987</v>
      </c>
      <c r="Y539">
        <v>342</v>
      </c>
      <c r="Z539">
        <v>18607.479047382167</v>
      </c>
      <c r="AA539">
        <v>4423.7225126544954</v>
      </c>
      <c r="AB539" t="s">
        <v>297</v>
      </c>
      <c r="AC539">
        <v>88.896321099999994</v>
      </c>
      <c r="AD539">
        <v>22.876254200000002</v>
      </c>
      <c r="AE539">
        <v>1495</v>
      </c>
      <c r="AF539">
        <v>0</v>
      </c>
    </row>
    <row r="540" spans="1:32" x14ac:dyDescent="0.45">
      <c r="A540" s="59" t="s">
        <v>196</v>
      </c>
      <c r="B540" s="59" t="s">
        <v>219</v>
      </c>
      <c r="C540" s="59" t="s">
        <v>242</v>
      </c>
      <c r="D540" s="59" t="s">
        <v>60</v>
      </c>
      <c r="E540" s="59" t="s">
        <v>60</v>
      </c>
      <c r="F540" s="59" t="s">
        <v>60</v>
      </c>
      <c r="G540">
        <v>0</v>
      </c>
      <c r="H540">
        <v>2</v>
      </c>
      <c r="I540">
        <v>2</v>
      </c>
      <c r="J540">
        <v>2</v>
      </c>
      <c r="K540">
        <v>0</v>
      </c>
      <c r="L540">
        <v>253.398058252428</v>
      </c>
      <c r="M540">
        <v>39.478051613974998</v>
      </c>
      <c r="N540">
        <v>0</v>
      </c>
      <c r="O540">
        <v>292.876109866403</v>
      </c>
      <c r="P540">
        <v>65</v>
      </c>
      <c r="Q540">
        <v>3.0769230799999998</v>
      </c>
      <c r="R540">
        <v>126.699029126214</v>
      </c>
      <c r="S540">
        <v>0</v>
      </c>
      <c r="T540">
        <v>1329</v>
      </c>
      <c r="U540">
        <v>148231.92233009721</v>
      </c>
      <c r="V540" s="59"/>
      <c r="W540">
        <v>1706</v>
      </c>
      <c r="X540">
        <v>987</v>
      </c>
      <c r="Y540">
        <v>342</v>
      </c>
      <c r="Z540">
        <v>18607.479047382167</v>
      </c>
      <c r="AA540">
        <v>4423.7225126544954</v>
      </c>
      <c r="AB540" t="s">
        <v>297</v>
      </c>
      <c r="AC540">
        <v>88.896321099999994</v>
      </c>
      <c r="AD540">
        <v>22.876254200000002</v>
      </c>
      <c r="AE540">
        <v>1495</v>
      </c>
      <c r="AF540">
        <v>0</v>
      </c>
    </row>
    <row r="541" spans="1:32" x14ac:dyDescent="0.45">
      <c r="A541" s="59" t="s">
        <v>196</v>
      </c>
      <c r="B541" s="59" t="s">
        <v>219</v>
      </c>
      <c r="C541" s="59" t="s">
        <v>242</v>
      </c>
      <c r="D541" s="59" t="s">
        <v>61</v>
      </c>
      <c r="E541" s="59" t="s">
        <v>61</v>
      </c>
      <c r="F541" s="59" t="s">
        <v>61</v>
      </c>
      <c r="G541">
        <v>0</v>
      </c>
      <c r="H541">
        <v>0</v>
      </c>
      <c r="I541">
        <v>0</v>
      </c>
      <c r="J541">
        <v>0</v>
      </c>
      <c r="K541">
        <v>0</v>
      </c>
      <c r="L541">
        <v>0</v>
      </c>
      <c r="M541">
        <v>0</v>
      </c>
      <c r="N541">
        <v>0</v>
      </c>
      <c r="O541">
        <v>0</v>
      </c>
      <c r="P541">
        <v>65</v>
      </c>
      <c r="Q541">
        <v>0</v>
      </c>
      <c r="R541">
        <v>0</v>
      </c>
      <c r="S541">
        <v>0</v>
      </c>
      <c r="T541">
        <v>1329</v>
      </c>
      <c r="U541">
        <v>148231.92233009721</v>
      </c>
      <c r="V541" s="59"/>
      <c r="W541">
        <v>1706</v>
      </c>
      <c r="X541">
        <v>987</v>
      </c>
      <c r="Y541">
        <v>342</v>
      </c>
      <c r="Z541">
        <v>18607.479047382167</v>
      </c>
      <c r="AA541">
        <v>4423.7225126544954</v>
      </c>
      <c r="AB541" t="s">
        <v>297</v>
      </c>
      <c r="AC541">
        <v>88.896321099999994</v>
      </c>
      <c r="AD541">
        <v>22.876254200000002</v>
      </c>
      <c r="AE541">
        <v>1495</v>
      </c>
      <c r="AF541">
        <v>0</v>
      </c>
    </row>
    <row r="542" spans="1:32" x14ac:dyDescent="0.45">
      <c r="A542" s="59" t="s">
        <v>196</v>
      </c>
      <c r="B542" s="59" t="s">
        <v>219</v>
      </c>
      <c r="C542" s="59" t="s">
        <v>242</v>
      </c>
      <c r="D542" s="59" t="s">
        <v>62</v>
      </c>
      <c r="E542" s="59" t="s">
        <v>62</v>
      </c>
      <c r="F542" s="59" t="s">
        <v>62</v>
      </c>
      <c r="G542">
        <v>0</v>
      </c>
      <c r="H542">
        <v>1</v>
      </c>
      <c r="I542">
        <v>1</v>
      </c>
      <c r="J542">
        <v>1</v>
      </c>
      <c r="K542">
        <v>0</v>
      </c>
      <c r="L542">
        <v>118.932038834951</v>
      </c>
      <c r="M542">
        <v>9.7087378640779995</v>
      </c>
      <c r="N542">
        <v>0</v>
      </c>
      <c r="O542">
        <v>128.640776699029</v>
      </c>
      <c r="P542">
        <v>65</v>
      </c>
      <c r="Q542">
        <v>1.5384615399999999</v>
      </c>
      <c r="R542">
        <v>118.932038834951</v>
      </c>
      <c r="S542">
        <v>0</v>
      </c>
      <c r="T542">
        <v>1329</v>
      </c>
      <c r="U542">
        <v>148231.92233009721</v>
      </c>
      <c r="V542" s="59"/>
      <c r="W542">
        <v>1706</v>
      </c>
      <c r="X542">
        <v>987</v>
      </c>
      <c r="Y542">
        <v>342</v>
      </c>
      <c r="Z542">
        <v>18607.479047382167</v>
      </c>
      <c r="AA542">
        <v>4423.7225126544954</v>
      </c>
      <c r="AB542" t="s">
        <v>297</v>
      </c>
      <c r="AC542">
        <v>88.896321099999994</v>
      </c>
      <c r="AD542">
        <v>22.876254200000002</v>
      </c>
      <c r="AE542">
        <v>1495</v>
      </c>
      <c r="AF542">
        <v>0</v>
      </c>
    </row>
    <row r="543" spans="1:32" x14ac:dyDescent="0.45">
      <c r="A543" s="59" t="s">
        <v>196</v>
      </c>
      <c r="B543" s="59" t="s">
        <v>219</v>
      </c>
      <c r="C543" s="59" t="s">
        <v>242</v>
      </c>
      <c r="D543" s="59" t="s">
        <v>63</v>
      </c>
      <c r="E543" s="59" t="s">
        <v>63</v>
      </c>
      <c r="F543" s="59" t="s">
        <v>63</v>
      </c>
      <c r="G543">
        <v>0</v>
      </c>
      <c r="H543">
        <v>0</v>
      </c>
      <c r="I543">
        <v>0</v>
      </c>
      <c r="J543">
        <v>0</v>
      </c>
      <c r="K543">
        <v>0</v>
      </c>
      <c r="L543">
        <v>0</v>
      </c>
      <c r="M543">
        <v>0</v>
      </c>
      <c r="N543">
        <v>0</v>
      </c>
      <c r="O543">
        <v>0</v>
      </c>
      <c r="P543">
        <v>65</v>
      </c>
      <c r="Q543">
        <v>0</v>
      </c>
      <c r="R543">
        <v>0</v>
      </c>
      <c r="S543">
        <v>0</v>
      </c>
      <c r="T543">
        <v>1329</v>
      </c>
      <c r="U543">
        <v>148231.92233009721</v>
      </c>
      <c r="V543" s="59"/>
      <c r="W543">
        <v>1706</v>
      </c>
      <c r="X543">
        <v>987</v>
      </c>
      <c r="Y543">
        <v>342</v>
      </c>
      <c r="Z543">
        <v>18607.479047382167</v>
      </c>
      <c r="AA543">
        <v>4423.7225126544954</v>
      </c>
      <c r="AB543" t="s">
        <v>297</v>
      </c>
      <c r="AC543">
        <v>88.896321099999994</v>
      </c>
      <c r="AD543">
        <v>22.876254200000002</v>
      </c>
      <c r="AE543">
        <v>1495</v>
      </c>
      <c r="AF543">
        <v>0</v>
      </c>
    </row>
    <row r="544" spans="1:32" x14ac:dyDescent="0.45">
      <c r="A544" s="59" t="s">
        <v>196</v>
      </c>
      <c r="B544" s="59" t="s">
        <v>219</v>
      </c>
      <c r="C544" s="59" t="s">
        <v>242</v>
      </c>
      <c r="D544" s="59" t="s">
        <v>64</v>
      </c>
      <c r="E544" s="59" t="s">
        <v>64</v>
      </c>
      <c r="F544" s="59" t="s">
        <v>64</v>
      </c>
      <c r="G544">
        <v>0</v>
      </c>
      <c r="H544">
        <v>0</v>
      </c>
      <c r="I544">
        <v>0</v>
      </c>
      <c r="J544">
        <v>0</v>
      </c>
      <c r="K544">
        <v>0</v>
      </c>
      <c r="L544">
        <v>0</v>
      </c>
      <c r="M544">
        <v>0</v>
      </c>
      <c r="N544">
        <v>0</v>
      </c>
      <c r="O544">
        <v>0</v>
      </c>
      <c r="P544">
        <v>65</v>
      </c>
      <c r="Q544">
        <v>0</v>
      </c>
      <c r="R544">
        <v>0</v>
      </c>
      <c r="S544">
        <v>0</v>
      </c>
      <c r="T544">
        <v>1329</v>
      </c>
      <c r="U544">
        <v>148231.92233009721</v>
      </c>
      <c r="V544" s="59"/>
      <c r="W544">
        <v>1706</v>
      </c>
      <c r="X544">
        <v>987</v>
      </c>
      <c r="Y544">
        <v>342</v>
      </c>
      <c r="Z544">
        <v>18607.479047382167</v>
      </c>
      <c r="AA544">
        <v>4423.7225126544954</v>
      </c>
      <c r="AB544" t="s">
        <v>297</v>
      </c>
      <c r="AC544">
        <v>88.896321099999994</v>
      </c>
      <c r="AD544">
        <v>22.876254200000002</v>
      </c>
      <c r="AE544">
        <v>1495</v>
      </c>
      <c r="AF544">
        <v>0</v>
      </c>
    </row>
    <row r="545" spans="1:32" x14ac:dyDescent="0.45">
      <c r="A545" s="59" t="s">
        <v>196</v>
      </c>
      <c r="B545" s="59" t="s">
        <v>219</v>
      </c>
      <c r="C545" s="59" t="s">
        <v>242</v>
      </c>
      <c r="D545" s="59" t="s">
        <v>65</v>
      </c>
      <c r="E545" s="59" t="s">
        <v>65</v>
      </c>
      <c r="F545" s="59" t="s">
        <v>65</v>
      </c>
      <c r="G545">
        <v>0</v>
      </c>
      <c r="H545">
        <v>0</v>
      </c>
      <c r="I545">
        <v>0</v>
      </c>
      <c r="J545">
        <v>0</v>
      </c>
      <c r="K545">
        <v>0</v>
      </c>
      <c r="L545">
        <v>0</v>
      </c>
      <c r="M545">
        <v>0</v>
      </c>
      <c r="N545">
        <v>0</v>
      </c>
      <c r="O545">
        <v>0</v>
      </c>
      <c r="P545">
        <v>65</v>
      </c>
      <c r="Q545">
        <v>0</v>
      </c>
      <c r="R545">
        <v>0</v>
      </c>
      <c r="S545">
        <v>0</v>
      </c>
      <c r="T545">
        <v>1329</v>
      </c>
      <c r="U545">
        <v>148231.92233009721</v>
      </c>
      <c r="V545" s="59"/>
      <c r="W545">
        <v>1706</v>
      </c>
      <c r="X545">
        <v>987</v>
      </c>
      <c r="Y545">
        <v>342</v>
      </c>
      <c r="Z545">
        <v>18607.479047382167</v>
      </c>
      <c r="AA545">
        <v>4423.7225126544954</v>
      </c>
      <c r="AB545" t="s">
        <v>297</v>
      </c>
      <c r="AC545">
        <v>88.896321099999994</v>
      </c>
      <c r="AD545">
        <v>22.876254200000002</v>
      </c>
      <c r="AE545">
        <v>1495</v>
      </c>
      <c r="AF545">
        <v>0</v>
      </c>
    </row>
    <row r="546" spans="1:32" x14ac:dyDescent="0.45">
      <c r="A546" s="59" t="s">
        <v>196</v>
      </c>
      <c r="B546" s="59" t="s">
        <v>219</v>
      </c>
      <c r="C546" s="59" t="s">
        <v>242</v>
      </c>
      <c r="D546" s="59" t="s">
        <v>66</v>
      </c>
      <c r="E546" s="59" t="s">
        <v>66</v>
      </c>
      <c r="F546" s="59" t="s">
        <v>66</v>
      </c>
      <c r="G546">
        <v>0</v>
      </c>
      <c r="H546">
        <v>0</v>
      </c>
      <c r="I546">
        <v>0</v>
      </c>
      <c r="J546">
        <v>0</v>
      </c>
      <c r="K546">
        <v>0</v>
      </c>
      <c r="L546">
        <v>0</v>
      </c>
      <c r="M546">
        <v>0</v>
      </c>
      <c r="N546">
        <v>0</v>
      </c>
      <c r="O546">
        <v>0</v>
      </c>
      <c r="P546">
        <v>65</v>
      </c>
      <c r="Q546">
        <v>0</v>
      </c>
      <c r="R546">
        <v>0</v>
      </c>
      <c r="S546">
        <v>0</v>
      </c>
      <c r="T546">
        <v>1329</v>
      </c>
      <c r="U546">
        <v>148231.92233009721</v>
      </c>
      <c r="V546" s="59"/>
      <c r="W546">
        <v>1706</v>
      </c>
      <c r="X546">
        <v>987</v>
      </c>
      <c r="Y546">
        <v>342</v>
      </c>
      <c r="Z546">
        <v>18607.479047382167</v>
      </c>
      <c r="AA546">
        <v>4423.7225126544954</v>
      </c>
      <c r="AB546" t="s">
        <v>297</v>
      </c>
      <c r="AC546">
        <v>88.896321099999994</v>
      </c>
      <c r="AD546">
        <v>22.876254200000002</v>
      </c>
      <c r="AE546">
        <v>1495</v>
      </c>
      <c r="AF546">
        <v>0</v>
      </c>
    </row>
    <row r="547" spans="1:32" x14ac:dyDescent="0.45">
      <c r="A547" s="59" t="s">
        <v>196</v>
      </c>
      <c r="B547" s="59" t="s">
        <v>219</v>
      </c>
      <c r="C547" s="59" t="s">
        <v>242</v>
      </c>
      <c r="D547" s="59" t="s">
        <v>67</v>
      </c>
      <c r="E547" s="59" t="s">
        <v>67</v>
      </c>
      <c r="F547" s="59" t="s">
        <v>67</v>
      </c>
      <c r="G547">
        <v>0</v>
      </c>
      <c r="H547">
        <v>0</v>
      </c>
      <c r="I547">
        <v>0</v>
      </c>
      <c r="J547">
        <v>0</v>
      </c>
      <c r="K547">
        <v>0</v>
      </c>
      <c r="L547">
        <v>0</v>
      </c>
      <c r="M547">
        <v>0</v>
      </c>
      <c r="N547">
        <v>0</v>
      </c>
      <c r="O547">
        <v>0</v>
      </c>
      <c r="P547">
        <v>65</v>
      </c>
      <c r="Q547">
        <v>0</v>
      </c>
      <c r="R547">
        <v>0</v>
      </c>
      <c r="S547">
        <v>0</v>
      </c>
      <c r="T547">
        <v>1329</v>
      </c>
      <c r="U547">
        <v>148231.92233009721</v>
      </c>
      <c r="V547" s="59"/>
      <c r="W547">
        <v>1706</v>
      </c>
      <c r="X547">
        <v>987</v>
      </c>
      <c r="Y547">
        <v>342</v>
      </c>
      <c r="Z547">
        <v>18607.479047382167</v>
      </c>
      <c r="AA547">
        <v>4423.7225126544954</v>
      </c>
      <c r="AB547" t="s">
        <v>297</v>
      </c>
      <c r="AC547">
        <v>88.896321099999994</v>
      </c>
      <c r="AD547">
        <v>22.876254200000002</v>
      </c>
      <c r="AE547">
        <v>1495</v>
      </c>
      <c r="AF547">
        <v>0</v>
      </c>
    </row>
    <row r="548" spans="1:32" x14ac:dyDescent="0.45">
      <c r="A548" s="59" t="s">
        <v>196</v>
      </c>
      <c r="B548" s="59" t="s">
        <v>219</v>
      </c>
      <c r="C548" s="59" t="s">
        <v>242</v>
      </c>
      <c r="D548" s="59" t="s">
        <v>68</v>
      </c>
      <c r="E548" s="59" t="s">
        <v>68</v>
      </c>
      <c r="F548" s="59" t="s">
        <v>68</v>
      </c>
      <c r="G548">
        <v>0</v>
      </c>
      <c r="H548">
        <v>0</v>
      </c>
      <c r="I548">
        <v>0</v>
      </c>
      <c r="J548">
        <v>0</v>
      </c>
      <c r="K548">
        <v>0</v>
      </c>
      <c r="L548">
        <v>0</v>
      </c>
      <c r="M548">
        <v>0</v>
      </c>
      <c r="N548">
        <v>0</v>
      </c>
      <c r="O548">
        <v>0</v>
      </c>
      <c r="P548">
        <v>65</v>
      </c>
      <c r="Q548">
        <v>0</v>
      </c>
      <c r="R548">
        <v>0</v>
      </c>
      <c r="S548">
        <v>0</v>
      </c>
      <c r="T548">
        <v>1329</v>
      </c>
      <c r="U548">
        <v>148231.92233009721</v>
      </c>
      <c r="V548" s="59"/>
      <c r="W548">
        <v>1706</v>
      </c>
      <c r="X548">
        <v>987</v>
      </c>
      <c r="Y548">
        <v>342</v>
      </c>
      <c r="Z548">
        <v>18607.479047382167</v>
      </c>
      <c r="AA548">
        <v>4423.7225126544954</v>
      </c>
      <c r="AB548" t="s">
        <v>297</v>
      </c>
      <c r="AC548">
        <v>88.896321099999994</v>
      </c>
      <c r="AD548">
        <v>22.876254200000002</v>
      </c>
      <c r="AE548">
        <v>1495</v>
      </c>
      <c r="AF548">
        <v>0</v>
      </c>
    </row>
    <row r="549" spans="1:32" x14ac:dyDescent="0.45">
      <c r="A549" s="59" t="s">
        <v>196</v>
      </c>
      <c r="B549" s="59" t="s">
        <v>219</v>
      </c>
      <c r="C549" s="59" t="s">
        <v>242</v>
      </c>
      <c r="D549" s="59" t="s">
        <v>69</v>
      </c>
      <c r="E549" s="59" t="s">
        <v>69</v>
      </c>
      <c r="F549" s="59" t="s">
        <v>69</v>
      </c>
      <c r="G549">
        <v>0</v>
      </c>
      <c r="H549">
        <v>0</v>
      </c>
      <c r="I549">
        <v>0</v>
      </c>
      <c r="J549">
        <v>0</v>
      </c>
      <c r="K549">
        <v>0</v>
      </c>
      <c r="L549">
        <v>0</v>
      </c>
      <c r="M549">
        <v>0</v>
      </c>
      <c r="N549">
        <v>0</v>
      </c>
      <c r="O549">
        <v>0</v>
      </c>
      <c r="P549">
        <v>65</v>
      </c>
      <c r="Q549">
        <v>0</v>
      </c>
      <c r="R549">
        <v>0</v>
      </c>
      <c r="S549">
        <v>0</v>
      </c>
      <c r="T549">
        <v>1329</v>
      </c>
      <c r="U549">
        <v>148231.92233009721</v>
      </c>
      <c r="V549" s="59"/>
      <c r="W549">
        <v>1706</v>
      </c>
      <c r="X549">
        <v>987</v>
      </c>
      <c r="Y549">
        <v>342</v>
      </c>
      <c r="Z549">
        <v>18607.479047382167</v>
      </c>
      <c r="AA549">
        <v>4423.7225126544954</v>
      </c>
      <c r="AB549" t="s">
        <v>297</v>
      </c>
      <c r="AC549">
        <v>88.896321099999994</v>
      </c>
      <c r="AD549">
        <v>22.876254200000002</v>
      </c>
      <c r="AE549">
        <v>1495</v>
      </c>
      <c r="AF549">
        <v>0</v>
      </c>
    </row>
    <row r="550" spans="1:32" x14ac:dyDescent="0.45">
      <c r="A550" s="59" t="s">
        <v>196</v>
      </c>
      <c r="B550" s="59" t="s">
        <v>219</v>
      </c>
      <c r="C550" s="59" t="s">
        <v>242</v>
      </c>
      <c r="D550" s="59" t="s">
        <v>70</v>
      </c>
      <c r="E550" s="59" t="s">
        <v>70</v>
      </c>
      <c r="F550" s="59" t="s">
        <v>70</v>
      </c>
      <c r="G550">
        <v>0</v>
      </c>
      <c r="H550">
        <v>1</v>
      </c>
      <c r="I550">
        <v>1</v>
      </c>
      <c r="J550">
        <v>1</v>
      </c>
      <c r="K550">
        <v>0</v>
      </c>
      <c r="L550">
        <v>169.90291262135901</v>
      </c>
      <c r="M550">
        <v>9.7087378640779995</v>
      </c>
      <c r="N550">
        <v>0</v>
      </c>
      <c r="O550">
        <v>179.611650485437</v>
      </c>
      <c r="P550">
        <v>65</v>
      </c>
      <c r="Q550">
        <v>1.5384615399999999</v>
      </c>
      <c r="R550">
        <v>169.90291262135901</v>
      </c>
      <c r="S550">
        <v>0</v>
      </c>
      <c r="T550">
        <v>1329</v>
      </c>
      <c r="U550">
        <v>148231.92233009721</v>
      </c>
      <c r="V550" s="59"/>
      <c r="W550">
        <v>1706</v>
      </c>
      <c r="X550">
        <v>987</v>
      </c>
      <c r="Y550">
        <v>342</v>
      </c>
      <c r="Z550">
        <v>18607.479047382167</v>
      </c>
      <c r="AA550">
        <v>4423.7225126544954</v>
      </c>
      <c r="AB550" t="s">
        <v>297</v>
      </c>
      <c r="AC550">
        <v>88.896321099999994</v>
      </c>
      <c r="AD550">
        <v>22.876254200000002</v>
      </c>
      <c r="AE550">
        <v>1495</v>
      </c>
      <c r="AF550">
        <v>0</v>
      </c>
    </row>
    <row r="551" spans="1:32" x14ac:dyDescent="0.45">
      <c r="A551" s="59" t="s">
        <v>196</v>
      </c>
      <c r="B551" s="59" t="s">
        <v>219</v>
      </c>
      <c r="C551" s="59" t="s">
        <v>242</v>
      </c>
      <c r="D551" s="59" t="s">
        <v>71</v>
      </c>
      <c r="E551" s="59" t="s">
        <v>71</v>
      </c>
      <c r="F551" s="59" t="s">
        <v>71</v>
      </c>
      <c r="G551">
        <v>0</v>
      </c>
      <c r="H551">
        <v>0</v>
      </c>
      <c r="I551">
        <v>0</v>
      </c>
      <c r="J551">
        <v>0</v>
      </c>
      <c r="K551">
        <v>0</v>
      </c>
      <c r="L551">
        <v>0</v>
      </c>
      <c r="M551">
        <v>0</v>
      </c>
      <c r="N551">
        <v>0</v>
      </c>
      <c r="O551">
        <v>0</v>
      </c>
      <c r="P551">
        <v>65</v>
      </c>
      <c r="Q551">
        <v>0</v>
      </c>
      <c r="R551">
        <v>0</v>
      </c>
      <c r="S551">
        <v>0</v>
      </c>
      <c r="T551">
        <v>1329</v>
      </c>
      <c r="U551">
        <v>148231.92233009721</v>
      </c>
      <c r="V551" s="59"/>
      <c r="W551">
        <v>1706</v>
      </c>
      <c r="X551">
        <v>987</v>
      </c>
      <c r="Y551">
        <v>342</v>
      </c>
      <c r="Z551">
        <v>18607.479047382167</v>
      </c>
      <c r="AA551">
        <v>4423.7225126544954</v>
      </c>
      <c r="AB551" t="s">
        <v>297</v>
      </c>
      <c r="AC551">
        <v>88.896321099999994</v>
      </c>
      <c r="AD551">
        <v>22.876254200000002</v>
      </c>
      <c r="AE551">
        <v>1495</v>
      </c>
      <c r="AF551">
        <v>0</v>
      </c>
    </row>
    <row r="552" spans="1:32" x14ac:dyDescent="0.45">
      <c r="A552" s="59" t="s">
        <v>196</v>
      </c>
      <c r="B552" s="59" t="s">
        <v>219</v>
      </c>
      <c r="C552" s="59" t="s">
        <v>242</v>
      </c>
      <c r="D552" s="59" t="s">
        <v>72</v>
      </c>
      <c r="E552" s="59" t="s">
        <v>72</v>
      </c>
      <c r="F552" s="59" t="s">
        <v>72</v>
      </c>
      <c r="G552">
        <v>0</v>
      </c>
      <c r="H552">
        <v>24</v>
      </c>
      <c r="I552">
        <v>27</v>
      </c>
      <c r="J552">
        <v>21</v>
      </c>
      <c r="K552">
        <v>3</v>
      </c>
      <c r="L552">
        <v>4791.0679611650494</v>
      </c>
      <c r="M552">
        <v>395.82109368517803</v>
      </c>
      <c r="N552">
        <v>36.367521367521</v>
      </c>
      <c r="O552">
        <v>5223.2565762177483</v>
      </c>
      <c r="P552">
        <v>65</v>
      </c>
      <c r="Q552">
        <v>36.923076899999998</v>
      </c>
      <c r="R552">
        <v>199.62783171521036</v>
      </c>
      <c r="S552">
        <v>4.6153846200000004</v>
      </c>
      <c r="T552">
        <v>1329</v>
      </c>
      <c r="U552">
        <v>148231.92233009721</v>
      </c>
      <c r="V552" s="59"/>
      <c r="W552">
        <v>1706</v>
      </c>
      <c r="X552">
        <v>987</v>
      </c>
      <c r="Y552">
        <v>342</v>
      </c>
      <c r="Z552">
        <v>18607.479047382167</v>
      </c>
      <c r="AA552">
        <v>4423.7225126544954</v>
      </c>
      <c r="AB552" t="s">
        <v>297</v>
      </c>
      <c r="AC552">
        <v>88.896321099999994</v>
      </c>
      <c r="AD552">
        <v>22.876254200000002</v>
      </c>
      <c r="AE552">
        <v>1495</v>
      </c>
      <c r="AF552">
        <v>0</v>
      </c>
    </row>
    <row r="553" spans="1:32" x14ac:dyDescent="0.45">
      <c r="A553" s="59" t="s">
        <v>196</v>
      </c>
      <c r="B553" s="59" t="s">
        <v>219</v>
      </c>
      <c r="C553" s="59" t="s">
        <v>242</v>
      </c>
      <c r="D553" s="59" t="s">
        <v>73</v>
      </c>
      <c r="E553" s="59" t="s">
        <v>73</v>
      </c>
      <c r="F553" s="59" t="s">
        <v>73</v>
      </c>
      <c r="G553">
        <v>0</v>
      </c>
      <c r="H553">
        <v>3</v>
      </c>
      <c r="I553">
        <v>4</v>
      </c>
      <c r="J553">
        <v>2</v>
      </c>
      <c r="K553">
        <v>1</v>
      </c>
      <c r="L553">
        <v>494.66019417475701</v>
      </c>
      <c r="M553">
        <v>86.470002489419997</v>
      </c>
      <c r="N553">
        <v>0</v>
      </c>
      <c r="O553">
        <v>581.13019666417699</v>
      </c>
      <c r="P553">
        <v>65</v>
      </c>
      <c r="Q553">
        <v>4.6153846200000004</v>
      </c>
      <c r="R553" t="s">
        <v>296</v>
      </c>
      <c r="S553">
        <v>1.5384615399999999</v>
      </c>
      <c r="T553">
        <v>1329</v>
      </c>
      <c r="U553">
        <v>148231.92233009721</v>
      </c>
      <c r="V553" s="59"/>
      <c r="W553">
        <v>1706</v>
      </c>
      <c r="X553">
        <v>987</v>
      </c>
      <c r="Y553">
        <v>342</v>
      </c>
      <c r="Z553">
        <v>18607.479047382167</v>
      </c>
      <c r="AA553">
        <v>4423.7225126544954</v>
      </c>
      <c r="AB553" t="s">
        <v>297</v>
      </c>
      <c r="AC553">
        <v>88.896321099999994</v>
      </c>
      <c r="AD553">
        <v>22.876254200000002</v>
      </c>
      <c r="AE553">
        <v>1495</v>
      </c>
      <c r="AF553">
        <v>0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A27"/>
  <sheetViews>
    <sheetView workbookViewId="0"/>
  </sheetViews>
  <sheetFormatPr baseColWidth="10" defaultRowHeight="14.25" x14ac:dyDescent="0.45"/>
  <cols>
    <col min="1" max="1" width="27" bestFit="1" customWidth="1"/>
    <col min="2" max="2" width="20.73046875" bestFit="1" customWidth="1"/>
    <col min="3" max="3" width="4.1328125" bestFit="1" customWidth="1"/>
    <col min="4" max="6" width="3.86328125" bestFit="1" customWidth="1"/>
    <col min="7" max="7" width="4.1328125" bestFit="1" customWidth="1"/>
    <col min="8" max="8" width="4.3984375" bestFit="1" customWidth="1"/>
    <col min="9" max="9" width="4.1328125" bestFit="1" customWidth="1"/>
    <col min="10" max="10" width="3.86328125" bestFit="1" customWidth="1"/>
    <col min="11" max="11" width="3.1328125" bestFit="1" customWidth="1"/>
    <col min="12" max="12" width="4.1328125" bestFit="1" customWidth="1"/>
    <col min="13" max="13" width="4.3984375" bestFit="1" customWidth="1"/>
    <col min="14" max="14" width="4.46484375" bestFit="1" customWidth="1"/>
    <col min="15" max="15" width="3.46484375" bestFit="1" customWidth="1"/>
    <col min="16" max="16" width="3.86328125" bestFit="1" customWidth="1"/>
    <col min="17" max="17" width="4" bestFit="1" customWidth="1"/>
    <col min="18" max="18" width="4.1328125" bestFit="1" customWidth="1"/>
    <col min="19" max="19" width="5.1328125" bestFit="1" customWidth="1"/>
    <col min="20" max="20" width="3.59765625" bestFit="1" customWidth="1"/>
    <col min="21" max="21" width="4" bestFit="1" customWidth="1"/>
    <col min="22" max="23" width="3.73046875" bestFit="1" customWidth="1"/>
    <col min="24" max="24" width="4" bestFit="1" customWidth="1"/>
    <col min="25" max="25" width="3.86328125" bestFit="1" customWidth="1"/>
    <col min="26" max="26" width="5.46484375" bestFit="1" customWidth="1"/>
  </cols>
  <sheetData>
    <row r="1" spans="1:27" x14ac:dyDescent="0.45">
      <c r="A1" s="134" t="s">
        <v>174</v>
      </c>
      <c r="B1" s="134" t="s">
        <v>173</v>
      </c>
    </row>
    <row r="2" spans="1:27" x14ac:dyDescent="0.45">
      <c r="A2" s="134" t="s">
        <v>170</v>
      </c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28</v>
      </c>
      <c r="L2" t="s">
        <v>60</v>
      </c>
      <c r="M2" t="s">
        <v>61</v>
      </c>
      <c r="N2" t="s">
        <v>62</v>
      </c>
      <c r="O2" t="s">
        <v>63</v>
      </c>
      <c r="P2" t="s">
        <v>64</v>
      </c>
      <c r="Q2" t="s">
        <v>65</v>
      </c>
      <c r="R2" t="s">
        <v>66</v>
      </c>
      <c r="S2" t="s">
        <v>67</v>
      </c>
      <c r="T2" t="s">
        <v>68</v>
      </c>
      <c r="U2" t="s">
        <v>69</v>
      </c>
      <c r="V2" t="s">
        <v>70</v>
      </c>
      <c r="W2" t="s">
        <v>71</v>
      </c>
      <c r="X2" t="s">
        <v>72</v>
      </c>
      <c r="Y2" t="s">
        <v>73</v>
      </c>
      <c r="Z2" t="s">
        <v>171</v>
      </c>
      <c r="AA2" t="s">
        <v>172</v>
      </c>
    </row>
    <row r="3" spans="1:27" x14ac:dyDescent="0.45">
      <c r="A3" s="60" t="s">
        <v>220</v>
      </c>
      <c r="B3" s="61">
        <v>0</v>
      </c>
      <c r="C3" s="61">
        <v>0</v>
      </c>
      <c r="D3" s="61">
        <v>0</v>
      </c>
      <c r="E3" s="61">
        <v>0</v>
      </c>
      <c r="F3" s="61">
        <v>0</v>
      </c>
      <c r="G3" s="61">
        <v>0</v>
      </c>
      <c r="H3" s="61">
        <v>0</v>
      </c>
      <c r="I3" s="61">
        <v>14</v>
      </c>
      <c r="J3" s="61">
        <v>0</v>
      </c>
      <c r="K3" s="61">
        <v>2</v>
      </c>
      <c r="L3" s="61">
        <v>3</v>
      </c>
      <c r="M3" s="61">
        <v>0</v>
      </c>
      <c r="N3" s="61">
        <v>1</v>
      </c>
      <c r="O3" s="61">
        <v>0</v>
      </c>
      <c r="P3" s="61">
        <v>0</v>
      </c>
      <c r="Q3" s="61">
        <v>0</v>
      </c>
      <c r="R3" s="61">
        <v>8</v>
      </c>
      <c r="S3" s="61">
        <v>0</v>
      </c>
      <c r="T3" s="61">
        <v>0</v>
      </c>
      <c r="U3" s="61">
        <v>0</v>
      </c>
      <c r="V3" s="61">
        <v>1</v>
      </c>
      <c r="W3" s="61">
        <v>0</v>
      </c>
      <c r="X3" s="61">
        <v>11</v>
      </c>
      <c r="Y3" s="61">
        <v>15</v>
      </c>
      <c r="Z3" s="61"/>
      <c r="AA3" s="61">
        <v>55</v>
      </c>
    </row>
    <row r="4" spans="1:27" x14ac:dyDescent="0.45">
      <c r="A4" s="60" t="s">
        <v>221</v>
      </c>
      <c r="B4" s="61">
        <v>0</v>
      </c>
      <c r="C4" s="61">
        <v>0</v>
      </c>
      <c r="D4" s="61">
        <v>0</v>
      </c>
      <c r="E4" s="61">
        <v>0</v>
      </c>
      <c r="F4" s="61">
        <v>0</v>
      </c>
      <c r="G4" s="61">
        <v>0</v>
      </c>
      <c r="H4" s="61">
        <v>0</v>
      </c>
      <c r="I4" s="61">
        <v>24</v>
      </c>
      <c r="J4" s="61">
        <v>0</v>
      </c>
      <c r="K4" s="61">
        <v>1</v>
      </c>
      <c r="L4" s="61">
        <v>3</v>
      </c>
      <c r="M4" s="61">
        <v>0</v>
      </c>
      <c r="N4" s="61">
        <v>1</v>
      </c>
      <c r="O4" s="61">
        <v>0</v>
      </c>
      <c r="P4" s="61">
        <v>0</v>
      </c>
      <c r="Q4" s="61">
        <v>0</v>
      </c>
      <c r="R4" s="61">
        <v>1</v>
      </c>
      <c r="S4" s="61">
        <v>0</v>
      </c>
      <c r="T4" s="61">
        <v>0</v>
      </c>
      <c r="U4" s="61">
        <v>0</v>
      </c>
      <c r="V4" s="61">
        <v>1</v>
      </c>
      <c r="W4" s="61">
        <v>0</v>
      </c>
      <c r="X4" s="61">
        <v>19</v>
      </c>
      <c r="Y4" s="61">
        <v>9</v>
      </c>
      <c r="Z4" s="61"/>
      <c r="AA4" s="61">
        <v>59</v>
      </c>
    </row>
    <row r="5" spans="1:27" x14ac:dyDescent="0.45">
      <c r="A5" s="60" t="s">
        <v>222</v>
      </c>
      <c r="B5" s="61">
        <v>0</v>
      </c>
      <c r="C5" s="61">
        <v>0</v>
      </c>
      <c r="D5" s="61">
        <v>0</v>
      </c>
      <c r="E5" s="61">
        <v>0</v>
      </c>
      <c r="F5" s="61">
        <v>0</v>
      </c>
      <c r="G5" s="61">
        <v>0</v>
      </c>
      <c r="H5" s="61">
        <v>0</v>
      </c>
      <c r="I5" s="61">
        <v>37</v>
      </c>
      <c r="J5" s="61">
        <v>0</v>
      </c>
      <c r="K5" s="61">
        <v>1</v>
      </c>
      <c r="L5" s="61">
        <v>3</v>
      </c>
      <c r="M5" s="61">
        <v>0</v>
      </c>
      <c r="N5" s="61">
        <v>1</v>
      </c>
      <c r="O5" s="61">
        <v>0</v>
      </c>
      <c r="P5" s="61">
        <v>0</v>
      </c>
      <c r="Q5" s="61">
        <v>0</v>
      </c>
      <c r="R5" s="61">
        <v>0</v>
      </c>
      <c r="S5" s="61">
        <v>0</v>
      </c>
      <c r="T5" s="61">
        <v>0</v>
      </c>
      <c r="U5" s="61">
        <v>0</v>
      </c>
      <c r="V5" s="61">
        <v>1</v>
      </c>
      <c r="W5" s="61">
        <v>0</v>
      </c>
      <c r="X5" s="61">
        <v>12</v>
      </c>
      <c r="Y5" s="61">
        <v>3</v>
      </c>
      <c r="Z5" s="61"/>
      <c r="AA5" s="61">
        <v>58</v>
      </c>
    </row>
    <row r="6" spans="1:27" x14ac:dyDescent="0.45">
      <c r="A6" s="60" t="s">
        <v>223</v>
      </c>
      <c r="B6" s="61">
        <v>0</v>
      </c>
      <c r="C6" s="61">
        <v>0</v>
      </c>
      <c r="D6" s="61">
        <v>0</v>
      </c>
      <c r="E6" s="61">
        <v>0</v>
      </c>
      <c r="F6" s="61">
        <v>0</v>
      </c>
      <c r="G6" s="61">
        <v>0</v>
      </c>
      <c r="H6" s="61">
        <v>0</v>
      </c>
      <c r="I6" s="61">
        <v>32</v>
      </c>
      <c r="J6" s="61">
        <v>0</v>
      </c>
      <c r="K6" s="61">
        <v>3</v>
      </c>
      <c r="L6" s="61">
        <v>3</v>
      </c>
      <c r="M6" s="61">
        <v>0</v>
      </c>
      <c r="N6" s="61">
        <v>1</v>
      </c>
      <c r="O6" s="61">
        <v>0</v>
      </c>
      <c r="P6" s="61">
        <v>0</v>
      </c>
      <c r="Q6" s="61">
        <v>0</v>
      </c>
      <c r="R6" s="61">
        <v>0</v>
      </c>
      <c r="S6" s="61">
        <v>2</v>
      </c>
      <c r="T6" s="61">
        <v>0</v>
      </c>
      <c r="U6" s="61">
        <v>0</v>
      </c>
      <c r="V6" s="61">
        <v>1</v>
      </c>
      <c r="W6" s="61">
        <v>0</v>
      </c>
      <c r="X6" s="61">
        <v>17</v>
      </c>
      <c r="Y6" s="61">
        <v>6</v>
      </c>
      <c r="Z6" s="61"/>
      <c r="AA6" s="61">
        <v>65</v>
      </c>
    </row>
    <row r="7" spans="1:27" x14ac:dyDescent="0.45">
      <c r="A7" s="60" t="s">
        <v>224</v>
      </c>
      <c r="B7" s="61">
        <v>0</v>
      </c>
      <c r="C7" s="61">
        <v>0</v>
      </c>
      <c r="D7" s="61">
        <v>0</v>
      </c>
      <c r="E7" s="61">
        <v>0</v>
      </c>
      <c r="F7" s="61">
        <v>0</v>
      </c>
      <c r="G7" s="61">
        <v>0</v>
      </c>
      <c r="H7" s="61">
        <v>0</v>
      </c>
      <c r="I7" s="61">
        <v>19</v>
      </c>
      <c r="J7" s="61">
        <v>0</v>
      </c>
      <c r="K7" s="61">
        <v>1</v>
      </c>
      <c r="L7" s="61">
        <v>1</v>
      </c>
      <c r="M7" s="61">
        <v>0</v>
      </c>
      <c r="N7" s="61">
        <v>0</v>
      </c>
      <c r="O7" s="61">
        <v>0</v>
      </c>
      <c r="P7" s="61">
        <v>0</v>
      </c>
      <c r="Q7" s="61">
        <v>0</v>
      </c>
      <c r="R7" s="61">
        <v>0</v>
      </c>
      <c r="S7" s="61">
        <v>3</v>
      </c>
      <c r="T7" s="61">
        <v>0</v>
      </c>
      <c r="U7" s="61">
        <v>0</v>
      </c>
      <c r="V7" s="61">
        <v>1</v>
      </c>
      <c r="W7" s="61">
        <v>0</v>
      </c>
      <c r="X7" s="61">
        <v>15</v>
      </c>
      <c r="Y7" s="61">
        <v>8</v>
      </c>
      <c r="Z7" s="61"/>
      <c r="AA7" s="61">
        <v>48</v>
      </c>
    </row>
    <row r="8" spans="1:27" x14ac:dyDescent="0.45">
      <c r="A8" s="60" t="s">
        <v>225</v>
      </c>
      <c r="B8" s="61">
        <v>0</v>
      </c>
      <c r="C8" s="61">
        <v>0</v>
      </c>
      <c r="D8" s="61">
        <v>0</v>
      </c>
      <c r="E8" s="61">
        <v>0</v>
      </c>
      <c r="F8" s="61">
        <v>0</v>
      </c>
      <c r="G8" s="61">
        <v>0</v>
      </c>
      <c r="H8" s="61">
        <v>0</v>
      </c>
      <c r="I8" s="61">
        <v>6</v>
      </c>
      <c r="J8" s="61">
        <v>0</v>
      </c>
      <c r="K8" s="61">
        <v>5</v>
      </c>
      <c r="L8" s="61">
        <v>5</v>
      </c>
      <c r="M8" s="61">
        <v>0</v>
      </c>
      <c r="N8" s="61">
        <v>0</v>
      </c>
      <c r="O8" s="61">
        <v>0</v>
      </c>
      <c r="P8" s="61">
        <v>18</v>
      </c>
      <c r="Q8" s="61">
        <v>0</v>
      </c>
      <c r="R8" s="61">
        <v>7</v>
      </c>
      <c r="S8" s="61">
        <v>2</v>
      </c>
      <c r="T8" s="61">
        <v>0</v>
      </c>
      <c r="U8" s="61">
        <v>0</v>
      </c>
      <c r="V8" s="61">
        <v>0</v>
      </c>
      <c r="W8" s="61">
        <v>0</v>
      </c>
      <c r="X8" s="61">
        <v>4</v>
      </c>
      <c r="Y8" s="61">
        <v>12</v>
      </c>
      <c r="Z8" s="61"/>
      <c r="AA8" s="61">
        <v>59</v>
      </c>
    </row>
    <row r="9" spans="1:27" x14ac:dyDescent="0.45">
      <c r="A9" s="60" t="s">
        <v>226</v>
      </c>
      <c r="B9" s="61">
        <v>0</v>
      </c>
      <c r="C9" s="61">
        <v>0</v>
      </c>
      <c r="D9" s="61">
        <v>0</v>
      </c>
      <c r="E9" s="61">
        <v>0</v>
      </c>
      <c r="F9" s="61">
        <v>0</v>
      </c>
      <c r="G9" s="61">
        <v>0</v>
      </c>
      <c r="H9" s="61">
        <v>0</v>
      </c>
      <c r="I9" s="61">
        <v>2</v>
      </c>
      <c r="J9" s="61">
        <v>0</v>
      </c>
      <c r="K9" s="61">
        <v>10</v>
      </c>
      <c r="L9" s="61">
        <v>1</v>
      </c>
      <c r="M9" s="61">
        <v>0</v>
      </c>
      <c r="N9" s="61">
        <v>0</v>
      </c>
      <c r="O9" s="61">
        <v>0</v>
      </c>
      <c r="P9" s="61">
        <v>18</v>
      </c>
      <c r="Q9" s="61">
        <v>0</v>
      </c>
      <c r="R9" s="61">
        <v>10</v>
      </c>
      <c r="S9" s="61">
        <v>0</v>
      </c>
      <c r="T9" s="61">
        <v>0</v>
      </c>
      <c r="U9" s="61">
        <v>0</v>
      </c>
      <c r="V9" s="61">
        <v>0</v>
      </c>
      <c r="W9" s="61">
        <v>0</v>
      </c>
      <c r="X9" s="61">
        <v>3</v>
      </c>
      <c r="Y9" s="61">
        <v>14</v>
      </c>
      <c r="Z9" s="61"/>
      <c r="AA9" s="61">
        <v>58</v>
      </c>
    </row>
    <row r="10" spans="1:27" x14ac:dyDescent="0.45">
      <c r="A10" s="60" t="s">
        <v>227</v>
      </c>
      <c r="B10" s="61">
        <v>0</v>
      </c>
      <c r="C10" s="61">
        <v>0</v>
      </c>
      <c r="D10" s="61">
        <v>0</v>
      </c>
      <c r="E10" s="61">
        <v>0</v>
      </c>
      <c r="F10" s="61">
        <v>0</v>
      </c>
      <c r="G10" s="61">
        <v>0</v>
      </c>
      <c r="H10" s="61">
        <v>0</v>
      </c>
      <c r="I10" s="61">
        <v>8</v>
      </c>
      <c r="J10" s="61">
        <v>0</v>
      </c>
      <c r="K10" s="61">
        <v>10</v>
      </c>
      <c r="L10" s="61">
        <v>3</v>
      </c>
      <c r="M10" s="61">
        <v>0</v>
      </c>
      <c r="N10" s="61">
        <v>1</v>
      </c>
      <c r="O10" s="61">
        <v>0</v>
      </c>
      <c r="P10" s="61">
        <v>0</v>
      </c>
      <c r="Q10" s="61">
        <v>0</v>
      </c>
      <c r="R10" s="61">
        <v>6</v>
      </c>
      <c r="S10" s="61">
        <v>2</v>
      </c>
      <c r="T10" s="61">
        <v>0</v>
      </c>
      <c r="U10" s="61">
        <v>0</v>
      </c>
      <c r="V10" s="61">
        <v>1</v>
      </c>
      <c r="W10" s="61">
        <v>0</v>
      </c>
      <c r="X10" s="61">
        <v>7</v>
      </c>
      <c r="Y10" s="61">
        <v>9</v>
      </c>
      <c r="Z10" s="61"/>
      <c r="AA10" s="61">
        <v>47</v>
      </c>
    </row>
    <row r="11" spans="1:27" x14ac:dyDescent="0.45">
      <c r="A11" s="60" t="s">
        <v>228</v>
      </c>
      <c r="B11" s="61">
        <v>0</v>
      </c>
      <c r="C11" s="61">
        <v>0</v>
      </c>
      <c r="D11" s="61">
        <v>0</v>
      </c>
      <c r="E11" s="61">
        <v>0</v>
      </c>
      <c r="F11" s="61">
        <v>0</v>
      </c>
      <c r="G11" s="61">
        <v>7</v>
      </c>
      <c r="H11" s="61">
        <v>0</v>
      </c>
      <c r="I11" s="61">
        <v>20</v>
      </c>
      <c r="J11" s="61">
        <v>0</v>
      </c>
      <c r="K11" s="61">
        <v>3</v>
      </c>
      <c r="L11" s="61">
        <v>3</v>
      </c>
      <c r="M11" s="61">
        <v>0</v>
      </c>
      <c r="N11" s="61">
        <v>1</v>
      </c>
      <c r="O11" s="61">
        <v>0</v>
      </c>
      <c r="P11" s="61">
        <v>0</v>
      </c>
      <c r="Q11" s="61">
        <v>0</v>
      </c>
      <c r="R11" s="61">
        <v>0</v>
      </c>
      <c r="S11" s="61">
        <v>0</v>
      </c>
      <c r="T11" s="61">
        <v>0</v>
      </c>
      <c r="U11" s="61">
        <v>0</v>
      </c>
      <c r="V11" s="61">
        <v>1</v>
      </c>
      <c r="W11" s="61">
        <v>0</v>
      </c>
      <c r="X11" s="61">
        <v>18</v>
      </c>
      <c r="Y11" s="61">
        <v>9</v>
      </c>
      <c r="Z11" s="61"/>
      <c r="AA11" s="61">
        <v>62</v>
      </c>
    </row>
    <row r="12" spans="1:27" x14ac:dyDescent="0.45">
      <c r="A12" s="60" t="s">
        <v>229</v>
      </c>
      <c r="B12" s="61">
        <v>0</v>
      </c>
      <c r="C12" s="61">
        <v>0</v>
      </c>
      <c r="D12" s="61">
        <v>0</v>
      </c>
      <c r="E12" s="61">
        <v>0</v>
      </c>
      <c r="F12" s="61">
        <v>0</v>
      </c>
      <c r="G12" s="61">
        <v>17</v>
      </c>
      <c r="H12" s="61">
        <v>0</v>
      </c>
      <c r="I12" s="61">
        <v>25</v>
      </c>
      <c r="J12" s="61">
        <v>0</v>
      </c>
      <c r="K12" s="61">
        <v>0</v>
      </c>
      <c r="L12" s="61">
        <v>1</v>
      </c>
      <c r="M12" s="61">
        <v>0</v>
      </c>
      <c r="N12" s="61">
        <v>0</v>
      </c>
      <c r="O12" s="61">
        <v>0</v>
      </c>
      <c r="P12" s="61">
        <v>0</v>
      </c>
      <c r="Q12" s="61">
        <v>0</v>
      </c>
      <c r="R12" s="61">
        <v>0</v>
      </c>
      <c r="S12" s="61">
        <v>0</v>
      </c>
      <c r="T12" s="61">
        <v>0</v>
      </c>
      <c r="U12" s="61">
        <v>0</v>
      </c>
      <c r="V12" s="61">
        <v>1</v>
      </c>
      <c r="W12" s="61">
        <v>0</v>
      </c>
      <c r="X12" s="61">
        <v>13</v>
      </c>
      <c r="Y12" s="61">
        <v>5</v>
      </c>
      <c r="Z12" s="61"/>
      <c r="AA12" s="61">
        <v>62</v>
      </c>
    </row>
    <row r="13" spans="1:27" x14ac:dyDescent="0.45">
      <c r="A13" s="60" t="s">
        <v>230</v>
      </c>
      <c r="B13" s="61">
        <v>0</v>
      </c>
      <c r="C13" s="61">
        <v>0</v>
      </c>
      <c r="D13" s="61">
        <v>0</v>
      </c>
      <c r="E13" s="61">
        <v>0</v>
      </c>
      <c r="F13" s="61">
        <v>0</v>
      </c>
      <c r="G13" s="61">
        <v>19</v>
      </c>
      <c r="H13" s="61">
        <v>0</v>
      </c>
      <c r="I13" s="61">
        <v>31</v>
      </c>
      <c r="J13" s="61">
        <v>0</v>
      </c>
      <c r="K13" s="61">
        <v>1</v>
      </c>
      <c r="L13" s="61">
        <v>2</v>
      </c>
      <c r="M13" s="61">
        <v>0</v>
      </c>
      <c r="N13" s="61">
        <v>0</v>
      </c>
      <c r="O13" s="61">
        <v>0</v>
      </c>
      <c r="P13" s="61">
        <v>0</v>
      </c>
      <c r="Q13" s="61">
        <v>0</v>
      </c>
      <c r="R13" s="61">
        <v>0</v>
      </c>
      <c r="S13" s="61">
        <v>0</v>
      </c>
      <c r="T13" s="61">
        <v>0</v>
      </c>
      <c r="U13" s="61">
        <v>0</v>
      </c>
      <c r="V13" s="61">
        <v>0</v>
      </c>
      <c r="W13" s="61">
        <v>0</v>
      </c>
      <c r="X13" s="61">
        <v>6</v>
      </c>
      <c r="Y13" s="61">
        <v>3</v>
      </c>
      <c r="Z13" s="61"/>
      <c r="AA13" s="61">
        <v>62</v>
      </c>
    </row>
    <row r="14" spans="1:27" x14ac:dyDescent="0.45">
      <c r="A14" s="60" t="s">
        <v>231</v>
      </c>
      <c r="B14" s="61">
        <v>0</v>
      </c>
      <c r="C14" s="61">
        <v>0</v>
      </c>
      <c r="D14" s="61">
        <v>0</v>
      </c>
      <c r="E14" s="61">
        <v>0</v>
      </c>
      <c r="F14" s="61">
        <v>0</v>
      </c>
      <c r="G14" s="61">
        <v>18</v>
      </c>
      <c r="H14" s="61">
        <v>0</v>
      </c>
      <c r="I14" s="61">
        <v>18</v>
      </c>
      <c r="J14" s="61">
        <v>0</v>
      </c>
      <c r="K14" s="61">
        <v>4</v>
      </c>
      <c r="L14" s="61">
        <v>10</v>
      </c>
      <c r="M14" s="61">
        <v>0</v>
      </c>
      <c r="N14" s="61">
        <v>0</v>
      </c>
      <c r="O14" s="61">
        <v>0</v>
      </c>
      <c r="P14" s="61">
        <v>0</v>
      </c>
      <c r="Q14" s="61">
        <v>0</v>
      </c>
      <c r="R14" s="61">
        <v>0</v>
      </c>
      <c r="S14" s="61">
        <v>0</v>
      </c>
      <c r="T14" s="61">
        <v>0</v>
      </c>
      <c r="U14" s="61">
        <v>0</v>
      </c>
      <c r="V14" s="61">
        <v>0</v>
      </c>
      <c r="W14" s="61">
        <v>0</v>
      </c>
      <c r="X14" s="61">
        <v>11</v>
      </c>
      <c r="Y14" s="61">
        <v>2</v>
      </c>
      <c r="Z14" s="61"/>
      <c r="AA14" s="61">
        <v>63</v>
      </c>
    </row>
    <row r="15" spans="1:27" x14ac:dyDescent="0.45">
      <c r="A15" s="60" t="s">
        <v>232</v>
      </c>
      <c r="B15" s="61">
        <v>0</v>
      </c>
      <c r="C15" s="61">
        <v>0</v>
      </c>
      <c r="D15" s="61">
        <v>0</v>
      </c>
      <c r="E15" s="61">
        <v>0</v>
      </c>
      <c r="F15" s="61">
        <v>0</v>
      </c>
      <c r="G15" s="61">
        <v>10</v>
      </c>
      <c r="H15" s="61">
        <v>0</v>
      </c>
      <c r="I15" s="61">
        <v>7</v>
      </c>
      <c r="J15" s="61">
        <v>0</v>
      </c>
      <c r="K15" s="61">
        <v>13</v>
      </c>
      <c r="L15" s="61">
        <v>9</v>
      </c>
      <c r="M15" s="61">
        <v>0</v>
      </c>
      <c r="N15" s="61">
        <v>0</v>
      </c>
      <c r="O15" s="61">
        <v>0</v>
      </c>
      <c r="P15" s="61">
        <v>0</v>
      </c>
      <c r="Q15" s="61">
        <v>0</v>
      </c>
      <c r="R15" s="61">
        <v>6</v>
      </c>
      <c r="S15" s="61">
        <v>2</v>
      </c>
      <c r="T15" s="61">
        <v>0</v>
      </c>
      <c r="U15" s="61">
        <v>0</v>
      </c>
      <c r="V15" s="61">
        <v>0</v>
      </c>
      <c r="W15" s="61">
        <v>0</v>
      </c>
      <c r="X15" s="61">
        <v>9</v>
      </c>
      <c r="Y15" s="61">
        <v>8</v>
      </c>
      <c r="Z15" s="61"/>
      <c r="AA15" s="61">
        <v>64</v>
      </c>
    </row>
    <row r="16" spans="1:27" x14ac:dyDescent="0.45">
      <c r="A16" s="60" t="s">
        <v>233</v>
      </c>
      <c r="B16" s="61">
        <v>0</v>
      </c>
      <c r="C16" s="61">
        <v>0</v>
      </c>
      <c r="D16" s="61">
        <v>0</v>
      </c>
      <c r="E16" s="61">
        <v>0</v>
      </c>
      <c r="F16" s="61">
        <v>0</v>
      </c>
      <c r="G16" s="61">
        <v>8</v>
      </c>
      <c r="H16" s="61">
        <v>0</v>
      </c>
      <c r="I16" s="61">
        <v>3</v>
      </c>
      <c r="J16" s="61">
        <v>0</v>
      </c>
      <c r="K16" s="61">
        <v>12</v>
      </c>
      <c r="L16" s="61">
        <v>3</v>
      </c>
      <c r="M16" s="61">
        <v>0</v>
      </c>
      <c r="N16" s="61">
        <v>0</v>
      </c>
      <c r="O16" s="61">
        <v>0</v>
      </c>
      <c r="P16" s="61">
        <v>15</v>
      </c>
      <c r="Q16" s="61">
        <v>0</v>
      </c>
      <c r="R16" s="61">
        <v>3</v>
      </c>
      <c r="S16" s="61">
        <v>2</v>
      </c>
      <c r="T16" s="61">
        <v>0</v>
      </c>
      <c r="U16" s="61">
        <v>0</v>
      </c>
      <c r="V16" s="61">
        <v>0</v>
      </c>
      <c r="W16" s="61">
        <v>0</v>
      </c>
      <c r="X16" s="61">
        <v>6</v>
      </c>
      <c r="Y16" s="61">
        <v>9</v>
      </c>
      <c r="Z16" s="61"/>
      <c r="AA16" s="61">
        <v>61</v>
      </c>
    </row>
    <row r="17" spans="1:27" x14ac:dyDescent="0.45">
      <c r="A17" s="60" t="s">
        <v>234</v>
      </c>
      <c r="B17" s="61">
        <v>0</v>
      </c>
      <c r="C17" s="61">
        <v>0</v>
      </c>
      <c r="D17" s="61">
        <v>0</v>
      </c>
      <c r="E17" s="61">
        <v>0</v>
      </c>
      <c r="F17" s="61">
        <v>0</v>
      </c>
      <c r="G17" s="61">
        <v>0</v>
      </c>
      <c r="H17" s="61">
        <v>0</v>
      </c>
      <c r="I17" s="61">
        <v>8</v>
      </c>
      <c r="J17" s="61">
        <v>0</v>
      </c>
      <c r="K17" s="61">
        <v>4</v>
      </c>
      <c r="L17" s="61">
        <v>4</v>
      </c>
      <c r="M17" s="61">
        <v>0</v>
      </c>
      <c r="N17" s="61">
        <v>0</v>
      </c>
      <c r="O17" s="61">
        <v>0</v>
      </c>
      <c r="P17" s="61">
        <v>0</v>
      </c>
      <c r="Q17" s="61">
        <v>0</v>
      </c>
      <c r="R17" s="61">
        <v>7</v>
      </c>
      <c r="S17" s="61">
        <v>1</v>
      </c>
      <c r="T17" s="61">
        <v>0</v>
      </c>
      <c r="U17" s="61">
        <v>0</v>
      </c>
      <c r="V17" s="61">
        <v>7</v>
      </c>
      <c r="W17" s="61">
        <v>0</v>
      </c>
      <c r="X17" s="61">
        <v>9</v>
      </c>
      <c r="Y17" s="61">
        <v>13</v>
      </c>
      <c r="Z17" s="61"/>
      <c r="AA17" s="61">
        <v>53</v>
      </c>
    </row>
    <row r="18" spans="1:27" x14ac:dyDescent="0.45">
      <c r="A18" s="60" t="s">
        <v>235</v>
      </c>
      <c r="B18" s="61">
        <v>0</v>
      </c>
      <c r="C18" s="61">
        <v>23</v>
      </c>
      <c r="D18" s="61">
        <v>0</v>
      </c>
      <c r="E18" s="61">
        <v>0</v>
      </c>
      <c r="F18" s="61">
        <v>0</v>
      </c>
      <c r="G18" s="61">
        <v>0</v>
      </c>
      <c r="H18" s="61">
        <v>0</v>
      </c>
      <c r="I18" s="61">
        <v>13</v>
      </c>
      <c r="J18" s="61">
        <v>0</v>
      </c>
      <c r="K18" s="61">
        <v>0</v>
      </c>
      <c r="L18" s="61">
        <v>2</v>
      </c>
      <c r="M18" s="61">
        <v>0</v>
      </c>
      <c r="N18" s="61">
        <v>0</v>
      </c>
      <c r="O18" s="61">
        <v>0</v>
      </c>
      <c r="P18" s="61">
        <v>0</v>
      </c>
      <c r="Q18" s="61">
        <v>0</v>
      </c>
      <c r="R18" s="61">
        <v>0</v>
      </c>
      <c r="S18" s="61">
        <v>0</v>
      </c>
      <c r="T18" s="61">
        <v>0</v>
      </c>
      <c r="U18" s="61">
        <v>0</v>
      </c>
      <c r="V18" s="61">
        <v>8</v>
      </c>
      <c r="W18" s="61">
        <v>0</v>
      </c>
      <c r="X18" s="61">
        <v>13</v>
      </c>
      <c r="Y18" s="61">
        <v>3</v>
      </c>
      <c r="Z18" s="61"/>
      <c r="AA18" s="61">
        <v>62</v>
      </c>
    </row>
    <row r="19" spans="1:27" x14ac:dyDescent="0.45">
      <c r="A19" s="60" t="s">
        <v>236</v>
      </c>
      <c r="B19" s="61">
        <v>0</v>
      </c>
      <c r="C19" s="61">
        <v>23</v>
      </c>
      <c r="D19" s="61">
        <v>0</v>
      </c>
      <c r="E19" s="61">
        <v>0</v>
      </c>
      <c r="F19" s="61">
        <v>0</v>
      </c>
      <c r="G19" s="61">
        <v>0</v>
      </c>
      <c r="H19" s="61">
        <v>0</v>
      </c>
      <c r="I19" s="61">
        <v>24</v>
      </c>
      <c r="J19" s="61">
        <v>0</v>
      </c>
      <c r="K19" s="61">
        <v>0</v>
      </c>
      <c r="L19" s="61">
        <v>2</v>
      </c>
      <c r="M19" s="61">
        <v>0</v>
      </c>
      <c r="N19" s="61">
        <v>0</v>
      </c>
      <c r="O19" s="61">
        <v>0</v>
      </c>
      <c r="P19" s="61">
        <v>0</v>
      </c>
      <c r="Q19" s="61">
        <v>0</v>
      </c>
      <c r="R19" s="61">
        <v>0</v>
      </c>
      <c r="S19" s="61">
        <v>0</v>
      </c>
      <c r="T19" s="61">
        <v>0</v>
      </c>
      <c r="U19" s="61">
        <v>0</v>
      </c>
      <c r="V19" s="61">
        <v>4</v>
      </c>
      <c r="W19" s="61">
        <v>0</v>
      </c>
      <c r="X19" s="61">
        <v>6</v>
      </c>
      <c r="Y19" s="61">
        <v>3</v>
      </c>
      <c r="Z19" s="61"/>
      <c r="AA19" s="61">
        <v>62</v>
      </c>
    </row>
    <row r="20" spans="1:27" x14ac:dyDescent="0.45">
      <c r="A20" s="60" t="s">
        <v>237</v>
      </c>
      <c r="B20" s="61">
        <v>0</v>
      </c>
      <c r="C20" s="61">
        <v>3</v>
      </c>
      <c r="D20" s="61">
        <v>0</v>
      </c>
      <c r="E20" s="61">
        <v>0</v>
      </c>
      <c r="F20" s="61">
        <v>0</v>
      </c>
      <c r="G20" s="61">
        <v>0</v>
      </c>
      <c r="H20" s="61">
        <v>0</v>
      </c>
      <c r="I20" s="61">
        <v>42</v>
      </c>
      <c r="J20" s="61">
        <v>0</v>
      </c>
      <c r="K20" s="61">
        <v>2</v>
      </c>
      <c r="L20" s="61">
        <v>3</v>
      </c>
      <c r="M20" s="61">
        <v>0</v>
      </c>
      <c r="N20" s="61">
        <v>0</v>
      </c>
      <c r="O20" s="61">
        <v>0</v>
      </c>
      <c r="P20" s="61">
        <v>0</v>
      </c>
      <c r="Q20" s="61">
        <v>0</v>
      </c>
      <c r="R20" s="61">
        <v>0</v>
      </c>
      <c r="S20" s="61">
        <v>0</v>
      </c>
      <c r="T20" s="61">
        <v>0</v>
      </c>
      <c r="U20" s="61">
        <v>0</v>
      </c>
      <c r="V20" s="61">
        <v>3</v>
      </c>
      <c r="W20" s="61">
        <v>0</v>
      </c>
      <c r="X20" s="61">
        <v>7</v>
      </c>
      <c r="Y20" s="61">
        <v>2</v>
      </c>
      <c r="Z20" s="61"/>
      <c r="AA20" s="61">
        <v>62</v>
      </c>
    </row>
    <row r="21" spans="1:27" x14ac:dyDescent="0.45">
      <c r="A21" s="60" t="s">
        <v>238</v>
      </c>
      <c r="B21" s="61">
        <v>0</v>
      </c>
      <c r="C21" s="61">
        <v>0</v>
      </c>
      <c r="D21" s="61">
        <v>0</v>
      </c>
      <c r="E21" s="61">
        <v>0</v>
      </c>
      <c r="F21" s="61">
        <v>0</v>
      </c>
      <c r="G21" s="61">
        <v>0</v>
      </c>
      <c r="H21" s="61">
        <v>0</v>
      </c>
      <c r="I21" s="61">
        <v>26</v>
      </c>
      <c r="J21" s="61">
        <v>0</v>
      </c>
      <c r="K21" s="61">
        <v>0</v>
      </c>
      <c r="L21" s="61">
        <v>3</v>
      </c>
      <c r="M21" s="61">
        <v>0</v>
      </c>
      <c r="N21" s="61">
        <v>0</v>
      </c>
      <c r="O21" s="61">
        <v>0</v>
      </c>
      <c r="P21" s="61">
        <v>0</v>
      </c>
      <c r="Q21" s="61">
        <v>0</v>
      </c>
      <c r="R21" s="61">
        <v>2</v>
      </c>
      <c r="S21" s="61">
        <v>0</v>
      </c>
      <c r="T21" s="61">
        <v>0</v>
      </c>
      <c r="U21" s="61">
        <v>0</v>
      </c>
      <c r="V21" s="61">
        <v>0</v>
      </c>
      <c r="W21" s="61">
        <v>0</v>
      </c>
      <c r="X21" s="61">
        <v>16</v>
      </c>
      <c r="Y21" s="61">
        <v>11</v>
      </c>
      <c r="Z21" s="61"/>
      <c r="AA21" s="61">
        <v>58</v>
      </c>
    </row>
    <row r="22" spans="1:27" x14ac:dyDescent="0.45">
      <c r="A22" s="60" t="s">
        <v>239</v>
      </c>
      <c r="B22" s="61">
        <v>0</v>
      </c>
      <c r="C22" s="61">
        <v>0</v>
      </c>
      <c r="D22" s="61">
        <v>0</v>
      </c>
      <c r="E22" s="61">
        <v>0</v>
      </c>
      <c r="F22" s="61">
        <v>0</v>
      </c>
      <c r="G22" s="61">
        <v>0</v>
      </c>
      <c r="H22" s="61">
        <v>0</v>
      </c>
      <c r="I22" s="61">
        <v>6</v>
      </c>
      <c r="J22" s="61">
        <v>0</v>
      </c>
      <c r="K22" s="61">
        <v>3</v>
      </c>
      <c r="L22" s="61">
        <v>0</v>
      </c>
      <c r="M22" s="61">
        <v>0</v>
      </c>
      <c r="N22" s="61">
        <v>0</v>
      </c>
      <c r="O22" s="61">
        <v>0</v>
      </c>
      <c r="P22" s="61">
        <v>20</v>
      </c>
      <c r="Q22" s="61">
        <v>0</v>
      </c>
      <c r="R22" s="61">
        <v>10</v>
      </c>
      <c r="S22" s="61">
        <v>2</v>
      </c>
      <c r="T22" s="61">
        <v>0</v>
      </c>
      <c r="U22" s="61">
        <v>0</v>
      </c>
      <c r="V22" s="61">
        <v>0</v>
      </c>
      <c r="W22" s="61">
        <v>0</v>
      </c>
      <c r="X22" s="61">
        <v>5</v>
      </c>
      <c r="Y22" s="61">
        <v>10</v>
      </c>
      <c r="Z22" s="61"/>
      <c r="AA22" s="61">
        <v>56</v>
      </c>
    </row>
    <row r="23" spans="1:27" x14ac:dyDescent="0.45">
      <c r="A23" s="60" t="s">
        <v>240</v>
      </c>
      <c r="B23" s="61">
        <v>0</v>
      </c>
      <c r="C23" s="61">
        <v>0</v>
      </c>
      <c r="D23" s="61">
        <v>0</v>
      </c>
      <c r="E23" s="61">
        <v>0</v>
      </c>
      <c r="F23" s="61">
        <v>0</v>
      </c>
      <c r="G23" s="61">
        <v>0</v>
      </c>
      <c r="H23" s="61">
        <v>0</v>
      </c>
      <c r="I23" s="61">
        <v>3</v>
      </c>
      <c r="J23" s="61">
        <v>0</v>
      </c>
      <c r="K23" s="61">
        <v>5</v>
      </c>
      <c r="L23" s="61">
        <v>1</v>
      </c>
      <c r="M23" s="61">
        <v>0</v>
      </c>
      <c r="N23" s="61">
        <v>0</v>
      </c>
      <c r="O23" s="61">
        <v>0</v>
      </c>
      <c r="P23" s="61">
        <v>20</v>
      </c>
      <c r="Q23" s="61">
        <v>0</v>
      </c>
      <c r="R23" s="61">
        <v>10</v>
      </c>
      <c r="S23" s="61">
        <v>1</v>
      </c>
      <c r="T23" s="61">
        <v>0</v>
      </c>
      <c r="U23" s="61">
        <v>0</v>
      </c>
      <c r="V23" s="61">
        <v>0</v>
      </c>
      <c r="W23" s="61">
        <v>0</v>
      </c>
      <c r="X23" s="61">
        <v>4</v>
      </c>
      <c r="Y23" s="61">
        <v>11</v>
      </c>
      <c r="Z23" s="61"/>
      <c r="AA23" s="61">
        <v>55</v>
      </c>
    </row>
    <row r="24" spans="1:27" x14ac:dyDescent="0.45">
      <c r="A24" s="60" t="s">
        <v>241</v>
      </c>
      <c r="B24" s="61">
        <v>0</v>
      </c>
      <c r="C24" s="61">
        <v>0</v>
      </c>
      <c r="D24" s="61">
        <v>0</v>
      </c>
      <c r="E24" s="61">
        <v>0</v>
      </c>
      <c r="F24" s="61">
        <v>0</v>
      </c>
      <c r="G24" s="61">
        <v>0</v>
      </c>
      <c r="H24" s="61">
        <v>0</v>
      </c>
      <c r="I24" s="61">
        <v>3</v>
      </c>
      <c r="J24" s="61">
        <v>0</v>
      </c>
      <c r="K24" s="61">
        <v>4</v>
      </c>
      <c r="L24" s="61">
        <v>1</v>
      </c>
      <c r="M24" s="61">
        <v>0</v>
      </c>
      <c r="N24" s="61">
        <v>0</v>
      </c>
      <c r="O24" s="61">
        <v>0</v>
      </c>
      <c r="P24" s="61">
        <v>0</v>
      </c>
      <c r="Q24" s="61">
        <v>0</v>
      </c>
      <c r="R24" s="61">
        <v>10</v>
      </c>
      <c r="S24" s="61">
        <v>1</v>
      </c>
      <c r="T24" s="61">
        <v>0</v>
      </c>
      <c r="U24" s="61">
        <v>0</v>
      </c>
      <c r="V24" s="61">
        <v>0</v>
      </c>
      <c r="W24" s="61">
        <v>0</v>
      </c>
      <c r="X24" s="61">
        <v>11</v>
      </c>
      <c r="Y24" s="61">
        <v>3</v>
      </c>
      <c r="Z24" s="61"/>
      <c r="AA24" s="61">
        <v>33</v>
      </c>
    </row>
    <row r="25" spans="1:27" x14ac:dyDescent="0.45">
      <c r="A25" s="60" t="s">
        <v>242</v>
      </c>
      <c r="B25" s="61">
        <v>0</v>
      </c>
      <c r="C25" s="61">
        <v>0</v>
      </c>
      <c r="D25" s="61">
        <v>0</v>
      </c>
      <c r="E25" s="61">
        <v>0</v>
      </c>
      <c r="F25" s="61">
        <v>0</v>
      </c>
      <c r="G25" s="61">
        <v>16</v>
      </c>
      <c r="H25" s="61">
        <v>0</v>
      </c>
      <c r="I25" s="61">
        <v>17</v>
      </c>
      <c r="J25" s="61">
        <v>0</v>
      </c>
      <c r="K25" s="61">
        <v>1</v>
      </c>
      <c r="L25" s="61">
        <v>2</v>
      </c>
      <c r="M25" s="61">
        <v>0</v>
      </c>
      <c r="N25" s="61">
        <v>1</v>
      </c>
      <c r="O25" s="61">
        <v>0</v>
      </c>
      <c r="P25" s="61">
        <v>0</v>
      </c>
      <c r="Q25" s="61">
        <v>0</v>
      </c>
      <c r="R25" s="61">
        <v>0</v>
      </c>
      <c r="S25" s="61">
        <v>0</v>
      </c>
      <c r="T25" s="61">
        <v>0</v>
      </c>
      <c r="U25" s="61">
        <v>0</v>
      </c>
      <c r="V25" s="61">
        <v>1</v>
      </c>
      <c r="W25" s="61">
        <v>0</v>
      </c>
      <c r="X25" s="61">
        <v>24</v>
      </c>
      <c r="Y25" s="61">
        <v>3</v>
      </c>
      <c r="Z25" s="61"/>
      <c r="AA25" s="61">
        <v>65</v>
      </c>
    </row>
    <row r="26" spans="1:27" x14ac:dyDescent="0.45">
      <c r="A26" s="60" t="s">
        <v>171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</row>
    <row r="27" spans="1:27" x14ac:dyDescent="0.45">
      <c r="A27" s="60" t="s">
        <v>172</v>
      </c>
      <c r="B27" s="61">
        <v>0</v>
      </c>
      <c r="C27" s="61">
        <v>49</v>
      </c>
      <c r="D27" s="61">
        <v>0</v>
      </c>
      <c r="E27" s="61">
        <v>0</v>
      </c>
      <c r="F27" s="61">
        <v>0</v>
      </c>
      <c r="G27" s="61">
        <v>95</v>
      </c>
      <c r="H27" s="61">
        <v>0</v>
      </c>
      <c r="I27" s="61">
        <v>388</v>
      </c>
      <c r="J27" s="61">
        <v>0</v>
      </c>
      <c r="K27" s="61">
        <v>85</v>
      </c>
      <c r="L27" s="61">
        <v>68</v>
      </c>
      <c r="M27" s="61">
        <v>0</v>
      </c>
      <c r="N27" s="61">
        <v>7</v>
      </c>
      <c r="O27" s="61">
        <v>0</v>
      </c>
      <c r="P27" s="61">
        <v>91</v>
      </c>
      <c r="Q27" s="61">
        <v>0</v>
      </c>
      <c r="R27" s="61">
        <v>80</v>
      </c>
      <c r="S27" s="61">
        <v>18</v>
      </c>
      <c r="T27" s="61">
        <v>0</v>
      </c>
      <c r="U27" s="61">
        <v>0</v>
      </c>
      <c r="V27" s="61">
        <v>31</v>
      </c>
      <c r="W27" s="61">
        <v>0</v>
      </c>
      <c r="X27" s="61">
        <v>246</v>
      </c>
      <c r="Y27" s="61">
        <v>171</v>
      </c>
      <c r="Z27" s="61"/>
      <c r="AA27" s="61">
        <v>1329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A27"/>
  <sheetViews>
    <sheetView tabSelected="1" workbookViewId="0">
      <selection sqref="A1:XFD1048576"/>
    </sheetView>
  </sheetViews>
  <sheetFormatPr baseColWidth="10" defaultRowHeight="14.25" x14ac:dyDescent="0.45"/>
  <cols>
    <col min="1" max="1" width="18.3984375" bestFit="1" customWidth="1"/>
    <col min="2" max="2" width="20.73046875" bestFit="1" customWidth="1"/>
    <col min="3" max="3" width="11.86328125" bestFit="1" customWidth="1"/>
    <col min="4" max="6" width="3.86328125" bestFit="1" customWidth="1"/>
    <col min="7" max="7" width="11.86328125" bestFit="1" customWidth="1"/>
    <col min="8" max="8" width="4.3984375" bestFit="1" customWidth="1"/>
    <col min="9" max="9" width="11.86328125" bestFit="1" customWidth="1"/>
    <col min="10" max="10" width="3.86328125" bestFit="1" customWidth="1"/>
    <col min="11" max="12" width="11.86328125" bestFit="1" customWidth="1"/>
    <col min="13" max="13" width="4.3984375" bestFit="1" customWidth="1"/>
    <col min="14" max="14" width="11.86328125" bestFit="1" customWidth="1"/>
    <col min="15" max="15" width="3.46484375" bestFit="1" customWidth="1"/>
    <col min="16" max="16" width="11.86328125" bestFit="1" customWidth="1"/>
    <col min="17" max="17" width="4" bestFit="1" customWidth="1"/>
    <col min="18" max="19" width="11.86328125" bestFit="1" customWidth="1"/>
    <col min="20" max="20" width="3.59765625" bestFit="1" customWidth="1"/>
    <col min="21" max="21" width="4" bestFit="1" customWidth="1"/>
    <col min="22" max="22" width="11.86328125" bestFit="1" customWidth="1"/>
    <col min="23" max="23" width="3.73046875" bestFit="1" customWidth="1"/>
    <col min="24" max="25" width="11.86328125" bestFit="1" customWidth="1"/>
    <col min="26" max="26" width="5.46484375" bestFit="1" customWidth="1"/>
    <col min="27" max="27" width="11.86328125" bestFit="1" customWidth="1"/>
  </cols>
  <sheetData>
    <row r="1" spans="1:27" x14ac:dyDescent="0.45">
      <c r="A1" s="134" t="s">
        <v>298</v>
      </c>
      <c r="B1" s="134" t="s">
        <v>173</v>
      </c>
    </row>
    <row r="2" spans="1:27" x14ac:dyDescent="0.45">
      <c r="A2" s="134" t="s">
        <v>170</v>
      </c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28</v>
      </c>
      <c r="L2" t="s">
        <v>60</v>
      </c>
      <c r="M2" t="s">
        <v>61</v>
      </c>
      <c r="N2" t="s">
        <v>62</v>
      </c>
      <c r="O2" t="s">
        <v>63</v>
      </c>
      <c r="P2" t="s">
        <v>64</v>
      </c>
      <c r="Q2" t="s">
        <v>65</v>
      </c>
      <c r="R2" t="s">
        <v>66</v>
      </c>
      <c r="S2" t="s">
        <v>67</v>
      </c>
      <c r="T2" t="s">
        <v>68</v>
      </c>
      <c r="U2" t="s">
        <v>69</v>
      </c>
      <c r="V2" t="s">
        <v>70</v>
      </c>
      <c r="W2" t="s">
        <v>71</v>
      </c>
      <c r="X2" t="s">
        <v>72</v>
      </c>
      <c r="Y2" t="s">
        <v>73</v>
      </c>
      <c r="Z2" t="s">
        <v>171</v>
      </c>
      <c r="AA2" t="s">
        <v>172</v>
      </c>
    </row>
    <row r="3" spans="1:27" x14ac:dyDescent="0.45">
      <c r="A3" s="60" t="s">
        <v>220</v>
      </c>
      <c r="B3" s="61">
        <v>0</v>
      </c>
      <c r="C3" s="61">
        <v>0</v>
      </c>
      <c r="D3" s="61">
        <v>0</v>
      </c>
      <c r="E3" s="61">
        <v>0</v>
      </c>
      <c r="F3" s="61">
        <v>0</v>
      </c>
      <c r="G3" s="61">
        <v>0</v>
      </c>
      <c r="H3" s="61">
        <v>0</v>
      </c>
      <c r="I3" s="61">
        <v>1339.8058252427199</v>
      </c>
      <c r="J3" s="61">
        <v>0</v>
      </c>
      <c r="K3" s="61">
        <v>102.912621359224</v>
      </c>
      <c r="L3" s="61">
        <v>160.19417475728201</v>
      </c>
      <c r="M3" s="61">
        <v>0</v>
      </c>
      <c r="N3" s="61">
        <v>66.990291262135997</v>
      </c>
      <c r="O3" s="61">
        <v>0</v>
      </c>
      <c r="P3" s="61">
        <v>0</v>
      </c>
      <c r="Q3" s="61">
        <v>0</v>
      </c>
      <c r="R3" s="61">
        <v>654.95145631068203</v>
      </c>
      <c r="S3" s="61">
        <v>0</v>
      </c>
      <c r="T3" s="61">
        <v>0</v>
      </c>
      <c r="U3" s="61">
        <v>0</v>
      </c>
      <c r="V3" s="61">
        <v>140.77669902912601</v>
      </c>
      <c r="W3" s="61">
        <v>0</v>
      </c>
      <c r="X3" s="61">
        <v>1006.5436893203899</v>
      </c>
      <c r="Y3" s="61">
        <v>1321.3592233009711</v>
      </c>
      <c r="Z3" s="61"/>
      <c r="AA3" s="61">
        <v>4793.5339805825315</v>
      </c>
    </row>
    <row r="4" spans="1:27" x14ac:dyDescent="0.45">
      <c r="A4" s="60" t="s">
        <v>221</v>
      </c>
      <c r="B4" s="61">
        <v>0</v>
      </c>
      <c r="C4" s="61">
        <v>0</v>
      </c>
      <c r="D4" s="61">
        <v>0</v>
      </c>
      <c r="E4" s="61">
        <v>0</v>
      </c>
      <c r="F4" s="61">
        <v>0</v>
      </c>
      <c r="G4" s="61">
        <v>0</v>
      </c>
      <c r="H4" s="61">
        <v>0</v>
      </c>
      <c r="I4" s="61">
        <v>2320.3883495145692</v>
      </c>
      <c r="J4" s="61">
        <v>0</v>
      </c>
      <c r="K4" s="61">
        <v>126.699029126214</v>
      </c>
      <c r="L4" s="61">
        <v>398.05825242718498</v>
      </c>
      <c r="M4" s="61">
        <v>0</v>
      </c>
      <c r="N4" s="61">
        <v>183.495145631068</v>
      </c>
      <c r="O4" s="61">
        <v>0</v>
      </c>
      <c r="P4" s="61">
        <v>0</v>
      </c>
      <c r="Q4" s="61">
        <v>0</v>
      </c>
      <c r="R4" s="61">
        <v>169.90291262135901</v>
      </c>
      <c r="S4" s="61">
        <v>0</v>
      </c>
      <c r="T4" s="61">
        <v>0</v>
      </c>
      <c r="U4" s="61">
        <v>0</v>
      </c>
      <c r="V4" s="61">
        <v>140.77669902912601</v>
      </c>
      <c r="W4" s="61">
        <v>0</v>
      </c>
      <c r="X4" s="61">
        <v>3184.2135922330081</v>
      </c>
      <c r="Y4" s="61">
        <v>1493.203883495145</v>
      </c>
      <c r="Z4" s="61"/>
      <c r="AA4" s="61">
        <v>8016.7378640776751</v>
      </c>
    </row>
    <row r="5" spans="1:27" x14ac:dyDescent="0.45">
      <c r="A5" s="60" t="s">
        <v>222</v>
      </c>
      <c r="B5" s="61">
        <v>0</v>
      </c>
      <c r="C5" s="61">
        <v>0</v>
      </c>
      <c r="D5" s="61">
        <v>0</v>
      </c>
      <c r="E5" s="61">
        <v>0</v>
      </c>
      <c r="F5" s="61">
        <v>0</v>
      </c>
      <c r="G5" s="61">
        <v>0</v>
      </c>
      <c r="H5" s="61">
        <v>0</v>
      </c>
      <c r="I5" s="61">
        <v>3468.9320388349579</v>
      </c>
      <c r="J5" s="61">
        <v>0</v>
      </c>
      <c r="K5" s="61">
        <v>126.699029126214</v>
      </c>
      <c r="L5" s="61">
        <v>380.09708737864202</v>
      </c>
      <c r="M5" s="61">
        <v>0</v>
      </c>
      <c r="N5" s="61">
        <v>183.495145631068</v>
      </c>
      <c r="O5" s="61">
        <v>0</v>
      </c>
      <c r="P5" s="61">
        <v>0</v>
      </c>
      <c r="Q5" s="61">
        <v>0</v>
      </c>
      <c r="R5" s="61">
        <v>0</v>
      </c>
      <c r="S5" s="61">
        <v>0</v>
      </c>
      <c r="T5" s="61">
        <v>0</v>
      </c>
      <c r="U5" s="61">
        <v>0</v>
      </c>
      <c r="V5" s="61">
        <v>140.77669902912601</v>
      </c>
      <c r="W5" s="61">
        <v>0</v>
      </c>
      <c r="X5" s="61">
        <v>2138.5825242718438</v>
      </c>
      <c r="Y5" s="61">
        <v>488.34951456310603</v>
      </c>
      <c r="Z5" s="61"/>
      <c r="AA5" s="61">
        <v>6926.932038834957</v>
      </c>
    </row>
    <row r="6" spans="1:27" x14ac:dyDescent="0.45">
      <c r="A6" s="60" t="s">
        <v>223</v>
      </c>
      <c r="B6" s="61">
        <v>0</v>
      </c>
      <c r="C6" s="61">
        <v>0</v>
      </c>
      <c r="D6" s="61">
        <v>0</v>
      </c>
      <c r="E6" s="61">
        <v>0</v>
      </c>
      <c r="F6" s="61">
        <v>0</v>
      </c>
      <c r="G6" s="61">
        <v>0</v>
      </c>
      <c r="H6" s="61">
        <v>0</v>
      </c>
      <c r="I6" s="61">
        <v>3176.2135922330158</v>
      </c>
      <c r="J6" s="61">
        <v>0</v>
      </c>
      <c r="K6" s="61">
        <v>388.34951456310802</v>
      </c>
      <c r="L6" s="61">
        <v>380.09708737864202</v>
      </c>
      <c r="M6" s="61">
        <v>0</v>
      </c>
      <c r="N6" s="61">
        <v>183.495145631068</v>
      </c>
      <c r="O6" s="61">
        <v>0</v>
      </c>
      <c r="P6" s="61">
        <v>0</v>
      </c>
      <c r="Q6" s="61">
        <v>0</v>
      </c>
      <c r="R6" s="61">
        <v>0</v>
      </c>
      <c r="S6" s="61">
        <v>357.28155339805801</v>
      </c>
      <c r="T6" s="61">
        <v>0</v>
      </c>
      <c r="U6" s="61">
        <v>0</v>
      </c>
      <c r="V6" s="61">
        <v>140.77669902912601</v>
      </c>
      <c r="W6" s="61">
        <v>0</v>
      </c>
      <c r="X6" s="61">
        <v>3056.058252427184</v>
      </c>
      <c r="Y6" s="61">
        <v>1322.52427184466</v>
      </c>
      <c r="Z6" s="61"/>
      <c r="AA6" s="61">
        <v>9004.7961165048619</v>
      </c>
    </row>
    <row r="7" spans="1:27" x14ac:dyDescent="0.45">
      <c r="A7" s="60" t="s">
        <v>224</v>
      </c>
      <c r="B7" s="61">
        <v>0</v>
      </c>
      <c r="C7" s="61">
        <v>0</v>
      </c>
      <c r="D7" s="61">
        <v>0</v>
      </c>
      <c r="E7" s="61">
        <v>0</v>
      </c>
      <c r="F7" s="61">
        <v>0</v>
      </c>
      <c r="G7" s="61">
        <v>0</v>
      </c>
      <c r="H7" s="61">
        <v>0</v>
      </c>
      <c r="I7" s="61">
        <v>1895.6310679611699</v>
      </c>
      <c r="J7" s="61">
        <v>0</v>
      </c>
      <c r="K7" s="61">
        <v>126.699029126214</v>
      </c>
      <c r="L7" s="61">
        <v>126.699029126214</v>
      </c>
      <c r="M7" s="61">
        <v>0</v>
      </c>
      <c r="N7" s="61">
        <v>0</v>
      </c>
      <c r="O7" s="61">
        <v>0</v>
      </c>
      <c r="P7" s="61">
        <v>0</v>
      </c>
      <c r="Q7" s="61">
        <v>0</v>
      </c>
      <c r="R7" s="61">
        <v>0</v>
      </c>
      <c r="S7" s="61">
        <v>478.640776699029</v>
      </c>
      <c r="T7" s="61">
        <v>0</v>
      </c>
      <c r="U7" s="61">
        <v>0</v>
      </c>
      <c r="V7" s="61">
        <v>140.77669902912601</v>
      </c>
      <c r="W7" s="61">
        <v>0</v>
      </c>
      <c r="X7" s="61">
        <v>2254.116504854368</v>
      </c>
      <c r="Y7" s="61">
        <v>1187.3786407767</v>
      </c>
      <c r="Z7" s="61"/>
      <c r="AA7" s="61">
        <v>6209.9417475728214</v>
      </c>
    </row>
    <row r="8" spans="1:27" x14ac:dyDescent="0.45">
      <c r="A8" s="60" t="s">
        <v>225</v>
      </c>
      <c r="B8" s="61">
        <v>0</v>
      </c>
      <c r="C8" s="61">
        <v>0</v>
      </c>
      <c r="D8" s="61">
        <v>0</v>
      </c>
      <c r="E8" s="61">
        <v>0</v>
      </c>
      <c r="F8" s="61">
        <v>0</v>
      </c>
      <c r="G8" s="61">
        <v>0</v>
      </c>
      <c r="H8" s="61">
        <v>0</v>
      </c>
      <c r="I8" s="61">
        <v>583.49514563106698</v>
      </c>
      <c r="J8" s="61">
        <v>0</v>
      </c>
      <c r="K8" s="61">
        <v>268.932038834953</v>
      </c>
      <c r="L8" s="61">
        <v>237.86407766990499</v>
      </c>
      <c r="M8" s="61">
        <v>0</v>
      </c>
      <c r="N8" s="61">
        <v>0</v>
      </c>
      <c r="O8" s="61">
        <v>0</v>
      </c>
      <c r="P8" s="61">
        <v>1013.5922330097</v>
      </c>
      <c r="Q8" s="61">
        <v>0</v>
      </c>
      <c r="R8" s="61">
        <v>673.49514563107005</v>
      </c>
      <c r="S8" s="61">
        <v>163.106796116504</v>
      </c>
      <c r="T8" s="61">
        <v>0</v>
      </c>
      <c r="U8" s="61">
        <v>0</v>
      </c>
      <c r="V8" s="61">
        <v>0</v>
      </c>
      <c r="W8" s="61">
        <v>0</v>
      </c>
      <c r="X8" s="61">
        <v>506.54368932038898</v>
      </c>
      <c r="Y8" s="61">
        <v>1062.135922330099</v>
      </c>
      <c r="Z8" s="61"/>
      <c r="AA8" s="61">
        <v>4509.1650485436876</v>
      </c>
    </row>
    <row r="9" spans="1:27" x14ac:dyDescent="0.45">
      <c r="A9" s="60" t="s">
        <v>226</v>
      </c>
      <c r="B9" s="61">
        <v>0</v>
      </c>
      <c r="C9" s="61">
        <v>0</v>
      </c>
      <c r="D9" s="61">
        <v>0</v>
      </c>
      <c r="E9" s="61">
        <v>0</v>
      </c>
      <c r="F9" s="61">
        <v>0</v>
      </c>
      <c r="G9" s="61">
        <v>0</v>
      </c>
      <c r="H9" s="61">
        <v>0</v>
      </c>
      <c r="I9" s="61">
        <v>217.47572815533999</v>
      </c>
      <c r="J9" s="61">
        <v>0</v>
      </c>
      <c r="K9" s="61">
        <v>522.330097087382</v>
      </c>
      <c r="L9" s="61">
        <v>47.572815533981</v>
      </c>
      <c r="M9" s="61">
        <v>0</v>
      </c>
      <c r="N9" s="61">
        <v>0</v>
      </c>
      <c r="O9" s="61">
        <v>0</v>
      </c>
      <c r="P9" s="61">
        <v>1013.5922330097</v>
      </c>
      <c r="Q9" s="61">
        <v>0</v>
      </c>
      <c r="R9" s="61">
        <v>927.18446601942105</v>
      </c>
      <c r="S9" s="61">
        <v>0</v>
      </c>
      <c r="T9" s="61">
        <v>0</v>
      </c>
      <c r="U9" s="61">
        <v>0</v>
      </c>
      <c r="V9" s="61">
        <v>0</v>
      </c>
      <c r="W9" s="61">
        <v>0</v>
      </c>
      <c r="X9" s="61">
        <v>385.18446601941798</v>
      </c>
      <c r="Y9" s="61">
        <v>1257.3786407767011</v>
      </c>
      <c r="Z9" s="61"/>
      <c r="AA9" s="61">
        <v>4370.7184466019426</v>
      </c>
    </row>
    <row r="10" spans="1:27" x14ac:dyDescent="0.45">
      <c r="A10" s="60" t="s">
        <v>227</v>
      </c>
      <c r="B10" s="61">
        <v>0</v>
      </c>
      <c r="C10" s="61">
        <v>0</v>
      </c>
      <c r="D10" s="61">
        <v>0</v>
      </c>
      <c r="E10" s="61">
        <v>0</v>
      </c>
      <c r="F10" s="61">
        <v>0</v>
      </c>
      <c r="G10" s="61">
        <v>0</v>
      </c>
      <c r="H10" s="61">
        <v>0</v>
      </c>
      <c r="I10" s="61">
        <v>789.32038834951595</v>
      </c>
      <c r="J10" s="61">
        <v>0</v>
      </c>
      <c r="K10" s="61">
        <v>514.56310679612</v>
      </c>
      <c r="L10" s="61">
        <v>142.71844660194299</v>
      </c>
      <c r="M10" s="61">
        <v>0</v>
      </c>
      <c r="N10" s="61">
        <v>121.359223300971</v>
      </c>
      <c r="O10" s="61">
        <v>0</v>
      </c>
      <c r="P10" s="61">
        <v>0</v>
      </c>
      <c r="Q10" s="61">
        <v>0</v>
      </c>
      <c r="R10" s="61">
        <v>418.54368932039</v>
      </c>
      <c r="S10" s="61">
        <v>118.64077669903</v>
      </c>
      <c r="T10" s="61">
        <v>0</v>
      </c>
      <c r="U10" s="61">
        <v>0</v>
      </c>
      <c r="V10" s="61">
        <v>165.04854368932001</v>
      </c>
      <c r="W10" s="61">
        <v>0</v>
      </c>
      <c r="X10" s="61">
        <v>798.97087378640902</v>
      </c>
      <c r="Y10" s="61">
        <v>972.13592233009899</v>
      </c>
      <c r="Z10" s="61"/>
      <c r="AA10" s="61">
        <v>4041.3009708737982</v>
      </c>
    </row>
    <row r="11" spans="1:27" x14ac:dyDescent="0.45">
      <c r="A11" s="60" t="s">
        <v>228</v>
      </c>
      <c r="B11" s="61">
        <v>0</v>
      </c>
      <c r="C11" s="61">
        <v>0</v>
      </c>
      <c r="D11" s="61">
        <v>0</v>
      </c>
      <c r="E11" s="61">
        <v>0</v>
      </c>
      <c r="F11" s="61">
        <v>0</v>
      </c>
      <c r="G11" s="61">
        <v>936.89320388349699</v>
      </c>
      <c r="H11" s="61">
        <v>0</v>
      </c>
      <c r="I11" s="61">
        <v>1801.4563106796129</v>
      </c>
      <c r="J11" s="61">
        <v>0</v>
      </c>
      <c r="K11" s="61">
        <v>380.09708737864202</v>
      </c>
      <c r="L11" s="61">
        <v>380.09708737864202</v>
      </c>
      <c r="M11" s="61">
        <v>0</v>
      </c>
      <c r="N11" s="61">
        <v>183.495145631068</v>
      </c>
      <c r="O11" s="61">
        <v>0</v>
      </c>
      <c r="P11" s="61">
        <v>0</v>
      </c>
      <c r="Q11" s="61">
        <v>0</v>
      </c>
      <c r="R11" s="61">
        <v>0</v>
      </c>
      <c r="S11" s="61">
        <v>0</v>
      </c>
      <c r="T11" s="61">
        <v>0</v>
      </c>
      <c r="U11" s="61">
        <v>0</v>
      </c>
      <c r="V11" s="61">
        <v>165.04854368932001</v>
      </c>
      <c r="W11" s="61">
        <v>0</v>
      </c>
      <c r="X11" s="61">
        <v>3481.3009708737882</v>
      </c>
      <c r="Y11" s="61">
        <v>1603.8834951456311</v>
      </c>
      <c r="Z11" s="61"/>
      <c r="AA11" s="61">
        <v>8932.2718446602012</v>
      </c>
    </row>
    <row r="12" spans="1:27" x14ac:dyDescent="0.45">
      <c r="A12" s="60" t="s">
        <v>229</v>
      </c>
      <c r="B12" s="61">
        <v>0</v>
      </c>
      <c r="C12" s="61">
        <v>0</v>
      </c>
      <c r="D12" s="61">
        <v>0</v>
      </c>
      <c r="E12" s="61">
        <v>0</v>
      </c>
      <c r="F12" s="61">
        <v>0</v>
      </c>
      <c r="G12" s="61">
        <v>2296.1165048543721</v>
      </c>
      <c r="H12" s="61">
        <v>0</v>
      </c>
      <c r="I12" s="61">
        <v>2278.1553398058272</v>
      </c>
      <c r="J12" s="61">
        <v>0</v>
      </c>
      <c r="K12" s="61">
        <v>0</v>
      </c>
      <c r="L12" s="61">
        <v>126.699029126214</v>
      </c>
      <c r="M12" s="61">
        <v>0</v>
      </c>
      <c r="N12" s="61">
        <v>0</v>
      </c>
      <c r="O12" s="61">
        <v>0</v>
      </c>
      <c r="P12" s="61">
        <v>0</v>
      </c>
      <c r="Q12" s="61">
        <v>0</v>
      </c>
      <c r="R12" s="61">
        <v>0</v>
      </c>
      <c r="S12" s="61">
        <v>0</v>
      </c>
      <c r="T12" s="61">
        <v>0</v>
      </c>
      <c r="U12" s="61">
        <v>0</v>
      </c>
      <c r="V12" s="61">
        <v>165.04854368932001</v>
      </c>
      <c r="W12" s="61">
        <v>0</v>
      </c>
      <c r="X12" s="61">
        <v>2472.5631067961172</v>
      </c>
      <c r="Y12" s="61">
        <v>874.757281553398</v>
      </c>
      <c r="Z12" s="61"/>
      <c r="AA12" s="61">
        <v>8213.3398058252478</v>
      </c>
    </row>
    <row r="13" spans="1:27" x14ac:dyDescent="0.45">
      <c r="A13" s="60" t="s">
        <v>230</v>
      </c>
      <c r="B13" s="61">
        <v>0</v>
      </c>
      <c r="C13" s="61">
        <v>0</v>
      </c>
      <c r="D13" s="61">
        <v>0</v>
      </c>
      <c r="E13" s="61">
        <v>0</v>
      </c>
      <c r="F13" s="61">
        <v>0</v>
      </c>
      <c r="G13" s="61">
        <v>2528.1553398058281</v>
      </c>
      <c r="H13" s="61">
        <v>0</v>
      </c>
      <c r="I13" s="61">
        <v>2983.009708737864</v>
      </c>
      <c r="J13" s="61">
        <v>0</v>
      </c>
      <c r="K13" s="61">
        <v>126.699029126214</v>
      </c>
      <c r="L13" s="61">
        <v>253.398058252428</v>
      </c>
      <c r="M13" s="61">
        <v>0</v>
      </c>
      <c r="N13" s="61">
        <v>0</v>
      </c>
      <c r="O13" s="61">
        <v>0</v>
      </c>
      <c r="P13" s="61">
        <v>0</v>
      </c>
      <c r="Q13" s="61">
        <v>0</v>
      </c>
      <c r="R13" s="61">
        <v>0</v>
      </c>
      <c r="S13" s="61">
        <v>0</v>
      </c>
      <c r="T13" s="61">
        <v>0</v>
      </c>
      <c r="U13" s="61">
        <v>0</v>
      </c>
      <c r="V13" s="61">
        <v>0</v>
      </c>
      <c r="W13" s="61">
        <v>0</v>
      </c>
      <c r="X13" s="61">
        <v>1188.0970873786409</v>
      </c>
      <c r="Y13" s="61">
        <v>580.58252427184505</v>
      </c>
      <c r="Z13" s="61"/>
      <c r="AA13" s="61">
        <v>7659.9417475728196</v>
      </c>
    </row>
    <row r="14" spans="1:27" x14ac:dyDescent="0.45">
      <c r="A14" s="60" t="s">
        <v>231</v>
      </c>
      <c r="B14" s="61">
        <v>0</v>
      </c>
      <c r="C14" s="61">
        <v>0</v>
      </c>
      <c r="D14" s="61">
        <v>0</v>
      </c>
      <c r="E14" s="61">
        <v>0</v>
      </c>
      <c r="F14" s="61">
        <v>0</v>
      </c>
      <c r="G14" s="61">
        <v>2000.9708737864109</v>
      </c>
      <c r="H14" s="61">
        <v>0</v>
      </c>
      <c r="I14" s="61">
        <v>1716.0194174757271</v>
      </c>
      <c r="J14" s="61">
        <v>0</v>
      </c>
      <c r="K14" s="61">
        <v>523.30097087378795</v>
      </c>
      <c r="L14" s="61">
        <v>1266.9902912621401</v>
      </c>
      <c r="M14" s="61">
        <v>0</v>
      </c>
      <c r="N14" s="61">
        <v>0</v>
      </c>
      <c r="O14" s="61">
        <v>0</v>
      </c>
      <c r="P14" s="61">
        <v>0</v>
      </c>
      <c r="Q14" s="61">
        <v>0</v>
      </c>
      <c r="R14" s="61">
        <v>0</v>
      </c>
      <c r="S14" s="61">
        <v>0</v>
      </c>
      <c r="T14" s="61">
        <v>0</v>
      </c>
      <c r="U14" s="61">
        <v>0</v>
      </c>
      <c r="V14" s="61">
        <v>0</v>
      </c>
      <c r="W14" s="61">
        <v>0</v>
      </c>
      <c r="X14" s="61">
        <v>2148.4854368932029</v>
      </c>
      <c r="Y14" s="61">
        <v>324.27184466019401</v>
      </c>
      <c r="Z14" s="61"/>
      <c r="AA14" s="61">
        <v>7980.0388349514633</v>
      </c>
    </row>
    <row r="15" spans="1:27" x14ac:dyDescent="0.45">
      <c r="A15" s="60" t="s">
        <v>232</v>
      </c>
      <c r="B15" s="61">
        <v>0</v>
      </c>
      <c r="C15" s="61">
        <v>0</v>
      </c>
      <c r="D15" s="61">
        <v>0</v>
      </c>
      <c r="E15" s="61">
        <v>0</v>
      </c>
      <c r="F15" s="61">
        <v>0</v>
      </c>
      <c r="G15" s="61">
        <v>1270.8737864077709</v>
      </c>
      <c r="H15" s="61">
        <v>0</v>
      </c>
      <c r="I15" s="61">
        <v>657.28155339805699</v>
      </c>
      <c r="J15" s="61">
        <v>0</v>
      </c>
      <c r="K15" s="61">
        <v>670.87378640777104</v>
      </c>
      <c r="L15" s="61">
        <v>435.92233009709099</v>
      </c>
      <c r="M15" s="61">
        <v>0</v>
      </c>
      <c r="N15" s="61">
        <v>0</v>
      </c>
      <c r="O15" s="61">
        <v>0</v>
      </c>
      <c r="P15" s="61">
        <v>0</v>
      </c>
      <c r="Q15" s="61">
        <v>0</v>
      </c>
      <c r="R15" s="61">
        <v>484.07766990291401</v>
      </c>
      <c r="S15" s="61">
        <v>153.592233009708</v>
      </c>
      <c r="T15" s="61">
        <v>0</v>
      </c>
      <c r="U15" s="61">
        <v>0</v>
      </c>
      <c r="V15" s="61">
        <v>0</v>
      </c>
      <c r="W15" s="61">
        <v>0</v>
      </c>
      <c r="X15" s="61">
        <v>972.62135922330106</v>
      </c>
      <c r="Y15" s="61">
        <v>1182.718446601943</v>
      </c>
      <c r="Z15" s="61"/>
      <c r="AA15" s="61">
        <v>5827.9611650485549</v>
      </c>
    </row>
    <row r="16" spans="1:27" x14ac:dyDescent="0.45">
      <c r="A16" s="60" t="s">
        <v>233</v>
      </c>
      <c r="B16" s="61">
        <v>0</v>
      </c>
      <c r="C16" s="61">
        <v>0</v>
      </c>
      <c r="D16" s="61">
        <v>0</v>
      </c>
      <c r="E16" s="61">
        <v>0</v>
      </c>
      <c r="F16" s="61">
        <v>0</v>
      </c>
      <c r="G16" s="61">
        <v>1048.5436893203921</v>
      </c>
      <c r="H16" s="61">
        <v>0</v>
      </c>
      <c r="I16" s="61">
        <v>280.09708737864099</v>
      </c>
      <c r="J16" s="61">
        <v>0</v>
      </c>
      <c r="K16" s="61">
        <v>654.36893203883801</v>
      </c>
      <c r="L16" s="61">
        <v>150.48543689320499</v>
      </c>
      <c r="M16" s="61">
        <v>0</v>
      </c>
      <c r="N16" s="61">
        <v>0</v>
      </c>
      <c r="O16" s="61">
        <v>0</v>
      </c>
      <c r="P16" s="61">
        <v>809.70873786407196</v>
      </c>
      <c r="Q16" s="61">
        <v>0</v>
      </c>
      <c r="R16" s="61">
        <v>253.68932038835101</v>
      </c>
      <c r="S16" s="61">
        <v>197.28155339805801</v>
      </c>
      <c r="T16" s="61">
        <v>0</v>
      </c>
      <c r="U16" s="61">
        <v>0</v>
      </c>
      <c r="V16" s="61">
        <v>0</v>
      </c>
      <c r="W16" s="61">
        <v>0</v>
      </c>
      <c r="X16" s="61">
        <v>576.504854368932</v>
      </c>
      <c r="Y16" s="61">
        <v>1188.5436893203889</v>
      </c>
      <c r="Z16" s="61"/>
      <c r="AA16" s="61">
        <v>5159.223300970878</v>
      </c>
    </row>
    <row r="17" spans="1:27" x14ac:dyDescent="0.45">
      <c r="A17" s="60" t="s">
        <v>234</v>
      </c>
      <c r="B17" s="61">
        <v>0</v>
      </c>
      <c r="C17" s="61">
        <v>0</v>
      </c>
      <c r="D17" s="61">
        <v>0</v>
      </c>
      <c r="E17" s="61">
        <v>0</v>
      </c>
      <c r="F17" s="61">
        <v>0</v>
      </c>
      <c r="G17" s="61">
        <v>0</v>
      </c>
      <c r="H17" s="61">
        <v>0</v>
      </c>
      <c r="I17" s="61">
        <v>716.99029126213497</v>
      </c>
      <c r="J17" s="61">
        <v>0</v>
      </c>
      <c r="K17" s="61">
        <v>196.11650485436999</v>
      </c>
      <c r="L17" s="61">
        <v>198.05825242718601</v>
      </c>
      <c r="M17" s="61">
        <v>0</v>
      </c>
      <c r="N17" s="61">
        <v>0</v>
      </c>
      <c r="O17" s="61">
        <v>0</v>
      </c>
      <c r="P17" s="61">
        <v>0</v>
      </c>
      <c r="Q17" s="61">
        <v>0</v>
      </c>
      <c r="R17" s="61">
        <v>430.77669902912902</v>
      </c>
      <c r="S17" s="61">
        <v>59.320388349515</v>
      </c>
      <c r="T17" s="61">
        <v>0</v>
      </c>
      <c r="U17" s="61">
        <v>0</v>
      </c>
      <c r="V17" s="61">
        <v>985.43689320388205</v>
      </c>
      <c r="W17" s="61">
        <v>0</v>
      </c>
      <c r="X17" s="61">
        <v>1024.077669902912</v>
      </c>
      <c r="Y17" s="61">
        <v>1008.155339805828</v>
      </c>
      <c r="Z17" s="61"/>
      <c r="AA17" s="61">
        <v>4618.932038834957</v>
      </c>
    </row>
    <row r="18" spans="1:27" x14ac:dyDescent="0.45">
      <c r="A18" s="60" t="s">
        <v>235</v>
      </c>
      <c r="B18" s="61">
        <v>0</v>
      </c>
      <c r="C18" s="61">
        <v>4067.9611650485381</v>
      </c>
      <c r="D18" s="61">
        <v>0</v>
      </c>
      <c r="E18" s="61">
        <v>0</v>
      </c>
      <c r="F18" s="61">
        <v>0</v>
      </c>
      <c r="G18" s="61">
        <v>0</v>
      </c>
      <c r="H18" s="61">
        <v>0</v>
      </c>
      <c r="I18" s="61">
        <v>1175.728155339807</v>
      </c>
      <c r="J18" s="61">
        <v>0</v>
      </c>
      <c r="K18" s="61">
        <v>0</v>
      </c>
      <c r="L18" s="61">
        <v>261.65048543689397</v>
      </c>
      <c r="M18" s="61">
        <v>0</v>
      </c>
      <c r="N18" s="61">
        <v>0</v>
      </c>
      <c r="O18" s="61">
        <v>0</v>
      </c>
      <c r="P18" s="61">
        <v>0</v>
      </c>
      <c r="Q18" s="61">
        <v>0</v>
      </c>
      <c r="R18" s="61">
        <v>0</v>
      </c>
      <c r="S18" s="61">
        <v>0</v>
      </c>
      <c r="T18" s="61">
        <v>0</v>
      </c>
      <c r="U18" s="61">
        <v>0</v>
      </c>
      <c r="V18" s="61">
        <v>1126.2135922330081</v>
      </c>
      <c r="W18" s="61">
        <v>0</v>
      </c>
      <c r="X18" s="61">
        <v>2612.4271844660211</v>
      </c>
      <c r="Y18" s="61">
        <v>614.56310679611602</v>
      </c>
      <c r="Z18" s="61"/>
      <c r="AA18" s="61">
        <v>9858.5436893203841</v>
      </c>
    </row>
    <row r="19" spans="1:27" x14ac:dyDescent="0.45">
      <c r="A19" s="60" t="s">
        <v>236</v>
      </c>
      <c r="B19" s="61">
        <v>0</v>
      </c>
      <c r="C19" s="61">
        <v>3728.1553398058199</v>
      </c>
      <c r="D19" s="61">
        <v>0</v>
      </c>
      <c r="E19" s="61">
        <v>0</v>
      </c>
      <c r="F19" s="61">
        <v>0</v>
      </c>
      <c r="G19" s="61">
        <v>0</v>
      </c>
      <c r="H19" s="61">
        <v>0</v>
      </c>
      <c r="I19" s="61">
        <v>2177.184466019422</v>
      </c>
      <c r="J19" s="61">
        <v>0</v>
      </c>
      <c r="K19" s="61">
        <v>0</v>
      </c>
      <c r="L19" s="61">
        <v>261.65048543689397</v>
      </c>
      <c r="M19" s="61">
        <v>0</v>
      </c>
      <c r="N19" s="61">
        <v>0</v>
      </c>
      <c r="O19" s="61">
        <v>0</v>
      </c>
      <c r="P19" s="61">
        <v>0</v>
      </c>
      <c r="Q19" s="61">
        <v>0</v>
      </c>
      <c r="R19" s="61">
        <v>0</v>
      </c>
      <c r="S19" s="61">
        <v>0</v>
      </c>
      <c r="T19" s="61">
        <v>0</v>
      </c>
      <c r="U19" s="61">
        <v>0</v>
      </c>
      <c r="V19" s="61">
        <v>563.10679611650403</v>
      </c>
      <c r="W19" s="61">
        <v>0</v>
      </c>
      <c r="X19" s="61">
        <v>1099.805825242719</v>
      </c>
      <c r="Y19" s="61">
        <v>517.47572815533897</v>
      </c>
      <c r="Z19" s="61"/>
      <c r="AA19" s="61">
        <v>8347.3786407766984</v>
      </c>
    </row>
    <row r="20" spans="1:27" x14ac:dyDescent="0.45">
      <c r="A20" s="60" t="s">
        <v>237</v>
      </c>
      <c r="B20" s="61">
        <v>0</v>
      </c>
      <c r="C20" s="61">
        <v>529.12621359223294</v>
      </c>
      <c r="D20" s="61">
        <v>0</v>
      </c>
      <c r="E20" s="61">
        <v>0</v>
      </c>
      <c r="F20" s="61">
        <v>0</v>
      </c>
      <c r="G20" s="61">
        <v>0</v>
      </c>
      <c r="H20" s="61">
        <v>0</v>
      </c>
      <c r="I20" s="61">
        <v>4186.8932038834982</v>
      </c>
      <c r="J20" s="61">
        <v>0</v>
      </c>
      <c r="K20" s="61">
        <v>261.65048543689397</v>
      </c>
      <c r="L20" s="61">
        <v>380.09708737864202</v>
      </c>
      <c r="M20" s="61">
        <v>0</v>
      </c>
      <c r="N20" s="61">
        <v>0</v>
      </c>
      <c r="O20" s="61">
        <v>0</v>
      </c>
      <c r="P20" s="61">
        <v>0</v>
      </c>
      <c r="Q20" s="61">
        <v>0</v>
      </c>
      <c r="R20" s="61">
        <v>0</v>
      </c>
      <c r="S20" s="61">
        <v>0</v>
      </c>
      <c r="T20" s="61">
        <v>0</v>
      </c>
      <c r="U20" s="61">
        <v>0</v>
      </c>
      <c r="V20" s="61">
        <v>422.33009708737802</v>
      </c>
      <c r="W20" s="61">
        <v>0</v>
      </c>
      <c r="X20" s="61">
        <v>1346.4077669902911</v>
      </c>
      <c r="Y20" s="61">
        <v>309.70873786407702</v>
      </c>
      <c r="Z20" s="61"/>
      <c r="AA20" s="61">
        <v>7436.2135922330126</v>
      </c>
    </row>
    <row r="21" spans="1:27" x14ac:dyDescent="0.45">
      <c r="A21" s="60" t="s">
        <v>238</v>
      </c>
      <c r="B21" s="61">
        <v>0</v>
      </c>
      <c r="C21" s="61">
        <v>0</v>
      </c>
      <c r="D21" s="61">
        <v>0</v>
      </c>
      <c r="E21" s="61">
        <v>0</v>
      </c>
      <c r="F21" s="61">
        <v>0</v>
      </c>
      <c r="G21" s="61">
        <v>0</v>
      </c>
      <c r="H21" s="61">
        <v>0</v>
      </c>
      <c r="I21" s="61">
        <v>2537.3786407767011</v>
      </c>
      <c r="J21" s="61">
        <v>0</v>
      </c>
      <c r="K21" s="61">
        <v>0</v>
      </c>
      <c r="L21" s="61">
        <v>380.09708737864202</v>
      </c>
      <c r="M21" s="61">
        <v>0</v>
      </c>
      <c r="N21" s="61">
        <v>0</v>
      </c>
      <c r="O21" s="61">
        <v>0</v>
      </c>
      <c r="P21" s="61">
        <v>0</v>
      </c>
      <c r="Q21" s="61">
        <v>0</v>
      </c>
      <c r="R21" s="61">
        <v>271.84466019417499</v>
      </c>
      <c r="S21" s="61">
        <v>0</v>
      </c>
      <c r="T21" s="61">
        <v>0</v>
      </c>
      <c r="U21" s="61">
        <v>0</v>
      </c>
      <c r="V21" s="61">
        <v>0</v>
      </c>
      <c r="W21" s="61">
        <v>0</v>
      </c>
      <c r="X21" s="61">
        <v>2170.6796116504879</v>
      </c>
      <c r="Y21" s="61">
        <v>1460.194174757283</v>
      </c>
      <c r="Z21" s="61"/>
      <c r="AA21" s="61">
        <v>6820.1941747572882</v>
      </c>
    </row>
    <row r="22" spans="1:27" x14ac:dyDescent="0.45">
      <c r="A22" s="60" t="s">
        <v>239</v>
      </c>
      <c r="B22" s="61">
        <v>0</v>
      </c>
      <c r="C22" s="61">
        <v>0</v>
      </c>
      <c r="D22" s="61">
        <v>0</v>
      </c>
      <c r="E22" s="61">
        <v>0</v>
      </c>
      <c r="F22" s="61">
        <v>0</v>
      </c>
      <c r="G22" s="61">
        <v>0</v>
      </c>
      <c r="H22" s="61">
        <v>0</v>
      </c>
      <c r="I22" s="61">
        <v>540.77669902912601</v>
      </c>
      <c r="J22" s="61">
        <v>0</v>
      </c>
      <c r="K22" s="61">
        <v>158.252427184467</v>
      </c>
      <c r="L22" s="61">
        <v>0</v>
      </c>
      <c r="M22" s="61">
        <v>0</v>
      </c>
      <c r="N22" s="61">
        <v>0</v>
      </c>
      <c r="O22" s="61">
        <v>0</v>
      </c>
      <c r="P22" s="61">
        <v>922.330097087382</v>
      </c>
      <c r="Q22" s="61">
        <v>0</v>
      </c>
      <c r="R22" s="61">
        <v>819.90291262135997</v>
      </c>
      <c r="S22" s="61">
        <v>410.29126213592201</v>
      </c>
      <c r="T22" s="61">
        <v>0</v>
      </c>
      <c r="U22" s="61">
        <v>0</v>
      </c>
      <c r="V22" s="61">
        <v>0</v>
      </c>
      <c r="W22" s="61">
        <v>0</v>
      </c>
      <c r="X22" s="61">
        <v>537.66990291262096</v>
      </c>
      <c r="Y22" s="61">
        <v>926.21359223300999</v>
      </c>
      <c r="Z22" s="61"/>
      <c r="AA22" s="61">
        <v>4315.4368932038878</v>
      </c>
    </row>
    <row r="23" spans="1:27" x14ac:dyDescent="0.45">
      <c r="A23" s="60" t="s">
        <v>240</v>
      </c>
      <c r="B23" s="61">
        <v>0</v>
      </c>
      <c r="C23" s="61">
        <v>0</v>
      </c>
      <c r="D23" s="61">
        <v>0</v>
      </c>
      <c r="E23" s="61">
        <v>0</v>
      </c>
      <c r="F23" s="61">
        <v>0</v>
      </c>
      <c r="G23" s="61">
        <v>0</v>
      </c>
      <c r="H23" s="61">
        <v>0</v>
      </c>
      <c r="I23" s="61">
        <v>249.514563106796</v>
      </c>
      <c r="J23" s="61">
        <v>0</v>
      </c>
      <c r="K23" s="61">
        <v>268.932038834953</v>
      </c>
      <c r="L23" s="61">
        <v>47.572815533981</v>
      </c>
      <c r="M23" s="61">
        <v>0</v>
      </c>
      <c r="N23" s="61">
        <v>0</v>
      </c>
      <c r="O23" s="61">
        <v>0</v>
      </c>
      <c r="P23" s="61">
        <v>922.330097087382</v>
      </c>
      <c r="Q23" s="61">
        <v>0</v>
      </c>
      <c r="R23" s="61">
        <v>813.98058252427199</v>
      </c>
      <c r="S23" s="61">
        <v>68.058252427184001</v>
      </c>
      <c r="T23" s="61">
        <v>0</v>
      </c>
      <c r="U23" s="61">
        <v>0</v>
      </c>
      <c r="V23" s="61">
        <v>0</v>
      </c>
      <c r="W23" s="61">
        <v>0</v>
      </c>
      <c r="X23" s="61">
        <v>412.42718446601998</v>
      </c>
      <c r="Y23" s="61">
        <v>1023.3009708737879</v>
      </c>
      <c r="Z23" s="61"/>
      <c r="AA23" s="61">
        <v>3806.1165048543762</v>
      </c>
    </row>
    <row r="24" spans="1:27" x14ac:dyDescent="0.45">
      <c r="A24" s="60" t="s">
        <v>241</v>
      </c>
      <c r="B24" s="61">
        <v>0</v>
      </c>
      <c r="C24" s="61">
        <v>0</v>
      </c>
      <c r="D24" s="61">
        <v>0</v>
      </c>
      <c r="E24" s="61">
        <v>0</v>
      </c>
      <c r="F24" s="61">
        <v>0</v>
      </c>
      <c r="G24" s="61">
        <v>0</v>
      </c>
      <c r="H24" s="61">
        <v>0</v>
      </c>
      <c r="I24" s="61">
        <v>279.611650485437</v>
      </c>
      <c r="J24" s="61">
        <v>0</v>
      </c>
      <c r="K24" s="61">
        <v>221.35922330097199</v>
      </c>
      <c r="L24" s="61">
        <v>47.572815533981</v>
      </c>
      <c r="M24" s="61">
        <v>0</v>
      </c>
      <c r="N24" s="61">
        <v>0</v>
      </c>
      <c r="O24" s="61">
        <v>0</v>
      </c>
      <c r="P24" s="61">
        <v>0</v>
      </c>
      <c r="Q24" s="61">
        <v>0</v>
      </c>
      <c r="R24" s="61">
        <v>723.30097087378704</v>
      </c>
      <c r="S24" s="61">
        <v>59.320388349515</v>
      </c>
      <c r="T24" s="61">
        <v>0</v>
      </c>
      <c r="U24" s="61">
        <v>0</v>
      </c>
      <c r="V24" s="61">
        <v>0</v>
      </c>
      <c r="W24" s="61">
        <v>0</v>
      </c>
      <c r="X24" s="61">
        <v>861.94174757281496</v>
      </c>
      <c r="Y24" s="61">
        <v>260.19417475728198</v>
      </c>
      <c r="Z24" s="61"/>
      <c r="AA24" s="61">
        <v>2453.3009708737891</v>
      </c>
    </row>
    <row r="25" spans="1:27" x14ac:dyDescent="0.45">
      <c r="A25" s="60" t="s">
        <v>242</v>
      </c>
      <c r="B25" s="61">
        <v>0</v>
      </c>
      <c r="C25" s="61">
        <v>0</v>
      </c>
      <c r="D25" s="61">
        <v>0</v>
      </c>
      <c r="E25" s="61">
        <v>0</v>
      </c>
      <c r="F25" s="61">
        <v>0</v>
      </c>
      <c r="G25" s="61">
        <v>1402.912621359224</v>
      </c>
      <c r="H25" s="61">
        <v>0</v>
      </c>
      <c r="I25" s="61">
        <v>1564.077669902915</v>
      </c>
      <c r="J25" s="61">
        <v>0</v>
      </c>
      <c r="K25" s="61">
        <v>134.95145631067999</v>
      </c>
      <c r="L25" s="61">
        <v>253.398058252428</v>
      </c>
      <c r="M25" s="61">
        <v>0</v>
      </c>
      <c r="N25" s="61">
        <v>118.932038834951</v>
      </c>
      <c r="O25" s="61">
        <v>0</v>
      </c>
      <c r="P25" s="61">
        <v>0</v>
      </c>
      <c r="Q25" s="61">
        <v>0</v>
      </c>
      <c r="R25" s="61">
        <v>0</v>
      </c>
      <c r="S25" s="61">
        <v>0</v>
      </c>
      <c r="T25" s="61">
        <v>0</v>
      </c>
      <c r="U25" s="61">
        <v>0</v>
      </c>
      <c r="V25" s="61">
        <v>169.90291262135901</v>
      </c>
      <c r="W25" s="61">
        <v>0</v>
      </c>
      <c r="X25" s="61">
        <v>4791.0679611650494</v>
      </c>
      <c r="Y25" s="61">
        <v>494.66019417475701</v>
      </c>
      <c r="Z25" s="61"/>
      <c r="AA25" s="61">
        <v>8929.9029126213645</v>
      </c>
    </row>
    <row r="26" spans="1:27" x14ac:dyDescent="0.45">
      <c r="A26" s="60" t="s">
        <v>171</v>
      </c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</row>
    <row r="27" spans="1:27" x14ac:dyDescent="0.45">
      <c r="A27" s="60" t="s">
        <v>172</v>
      </c>
      <c r="B27" s="61">
        <v>0</v>
      </c>
      <c r="C27" s="61">
        <v>8325.2427184465905</v>
      </c>
      <c r="D27" s="61">
        <v>0</v>
      </c>
      <c r="E27" s="61">
        <v>0</v>
      </c>
      <c r="F27" s="61">
        <v>0</v>
      </c>
      <c r="G27" s="61">
        <v>11484.466019417494</v>
      </c>
      <c r="H27" s="61">
        <v>0</v>
      </c>
      <c r="I27" s="61">
        <v>36935.436893203921</v>
      </c>
      <c r="J27" s="61">
        <v>0</v>
      </c>
      <c r="K27" s="61">
        <v>5773.7864077670183</v>
      </c>
      <c r="L27" s="61">
        <v>6316.9902912621628</v>
      </c>
      <c r="M27" s="61">
        <v>0</v>
      </c>
      <c r="N27" s="61">
        <v>1041.2621359223301</v>
      </c>
      <c r="O27" s="61">
        <v>0</v>
      </c>
      <c r="P27" s="61">
        <v>4681.5533980582359</v>
      </c>
      <c r="Q27" s="61">
        <v>0</v>
      </c>
      <c r="R27" s="61">
        <v>6641.6504854369105</v>
      </c>
      <c r="S27" s="61">
        <v>2065.5339805825233</v>
      </c>
      <c r="T27" s="61">
        <v>0</v>
      </c>
      <c r="U27" s="61">
        <v>0</v>
      </c>
      <c r="V27" s="61">
        <v>4466.0194174757216</v>
      </c>
      <c r="W27" s="61">
        <v>0</v>
      </c>
      <c r="X27" s="61">
        <v>39026.291262135921</v>
      </c>
      <c r="Y27" s="61">
        <v>21473.689320388359</v>
      </c>
      <c r="Z27" s="61"/>
      <c r="AA27" s="61">
        <v>148231.92233009721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Summary</vt:lpstr>
      <vt:lpstr>Template BV</vt:lpstr>
      <vt:lpstr>Template PL</vt:lpstr>
      <vt:lpstr>Template BL</vt:lpstr>
      <vt:lpstr>Template BA</vt:lpstr>
      <vt:lpstr>OCT_BV</vt:lpstr>
      <vt:lpstr>OCT_BV_ROOM</vt:lpstr>
      <vt:lpstr>OCT_BV_REV</vt:lpstr>
      <vt:lpstr>OCT_BV_CM</vt:lpstr>
      <vt:lpstr>OCT_BV_CM_ROOM</vt:lpstr>
      <vt:lpstr>OCT_BV_CM_REV</vt:lpstr>
    </vt:vector>
  </TitlesOfParts>
  <Company>Goeres-Group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John-Philippe Theissen</dc:creator>
  <cp:lastModifiedBy>John-Philippe Theissen</cp:lastModifiedBy>
  <dcterms:created xsi:type="dcterms:W3CDTF">2017-10-24T11:23:03Z</dcterms:created>
  <dcterms:modified xsi:type="dcterms:W3CDTF">2017-10-25T13:59:05Z</dcterms:modified>
</cp:coreProperties>
</file>