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ocalData\A069811\Desktop\cablages\TOSCA Methodologie\"/>
    </mc:Choice>
  </mc:AlternateContent>
  <bookViews>
    <workbookView xWindow="0" yWindow="0" windowWidth="19200" windowHeight="12885"/>
  </bookViews>
  <sheets>
    <sheet name="CALCUL " sheetId="1" r:id="rId1"/>
    <sheet name="QR" sheetId="3" r:id="rId2"/>
    <sheet name="Feuil2" sheetId="2" r:id="rId3"/>
  </sheets>
  <definedNames>
    <definedName name="_xlnm._FilterDatabase" localSheetId="0" hidden="1">'CALCUL '!$A$7:$V$54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3" i="1" l="1"/>
  <c r="O72" i="1"/>
  <c r="O71" i="1"/>
  <c r="P71" i="1"/>
  <c r="O54" i="1" l="1"/>
  <c r="P54" i="1"/>
  <c r="Q54" i="1"/>
  <c r="R54" i="1"/>
  <c r="S54" i="1"/>
  <c r="T54" i="1"/>
  <c r="N54" i="1"/>
  <c r="O56" i="1" l="1"/>
  <c r="P56" i="1"/>
  <c r="Q56" i="1"/>
  <c r="N56" i="1"/>
  <c r="P55" i="1"/>
  <c r="Q55" i="1"/>
  <c r="O55" i="1"/>
  <c r="N55" i="1"/>
  <c r="O53" i="1"/>
  <c r="P53" i="1"/>
  <c r="Q53" i="1"/>
  <c r="R53" i="1"/>
  <c r="S53" i="1"/>
  <c r="T53" i="1"/>
  <c r="N53" i="1"/>
  <c r="G52" i="1"/>
  <c r="B2" i="2"/>
  <c r="B3" i="2" s="1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8" i="1"/>
  <c r="M9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8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8" i="1"/>
  <c r="I9" i="1"/>
  <c r="F9" i="1" s="1"/>
  <c r="G9" i="1" s="1"/>
  <c r="I10" i="1"/>
  <c r="I11" i="1"/>
  <c r="I12" i="1"/>
  <c r="F12" i="1" s="1"/>
  <c r="G12" i="1" s="1"/>
  <c r="I13" i="1"/>
  <c r="F13" i="1" s="1"/>
  <c r="G13" i="1" s="1"/>
  <c r="I14" i="1"/>
  <c r="I15" i="1"/>
  <c r="I16" i="1"/>
  <c r="F16" i="1" s="1"/>
  <c r="G16" i="1" s="1"/>
  <c r="I17" i="1"/>
  <c r="F17" i="1" s="1"/>
  <c r="G17" i="1" s="1"/>
  <c r="I18" i="1"/>
  <c r="I19" i="1"/>
  <c r="I20" i="1"/>
  <c r="F20" i="1" s="1"/>
  <c r="G20" i="1" s="1"/>
  <c r="I21" i="1"/>
  <c r="F21" i="1" s="1"/>
  <c r="G21" i="1" s="1"/>
  <c r="I22" i="1"/>
  <c r="I23" i="1"/>
  <c r="I24" i="1"/>
  <c r="F24" i="1" s="1"/>
  <c r="G24" i="1" s="1"/>
  <c r="I25" i="1"/>
  <c r="F25" i="1" s="1"/>
  <c r="G25" i="1" s="1"/>
  <c r="I26" i="1"/>
  <c r="I27" i="1"/>
  <c r="I28" i="1"/>
  <c r="F28" i="1" s="1"/>
  <c r="G28" i="1" s="1"/>
  <c r="I29" i="1"/>
  <c r="F29" i="1" s="1"/>
  <c r="G29" i="1" s="1"/>
  <c r="I30" i="1"/>
  <c r="I31" i="1"/>
  <c r="I32" i="1"/>
  <c r="F32" i="1" s="1"/>
  <c r="G32" i="1" s="1"/>
  <c r="I33" i="1"/>
  <c r="F33" i="1" s="1"/>
  <c r="G33" i="1" s="1"/>
  <c r="I34" i="1"/>
  <c r="I35" i="1"/>
  <c r="I36" i="1"/>
  <c r="F36" i="1" s="1"/>
  <c r="G36" i="1" s="1"/>
  <c r="I37" i="1"/>
  <c r="F37" i="1" s="1"/>
  <c r="G37" i="1" s="1"/>
  <c r="I38" i="1"/>
  <c r="I39" i="1"/>
  <c r="I40" i="1"/>
  <c r="F40" i="1" s="1"/>
  <c r="G40" i="1" s="1"/>
  <c r="I41" i="1"/>
  <c r="F41" i="1" s="1"/>
  <c r="G41" i="1" s="1"/>
  <c r="I42" i="1"/>
  <c r="I43" i="1"/>
  <c r="I44" i="1"/>
  <c r="F44" i="1" s="1"/>
  <c r="G44" i="1" s="1"/>
  <c r="I45" i="1"/>
  <c r="F45" i="1" s="1"/>
  <c r="G45" i="1" s="1"/>
  <c r="I46" i="1"/>
  <c r="I47" i="1"/>
  <c r="I48" i="1"/>
  <c r="F48" i="1" s="1"/>
  <c r="G48" i="1" s="1"/>
  <c r="I49" i="1"/>
  <c r="F49" i="1" s="1"/>
  <c r="G49" i="1" s="1"/>
  <c r="I50" i="1"/>
  <c r="I51" i="1"/>
  <c r="I8" i="1"/>
  <c r="F8" i="1" s="1"/>
  <c r="G8" i="1" s="1"/>
  <c r="F50" i="1" l="1"/>
  <c r="G50" i="1" s="1"/>
  <c r="F46" i="1"/>
  <c r="G46" i="1" s="1"/>
  <c r="F42" i="1"/>
  <c r="G42" i="1" s="1"/>
  <c r="F38" i="1"/>
  <c r="G38" i="1" s="1"/>
  <c r="F34" i="1"/>
  <c r="G34" i="1" s="1"/>
  <c r="F30" i="1"/>
  <c r="G30" i="1" s="1"/>
  <c r="F26" i="1"/>
  <c r="G26" i="1" s="1"/>
  <c r="F22" i="1"/>
  <c r="G22" i="1" s="1"/>
  <c r="F18" i="1"/>
  <c r="G18" i="1" s="1"/>
  <c r="F14" i="1"/>
  <c r="G14" i="1" s="1"/>
  <c r="F10" i="1"/>
  <c r="G10" i="1" s="1"/>
  <c r="F47" i="1"/>
  <c r="G47" i="1" s="1"/>
  <c r="F39" i="1"/>
  <c r="G39" i="1" s="1"/>
  <c r="F35" i="1"/>
  <c r="G35" i="1" s="1"/>
  <c r="F31" i="1"/>
  <c r="G31" i="1" s="1"/>
  <c r="F27" i="1"/>
  <c r="G27" i="1" s="1"/>
  <c r="F23" i="1"/>
  <c r="G23" i="1" s="1"/>
  <c r="F19" i="1"/>
  <c r="G19" i="1" s="1"/>
  <c r="F15" i="1"/>
  <c r="G15" i="1" s="1"/>
  <c r="F11" i="1"/>
  <c r="G11" i="1" s="1"/>
  <c r="F51" i="1"/>
  <c r="G51" i="1" s="1"/>
  <c r="F43" i="1"/>
  <c r="G43" i="1" s="1"/>
  <c r="M71" i="1"/>
  <c r="N71" i="1" l="1"/>
  <c r="M72" i="1" s="1"/>
</calcChain>
</file>

<file path=xl/sharedStrings.xml><?xml version="1.0" encoding="utf-8"?>
<sst xmlns="http://schemas.openxmlformats.org/spreadsheetml/2006/main" count="594" uniqueCount="141">
  <si>
    <t xml:space="preserve">Date Application train </t>
  </si>
  <si>
    <t>07/06/117</t>
  </si>
  <si>
    <t>ancienne ref</t>
  </si>
  <si>
    <t>Mars</t>
  </si>
  <si>
    <t>Avril</t>
  </si>
  <si>
    <t>Mai</t>
  </si>
  <si>
    <t>Juin</t>
  </si>
  <si>
    <t>Juillet</t>
  </si>
  <si>
    <t>Ancienne ref</t>
  </si>
  <si>
    <t>Désignation</t>
  </si>
  <si>
    <t>Nouvelle ref</t>
  </si>
  <si>
    <t>Designation</t>
  </si>
  <si>
    <t>Jan</t>
  </si>
  <si>
    <t>Fev</t>
  </si>
  <si>
    <t>Aout</t>
  </si>
  <si>
    <t>Total QR</t>
  </si>
  <si>
    <t>Gain au veh</t>
  </si>
  <si>
    <t>PCE</t>
  </si>
  <si>
    <t>MGA</t>
  </si>
  <si>
    <t>Quantités réelles</t>
  </si>
  <si>
    <t>Unité d'achat</t>
  </si>
  <si>
    <t>Fournisseur</t>
  </si>
  <si>
    <t>Client</t>
  </si>
  <si>
    <t>Commodity Code</t>
  </si>
  <si>
    <t>Référence</t>
  </si>
  <si>
    <t>09.2017</t>
  </si>
  <si>
    <t>08.2017</t>
  </si>
  <si>
    <t>07.2017</t>
  </si>
  <si>
    <t>06.2017</t>
  </si>
  <si>
    <t>05.2017</t>
  </si>
  <si>
    <t>04.2017</t>
  </si>
  <si>
    <t>03.2017</t>
  </si>
  <si>
    <t>02.2017</t>
  </si>
  <si>
    <t>01.2017</t>
  </si>
  <si>
    <t>Mois/Année Civile</t>
  </si>
  <si>
    <t>Rapport Quantités Réceptionnées</t>
  </si>
  <si>
    <t>Novembre</t>
  </si>
  <si>
    <t>Septembre</t>
  </si>
  <si>
    <t>Octobre</t>
  </si>
  <si>
    <t>Décembre</t>
  </si>
  <si>
    <t>240145276Y</t>
  </si>
  <si>
    <t>240145894Y</t>
  </si>
  <si>
    <t>240145988Y</t>
  </si>
  <si>
    <t>240146116Y</t>
  </si>
  <si>
    <t>240146173Y</t>
  </si>
  <si>
    <t>240146251Y</t>
  </si>
  <si>
    <t>240146736Y</t>
  </si>
  <si>
    <t>240143560Y</t>
  </si>
  <si>
    <t>240143798Y</t>
  </si>
  <si>
    <t>240143873Y</t>
  </si>
  <si>
    <t>240143953Y</t>
  </si>
  <si>
    <t>240143978Y</t>
  </si>
  <si>
    <t>240144670Y</t>
  </si>
  <si>
    <t>240145483Y</t>
  </si>
  <si>
    <t>240145538Y</t>
  </si>
  <si>
    <t>240145573Y</t>
  </si>
  <si>
    <t>240145734Y</t>
  </si>
  <si>
    <t>240146200Y</t>
  </si>
  <si>
    <t>240146801Y</t>
  </si>
  <si>
    <t>240146890Y</t>
  </si>
  <si>
    <t>240146943Y</t>
  </si>
  <si>
    <t>240147075Y</t>
  </si>
  <si>
    <t>240147113Y</t>
  </si>
  <si>
    <t>240147320Y</t>
  </si>
  <si>
    <t>240147343Y</t>
  </si>
  <si>
    <t>240147432Y</t>
  </si>
  <si>
    <t>240147599Y</t>
  </si>
  <si>
    <t>240147679Y</t>
  </si>
  <si>
    <t>240147843Y</t>
  </si>
  <si>
    <t>240147866Y</t>
  </si>
  <si>
    <t>240148393Y</t>
  </si>
  <si>
    <t>240140243Y</t>
  </si>
  <si>
    <t>240140637Y</t>
  </si>
  <si>
    <t>240140797Y</t>
  </si>
  <si>
    <t>240140890Y</t>
  </si>
  <si>
    <t>240141540Y</t>
  </si>
  <si>
    <t>240141722Y</t>
  </si>
  <si>
    <t>240141740Y</t>
  </si>
  <si>
    <t>240141868Y</t>
  </si>
  <si>
    <t>240142073Y</t>
  </si>
  <si>
    <t>240142091Y</t>
  </si>
  <si>
    <t>240142137Y</t>
  </si>
  <si>
    <t>240142171Y</t>
  </si>
  <si>
    <t>240142176Y</t>
  </si>
  <si>
    <t>240140343Y</t>
  </si>
  <si>
    <t>240140345Y</t>
  </si>
  <si>
    <t>240140694Y</t>
  </si>
  <si>
    <t>240141477Y</t>
  </si>
  <si>
    <t>240141546Y</t>
  </si>
  <si>
    <t>240141592Y</t>
  </si>
  <si>
    <t>240141673Y</t>
  </si>
  <si>
    <t>240141762Y</t>
  </si>
  <si>
    <t>240141862Y</t>
  </si>
  <si>
    <t>240142110Y</t>
  </si>
  <si>
    <t>240142274Y</t>
  </si>
  <si>
    <t>240142318Y</t>
  </si>
  <si>
    <t>240142756Y</t>
  </si>
  <si>
    <t>240144212Y</t>
  </si>
  <si>
    <t>240144819Y</t>
  </si>
  <si>
    <t>240144851Y</t>
  </si>
  <si>
    <t>240144955Y</t>
  </si>
  <si>
    <t>240144960Y</t>
  </si>
  <si>
    <t>240144983Y</t>
  </si>
  <si>
    <t>240145644Y</t>
  </si>
  <si>
    <t>240145753Y</t>
  </si>
  <si>
    <t>240145787Y</t>
  </si>
  <si>
    <t>240146060Y</t>
  </si>
  <si>
    <t>240146894Y</t>
  </si>
  <si>
    <t>240147123Y</t>
  </si>
  <si>
    <t>240147219Y</t>
  </si>
  <si>
    <t>240147331Y</t>
  </si>
  <si>
    <t>240147375Y</t>
  </si>
  <si>
    <t>240147444Y</t>
  </si>
  <si>
    <t>240147515Y</t>
  </si>
  <si>
    <t>240147628Y</t>
  </si>
  <si>
    <t>240147743Y</t>
  </si>
  <si>
    <t>240147755Y</t>
  </si>
  <si>
    <t>240148166Y</t>
  </si>
  <si>
    <t>240148266Y</t>
  </si>
  <si>
    <t>240148463Y</t>
  </si>
  <si>
    <t>240148825Y</t>
  </si>
  <si>
    <t>240148868Y</t>
  </si>
  <si>
    <t>240148877Y</t>
  </si>
  <si>
    <t>240148900Y</t>
  </si>
  <si>
    <t>240148990Y</t>
  </si>
  <si>
    <t>240149255Y</t>
  </si>
  <si>
    <t>240149636Y</t>
  </si>
  <si>
    <t>240149763Y</t>
  </si>
  <si>
    <t>240149995Y</t>
  </si>
  <si>
    <t>GMP</t>
  </si>
  <si>
    <t>Site</t>
  </si>
  <si>
    <t>nouvelle ref</t>
  </si>
  <si>
    <t>Total CA</t>
  </si>
  <si>
    <t>Ancien CA</t>
  </si>
  <si>
    <t>Prix famille de référence</t>
  </si>
  <si>
    <t>Prix ancienne réf</t>
  </si>
  <si>
    <t>Prix nouvelle réf</t>
  </si>
  <si>
    <t>Volume</t>
  </si>
  <si>
    <t>Gain CA</t>
  </si>
  <si>
    <t>Gain prix famille
moyen mensualisé</t>
  </si>
  <si>
    <t>Nouveau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</si>
</sst>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"/>
    <numFmt numFmtId="165" formatCode="#,##0.000\ &quot;€&quot;"/>
    <numFmt numFmtId="166" formatCode="#,##0.000;\-#,##0.000;#,##0.000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8"/>
      <color rgb="FF000000"/>
      <name val="Arial"/>
      <family val="2"/>
    </font>
    <font>
      <sz val="10"/>
      <color theme="1"/>
      <name val="Calibri"/>
      <family val="2"/>
      <scheme val="minor"/>
    </font>
    <font>
      <b/>
      <sz val="8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C4C4"/>
        <bgColor indexed="64"/>
      </patternFill>
    </fill>
    <fill>
      <patternFill patternType="solid">
        <fgColor rgb="FFE9EEF4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/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/>
      <right/>
      <top style="medium">
        <color rgb="FFAEAEAE"/>
      </top>
      <bottom style="medium">
        <color rgb="FFAEAEAE"/>
      </bottom>
      <diagonal/>
    </border>
    <border>
      <left style="medium">
        <color rgb="FFAEAEAE"/>
      </left>
      <right/>
      <top style="medium">
        <color rgb="FFAEAEAE"/>
      </top>
      <bottom style="medium">
        <color rgb="FFAEAEAE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Border="1"/>
    <xf numFmtId="0" fontId="2" fillId="2" borderId="1" xfId="3" applyFill="1" applyBorder="1" applyAlignment="1"/>
    <xf numFmtId="0" fontId="2" fillId="2" borderId="2" xfId="3" applyFill="1" applyBorder="1" applyAlignment="1"/>
    <xf numFmtId="0" fontId="2" fillId="2" borderId="3" xfId="3" applyFill="1" applyBorder="1" applyAlignment="1"/>
    <xf numFmtId="0" fontId="2" fillId="2" borderId="4" xfId="3" applyFill="1" applyBorder="1" applyAlignment="1">
      <alignment vertical="center" wrapText="1"/>
    </xf>
    <xf numFmtId="0" fontId="2" fillId="2" borderId="6" xfId="3" applyFill="1" applyBorder="1" applyAlignment="1">
      <alignment vertical="center" wrapText="1"/>
    </xf>
    <xf numFmtId="0" fontId="2" fillId="2" borderId="7" xfId="3" applyFont="1" applyFill="1" applyBorder="1" applyAlignment="1">
      <alignment horizontal="center" vertical="center" wrapText="1"/>
    </xf>
    <xf numFmtId="0" fontId="2" fillId="2" borderId="8" xfId="3" applyFill="1" applyBorder="1" applyAlignment="1">
      <alignment horizontal="center" vertical="center" wrapText="1"/>
    </xf>
    <xf numFmtId="0" fontId="2" fillId="2" borderId="9" xfId="3" applyFill="1" applyBorder="1" applyAlignment="1">
      <alignment vertical="center" wrapText="1"/>
    </xf>
    <xf numFmtId="0" fontId="2" fillId="2" borderId="10" xfId="3" applyFill="1" applyBorder="1" applyAlignment="1">
      <alignment vertical="center" wrapText="1"/>
    </xf>
    <xf numFmtId="0" fontId="2" fillId="2" borderId="11" xfId="3" applyFill="1" applyBorder="1" applyAlignment="1">
      <alignment vertical="center" wrapText="1"/>
    </xf>
    <xf numFmtId="0" fontId="2" fillId="2" borderId="10" xfId="3" applyFill="1" applyBorder="1" applyAlignment="1">
      <alignment horizontal="center" vertical="center" wrapText="1"/>
    </xf>
    <xf numFmtId="0" fontId="3" fillId="0" borderId="12" xfId="0" applyFont="1" applyFill="1" applyBorder="1" applyAlignment="1">
      <alignment vertical="center" wrapText="1"/>
    </xf>
    <xf numFmtId="0" fontId="4" fillId="0" borderId="12" xfId="4" applyNumberFormat="1" applyFont="1" applyFill="1" applyBorder="1" applyAlignment="1">
      <alignment horizontal="left" vertical="top"/>
    </xf>
    <xf numFmtId="0" fontId="3" fillId="3" borderId="12" xfId="0" applyFont="1" applyFill="1" applyBorder="1" applyAlignment="1">
      <alignment vertical="center" wrapText="1"/>
    </xf>
    <xf numFmtId="0" fontId="4" fillId="3" borderId="12" xfId="4" applyNumberFormat="1" applyFont="1" applyFill="1" applyBorder="1" applyAlignment="1">
      <alignment horizontal="left" vertical="top"/>
    </xf>
    <xf numFmtId="44" fontId="4" fillId="0" borderId="12" xfId="2" applyFont="1" applyFill="1" applyBorder="1" applyAlignment="1"/>
    <xf numFmtId="43" fontId="4" fillId="0" borderId="12" xfId="1" applyFont="1" applyFill="1" applyBorder="1" applyAlignment="1"/>
    <xf numFmtId="1" fontId="4" fillId="3" borderId="12" xfId="3" applyNumberFormat="1" applyFont="1" applyFill="1" applyBorder="1" applyAlignment="1">
      <alignment horizontal="center"/>
    </xf>
    <xf numFmtId="164" fontId="2" fillId="3" borderId="12" xfId="3" applyNumberFormat="1" applyFill="1" applyBorder="1" applyAlignment="1">
      <alignment horizontal="center"/>
    </xf>
    <xf numFmtId="0" fontId="3" fillId="0" borderId="13" xfId="0" applyFont="1" applyFill="1" applyBorder="1" applyAlignment="1">
      <alignment vertical="center" wrapText="1"/>
    </xf>
    <xf numFmtId="0" fontId="3" fillId="3" borderId="13" xfId="0" applyFont="1" applyFill="1" applyBorder="1" applyAlignment="1">
      <alignment vertical="center" wrapText="1"/>
    </xf>
    <xf numFmtId="3" fontId="4" fillId="0" borderId="12" xfId="3" applyNumberFormat="1" applyFont="1" applyFill="1" applyBorder="1" applyAlignment="1"/>
    <xf numFmtId="0" fontId="2" fillId="0" borderId="0" xfId="3" applyAlignment="1">
      <alignment horizontal="center"/>
    </xf>
    <xf numFmtId="0" fontId="2" fillId="4" borderId="14" xfId="3" applyFill="1" applyBorder="1" applyAlignment="1">
      <alignment horizontal="center"/>
    </xf>
    <xf numFmtId="1" fontId="2" fillId="0" borderId="15" xfId="3" applyNumberFormat="1" applyFont="1" applyBorder="1" applyAlignment="1">
      <alignment horizontal="center"/>
    </xf>
    <xf numFmtId="0" fontId="2" fillId="5" borderId="1" xfId="3" applyFill="1" applyBorder="1" applyAlignment="1">
      <alignment horizontal="center"/>
    </xf>
    <xf numFmtId="0" fontId="2" fillId="5" borderId="3" xfId="3" applyFill="1" applyBorder="1" applyAlignment="1">
      <alignment horizontal="center"/>
    </xf>
    <xf numFmtId="166" fontId="5" fillId="6" borderId="16" xfId="0" applyNumberFormat="1" applyFont="1" applyFill="1" applyBorder="1" applyAlignment="1">
      <alignment horizontal="right" vertical="center" wrapText="1"/>
    </xf>
    <xf numFmtId="49" fontId="5" fillId="6" borderId="16" xfId="0" applyNumberFormat="1" applyFont="1" applyFill="1" applyBorder="1" applyAlignment="1">
      <alignment horizontal="right" vertical="center" wrapText="1"/>
    </xf>
    <xf numFmtId="49" fontId="5" fillId="7" borderId="16" xfId="0" applyNumberFormat="1" applyFont="1" applyFill="1" applyBorder="1" applyAlignment="1">
      <alignment horizontal="left" vertical="center" wrapText="1"/>
    </xf>
    <xf numFmtId="166" fontId="5" fillId="8" borderId="16" xfId="0" applyNumberFormat="1" applyFont="1" applyFill="1" applyBorder="1" applyAlignment="1">
      <alignment horizontal="right" vertical="center" wrapText="1"/>
    </xf>
    <xf numFmtId="49" fontId="5" fillId="8" borderId="16" xfId="0" applyNumberFormat="1" applyFont="1" applyFill="1" applyBorder="1" applyAlignment="1">
      <alignment horizontal="right" vertical="center" wrapText="1"/>
    </xf>
    <xf numFmtId="49" fontId="5" fillId="7" borderId="16" xfId="0" applyNumberFormat="1" applyFont="1" applyFill="1" applyBorder="1" applyAlignment="1">
      <alignment horizontal="right" vertical="center" wrapText="1"/>
    </xf>
    <xf numFmtId="0" fontId="6" fillId="0" borderId="0" xfId="0" applyFont="1" applyAlignment="1">
      <alignment wrapText="1"/>
    </xf>
    <xf numFmtId="49" fontId="7" fillId="6" borderId="0" xfId="0" applyNumberFormat="1" applyFont="1" applyFill="1" applyAlignment="1">
      <alignment wrapText="1"/>
    </xf>
    <xf numFmtId="0" fontId="2" fillId="2" borderId="5" xfId="3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4" fillId="0" borderId="0" xfId="4" applyNumberFormat="1" applyFont="1" applyFill="1" applyBorder="1" applyAlignment="1">
      <alignment horizontal="left" vertical="top"/>
    </xf>
    <xf numFmtId="0" fontId="3" fillId="3" borderId="0" xfId="0" applyFont="1" applyFill="1" applyBorder="1" applyAlignment="1">
      <alignment vertical="center" wrapText="1"/>
    </xf>
    <xf numFmtId="0" fontId="4" fillId="3" borderId="0" xfId="4" applyNumberFormat="1" applyFont="1" applyFill="1" applyBorder="1" applyAlignment="1">
      <alignment horizontal="left" vertical="top"/>
    </xf>
    <xf numFmtId="3" fontId="4" fillId="0" borderId="0" xfId="3" applyNumberFormat="1" applyFont="1" applyFill="1" applyBorder="1" applyAlignment="1"/>
    <xf numFmtId="44" fontId="4" fillId="0" borderId="0" xfId="2" applyFont="1" applyFill="1" applyBorder="1" applyAlignment="1"/>
    <xf numFmtId="1" fontId="4" fillId="3" borderId="0" xfId="3" applyNumberFormat="1" applyFont="1" applyFill="1" applyBorder="1" applyAlignment="1">
      <alignment horizontal="center"/>
    </xf>
    <xf numFmtId="164" fontId="2" fillId="3" borderId="0" xfId="3" applyNumberFormat="1" applyFill="1" applyBorder="1" applyAlignment="1">
      <alignment horizontal="center"/>
    </xf>
    <xf numFmtId="49" fontId="0" fillId="0" borderId="0" xfId="0" applyNumberFormat="1"/>
    <xf numFmtId="164" fontId="2" fillId="0" borderId="0" xfId="3" applyNumberFormat="1" applyFill="1" applyBorder="1" applyAlignment="1">
      <alignment horizontal="center"/>
    </xf>
    <xf numFmtId="1" fontId="2" fillId="0" borderId="20" xfId="3" applyNumberFormat="1" applyBorder="1" applyAlignment="1">
      <alignment horizontal="center"/>
    </xf>
    <xf numFmtId="1" fontId="2" fillId="0" borderId="21" xfId="3" applyNumberFormat="1" applyBorder="1" applyAlignment="1">
      <alignment horizontal="center"/>
    </xf>
    <xf numFmtId="1" fontId="4" fillId="0" borderId="12" xfId="2" applyNumberFormat="1" applyFont="1" applyFill="1" applyBorder="1" applyAlignment="1"/>
    <xf numFmtId="0" fontId="2" fillId="0" borderId="1" xfId="3" applyFont="1" applyBorder="1" applyAlignment="1">
      <alignment horizontal="left"/>
    </xf>
    <xf numFmtId="0" fontId="2" fillId="0" borderId="3" xfId="3" applyBorder="1" applyAlignment="1">
      <alignment horizontal="left"/>
    </xf>
    <xf numFmtId="0" fontId="0" fillId="0" borderId="22" xfId="0" applyBorder="1"/>
    <xf numFmtId="44" fontId="0" fillId="0" borderId="22" xfId="0" applyNumberFormat="1" applyBorder="1"/>
    <xf numFmtId="0" fontId="0" fillId="0" borderId="22" xfId="0" applyBorder="1" applyAlignment="1">
      <alignment wrapText="1"/>
    </xf>
    <xf numFmtId="1" fontId="4" fillId="3" borderId="22" xfId="3" applyNumberFormat="1" applyFont="1" applyFill="1" applyBorder="1" applyAlignment="1">
      <alignment horizontal="center"/>
    </xf>
    <xf numFmtId="0" fontId="2" fillId="4" borderId="1" xfId="3" applyFill="1" applyBorder="1" applyAlignment="1">
      <alignment horizontal="center"/>
    </xf>
    <xf numFmtId="0" fontId="2" fillId="4" borderId="3" xfId="3" applyFill="1" applyBorder="1" applyAlignment="1">
      <alignment horizontal="center"/>
    </xf>
    <xf numFmtId="44" fontId="0" fillId="0" borderId="1" xfId="2" applyFont="1" applyBorder="1" applyAlignment="1">
      <alignment horizontal="center"/>
    </xf>
    <xf numFmtId="44" fontId="0" fillId="0" borderId="3" xfId="2" applyFont="1" applyBorder="1" applyAlignment="1">
      <alignment horizontal="center"/>
    </xf>
    <xf numFmtId="165" fontId="4" fillId="5" borderId="1" xfId="3" applyNumberFormat="1" applyFont="1" applyFill="1" applyBorder="1" applyAlignment="1">
      <alignment horizontal="right"/>
    </xf>
    <xf numFmtId="165" fontId="4" fillId="5" borderId="2" xfId="3" applyNumberFormat="1" applyFont="1" applyFill="1" applyBorder="1" applyAlignment="1">
      <alignment horizontal="right"/>
    </xf>
    <xf numFmtId="165" fontId="4" fillId="5" borderId="3" xfId="3" applyNumberFormat="1" applyFont="1" applyFill="1" applyBorder="1" applyAlignment="1">
      <alignment horizontal="right"/>
    </xf>
    <xf numFmtId="49" fontId="0" fillId="7" borderId="19" xfId="0" applyNumberFormat="1" applyFill="1" applyBorder="1" applyAlignment="1">
      <alignment horizontal="left" vertical="center" wrapText="1"/>
    </xf>
    <xf numFmtId="49" fontId="0" fillId="7" borderId="18" xfId="0" applyNumberFormat="1" applyFill="1" applyBorder="1" applyAlignment="1">
      <alignment horizontal="left" vertical="center" wrapText="1"/>
    </xf>
    <xf numFmtId="49" fontId="0" fillId="7" borderId="17" xfId="0" applyNumberFormat="1" applyFill="1" applyBorder="1" applyAlignment="1">
      <alignment horizontal="left" vertical="center" wrapText="1"/>
    </xf>
  </cellXfs>
  <cellStyles count="5">
    <cellStyle name="Milliers" xfId="1" builtinId="3"/>
    <cellStyle name="Milliers 2" xfId="4"/>
    <cellStyle name="Monétaire" xfId="2" builtinId="4"/>
    <cellStyle name="Normal" xfId="0" builtinId="0"/>
    <cellStyle name="Normal 2" xfId="3"/>
  </cellStyles>
  <dxfs count="7">
    <dxf>
      <font>
        <condense val="0"/>
        <extend val="0"/>
        <color indexed="10"/>
      </font>
      <fill>
        <patternFill>
          <bgColor indexed="47"/>
        </patternFill>
      </fill>
    </dxf>
    <dxf>
      <font>
        <condense val="0"/>
        <extend val="0"/>
        <color indexed="10"/>
      </font>
      <fill>
        <patternFill>
          <bgColor indexed="47"/>
        </patternFill>
      </fill>
    </dxf>
    <dxf>
      <font>
        <condense val="0"/>
        <extend val="0"/>
        <color indexed="10"/>
      </font>
      <fill>
        <patternFill>
          <bgColor indexed="47"/>
        </patternFill>
      </fill>
    </dxf>
    <dxf>
      <font>
        <condense val="0"/>
        <extend val="0"/>
        <color indexed="10"/>
      </font>
      <fill>
        <patternFill>
          <bgColor indexed="47"/>
        </patternFill>
      </fill>
    </dxf>
    <dxf>
      <font>
        <condense val="0"/>
        <extend val="0"/>
        <color indexed="10"/>
      </font>
      <fill>
        <patternFill>
          <bgColor indexed="47"/>
        </patternFill>
      </fill>
    </dxf>
    <dxf>
      <font>
        <condense val="0"/>
        <extend val="0"/>
        <color indexed="10"/>
      </font>
      <fill>
        <patternFill>
          <bgColor indexed="47"/>
        </patternFill>
      </fill>
    </dxf>
    <dxf>
      <font>
        <condense val="0"/>
        <extend val="0"/>
        <color indexed="10"/>
      </font>
      <fill>
        <patternFill>
          <bgColor indexed="4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3:V73"/>
  <sheetViews>
    <sheetView tabSelected="1" workbookViewId="0">
      <selection activeCell="N8" sqref="N8:N22"/>
    </sheetView>
  </sheetViews>
  <sheetFormatPr baseColWidth="10" defaultRowHeight="15" x14ac:dyDescent="0.25"/>
  <cols>
    <col min="2" max="2" width="21.28515625" bestFit="1" customWidth="1"/>
    <col min="3" max="3" width="24.28515625" customWidth="1"/>
    <col min="4" max="4" width="21" bestFit="1" customWidth="1"/>
    <col min="6" max="6" width="10.140625" bestFit="1" customWidth="1"/>
    <col min="7" max="7" width="12.85546875" bestFit="1" customWidth="1"/>
    <col min="13" max="13" width="13.85546875" customWidth="1"/>
    <col min="14" max="14" width="12.140625" bestFit="1" customWidth="1"/>
    <col min="15" max="15" width="14" customWidth="1"/>
    <col min="17" max="17" width="13.5703125" customWidth="1"/>
    <col min="18" max="18" width="13.140625" customWidth="1"/>
    <col min="19" max="19" width="12.28515625" customWidth="1"/>
    <col min="20" max="20" width="12.85546875" customWidth="1"/>
    <col min="21" max="21" width="12.42578125" bestFit="1" customWidth="1"/>
  </cols>
  <sheetData>
    <row r="3" spans="1:22" x14ac:dyDescent="0.25">
      <c r="A3" t="s">
        <v>0</v>
      </c>
      <c r="C3" t="s">
        <v>1</v>
      </c>
    </row>
    <row r="4" spans="1:22" ht="15.75" thickBot="1" x14ac:dyDescent="0.3"/>
    <row r="5" spans="1:22" ht="15.75" thickBot="1" x14ac:dyDescent="0.3">
      <c r="A5" s="1"/>
      <c r="B5" s="1"/>
      <c r="C5" s="1"/>
      <c r="D5" s="1"/>
      <c r="E5" s="2" t="s">
        <v>130</v>
      </c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4"/>
    </row>
    <row r="6" spans="1:22" ht="15.75" thickBot="1" x14ac:dyDescent="0.3">
      <c r="A6" s="1"/>
      <c r="B6" s="1"/>
      <c r="C6" s="1"/>
      <c r="D6" s="1"/>
      <c r="E6" s="2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4"/>
    </row>
    <row r="7" spans="1:22" ht="26.25" thickBot="1" x14ac:dyDescent="0.3">
      <c r="A7" s="7" t="s">
        <v>8</v>
      </c>
      <c r="B7" s="7" t="s">
        <v>9</v>
      </c>
      <c r="C7" s="7" t="s">
        <v>10</v>
      </c>
      <c r="D7" s="7" t="s">
        <v>11</v>
      </c>
      <c r="E7" s="5" t="s">
        <v>135</v>
      </c>
      <c r="F7" s="37" t="s">
        <v>15</v>
      </c>
      <c r="G7" s="37" t="s">
        <v>133</v>
      </c>
      <c r="H7" s="37" t="s">
        <v>136</v>
      </c>
      <c r="I7" s="8" t="s">
        <v>12</v>
      </c>
      <c r="J7" s="8" t="s">
        <v>13</v>
      </c>
      <c r="K7" s="9" t="s">
        <v>3</v>
      </c>
      <c r="L7" s="6" t="s">
        <v>4</v>
      </c>
      <c r="M7" s="6" t="s">
        <v>5</v>
      </c>
      <c r="N7" s="6" t="s">
        <v>6</v>
      </c>
      <c r="O7" s="6" t="s">
        <v>7</v>
      </c>
      <c r="P7" s="12" t="s">
        <v>14</v>
      </c>
      <c r="Q7" s="12" t="s">
        <v>37</v>
      </c>
      <c r="R7" s="12" t="s">
        <v>38</v>
      </c>
      <c r="S7" s="10" t="s">
        <v>36</v>
      </c>
      <c r="T7" s="12" t="s">
        <v>39</v>
      </c>
      <c r="U7" s="10"/>
      <c r="V7" s="11"/>
    </row>
    <row r="8" spans="1:22" ht="15.75" thickBot="1" x14ac:dyDescent="0.3">
      <c r="A8" s="13" t="s">
        <v>40</v>
      </c>
      <c r="B8" s="14" t="s">
        <v>129</v>
      </c>
      <c r="C8" s="15" t="s">
        <v>84</v>
      </c>
      <c r="D8" s="16" t="s">
        <v>129</v>
      </c>
      <c r="E8" s="17">
        <v>17.543999999999997</v>
      </c>
      <c r="F8" s="50">
        <f>SUM(I8:M8)</f>
        <v>3</v>
      </c>
      <c r="G8" s="17">
        <f>F8*E8</f>
        <v>52.631999999999991</v>
      </c>
      <c r="H8" s="17">
        <v>37.695999999999998</v>
      </c>
      <c r="I8" s="18">
        <f>VLOOKUP(A8,QR!A:Q,6,0)</f>
        <v>0</v>
      </c>
      <c r="J8" s="18">
        <f>VLOOKUP(A8,QR!A:Q,7,0)</f>
        <v>0</v>
      </c>
      <c r="K8" s="18">
        <f>VLOOKUP(A8,QR!A:Q,8,0)</f>
        <v>0</v>
      </c>
      <c r="L8" s="18">
        <f>VLOOKUP(A8,QR!A:Q,9,0)</f>
        <v>2</v>
      </c>
      <c r="M8" s="18">
        <f>VLOOKUP(A8,QR!A:Q,10,0)</f>
        <v>1</v>
      </c>
      <c r="N8" s="19">
        <f>VLOOKUP(C8,QR!A:Q,11,0)</f>
        <v>81</v>
      </c>
      <c r="O8" s="19">
        <f>VLOOKUP(C8,QR!A:Q,12,0)</f>
        <v>115</v>
      </c>
      <c r="P8" s="19">
        <f>VLOOKUP(C8,QR!A:Q,13,0)</f>
        <v>20</v>
      </c>
      <c r="Q8" s="19">
        <f>VLOOKUP(C8,QR!A:Q,14,0)</f>
        <v>274</v>
      </c>
      <c r="R8" s="19"/>
      <c r="S8" s="19"/>
      <c r="T8" s="19"/>
      <c r="U8" s="19"/>
      <c r="V8" s="20"/>
    </row>
    <row r="9" spans="1:22" ht="15.75" thickBot="1" x14ac:dyDescent="0.3">
      <c r="A9" s="21" t="s">
        <v>41</v>
      </c>
      <c r="B9" s="14" t="s">
        <v>129</v>
      </c>
      <c r="C9" s="22" t="s">
        <v>85</v>
      </c>
      <c r="D9" s="16" t="s">
        <v>129</v>
      </c>
      <c r="E9" s="17">
        <v>80.739000000000004</v>
      </c>
      <c r="F9" s="50">
        <f t="shared" ref="F9:F51" si="0">SUM(I9:M9)</f>
        <v>1136</v>
      </c>
      <c r="G9" s="17">
        <f t="shared" ref="G9:G52" si="1">F9*E9</f>
        <v>91719.504000000001</v>
      </c>
      <c r="H9" s="17">
        <v>81.330000000000013</v>
      </c>
      <c r="I9" s="18">
        <f>VLOOKUP(A9,QR!A:Q,6,0)</f>
        <v>75</v>
      </c>
      <c r="J9" s="18">
        <f>VLOOKUP(A9,QR!A:Q,7,0)</f>
        <v>210</v>
      </c>
      <c r="K9" s="18">
        <f>VLOOKUP(A9,QR!A:Q,8,0)</f>
        <v>249</v>
      </c>
      <c r="L9" s="18">
        <f>VLOOKUP(A9,QR!A:Q,9,0)</f>
        <v>413</v>
      </c>
      <c r="M9" s="18">
        <f>VLOOKUP(A9,QR!A:Q,10,0)</f>
        <v>189</v>
      </c>
      <c r="N9" s="19">
        <f>VLOOKUP(C9,QR!A:Q,11,0)</f>
        <v>11</v>
      </c>
      <c r="O9" s="19">
        <f>VLOOKUP(C9,QR!A:Q,12,0)</f>
        <v>100</v>
      </c>
      <c r="P9" s="19">
        <f>VLOOKUP(C9,QR!A:Q,13,0)</f>
        <v>6</v>
      </c>
      <c r="Q9" s="19">
        <f>VLOOKUP(C9,QR!A:Q,14,0)</f>
        <v>66</v>
      </c>
      <c r="R9" s="19"/>
      <c r="S9" s="19"/>
      <c r="T9" s="19"/>
      <c r="U9" s="19"/>
      <c r="V9" s="20"/>
    </row>
    <row r="10" spans="1:22" ht="15.75" thickBot="1" x14ac:dyDescent="0.3">
      <c r="A10" s="21" t="s">
        <v>42</v>
      </c>
      <c r="B10" s="14" t="s">
        <v>129</v>
      </c>
      <c r="C10" s="22" t="s">
        <v>86</v>
      </c>
      <c r="D10" s="16" t="s">
        <v>129</v>
      </c>
      <c r="E10" s="17">
        <v>84.551999999999992</v>
      </c>
      <c r="F10" s="50">
        <f t="shared" si="0"/>
        <v>12</v>
      </c>
      <c r="G10" s="17">
        <f t="shared" si="1"/>
        <v>1014.6239999999999</v>
      </c>
      <c r="H10" s="17">
        <v>75.341000000000008</v>
      </c>
      <c r="I10" s="18">
        <f>VLOOKUP(A10,QR!A:Q,6,0)</f>
        <v>1</v>
      </c>
      <c r="J10" s="18">
        <f>VLOOKUP(A10,QR!A:Q,7,0)</f>
        <v>0</v>
      </c>
      <c r="K10" s="18">
        <f>VLOOKUP(A10,QR!A:Q,8,0)</f>
        <v>3</v>
      </c>
      <c r="L10" s="18">
        <f>VLOOKUP(A10,QR!A:Q,9,0)</f>
        <v>8</v>
      </c>
      <c r="M10" s="18">
        <f>VLOOKUP(A10,QR!A:Q,10,0)</f>
        <v>0</v>
      </c>
      <c r="N10" s="19">
        <f>VLOOKUP(C10,QR!A:Q,11,0)</f>
        <v>16</v>
      </c>
      <c r="O10" s="19">
        <f>VLOOKUP(C10,QR!A:Q,12,0)</f>
        <v>55</v>
      </c>
      <c r="P10" s="19">
        <f>VLOOKUP(C10,QR!A:Q,13,0)</f>
        <v>0</v>
      </c>
      <c r="Q10" s="19">
        <f>VLOOKUP(C10,QR!A:Q,14,0)</f>
        <v>38</v>
      </c>
      <c r="R10" s="19"/>
      <c r="S10" s="19"/>
      <c r="T10" s="19"/>
      <c r="U10" s="19"/>
      <c r="V10" s="20"/>
    </row>
    <row r="11" spans="1:22" ht="15.75" thickBot="1" x14ac:dyDescent="0.3">
      <c r="A11" s="21" t="s">
        <v>43</v>
      </c>
      <c r="B11" s="14" t="s">
        <v>129</v>
      </c>
      <c r="C11" s="22" t="s">
        <v>87</v>
      </c>
      <c r="D11" s="16" t="s">
        <v>129</v>
      </c>
      <c r="E11" s="17">
        <v>72.013000000000005</v>
      </c>
      <c r="F11" s="50">
        <f t="shared" si="0"/>
        <v>216</v>
      </c>
      <c r="G11" s="17">
        <f t="shared" si="1"/>
        <v>15554.808000000001</v>
      </c>
      <c r="H11" s="17">
        <v>53.776999999999987</v>
      </c>
      <c r="I11" s="18">
        <f>VLOOKUP(A11,QR!A:Q,6,0)</f>
        <v>20</v>
      </c>
      <c r="J11" s="18">
        <f>VLOOKUP(A11,QR!A:Q,7,0)</f>
        <v>66</v>
      </c>
      <c r="K11" s="18">
        <f>VLOOKUP(A11,QR!A:Q,8,0)</f>
        <v>49</v>
      </c>
      <c r="L11" s="18">
        <f>VLOOKUP(A11,QR!A:Q,9,0)</f>
        <v>27</v>
      </c>
      <c r="M11" s="18">
        <f>VLOOKUP(A11,QR!A:Q,10,0)</f>
        <v>54</v>
      </c>
      <c r="N11" s="19">
        <f>VLOOKUP(C11,QR!A:Q,11,0)</f>
        <v>304</v>
      </c>
      <c r="O11" s="19">
        <f>VLOOKUP(C11,QR!A:Q,12,0)</f>
        <v>385</v>
      </c>
      <c r="P11" s="19">
        <f>VLOOKUP(C11,QR!A:Q,13,0)</f>
        <v>9</v>
      </c>
      <c r="Q11" s="19">
        <f>VLOOKUP(C11,QR!A:Q,14,0)</f>
        <v>575</v>
      </c>
      <c r="R11" s="19"/>
      <c r="S11" s="19"/>
      <c r="T11" s="19"/>
      <c r="U11" s="19"/>
      <c r="V11" s="20"/>
    </row>
    <row r="12" spans="1:22" ht="15.75" thickBot="1" x14ac:dyDescent="0.3">
      <c r="A12" s="21" t="s">
        <v>44</v>
      </c>
      <c r="B12" s="14" t="s">
        <v>129</v>
      </c>
      <c r="C12" s="22" t="s">
        <v>88</v>
      </c>
      <c r="D12" s="16" t="s">
        <v>129</v>
      </c>
      <c r="E12" s="17">
        <v>75.781000000000006</v>
      </c>
      <c r="F12" s="50">
        <f t="shared" si="0"/>
        <v>1</v>
      </c>
      <c r="G12" s="17">
        <f t="shared" si="1"/>
        <v>75.781000000000006</v>
      </c>
      <c r="H12" s="17">
        <v>56.262</v>
      </c>
      <c r="I12" s="18">
        <f>VLOOKUP(A12,QR!A:Q,6,0)</f>
        <v>0</v>
      </c>
      <c r="J12" s="18">
        <f>VLOOKUP(A12,QR!A:Q,7,0)</f>
        <v>0</v>
      </c>
      <c r="K12" s="18">
        <f>VLOOKUP(A12,QR!A:Q,8,0)</f>
        <v>0</v>
      </c>
      <c r="L12" s="18">
        <f>VLOOKUP(A12,QR!A:Q,9,0)</f>
        <v>1</v>
      </c>
      <c r="M12" s="18">
        <f>VLOOKUP(A12,QR!A:Q,10,0)</f>
        <v>0</v>
      </c>
      <c r="N12" s="19">
        <f>VLOOKUP(C12,QR!A:Q,11,0)</f>
        <v>154</v>
      </c>
      <c r="O12" s="19">
        <f>VLOOKUP(C12,QR!A:Q,12,0)</f>
        <v>106</v>
      </c>
      <c r="P12" s="19">
        <f>VLOOKUP(C12,QR!A:Q,13,0)</f>
        <v>8</v>
      </c>
      <c r="Q12" s="19">
        <f>VLOOKUP(C12,QR!A:Q,14,0)</f>
        <v>184</v>
      </c>
      <c r="R12" s="19"/>
      <c r="S12" s="19"/>
      <c r="T12" s="19"/>
      <c r="U12" s="19"/>
      <c r="V12" s="20"/>
    </row>
    <row r="13" spans="1:22" ht="15.75" thickBot="1" x14ac:dyDescent="0.3">
      <c r="A13" s="21" t="s">
        <v>45</v>
      </c>
      <c r="B13" s="14" t="s">
        <v>129</v>
      </c>
      <c r="C13" s="22" t="s">
        <v>89</v>
      </c>
      <c r="D13" s="16" t="s">
        <v>129</v>
      </c>
      <c r="E13" s="17">
        <v>96.615000000000009</v>
      </c>
      <c r="F13" s="50">
        <f t="shared" si="0"/>
        <v>45</v>
      </c>
      <c r="G13" s="17">
        <f t="shared" si="1"/>
        <v>4347.6750000000002</v>
      </c>
      <c r="H13" s="17">
        <v>99.176999999999992</v>
      </c>
      <c r="I13" s="18">
        <f>VLOOKUP(A13,QR!A:Q,6,0)</f>
        <v>0</v>
      </c>
      <c r="J13" s="18">
        <f>VLOOKUP(A13,QR!A:Q,7,0)</f>
        <v>0</v>
      </c>
      <c r="K13" s="18">
        <f>VLOOKUP(A13,QR!A:Q,8,0)</f>
        <v>0</v>
      </c>
      <c r="L13" s="18">
        <f>VLOOKUP(A13,QR!A:Q,9,0)</f>
        <v>45</v>
      </c>
      <c r="M13" s="18">
        <f>VLOOKUP(A13,QR!A:Q,10,0)</f>
        <v>0</v>
      </c>
      <c r="N13" s="19">
        <f>VLOOKUP(C13,QR!A:Q,11,0)</f>
        <v>78</v>
      </c>
      <c r="O13" s="19">
        <f>VLOOKUP(C13,QR!A:Q,12,0)</f>
        <v>218</v>
      </c>
      <c r="P13" s="19">
        <f>VLOOKUP(C13,QR!A:Q,13,0)</f>
        <v>7</v>
      </c>
      <c r="Q13" s="19">
        <f>VLOOKUP(C13,QR!A:Q,14,0)</f>
        <v>285</v>
      </c>
      <c r="R13" s="19"/>
      <c r="S13" s="19"/>
      <c r="T13" s="19"/>
      <c r="U13" s="19"/>
      <c r="V13" s="20"/>
    </row>
    <row r="14" spans="1:22" ht="15.75" thickBot="1" x14ac:dyDescent="0.3">
      <c r="A14" s="21" t="s">
        <v>46</v>
      </c>
      <c r="B14" s="14" t="s">
        <v>129</v>
      </c>
      <c r="C14" s="22" t="s">
        <v>90</v>
      </c>
      <c r="D14" s="16" t="s">
        <v>129</v>
      </c>
      <c r="E14" s="17">
        <v>75.506</v>
      </c>
      <c r="F14" s="50">
        <f t="shared" si="0"/>
        <v>60</v>
      </c>
      <c r="G14" s="17">
        <f t="shared" si="1"/>
        <v>4530.3599999999997</v>
      </c>
      <c r="H14" s="17">
        <v>86.869</v>
      </c>
      <c r="I14" s="18">
        <f>VLOOKUP(A14,QR!A:Q,6,0)</f>
        <v>3</v>
      </c>
      <c r="J14" s="18">
        <f>VLOOKUP(A14,QR!A:Q,7,0)</f>
        <v>23</v>
      </c>
      <c r="K14" s="18">
        <f>VLOOKUP(A14,QR!A:Q,8,0)</f>
        <v>7</v>
      </c>
      <c r="L14" s="18">
        <f>VLOOKUP(A14,QR!A:Q,9,0)</f>
        <v>10</v>
      </c>
      <c r="M14" s="18">
        <f>VLOOKUP(A14,QR!A:Q,10,0)</f>
        <v>17</v>
      </c>
      <c r="N14" s="19">
        <f>VLOOKUP(C14,QR!A:Q,11,0)</f>
        <v>3</v>
      </c>
      <c r="O14" s="19">
        <f>VLOOKUP(C14,QR!A:Q,12,0)</f>
        <v>34</v>
      </c>
      <c r="P14" s="19">
        <f>VLOOKUP(C14,QR!A:Q,13,0)</f>
        <v>0</v>
      </c>
      <c r="Q14" s="19">
        <f>VLOOKUP(C14,QR!A:Q,14,0)</f>
        <v>5</v>
      </c>
      <c r="R14" s="19"/>
      <c r="S14" s="19"/>
      <c r="T14" s="19"/>
      <c r="U14" s="19"/>
      <c r="V14" s="20"/>
    </row>
    <row r="15" spans="1:22" ht="15.75" thickBot="1" x14ac:dyDescent="0.3">
      <c r="A15" s="21" t="s">
        <v>47</v>
      </c>
      <c r="B15" s="14" t="s">
        <v>129</v>
      </c>
      <c r="C15" s="22" t="s">
        <v>91</v>
      </c>
      <c r="D15" s="16" t="s">
        <v>129</v>
      </c>
      <c r="E15" s="17">
        <v>50.956999999999994</v>
      </c>
      <c r="F15" s="50">
        <f t="shared" si="0"/>
        <v>5</v>
      </c>
      <c r="G15" s="17">
        <f t="shared" si="1"/>
        <v>254.78499999999997</v>
      </c>
      <c r="H15" s="17">
        <v>112.82400000000001</v>
      </c>
      <c r="I15" s="18">
        <f>VLOOKUP(A15,QR!A:Q,6,0)</f>
        <v>2</v>
      </c>
      <c r="J15" s="18">
        <f>VLOOKUP(A15,QR!A:Q,7,0)</f>
        <v>0</v>
      </c>
      <c r="K15" s="18">
        <f>VLOOKUP(A15,QR!A:Q,8,0)</f>
        <v>2</v>
      </c>
      <c r="L15" s="18">
        <f>VLOOKUP(A15,QR!A:Q,9,0)</f>
        <v>0</v>
      </c>
      <c r="M15" s="18">
        <f>VLOOKUP(A15,QR!A:Q,10,0)</f>
        <v>1</v>
      </c>
      <c r="N15" s="19">
        <f>VLOOKUP(C15,QR!A:Q,11,0)</f>
        <v>12</v>
      </c>
      <c r="O15" s="19">
        <f>VLOOKUP(C15,QR!A:Q,12,0)</f>
        <v>1</v>
      </c>
      <c r="P15" s="19">
        <f>VLOOKUP(C15,QR!A:Q,13,0)</f>
        <v>1</v>
      </c>
      <c r="Q15" s="19">
        <f>VLOOKUP(C15,QR!A:Q,14,0)</f>
        <v>26</v>
      </c>
      <c r="R15" s="19"/>
      <c r="S15" s="19"/>
      <c r="T15" s="19"/>
      <c r="U15" s="19"/>
      <c r="V15" s="20"/>
    </row>
    <row r="16" spans="1:22" ht="15.75" thickBot="1" x14ac:dyDescent="0.3">
      <c r="A16" s="21" t="s">
        <v>48</v>
      </c>
      <c r="B16" s="14" t="s">
        <v>129</v>
      </c>
      <c r="C16" s="22" t="s">
        <v>92</v>
      </c>
      <c r="D16" s="16" t="s">
        <v>129</v>
      </c>
      <c r="E16" s="17">
        <v>30.217000000000013</v>
      </c>
      <c r="F16" s="50">
        <f t="shared" si="0"/>
        <v>429</v>
      </c>
      <c r="G16" s="17">
        <f t="shared" si="1"/>
        <v>12963.093000000006</v>
      </c>
      <c r="H16" s="17">
        <v>79.168000000000006</v>
      </c>
      <c r="I16" s="18">
        <f>VLOOKUP(A16,QR!A:Q,6,0)</f>
        <v>76</v>
      </c>
      <c r="J16" s="18">
        <f>VLOOKUP(A16,QR!A:Q,7,0)</f>
        <v>94</v>
      </c>
      <c r="K16" s="18">
        <f>VLOOKUP(A16,QR!A:Q,8,0)</f>
        <v>226</v>
      </c>
      <c r="L16" s="18">
        <f>VLOOKUP(A16,QR!A:Q,9,0)</f>
        <v>33</v>
      </c>
      <c r="M16" s="18">
        <f>VLOOKUP(A16,QR!A:Q,10,0)</f>
        <v>0</v>
      </c>
      <c r="N16" s="19">
        <f>VLOOKUP(C16,QR!A:Q,11,0)</f>
        <v>21</v>
      </c>
      <c r="O16" s="19">
        <f>VLOOKUP(C16,QR!A:Q,12,0)</f>
        <v>26</v>
      </c>
      <c r="P16" s="19">
        <f>VLOOKUP(C16,QR!A:Q,13,0)</f>
        <v>4</v>
      </c>
      <c r="Q16" s="19">
        <f>VLOOKUP(C16,QR!A:Q,14,0)</f>
        <v>39</v>
      </c>
      <c r="R16" s="19"/>
      <c r="S16" s="19"/>
      <c r="T16" s="19"/>
      <c r="U16" s="19"/>
      <c r="V16" s="20"/>
    </row>
    <row r="17" spans="1:22" ht="15.75" thickBot="1" x14ac:dyDescent="0.3">
      <c r="A17" s="21" t="s">
        <v>49</v>
      </c>
      <c r="B17" s="14" t="s">
        <v>129</v>
      </c>
      <c r="C17" s="22" t="s">
        <v>93</v>
      </c>
      <c r="D17" s="16" t="s">
        <v>129</v>
      </c>
      <c r="E17" s="17">
        <v>41.312000000000012</v>
      </c>
      <c r="F17" s="50">
        <f t="shared" si="0"/>
        <v>1485</v>
      </c>
      <c r="G17" s="17">
        <f t="shared" si="1"/>
        <v>61348.320000000014</v>
      </c>
      <c r="H17" s="17">
        <v>55.677999999999997</v>
      </c>
      <c r="I17" s="18">
        <f>VLOOKUP(A17,QR!A:Q,6,0)</f>
        <v>176</v>
      </c>
      <c r="J17" s="18">
        <f>VLOOKUP(A17,QR!A:Q,7,0)</f>
        <v>236</v>
      </c>
      <c r="K17" s="18">
        <f>VLOOKUP(A17,QR!A:Q,8,0)</f>
        <v>248</v>
      </c>
      <c r="L17" s="18">
        <f>VLOOKUP(A17,QR!A:Q,9,0)</f>
        <v>330</v>
      </c>
      <c r="M17" s="18">
        <f>VLOOKUP(A17,QR!A:Q,10,0)</f>
        <v>495</v>
      </c>
      <c r="N17" s="19">
        <f>VLOOKUP(C17,QR!A:Q,11,0)</f>
        <v>0</v>
      </c>
      <c r="O17" s="19">
        <f>VLOOKUP(C17,QR!A:Q,12,0)</f>
        <v>0</v>
      </c>
      <c r="P17" s="19">
        <f>VLOOKUP(C17,QR!A:Q,13,0)</f>
        <v>0</v>
      </c>
      <c r="Q17" s="19">
        <f>VLOOKUP(C17,QR!A:Q,14,0)</f>
        <v>0</v>
      </c>
      <c r="R17" s="19"/>
      <c r="S17" s="19"/>
      <c r="T17" s="19"/>
      <c r="U17" s="19"/>
      <c r="V17" s="20"/>
    </row>
    <row r="18" spans="1:22" ht="15.75" thickBot="1" x14ac:dyDescent="0.3">
      <c r="A18" s="21" t="s">
        <v>50</v>
      </c>
      <c r="B18" s="14" t="s">
        <v>129</v>
      </c>
      <c r="C18" s="22" t="s">
        <v>94</v>
      </c>
      <c r="D18" s="16" t="s">
        <v>129</v>
      </c>
      <c r="E18" s="17">
        <v>44.744</v>
      </c>
      <c r="F18" s="50">
        <f t="shared" si="0"/>
        <v>3218</v>
      </c>
      <c r="G18" s="17">
        <f t="shared" si="1"/>
        <v>143986.19200000001</v>
      </c>
      <c r="H18" s="17">
        <v>63.597000000000008</v>
      </c>
      <c r="I18" s="18">
        <f>VLOOKUP(A18,QR!A:Q,6,0)</f>
        <v>713</v>
      </c>
      <c r="J18" s="18">
        <f>VLOOKUP(A18,QR!A:Q,7,0)</f>
        <v>762</v>
      </c>
      <c r="K18" s="18">
        <f>VLOOKUP(A18,QR!A:Q,8,0)</f>
        <v>603</v>
      </c>
      <c r="L18" s="18">
        <f>VLOOKUP(A18,QR!A:Q,9,0)</f>
        <v>566</v>
      </c>
      <c r="M18" s="18">
        <f>VLOOKUP(A18,QR!A:Q,10,0)</f>
        <v>574</v>
      </c>
      <c r="N18" s="19">
        <f>VLOOKUP(C18,QR!A:Q,11,0)</f>
        <v>165</v>
      </c>
      <c r="O18" s="19">
        <f>VLOOKUP(C18,QR!A:Q,12,0)</f>
        <v>138</v>
      </c>
      <c r="P18" s="19">
        <f>VLOOKUP(C18,QR!A:Q,13,0)</f>
        <v>14</v>
      </c>
      <c r="Q18" s="19">
        <f>VLOOKUP(C18,QR!A:Q,14,0)</f>
        <v>169</v>
      </c>
      <c r="R18" s="19"/>
      <c r="S18" s="19"/>
      <c r="T18" s="19"/>
      <c r="U18" s="19"/>
      <c r="V18" s="20"/>
    </row>
    <row r="19" spans="1:22" ht="15.75" thickBot="1" x14ac:dyDescent="0.3">
      <c r="A19" s="21" t="s">
        <v>51</v>
      </c>
      <c r="B19" s="14" t="s">
        <v>129</v>
      </c>
      <c r="C19" s="22" t="s">
        <v>95</v>
      </c>
      <c r="D19" s="16" t="s">
        <v>129</v>
      </c>
      <c r="E19" s="17">
        <v>36.706999999999994</v>
      </c>
      <c r="F19" s="50">
        <f t="shared" si="0"/>
        <v>1114</v>
      </c>
      <c r="G19" s="17">
        <f t="shared" si="1"/>
        <v>40891.597999999991</v>
      </c>
      <c r="H19" s="17">
        <v>81.63</v>
      </c>
      <c r="I19" s="18">
        <f>VLOOKUP(A19,QR!A:Q,6,0)</f>
        <v>110</v>
      </c>
      <c r="J19" s="18">
        <f>VLOOKUP(A19,QR!A:Q,7,0)</f>
        <v>97</v>
      </c>
      <c r="K19" s="18">
        <f>VLOOKUP(A19,QR!A:Q,8,0)</f>
        <v>226</v>
      </c>
      <c r="L19" s="18">
        <f>VLOOKUP(A19,QR!A:Q,9,0)</f>
        <v>276</v>
      </c>
      <c r="M19" s="18">
        <f>VLOOKUP(A19,QR!A:Q,10,0)</f>
        <v>405</v>
      </c>
      <c r="N19" s="19">
        <f>VLOOKUP(C19,QR!A:Q,11,0)</f>
        <v>213</v>
      </c>
      <c r="O19" s="19">
        <f>VLOOKUP(C19,QR!A:Q,12,0)</f>
        <v>269</v>
      </c>
      <c r="P19" s="19">
        <f>VLOOKUP(C19,QR!A:Q,13,0)</f>
        <v>4</v>
      </c>
      <c r="Q19" s="19">
        <f>VLOOKUP(C19,QR!A:Q,14,0)</f>
        <v>225</v>
      </c>
      <c r="R19" s="19"/>
      <c r="S19" s="19"/>
      <c r="T19" s="19"/>
      <c r="U19" s="19"/>
      <c r="V19" s="20"/>
    </row>
    <row r="20" spans="1:22" ht="15.75" thickBot="1" x14ac:dyDescent="0.3">
      <c r="A20" s="21" t="s">
        <v>52</v>
      </c>
      <c r="B20" s="14" t="s">
        <v>129</v>
      </c>
      <c r="C20" s="22" t="s">
        <v>96</v>
      </c>
      <c r="D20" s="16" t="s">
        <v>129</v>
      </c>
      <c r="E20" s="17">
        <v>29.532000000000011</v>
      </c>
      <c r="F20" s="50">
        <f t="shared" si="0"/>
        <v>2</v>
      </c>
      <c r="G20" s="17">
        <f t="shared" si="1"/>
        <v>59.064000000000021</v>
      </c>
      <c r="H20" s="17">
        <v>84.092999999999989</v>
      </c>
      <c r="I20" s="18">
        <f>VLOOKUP(A20,QR!A:Q,6,0)</f>
        <v>0</v>
      </c>
      <c r="J20" s="18">
        <f>VLOOKUP(A20,QR!A:Q,7,0)</f>
        <v>0</v>
      </c>
      <c r="K20" s="18">
        <f>VLOOKUP(A20,QR!A:Q,8,0)</f>
        <v>0</v>
      </c>
      <c r="L20" s="18">
        <f>VLOOKUP(A20,QR!A:Q,9,0)</f>
        <v>2</v>
      </c>
      <c r="M20" s="18">
        <f>VLOOKUP(A20,QR!A:Q,10,0)</f>
        <v>0</v>
      </c>
      <c r="N20" s="19">
        <f>VLOOKUP(C20,QR!A:Q,11,0)</f>
        <v>5</v>
      </c>
      <c r="O20" s="19">
        <f>VLOOKUP(C20,QR!A:Q,12,0)</f>
        <v>0</v>
      </c>
      <c r="P20" s="19">
        <f>VLOOKUP(C20,QR!A:Q,13,0)</f>
        <v>0</v>
      </c>
      <c r="Q20" s="19">
        <f>VLOOKUP(C20,QR!A:Q,14,0)</f>
        <v>0</v>
      </c>
      <c r="R20" s="19"/>
      <c r="S20" s="19"/>
      <c r="T20" s="19"/>
      <c r="U20" s="19"/>
      <c r="V20" s="20"/>
    </row>
    <row r="21" spans="1:22" ht="15.75" thickBot="1" x14ac:dyDescent="0.3">
      <c r="A21" s="21" t="s">
        <v>53</v>
      </c>
      <c r="B21" s="14" t="s">
        <v>129</v>
      </c>
      <c r="C21" s="22" t="s">
        <v>97</v>
      </c>
      <c r="D21" s="16" t="s">
        <v>129</v>
      </c>
      <c r="E21" s="17">
        <v>48.324000000000012</v>
      </c>
      <c r="F21" s="50">
        <f t="shared" si="0"/>
        <v>9584</v>
      </c>
      <c r="G21" s="17">
        <f t="shared" si="1"/>
        <v>463137.21600000013</v>
      </c>
      <c r="H21" s="17">
        <v>65.408999999999992</v>
      </c>
      <c r="I21" s="18">
        <f>VLOOKUP(A21,QR!A:Q,6,0)</f>
        <v>1423</v>
      </c>
      <c r="J21" s="18">
        <f>VLOOKUP(A21,QR!A:Q,7,0)</f>
        <v>1934</v>
      </c>
      <c r="K21" s="18">
        <f>VLOOKUP(A21,QR!A:Q,8,0)</f>
        <v>2251</v>
      </c>
      <c r="L21" s="18">
        <f>VLOOKUP(A21,QR!A:Q,9,0)</f>
        <v>2202</v>
      </c>
      <c r="M21" s="18">
        <f>VLOOKUP(A21,QR!A:Q,10,0)</f>
        <v>1774</v>
      </c>
      <c r="N21" s="19">
        <f>VLOOKUP(C21,QR!A:Q,11,0)</f>
        <v>274</v>
      </c>
      <c r="O21" s="19">
        <f>VLOOKUP(C21,QR!A:Q,12,0)</f>
        <v>280</v>
      </c>
      <c r="P21" s="19">
        <f>VLOOKUP(C21,QR!A:Q,13,0)</f>
        <v>5</v>
      </c>
      <c r="Q21" s="19">
        <f>VLOOKUP(C21,QR!A:Q,14,0)</f>
        <v>214</v>
      </c>
      <c r="R21" s="19"/>
      <c r="S21" s="19"/>
      <c r="T21" s="19"/>
      <c r="U21" s="19"/>
      <c r="V21" s="20"/>
    </row>
    <row r="22" spans="1:22" ht="15.75" thickBot="1" x14ac:dyDescent="0.3">
      <c r="A22" s="21" t="s">
        <v>54</v>
      </c>
      <c r="B22" s="14" t="s">
        <v>129</v>
      </c>
      <c r="C22" s="22" t="s">
        <v>98</v>
      </c>
      <c r="D22" s="16" t="s">
        <v>129</v>
      </c>
      <c r="E22" s="17">
        <v>51.35499999999999</v>
      </c>
      <c r="F22" s="50">
        <f t="shared" si="0"/>
        <v>547</v>
      </c>
      <c r="G22" s="17">
        <f t="shared" si="1"/>
        <v>28091.184999999994</v>
      </c>
      <c r="H22" s="17">
        <v>33.811000000000007</v>
      </c>
      <c r="I22" s="18">
        <f>VLOOKUP(A22,QR!A:Q,6,0)</f>
        <v>69</v>
      </c>
      <c r="J22" s="18">
        <f>VLOOKUP(A22,QR!A:Q,7,0)</f>
        <v>128</v>
      </c>
      <c r="K22" s="18">
        <f>VLOOKUP(A22,QR!A:Q,8,0)</f>
        <v>150</v>
      </c>
      <c r="L22" s="18">
        <f>VLOOKUP(A22,QR!A:Q,9,0)</f>
        <v>107</v>
      </c>
      <c r="M22" s="18">
        <f>VLOOKUP(A22,QR!A:Q,10,0)</f>
        <v>93</v>
      </c>
      <c r="N22" s="19">
        <f>VLOOKUP(C22,QR!A:Q,11,0)</f>
        <v>393</v>
      </c>
      <c r="O22" s="19">
        <f>VLOOKUP(C22,QR!A:Q,12,0)</f>
        <v>298</v>
      </c>
      <c r="P22" s="19">
        <f>VLOOKUP(C22,QR!A:Q,13,0)</f>
        <v>11</v>
      </c>
      <c r="Q22" s="19">
        <f>VLOOKUP(C22,QR!A:Q,14,0)</f>
        <v>441</v>
      </c>
      <c r="R22" s="19"/>
      <c r="S22" s="19"/>
      <c r="T22" s="19"/>
      <c r="U22" s="19"/>
      <c r="V22" s="20"/>
    </row>
    <row r="23" spans="1:22" ht="15.75" thickBot="1" x14ac:dyDescent="0.3">
      <c r="A23" s="21" t="s">
        <v>55</v>
      </c>
      <c r="B23" s="14" t="s">
        <v>129</v>
      </c>
      <c r="C23" s="22" t="s">
        <v>99</v>
      </c>
      <c r="D23" s="16" t="s">
        <v>129</v>
      </c>
      <c r="E23" s="17">
        <v>54.997000000000014</v>
      </c>
      <c r="F23" s="50">
        <f t="shared" si="0"/>
        <v>1582</v>
      </c>
      <c r="G23" s="17">
        <f t="shared" si="1"/>
        <v>87005.254000000015</v>
      </c>
      <c r="H23" s="17">
        <v>39.988</v>
      </c>
      <c r="I23" s="18">
        <f>VLOOKUP(A23,QR!A:Q,6,0)</f>
        <v>298</v>
      </c>
      <c r="J23" s="18">
        <f>VLOOKUP(A23,QR!A:Q,7,0)</f>
        <v>409</v>
      </c>
      <c r="K23" s="18">
        <f>VLOOKUP(A23,QR!A:Q,8,0)</f>
        <v>353</v>
      </c>
      <c r="L23" s="18">
        <f>VLOOKUP(A23,QR!A:Q,9,0)</f>
        <v>274</v>
      </c>
      <c r="M23" s="18">
        <f>VLOOKUP(A23,QR!A:Q,10,0)</f>
        <v>248</v>
      </c>
      <c r="N23" s="19">
        <f>VLOOKUP(C23,QR!A:Q,11,0)</f>
        <v>86</v>
      </c>
      <c r="O23" s="19">
        <f>VLOOKUP(C23,QR!A:Q,12,0)</f>
        <v>133</v>
      </c>
      <c r="P23" s="19">
        <f>VLOOKUP(C23,QR!A:Q,13,0)</f>
        <v>6</v>
      </c>
      <c r="Q23" s="19">
        <f>VLOOKUP(C23,QR!A:Q,14,0)</f>
        <v>139</v>
      </c>
      <c r="R23" s="19"/>
      <c r="S23" s="19"/>
      <c r="T23" s="19"/>
      <c r="U23" s="19"/>
      <c r="V23" s="20"/>
    </row>
    <row r="24" spans="1:22" ht="15.75" thickBot="1" x14ac:dyDescent="0.3">
      <c r="A24" s="21" t="s">
        <v>56</v>
      </c>
      <c r="B24" s="14" t="s">
        <v>129</v>
      </c>
      <c r="C24" s="22" t="s">
        <v>100</v>
      </c>
      <c r="D24" s="16" t="s">
        <v>129</v>
      </c>
      <c r="E24" s="17">
        <v>59.308999999999997</v>
      </c>
      <c r="F24" s="50">
        <f t="shared" si="0"/>
        <v>1160</v>
      </c>
      <c r="G24" s="17">
        <f t="shared" si="1"/>
        <v>68798.44</v>
      </c>
      <c r="H24" s="17">
        <v>75.257000000000005</v>
      </c>
      <c r="I24" s="18">
        <f>VLOOKUP(A24,QR!A:Q,6,0)</f>
        <v>181</v>
      </c>
      <c r="J24" s="18">
        <f>VLOOKUP(A24,QR!A:Q,7,0)</f>
        <v>244</v>
      </c>
      <c r="K24" s="18">
        <f>VLOOKUP(A24,QR!A:Q,8,0)</f>
        <v>284</v>
      </c>
      <c r="L24" s="18">
        <f>VLOOKUP(A24,QR!A:Q,9,0)</f>
        <v>246</v>
      </c>
      <c r="M24" s="18">
        <f>VLOOKUP(A24,QR!A:Q,10,0)</f>
        <v>205</v>
      </c>
      <c r="N24" s="19">
        <f>VLOOKUP(C24,QR!A:Q,11,0)</f>
        <v>2</v>
      </c>
      <c r="O24" s="19">
        <f>VLOOKUP(C24,QR!A:Q,12,0)</f>
        <v>19</v>
      </c>
      <c r="P24" s="19">
        <f>VLOOKUP(C24,QR!A:Q,13,0)</f>
        <v>0</v>
      </c>
      <c r="Q24" s="19">
        <f>VLOOKUP(C24,QR!A:Q,14,0)</f>
        <v>29</v>
      </c>
      <c r="R24" s="19"/>
      <c r="S24" s="19"/>
      <c r="T24" s="19"/>
      <c r="U24" s="19"/>
      <c r="V24" s="20"/>
    </row>
    <row r="25" spans="1:22" ht="15.75" thickBot="1" x14ac:dyDescent="0.3">
      <c r="A25" s="21" t="s">
        <v>57</v>
      </c>
      <c r="B25" s="14" t="s">
        <v>129</v>
      </c>
      <c r="C25" s="22" t="s">
        <v>101</v>
      </c>
      <c r="D25" s="16" t="s">
        <v>129</v>
      </c>
      <c r="E25" s="17">
        <v>72.274000000000001</v>
      </c>
      <c r="F25" s="50">
        <f t="shared" si="0"/>
        <v>6846</v>
      </c>
      <c r="G25" s="17">
        <f t="shared" si="1"/>
        <v>494787.804</v>
      </c>
      <c r="H25" s="17">
        <v>79.070999999999998</v>
      </c>
      <c r="I25" s="18">
        <f>VLOOKUP(A25,QR!A:Q,6,0)</f>
        <v>1189</v>
      </c>
      <c r="J25" s="18">
        <f>VLOOKUP(A25,QR!A:Q,7,0)</f>
        <v>1391</v>
      </c>
      <c r="K25" s="18">
        <f>VLOOKUP(A25,QR!A:Q,8,0)</f>
        <v>1872</v>
      </c>
      <c r="L25" s="18">
        <f>VLOOKUP(A25,QR!A:Q,9,0)</f>
        <v>1221</v>
      </c>
      <c r="M25" s="18">
        <f>VLOOKUP(A25,QR!A:Q,10,0)</f>
        <v>1173</v>
      </c>
      <c r="N25" s="19">
        <f>VLOOKUP(C25,QR!A:Q,11,0)</f>
        <v>0</v>
      </c>
      <c r="O25" s="19">
        <f>VLOOKUP(C25,QR!A:Q,12,0)</f>
        <v>1</v>
      </c>
      <c r="P25" s="19">
        <f>VLOOKUP(C25,QR!A:Q,13,0)</f>
        <v>0</v>
      </c>
      <c r="Q25" s="19">
        <f>VLOOKUP(C25,QR!A:Q,14,0)</f>
        <v>5</v>
      </c>
      <c r="R25" s="19"/>
      <c r="S25" s="19"/>
      <c r="T25" s="19"/>
      <c r="U25" s="19"/>
      <c r="V25" s="20"/>
    </row>
    <row r="26" spans="1:22" ht="15.75" thickBot="1" x14ac:dyDescent="0.3">
      <c r="A26" s="21" t="s">
        <v>58</v>
      </c>
      <c r="B26" s="14" t="s">
        <v>129</v>
      </c>
      <c r="C26" s="22" t="s">
        <v>102</v>
      </c>
      <c r="D26" s="16" t="s">
        <v>129</v>
      </c>
      <c r="E26" s="17">
        <v>76.381</v>
      </c>
      <c r="F26" s="50">
        <f t="shared" si="0"/>
        <v>1907</v>
      </c>
      <c r="G26" s="17">
        <f t="shared" si="1"/>
        <v>145658.56700000001</v>
      </c>
      <c r="H26" s="17">
        <v>66.543000000000006</v>
      </c>
      <c r="I26" s="18">
        <f>VLOOKUP(A26,QR!A:Q,6,0)</f>
        <v>389</v>
      </c>
      <c r="J26" s="18">
        <f>VLOOKUP(A26,QR!A:Q,7,0)</f>
        <v>417</v>
      </c>
      <c r="K26" s="18">
        <f>VLOOKUP(A26,QR!A:Q,8,0)</f>
        <v>303</v>
      </c>
      <c r="L26" s="18">
        <f>VLOOKUP(A26,QR!A:Q,9,0)</f>
        <v>338</v>
      </c>
      <c r="M26" s="18">
        <f>VLOOKUP(A26,QR!A:Q,10,0)</f>
        <v>460</v>
      </c>
      <c r="N26" s="19">
        <f>VLOOKUP(C26,QR!A:Q,11,0)</f>
        <v>20</v>
      </c>
      <c r="O26" s="19">
        <f>VLOOKUP(C26,QR!A:Q,12,0)</f>
        <v>24</v>
      </c>
      <c r="P26" s="19">
        <f>VLOOKUP(C26,QR!A:Q,13,0)</f>
        <v>0</v>
      </c>
      <c r="Q26" s="19">
        <f>VLOOKUP(C26,QR!A:Q,14,0)</f>
        <v>112</v>
      </c>
      <c r="R26" s="19"/>
      <c r="S26" s="19"/>
      <c r="T26" s="19"/>
      <c r="U26" s="19"/>
      <c r="V26" s="20"/>
    </row>
    <row r="27" spans="1:22" ht="15.75" thickBot="1" x14ac:dyDescent="0.3">
      <c r="A27" s="21" t="s">
        <v>59</v>
      </c>
      <c r="B27" s="14" t="s">
        <v>129</v>
      </c>
      <c r="C27" s="22" t="s">
        <v>103</v>
      </c>
      <c r="D27" s="16" t="s">
        <v>129</v>
      </c>
      <c r="E27" s="17">
        <v>100.53899999999999</v>
      </c>
      <c r="F27" s="50">
        <f t="shared" si="0"/>
        <v>3147</v>
      </c>
      <c r="G27" s="17">
        <f t="shared" si="1"/>
        <v>316396.23299999995</v>
      </c>
      <c r="H27" s="17">
        <v>91.132000000000005</v>
      </c>
      <c r="I27" s="18">
        <f>VLOOKUP(A27,QR!A:Q,6,0)</f>
        <v>560</v>
      </c>
      <c r="J27" s="18">
        <f>VLOOKUP(A27,QR!A:Q,7,0)</f>
        <v>641</v>
      </c>
      <c r="K27" s="18">
        <f>VLOOKUP(A27,QR!A:Q,8,0)</f>
        <v>576</v>
      </c>
      <c r="L27" s="18">
        <f>VLOOKUP(A27,QR!A:Q,9,0)</f>
        <v>560</v>
      </c>
      <c r="M27" s="18">
        <f>VLOOKUP(A27,QR!A:Q,10,0)</f>
        <v>810</v>
      </c>
      <c r="N27" s="19">
        <f>VLOOKUP(C27,QR!A:Q,11,0)</f>
        <v>0</v>
      </c>
      <c r="O27" s="19">
        <f>VLOOKUP(C27,QR!A:Q,12,0)</f>
        <v>106</v>
      </c>
      <c r="P27" s="19">
        <f>VLOOKUP(C27,QR!A:Q,13,0)</f>
        <v>1</v>
      </c>
      <c r="Q27" s="19">
        <f>VLOOKUP(C27,QR!A:Q,14,0)</f>
        <v>158</v>
      </c>
      <c r="R27" s="19"/>
      <c r="S27" s="19"/>
      <c r="T27" s="19"/>
      <c r="U27" s="19"/>
      <c r="V27" s="20"/>
    </row>
    <row r="28" spans="1:22" ht="15.75" thickBot="1" x14ac:dyDescent="0.3">
      <c r="A28" s="21" t="s">
        <v>60</v>
      </c>
      <c r="B28" s="14" t="s">
        <v>129</v>
      </c>
      <c r="C28" s="22" t="s">
        <v>104</v>
      </c>
      <c r="D28" s="16" t="s">
        <v>129</v>
      </c>
      <c r="E28" s="17">
        <v>84.524000000000001</v>
      </c>
      <c r="F28" s="50">
        <f t="shared" si="0"/>
        <v>634</v>
      </c>
      <c r="G28" s="17">
        <f t="shared" si="1"/>
        <v>53588.216</v>
      </c>
      <c r="H28" s="17">
        <v>15.296000000000006</v>
      </c>
      <c r="I28" s="18">
        <f>VLOOKUP(A28,QR!A:Q,6,0)</f>
        <v>71</v>
      </c>
      <c r="J28" s="18">
        <f>VLOOKUP(A28,QR!A:Q,7,0)</f>
        <v>95</v>
      </c>
      <c r="K28" s="18">
        <f>VLOOKUP(A28,QR!A:Q,8,0)</f>
        <v>128</v>
      </c>
      <c r="L28" s="18">
        <f>VLOOKUP(A28,QR!A:Q,9,0)</f>
        <v>136</v>
      </c>
      <c r="M28" s="18">
        <f>VLOOKUP(A28,QR!A:Q,10,0)</f>
        <v>204</v>
      </c>
      <c r="N28" s="19">
        <f>VLOOKUP(C28,QR!A:Q,11,0)</f>
        <v>9</v>
      </c>
      <c r="O28" s="19">
        <f>VLOOKUP(C28,QR!A:Q,12,0)</f>
        <v>15</v>
      </c>
      <c r="P28" s="19">
        <f>VLOOKUP(C28,QR!A:Q,13,0)</f>
        <v>0</v>
      </c>
      <c r="Q28" s="19">
        <f>VLOOKUP(C28,QR!A:Q,14,0)</f>
        <v>74</v>
      </c>
      <c r="R28" s="19"/>
      <c r="S28" s="19"/>
      <c r="T28" s="19"/>
      <c r="U28" s="19"/>
      <c r="V28" s="20"/>
    </row>
    <row r="29" spans="1:22" ht="15.75" thickBot="1" x14ac:dyDescent="0.3">
      <c r="A29" s="21" t="s">
        <v>61</v>
      </c>
      <c r="B29" s="14" t="s">
        <v>129</v>
      </c>
      <c r="C29" s="22" t="s">
        <v>105</v>
      </c>
      <c r="D29" s="16" t="s">
        <v>129</v>
      </c>
      <c r="E29" s="17">
        <v>110.905</v>
      </c>
      <c r="F29" s="50">
        <f t="shared" si="0"/>
        <v>529</v>
      </c>
      <c r="G29" s="17">
        <f t="shared" si="1"/>
        <v>58668.745000000003</v>
      </c>
      <c r="H29" s="17">
        <v>70.036000000000001</v>
      </c>
      <c r="I29" s="18">
        <f>VLOOKUP(A29,QR!A:Q,6,0)</f>
        <v>80</v>
      </c>
      <c r="J29" s="18">
        <f>VLOOKUP(A29,QR!A:Q,7,0)</f>
        <v>102</v>
      </c>
      <c r="K29" s="18">
        <f>VLOOKUP(A29,QR!A:Q,8,0)</f>
        <v>109</v>
      </c>
      <c r="L29" s="18">
        <f>VLOOKUP(A29,QR!A:Q,9,0)</f>
        <v>67</v>
      </c>
      <c r="M29" s="18">
        <f>VLOOKUP(A29,QR!A:Q,10,0)</f>
        <v>171</v>
      </c>
      <c r="N29" s="19">
        <f>VLOOKUP(C29,QR!A:Q,11,0)</f>
        <v>94</v>
      </c>
      <c r="O29" s="19">
        <f>VLOOKUP(C29,QR!A:Q,12,0)</f>
        <v>151</v>
      </c>
      <c r="P29" s="19">
        <f>VLOOKUP(C29,QR!A:Q,13,0)</f>
        <v>4</v>
      </c>
      <c r="Q29" s="19">
        <f>VLOOKUP(C29,QR!A:Q,14,0)</f>
        <v>105</v>
      </c>
      <c r="R29" s="19"/>
      <c r="S29" s="19"/>
      <c r="T29" s="19"/>
      <c r="U29" s="19"/>
      <c r="V29" s="20"/>
    </row>
    <row r="30" spans="1:22" ht="15.75" thickBot="1" x14ac:dyDescent="0.3">
      <c r="A30" s="21" t="s">
        <v>62</v>
      </c>
      <c r="B30" s="14" t="s">
        <v>129</v>
      </c>
      <c r="C30" s="22" t="s">
        <v>106</v>
      </c>
      <c r="D30" s="16" t="s">
        <v>129</v>
      </c>
      <c r="E30" s="17">
        <v>77.070999999999998</v>
      </c>
      <c r="F30" s="50">
        <f t="shared" si="0"/>
        <v>2514</v>
      </c>
      <c r="G30" s="17">
        <f t="shared" si="1"/>
        <v>193756.49400000001</v>
      </c>
      <c r="H30" s="17">
        <v>77.408999999999992</v>
      </c>
      <c r="I30" s="18">
        <f>VLOOKUP(A30,QR!A:Q,6,0)</f>
        <v>364</v>
      </c>
      <c r="J30" s="18">
        <f>VLOOKUP(A30,QR!A:Q,7,0)</f>
        <v>546</v>
      </c>
      <c r="K30" s="18">
        <f>VLOOKUP(A30,QR!A:Q,8,0)</f>
        <v>595</v>
      </c>
      <c r="L30" s="18">
        <f>VLOOKUP(A30,QR!A:Q,9,0)</f>
        <v>534</v>
      </c>
      <c r="M30" s="18">
        <f>VLOOKUP(A30,QR!A:Q,10,0)</f>
        <v>475</v>
      </c>
      <c r="N30" s="19">
        <f>VLOOKUP(C30,QR!A:Q,11,0)</f>
        <v>117</v>
      </c>
      <c r="O30" s="19">
        <f>VLOOKUP(C30,QR!A:Q,12,0)</f>
        <v>92</v>
      </c>
      <c r="P30" s="19">
        <f>VLOOKUP(C30,QR!A:Q,13,0)</f>
        <v>3</v>
      </c>
      <c r="Q30" s="19">
        <f>VLOOKUP(C30,QR!A:Q,14,0)</f>
        <v>135</v>
      </c>
      <c r="R30" s="19"/>
      <c r="S30" s="19"/>
      <c r="T30" s="19"/>
      <c r="U30" s="19"/>
      <c r="V30" s="20"/>
    </row>
    <row r="31" spans="1:22" ht="15.75" thickBot="1" x14ac:dyDescent="0.3">
      <c r="A31" s="21" t="s">
        <v>63</v>
      </c>
      <c r="B31" s="14" t="s">
        <v>129</v>
      </c>
      <c r="C31" s="22" t="s">
        <v>107</v>
      </c>
      <c r="D31" s="16" t="s">
        <v>129</v>
      </c>
      <c r="E31" s="17">
        <v>78.38900000000001</v>
      </c>
      <c r="F31" s="50">
        <f t="shared" si="0"/>
        <v>5</v>
      </c>
      <c r="G31" s="17">
        <f t="shared" si="1"/>
        <v>391.94500000000005</v>
      </c>
      <c r="H31" s="17">
        <v>41.62299999999999</v>
      </c>
      <c r="I31" s="18">
        <f>VLOOKUP(A31,QR!A:Q,6,0)</f>
        <v>0</v>
      </c>
      <c r="J31" s="18">
        <f>VLOOKUP(A31,QR!A:Q,7,0)</f>
        <v>2</v>
      </c>
      <c r="K31" s="18">
        <f>VLOOKUP(A31,QR!A:Q,8,0)</f>
        <v>2</v>
      </c>
      <c r="L31" s="18">
        <f>VLOOKUP(A31,QR!A:Q,9,0)</f>
        <v>1</v>
      </c>
      <c r="M31" s="18">
        <f>VLOOKUP(A31,QR!A:Q,10,0)</f>
        <v>0</v>
      </c>
      <c r="N31" s="19">
        <f>VLOOKUP(C31,QR!A:Q,11,0)</f>
        <v>2699</v>
      </c>
      <c r="O31" s="19">
        <f>VLOOKUP(C31,QR!A:Q,12,0)</f>
        <v>1818</v>
      </c>
      <c r="P31" s="19">
        <f>VLOOKUP(C31,QR!A:Q,13,0)</f>
        <v>93</v>
      </c>
      <c r="Q31" s="19">
        <f>VLOOKUP(C31,QR!A:Q,14,0)</f>
        <v>1549</v>
      </c>
      <c r="R31" s="19"/>
      <c r="S31" s="19"/>
      <c r="T31" s="19"/>
      <c r="U31" s="19"/>
      <c r="V31" s="20"/>
    </row>
    <row r="32" spans="1:22" ht="15.75" thickBot="1" x14ac:dyDescent="0.3">
      <c r="A32" s="21" t="s">
        <v>64</v>
      </c>
      <c r="B32" s="14" t="s">
        <v>129</v>
      </c>
      <c r="C32" s="22" t="s">
        <v>108</v>
      </c>
      <c r="D32" s="16" t="s">
        <v>129</v>
      </c>
      <c r="E32" s="17">
        <v>47.461999999999989</v>
      </c>
      <c r="F32" s="50">
        <f t="shared" si="0"/>
        <v>1155</v>
      </c>
      <c r="G32" s="17">
        <f t="shared" si="1"/>
        <v>54818.609999999986</v>
      </c>
      <c r="H32" s="17">
        <v>59.913999999999987</v>
      </c>
      <c r="I32" s="18">
        <f>VLOOKUP(A32,QR!A:Q,6,0)</f>
        <v>202</v>
      </c>
      <c r="J32" s="18">
        <f>VLOOKUP(A32,QR!A:Q,7,0)</f>
        <v>240</v>
      </c>
      <c r="K32" s="18">
        <f>VLOOKUP(A32,QR!A:Q,8,0)</f>
        <v>355</v>
      </c>
      <c r="L32" s="18">
        <f>VLOOKUP(A32,QR!A:Q,9,0)</f>
        <v>226</v>
      </c>
      <c r="M32" s="18">
        <f>VLOOKUP(A32,QR!A:Q,10,0)</f>
        <v>132</v>
      </c>
      <c r="N32" s="19">
        <f>VLOOKUP(C32,QR!A:Q,11,0)</f>
        <v>129</v>
      </c>
      <c r="O32" s="19">
        <f>VLOOKUP(C32,QR!A:Q,12,0)</f>
        <v>467</v>
      </c>
      <c r="P32" s="19">
        <f>VLOOKUP(C32,QR!A:Q,13,0)</f>
        <v>9</v>
      </c>
      <c r="Q32" s="19">
        <f>VLOOKUP(C32,QR!A:Q,14,0)</f>
        <v>324</v>
      </c>
      <c r="R32" s="19"/>
      <c r="S32" s="19"/>
      <c r="T32" s="19"/>
      <c r="U32" s="19"/>
      <c r="V32" s="20"/>
    </row>
    <row r="33" spans="1:22" ht="15.75" thickBot="1" x14ac:dyDescent="0.3">
      <c r="A33" s="21" t="s">
        <v>65</v>
      </c>
      <c r="B33" s="14" t="s">
        <v>129</v>
      </c>
      <c r="C33" s="22" t="s">
        <v>109</v>
      </c>
      <c r="D33" s="16" t="s">
        <v>129</v>
      </c>
      <c r="E33" s="17">
        <v>71.412000000000006</v>
      </c>
      <c r="F33" s="50">
        <f t="shared" si="0"/>
        <v>5456</v>
      </c>
      <c r="G33" s="17">
        <f t="shared" si="1"/>
        <v>389623.87200000003</v>
      </c>
      <c r="H33" s="17">
        <v>76.933999999999997</v>
      </c>
      <c r="I33" s="18">
        <f>VLOOKUP(A33,QR!A:Q,6,0)</f>
        <v>1050</v>
      </c>
      <c r="J33" s="18">
        <f>VLOOKUP(A33,QR!A:Q,7,0)</f>
        <v>1200</v>
      </c>
      <c r="K33" s="18">
        <f>VLOOKUP(A33,QR!A:Q,8,0)</f>
        <v>1543</v>
      </c>
      <c r="L33" s="18">
        <f>VLOOKUP(A33,QR!A:Q,9,0)</f>
        <v>969</v>
      </c>
      <c r="M33" s="18">
        <f>VLOOKUP(A33,QR!A:Q,10,0)</f>
        <v>694</v>
      </c>
      <c r="N33" s="19">
        <f>VLOOKUP(C33,QR!A:Q,11,0)</f>
        <v>444</v>
      </c>
      <c r="O33" s="19">
        <f>VLOOKUP(C33,QR!A:Q,12,0)</f>
        <v>441</v>
      </c>
      <c r="P33" s="19">
        <f>VLOOKUP(C33,QR!A:Q,13,0)</f>
        <v>13</v>
      </c>
      <c r="Q33" s="19">
        <f>VLOOKUP(C33,QR!A:Q,14,0)</f>
        <v>424</v>
      </c>
      <c r="R33" s="19"/>
      <c r="S33" s="19"/>
      <c r="T33" s="19"/>
      <c r="U33" s="19"/>
      <c r="V33" s="20"/>
    </row>
    <row r="34" spans="1:22" ht="15.75" thickBot="1" x14ac:dyDescent="0.3">
      <c r="A34" s="21" t="s">
        <v>66</v>
      </c>
      <c r="B34" s="14" t="s">
        <v>129</v>
      </c>
      <c r="C34" s="22" t="s">
        <v>110</v>
      </c>
      <c r="D34" s="16" t="s">
        <v>129</v>
      </c>
      <c r="E34" s="17">
        <v>75.884999999999991</v>
      </c>
      <c r="F34" s="50">
        <f t="shared" si="0"/>
        <v>2745</v>
      </c>
      <c r="G34" s="17">
        <f t="shared" si="1"/>
        <v>208304.32499999998</v>
      </c>
      <c r="H34" s="17">
        <v>51.627999999999986</v>
      </c>
      <c r="I34" s="18">
        <f>VLOOKUP(A34,QR!A:Q,6,0)</f>
        <v>517</v>
      </c>
      <c r="J34" s="18">
        <f>VLOOKUP(A34,QR!A:Q,7,0)</f>
        <v>568</v>
      </c>
      <c r="K34" s="18">
        <f>VLOOKUP(A34,QR!A:Q,8,0)</f>
        <v>676</v>
      </c>
      <c r="L34" s="18">
        <f>VLOOKUP(A34,QR!A:Q,9,0)</f>
        <v>561</v>
      </c>
      <c r="M34" s="18">
        <f>VLOOKUP(A34,QR!A:Q,10,0)</f>
        <v>423</v>
      </c>
      <c r="N34" s="19">
        <f>VLOOKUP(C34,QR!A:Q,11,0)</f>
        <v>24</v>
      </c>
      <c r="O34" s="19">
        <f>VLOOKUP(C34,QR!A:Q,12,0)</f>
        <v>33</v>
      </c>
      <c r="P34" s="19">
        <f>VLOOKUP(C34,QR!A:Q,13,0)</f>
        <v>0</v>
      </c>
      <c r="Q34" s="19">
        <f>VLOOKUP(C34,QR!A:Q,14,0)</f>
        <v>1</v>
      </c>
      <c r="R34" s="19"/>
      <c r="S34" s="19"/>
      <c r="T34" s="19"/>
      <c r="U34" s="19"/>
      <c r="V34" s="20"/>
    </row>
    <row r="35" spans="1:22" ht="15.75" thickBot="1" x14ac:dyDescent="0.3">
      <c r="A35" s="21" t="s">
        <v>67</v>
      </c>
      <c r="B35" s="14" t="s">
        <v>129</v>
      </c>
      <c r="C35" s="22" t="s">
        <v>111</v>
      </c>
      <c r="D35" s="16" t="s">
        <v>129</v>
      </c>
      <c r="E35" s="17">
        <v>80.555000000000007</v>
      </c>
      <c r="F35" s="50">
        <f t="shared" si="0"/>
        <v>2442</v>
      </c>
      <c r="G35" s="17">
        <f t="shared" si="1"/>
        <v>196715.31000000003</v>
      </c>
      <c r="H35" s="17">
        <v>47.492999999999995</v>
      </c>
      <c r="I35" s="18">
        <f>VLOOKUP(A35,QR!A:Q,6,0)</f>
        <v>289</v>
      </c>
      <c r="J35" s="18">
        <f>VLOOKUP(A35,QR!A:Q,7,0)</f>
        <v>487</v>
      </c>
      <c r="K35" s="18">
        <f>VLOOKUP(A35,QR!A:Q,8,0)</f>
        <v>518</v>
      </c>
      <c r="L35" s="18">
        <f>VLOOKUP(A35,QR!A:Q,9,0)</f>
        <v>477</v>
      </c>
      <c r="M35" s="18">
        <f>VLOOKUP(A35,QR!A:Q,10,0)</f>
        <v>671</v>
      </c>
      <c r="N35" s="19">
        <f>VLOOKUP(C35,QR!A:Q,11,0)</f>
        <v>134</v>
      </c>
      <c r="O35" s="19">
        <f>VLOOKUP(C35,QR!A:Q,12,0)</f>
        <v>141</v>
      </c>
      <c r="P35" s="19">
        <f>VLOOKUP(C35,QR!A:Q,13,0)</f>
        <v>8</v>
      </c>
      <c r="Q35" s="19">
        <f>VLOOKUP(C35,QR!A:Q,14,0)</f>
        <v>218</v>
      </c>
      <c r="R35" s="19"/>
      <c r="S35" s="19"/>
      <c r="T35" s="19"/>
      <c r="U35" s="19"/>
      <c r="V35" s="20"/>
    </row>
    <row r="36" spans="1:22" ht="15.75" thickBot="1" x14ac:dyDescent="0.3">
      <c r="A36" s="21" t="s">
        <v>68</v>
      </c>
      <c r="B36" s="14" t="s">
        <v>129</v>
      </c>
      <c r="C36" s="22" t="s">
        <v>112</v>
      </c>
      <c r="D36" s="16" t="s">
        <v>129</v>
      </c>
      <c r="E36" s="17">
        <v>82.88</v>
      </c>
      <c r="F36" s="50">
        <f t="shared" si="0"/>
        <v>374</v>
      </c>
      <c r="G36" s="17">
        <f t="shared" si="1"/>
        <v>30997.119999999999</v>
      </c>
      <c r="H36" s="17">
        <v>44.627999999999986</v>
      </c>
      <c r="I36" s="18">
        <f>VLOOKUP(A36,QR!A:Q,6,0)</f>
        <v>28</v>
      </c>
      <c r="J36" s="18">
        <f>VLOOKUP(A36,QR!A:Q,7,0)</f>
        <v>37</v>
      </c>
      <c r="K36" s="18">
        <f>VLOOKUP(A36,QR!A:Q,8,0)</f>
        <v>136</v>
      </c>
      <c r="L36" s="18">
        <f>VLOOKUP(A36,QR!A:Q,9,0)</f>
        <v>71</v>
      </c>
      <c r="M36" s="18">
        <f>VLOOKUP(A36,QR!A:Q,10,0)</f>
        <v>102</v>
      </c>
      <c r="N36" s="19">
        <f>VLOOKUP(C36,QR!A:Q,11,0)</f>
        <v>238</v>
      </c>
      <c r="O36" s="19">
        <f>VLOOKUP(C36,QR!A:Q,12,0)</f>
        <v>273</v>
      </c>
      <c r="P36" s="19">
        <f>VLOOKUP(C36,QR!A:Q,13,0)</f>
        <v>8</v>
      </c>
      <c r="Q36" s="19">
        <f>VLOOKUP(C36,QR!A:Q,14,0)</f>
        <v>263</v>
      </c>
      <c r="R36" s="19"/>
      <c r="S36" s="19"/>
      <c r="T36" s="19"/>
      <c r="U36" s="19"/>
      <c r="V36" s="20"/>
    </row>
    <row r="37" spans="1:22" ht="15.75" thickBot="1" x14ac:dyDescent="0.3">
      <c r="A37" s="21" t="s">
        <v>69</v>
      </c>
      <c r="B37" s="14" t="s">
        <v>129</v>
      </c>
      <c r="C37" s="22" t="s">
        <v>113</v>
      </c>
      <c r="D37" s="16" t="s">
        <v>129</v>
      </c>
      <c r="E37" s="17">
        <v>61.16</v>
      </c>
      <c r="F37" s="50">
        <f t="shared" si="0"/>
        <v>95</v>
      </c>
      <c r="G37" s="17">
        <f t="shared" si="1"/>
        <v>5810.2</v>
      </c>
      <c r="H37" s="17">
        <v>50.169000000000011</v>
      </c>
      <c r="I37" s="18">
        <f>VLOOKUP(A37,QR!A:Q,6,0)</f>
        <v>2</v>
      </c>
      <c r="J37" s="18">
        <f>VLOOKUP(A37,QR!A:Q,7,0)</f>
        <v>4</v>
      </c>
      <c r="K37" s="18">
        <f>VLOOKUP(A37,QR!A:Q,8,0)</f>
        <v>65</v>
      </c>
      <c r="L37" s="18">
        <f>VLOOKUP(A37,QR!A:Q,9,0)</f>
        <v>23</v>
      </c>
      <c r="M37" s="18">
        <f>VLOOKUP(A37,QR!A:Q,10,0)</f>
        <v>1</v>
      </c>
      <c r="N37" s="19">
        <f>VLOOKUP(C37,QR!A:Q,11,0)</f>
        <v>604</v>
      </c>
      <c r="O37" s="19">
        <f>VLOOKUP(C37,QR!A:Q,12,0)</f>
        <v>804</v>
      </c>
      <c r="P37" s="19">
        <f>VLOOKUP(C37,QR!A:Q,13,0)</f>
        <v>26</v>
      </c>
      <c r="Q37" s="19">
        <f>VLOOKUP(C37,QR!A:Q,14,0)</f>
        <v>879</v>
      </c>
      <c r="R37" s="19"/>
      <c r="S37" s="19"/>
      <c r="T37" s="19"/>
      <c r="U37" s="19"/>
      <c r="V37" s="20"/>
    </row>
    <row r="38" spans="1:22" ht="15.75" thickBot="1" x14ac:dyDescent="0.3">
      <c r="A38" s="21" t="s">
        <v>70</v>
      </c>
      <c r="B38" s="14" t="s">
        <v>129</v>
      </c>
      <c r="C38" s="22" t="s">
        <v>114</v>
      </c>
      <c r="D38" s="16" t="s">
        <v>129</v>
      </c>
      <c r="E38" s="17">
        <v>77.465000000000003</v>
      </c>
      <c r="F38" s="50">
        <f t="shared" si="0"/>
        <v>3441</v>
      </c>
      <c r="G38" s="17">
        <f t="shared" si="1"/>
        <v>266557.065</v>
      </c>
      <c r="H38" s="17">
        <v>60.00200000000001</v>
      </c>
      <c r="I38" s="18">
        <f>VLOOKUP(A38,QR!A:Q,6,0)</f>
        <v>593</v>
      </c>
      <c r="J38" s="18">
        <f>VLOOKUP(A38,QR!A:Q,7,0)</f>
        <v>752</v>
      </c>
      <c r="K38" s="18">
        <f>VLOOKUP(A38,QR!A:Q,8,0)</f>
        <v>884</v>
      </c>
      <c r="L38" s="18">
        <f>VLOOKUP(A38,QR!A:Q,9,0)</f>
        <v>660</v>
      </c>
      <c r="M38" s="18">
        <f>VLOOKUP(A38,QR!A:Q,10,0)</f>
        <v>552</v>
      </c>
      <c r="N38" s="19">
        <f>VLOOKUP(C38,QR!A:Q,11,0)</f>
        <v>74</v>
      </c>
      <c r="O38" s="19">
        <f>VLOOKUP(C38,QR!A:Q,12,0)</f>
        <v>59</v>
      </c>
      <c r="P38" s="19">
        <f>VLOOKUP(C38,QR!A:Q,13,0)</f>
        <v>9</v>
      </c>
      <c r="Q38" s="19">
        <f>VLOOKUP(C38,QR!A:Q,14,0)</f>
        <v>75</v>
      </c>
      <c r="R38" s="19"/>
      <c r="S38" s="19"/>
      <c r="T38" s="19"/>
      <c r="U38" s="19"/>
      <c r="V38" s="20"/>
    </row>
    <row r="39" spans="1:22" ht="15.75" thickBot="1" x14ac:dyDescent="0.3">
      <c r="A39" s="21" t="s">
        <v>71</v>
      </c>
      <c r="B39" s="14" t="s">
        <v>129</v>
      </c>
      <c r="C39" s="22" t="s">
        <v>115</v>
      </c>
      <c r="D39" s="16" t="s">
        <v>129</v>
      </c>
      <c r="E39" s="17">
        <v>86.807999999999993</v>
      </c>
      <c r="F39" s="50">
        <f t="shared" si="0"/>
        <v>579</v>
      </c>
      <c r="G39" s="17">
        <f t="shared" si="1"/>
        <v>50261.831999999995</v>
      </c>
      <c r="H39" s="17">
        <v>51.051999999999992</v>
      </c>
      <c r="I39" s="18">
        <f>VLOOKUP(A39,QR!A:Q,6,0)</f>
        <v>61</v>
      </c>
      <c r="J39" s="18">
        <f>VLOOKUP(A39,QR!A:Q,7,0)</f>
        <v>89</v>
      </c>
      <c r="K39" s="18">
        <f>VLOOKUP(A39,QR!A:Q,8,0)</f>
        <v>119</v>
      </c>
      <c r="L39" s="18">
        <f>VLOOKUP(A39,QR!A:Q,9,0)</f>
        <v>159</v>
      </c>
      <c r="M39" s="18">
        <f>VLOOKUP(A39,QR!A:Q,10,0)</f>
        <v>151</v>
      </c>
      <c r="N39" s="19">
        <f>VLOOKUP(C39,QR!A:Q,11,0)</f>
        <v>542</v>
      </c>
      <c r="O39" s="19">
        <f>VLOOKUP(C39,QR!A:Q,12,0)</f>
        <v>479</v>
      </c>
      <c r="P39" s="19">
        <f>VLOOKUP(C39,QR!A:Q,13,0)</f>
        <v>22</v>
      </c>
      <c r="Q39" s="19">
        <f>VLOOKUP(C39,QR!A:Q,14,0)</f>
        <v>704</v>
      </c>
      <c r="R39" s="19"/>
      <c r="S39" s="19"/>
      <c r="T39" s="19"/>
      <c r="U39" s="19"/>
      <c r="V39" s="20"/>
    </row>
    <row r="40" spans="1:22" ht="15.75" thickBot="1" x14ac:dyDescent="0.3">
      <c r="A40" s="21" t="s">
        <v>72</v>
      </c>
      <c r="B40" s="14" t="s">
        <v>129</v>
      </c>
      <c r="C40" s="22" t="s">
        <v>116</v>
      </c>
      <c r="D40" s="16" t="s">
        <v>129</v>
      </c>
      <c r="E40" s="17">
        <v>90.467000000000013</v>
      </c>
      <c r="F40" s="50">
        <f t="shared" si="0"/>
        <v>11</v>
      </c>
      <c r="G40" s="17">
        <f t="shared" si="1"/>
        <v>995.13700000000017</v>
      </c>
      <c r="H40" s="17">
        <v>75.021999999999991</v>
      </c>
      <c r="I40" s="18">
        <f>VLOOKUP(A40,QR!A:Q,6,0)</f>
        <v>0</v>
      </c>
      <c r="J40" s="18">
        <f>VLOOKUP(A40,QR!A:Q,7,0)</f>
        <v>1</v>
      </c>
      <c r="K40" s="18">
        <f>VLOOKUP(A40,QR!A:Q,8,0)</f>
        <v>10</v>
      </c>
      <c r="L40" s="18">
        <f>VLOOKUP(A40,QR!A:Q,9,0)</f>
        <v>0</v>
      </c>
      <c r="M40" s="18">
        <f>VLOOKUP(A40,QR!A:Q,10,0)</f>
        <v>0</v>
      </c>
      <c r="N40" s="19">
        <f>VLOOKUP(C40,QR!A:Q,11,0)</f>
        <v>724</v>
      </c>
      <c r="O40" s="19">
        <f>VLOOKUP(C40,QR!A:Q,12,0)</f>
        <v>670</v>
      </c>
      <c r="P40" s="19">
        <f>VLOOKUP(C40,QR!A:Q,13,0)</f>
        <v>34</v>
      </c>
      <c r="Q40" s="19">
        <f>VLOOKUP(C40,QR!A:Q,14,0)</f>
        <v>1021</v>
      </c>
      <c r="R40" s="19"/>
      <c r="S40" s="19"/>
      <c r="T40" s="19"/>
      <c r="U40" s="19"/>
      <c r="V40" s="20"/>
    </row>
    <row r="41" spans="1:22" ht="15.75" thickBot="1" x14ac:dyDescent="0.3">
      <c r="A41" s="21" t="s">
        <v>73</v>
      </c>
      <c r="B41" s="14" t="s">
        <v>129</v>
      </c>
      <c r="C41" s="22" t="s">
        <v>117</v>
      </c>
      <c r="D41" s="16" t="s">
        <v>129</v>
      </c>
      <c r="E41" s="17">
        <v>77.983000000000004</v>
      </c>
      <c r="F41" s="50">
        <f t="shared" si="0"/>
        <v>5</v>
      </c>
      <c r="G41" s="17">
        <f t="shared" si="1"/>
        <v>389.91500000000002</v>
      </c>
      <c r="H41" s="17">
        <v>53.631</v>
      </c>
      <c r="I41" s="18">
        <f>VLOOKUP(A41,QR!A:Q,6,0)</f>
        <v>0</v>
      </c>
      <c r="J41" s="18">
        <f>VLOOKUP(A41,QR!A:Q,7,0)</f>
        <v>0</v>
      </c>
      <c r="K41" s="18">
        <f>VLOOKUP(A41,QR!A:Q,8,0)</f>
        <v>3</v>
      </c>
      <c r="L41" s="18">
        <f>VLOOKUP(A41,QR!A:Q,9,0)</f>
        <v>1</v>
      </c>
      <c r="M41" s="18">
        <f>VLOOKUP(A41,QR!A:Q,10,0)</f>
        <v>1</v>
      </c>
      <c r="N41" s="19">
        <f>VLOOKUP(C41,QR!A:Q,11,0)</f>
        <v>545</v>
      </c>
      <c r="O41" s="19">
        <f>VLOOKUP(C41,QR!A:Q,12,0)</f>
        <v>651</v>
      </c>
      <c r="P41" s="19">
        <f>VLOOKUP(C41,QR!A:Q,13,0)</f>
        <v>22</v>
      </c>
      <c r="Q41" s="19">
        <f>VLOOKUP(C41,QR!A:Q,14,0)</f>
        <v>1023</v>
      </c>
      <c r="R41" s="19"/>
      <c r="S41" s="19"/>
      <c r="T41" s="19"/>
      <c r="U41" s="19"/>
      <c r="V41" s="20"/>
    </row>
    <row r="42" spans="1:22" ht="15.75" thickBot="1" x14ac:dyDescent="0.3">
      <c r="A42" s="21" t="s">
        <v>74</v>
      </c>
      <c r="B42" s="14" t="s">
        <v>129</v>
      </c>
      <c r="C42" s="22" t="s">
        <v>118</v>
      </c>
      <c r="D42" s="16" t="s">
        <v>129</v>
      </c>
      <c r="E42" s="17">
        <v>80.807999999999993</v>
      </c>
      <c r="F42" s="50">
        <f t="shared" si="0"/>
        <v>87</v>
      </c>
      <c r="G42" s="17">
        <f t="shared" si="1"/>
        <v>7030.2959999999994</v>
      </c>
      <c r="H42" s="17">
        <v>57.72</v>
      </c>
      <c r="I42" s="18">
        <f>VLOOKUP(A42,QR!A:Q,6,0)</f>
        <v>4</v>
      </c>
      <c r="J42" s="18">
        <f>VLOOKUP(A42,QR!A:Q,7,0)</f>
        <v>19</v>
      </c>
      <c r="K42" s="18">
        <f>VLOOKUP(A42,QR!A:Q,8,0)</f>
        <v>50</v>
      </c>
      <c r="L42" s="18">
        <f>VLOOKUP(A42,QR!A:Q,9,0)</f>
        <v>7</v>
      </c>
      <c r="M42" s="18">
        <f>VLOOKUP(A42,QR!A:Q,10,0)</f>
        <v>7</v>
      </c>
      <c r="N42" s="19">
        <f>VLOOKUP(C42,QR!A:Q,11,0)</f>
        <v>427</v>
      </c>
      <c r="O42" s="19">
        <f>VLOOKUP(C42,QR!A:Q,12,0)</f>
        <v>213</v>
      </c>
      <c r="P42" s="19">
        <f>VLOOKUP(C42,QR!A:Q,13,0)</f>
        <v>4</v>
      </c>
      <c r="Q42" s="19">
        <f>VLOOKUP(C42,QR!A:Q,14,0)</f>
        <v>234</v>
      </c>
      <c r="R42" s="19"/>
      <c r="S42" s="19"/>
      <c r="T42" s="19"/>
      <c r="U42" s="19"/>
      <c r="V42" s="20"/>
    </row>
    <row r="43" spans="1:22" ht="15.75" thickBot="1" x14ac:dyDescent="0.3">
      <c r="A43" s="21" t="s">
        <v>75</v>
      </c>
      <c r="B43" s="14" t="s">
        <v>129</v>
      </c>
      <c r="C43" s="22" t="s">
        <v>119</v>
      </c>
      <c r="D43" s="16" t="s">
        <v>129</v>
      </c>
      <c r="E43" s="17">
        <v>53.616000000000014</v>
      </c>
      <c r="F43" s="50">
        <f t="shared" si="0"/>
        <v>2000</v>
      </c>
      <c r="G43" s="17">
        <f t="shared" si="1"/>
        <v>107232.00000000003</v>
      </c>
      <c r="H43" s="17">
        <v>66.960000000000008</v>
      </c>
      <c r="I43" s="18">
        <f>VLOOKUP(A43,QR!A:Q,6,0)</f>
        <v>199</v>
      </c>
      <c r="J43" s="18">
        <f>VLOOKUP(A43,QR!A:Q,7,0)</f>
        <v>607</v>
      </c>
      <c r="K43" s="18">
        <f>VLOOKUP(A43,QR!A:Q,8,0)</f>
        <v>528</v>
      </c>
      <c r="L43" s="18">
        <f>VLOOKUP(A43,QR!A:Q,9,0)</f>
        <v>270</v>
      </c>
      <c r="M43" s="18">
        <f>VLOOKUP(A43,QR!A:Q,10,0)</f>
        <v>396</v>
      </c>
      <c r="N43" s="19">
        <f>VLOOKUP(C43,QR!A:Q,11,0)</f>
        <v>270</v>
      </c>
      <c r="O43" s="19">
        <f>VLOOKUP(C43,QR!A:Q,12,0)</f>
        <v>436</v>
      </c>
      <c r="P43" s="19">
        <f>VLOOKUP(C43,QR!A:Q,13,0)</f>
        <v>16</v>
      </c>
      <c r="Q43" s="19">
        <f>VLOOKUP(C43,QR!A:Q,14,0)</f>
        <v>384</v>
      </c>
      <c r="R43" s="19"/>
      <c r="S43" s="19"/>
      <c r="T43" s="19"/>
      <c r="U43" s="19"/>
      <c r="V43" s="20"/>
    </row>
    <row r="44" spans="1:22" ht="15.75" thickBot="1" x14ac:dyDescent="0.3">
      <c r="A44" s="21" t="s">
        <v>76</v>
      </c>
      <c r="B44" s="14" t="s">
        <v>129</v>
      </c>
      <c r="C44" s="22" t="s">
        <v>120</v>
      </c>
      <c r="D44" s="16" t="s">
        <v>129</v>
      </c>
      <c r="E44" s="17">
        <v>63.081999999999994</v>
      </c>
      <c r="F44" s="50">
        <f t="shared" si="0"/>
        <v>856</v>
      </c>
      <c r="G44" s="17">
        <f t="shared" si="1"/>
        <v>53998.191999999995</v>
      </c>
      <c r="H44" s="17">
        <v>70.937000000000012</v>
      </c>
      <c r="I44" s="18">
        <f>VLOOKUP(A44,QR!A:Q,6,0)</f>
        <v>133</v>
      </c>
      <c r="J44" s="18">
        <f>VLOOKUP(A44,QR!A:Q,7,0)</f>
        <v>140</v>
      </c>
      <c r="K44" s="18">
        <f>VLOOKUP(A44,QR!A:Q,8,0)</f>
        <v>130</v>
      </c>
      <c r="L44" s="18">
        <f>VLOOKUP(A44,QR!A:Q,9,0)</f>
        <v>326</v>
      </c>
      <c r="M44" s="18">
        <f>VLOOKUP(A44,QR!A:Q,10,0)</f>
        <v>127</v>
      </c>
      <c r="N44" s="19">
        <f>VLOOKUP(C44,QR!A:Q,11,0)</f>
        <v>231</v>
      </c>
      <c r="O44" s="19">
        <f>VLOOKUP(C44,QR!A:Q,12,0)</f>
        <v>270</v>
      </c>
      <c r="P44" s="19">
        <f>VLOOKUP(C44,QR!A:Q,13,0)</f>
        <v>14</v>
      </c>
      <c r="Q44" s="19">
        <f>VLOOKUP(C44,QR!A:Q,14,0)</f>
        <v>313</v>
      </c>
      <c r="R44" s="19"/>
      <c r="S44" s="19"/>
      <c r="T44" s="19"/>
      <c r="U44" s="19"/>
      <c r="V44" s="20"/>
    </row>
    <row r="45" spans="1:22" ht="15.75" thickBot="1" x14ac:dyDescent="0.3">
      <c r="A45" s="21" t="s">
        <v>77</v>
      </c>
      <c r="B45" s="14" t="s">
        <v>129</v>
      </c>
      <c r="C45" s="22" t="s">
        <v>121</v>
      </c>
      <c r="D45" s="16" t="s">
        <v>129</v>
      </c>
      <c r="E45" s="17">
        <v>104.654</v>
      </c>
      <c r="F45" s="50">
        <f t="shared" si="0"/>
        <v>1167</v>
      </c>
      <c r="G45" s="17">
        <f t="shared" si="1"/>
        <v>122131.21799999999</v>
      </c>
      <c r="H45" s="17">
        <v>75.921999999999997</v>
      </c>
      <c r="I45" s="18">
        <f>VLOOKUP(A45,QR!A:Q,6,0)</f>
        <v>107</v>
      </c>
      <c r="J45" s="18">
        <f>VLOOKUP(A45,QR!A:Q,7,0)</f>
        <v>221</v>
      </c>
      <c r="K45" s="18">
        <f>VLOOKUP(A45,QR!A:Q,8,0)</f>
        <v>300</v>
      </c>
      <c r="L45" s="18">
        <f>VLOOKUP(A45,QR!A:Q,9,0)</f>
        <v>197</v>
      </c>
      <c r="M45" s="18">
        <f>VLOOKUP(A45,QR!A:Q,10,0)</f>
        <v>342</v>
      </c>
      <c r="N45" s="19">
        <f>VLOOKUP(C45,QR!A:Q,11,0)</f>
        <v>473</v>
      </c>
      <c r="O45" s="19">
        <f>VLOOKUP(C45,QR!A:Q,12,0)</f>
        <v>590</v>
      </c>
      <c r="P45" s="19">
        <f>VLOOKUP(C45,QR!A:Q,13,0)</f>
        <v>5</v>
      </c>
      <c r="Q45" s="19">
        <f>VLOOKUP(C45,QR!A:Q,14,0)</f>
        <v>365</v>
      </c>
      <c r="R45" s="19"/>
      <c r="S45" s="19"/>
      <c r="T45" s="19"/>
      <c r="U45" s="19"/>
      <c r="V45" s="20"/>
    </row>
    <row r="46" spans="1:22" ht="15.75" thickBot="1" x14ac:dyDescent="0.3">
      <c r="A46" s="21" t="s">
        <v>78</v>
      </c>
      <c r="B46" s="14" t="s">
        <v>129</v>
      </c>
      <c r="C46" s="22" t="s">
        <v>122</v>
      </c>
      <c r="D46" s="16" t="s">
        <v>129</v>
      </c>
      <c r="E46" s="17">
        <v>92.342999999999989</v>
      </c>
      <c r="F46" s="50">
        <f t="shared" si="0"/>
        <v>191</v>
      </c>
      <c r="G46" s="17">
        <f t="shared" si="1"/>
        <v>17637.512999999999</v>
      </c>
      <c r="H46" s="17">
        <v>95.056000000000012</v>
      </c>
      <c r="I46" s="18">
        <f>VLOOKUP(A46,QR!A:Q,6,0)</f>
        <v>21</v>
      </c>
      <c r="J46" s="18">
        <f>VLOOKUP(A46,QR!A:Q,7,0)</f>
        <v>36</v>
      </c>
      <c r="K46" s="18">
        <f>VLOOKUP(A46,QR!A:Q,8,0)</f>
        <v>66</v>
      </c>
      <c r="L46" s="18">
        <f>VLOOKUP(A46,QR!A:Q,9,0)</f>
        <v>36</v>
      </c>
      <c r="M46" s="18">
        <f>VLOOKUP(A46,QR!A:Q,10,0)</f>
        <v>32</v>
      </c>
      <c r="N46" s="19">
        <f>VLOOKUP(C46,QR!A:Q,11,0)</f>
        <v>736</v>
      </c>
      <c r="O46" s="19">
        <f>VLOOKUP(C46,QR!A:Q,12,0)</f>
        <v>597</v>
      </c>
      <c r="P46" s="19">
        <f>VLOOKUP(C46,QR!A:Q,13,0)</f>
        <v>21</v>
      </c>
      <c r="Q46" s="19">
        <f>VLOOKUP(C46,QR!A:Q,14,0)</f>
        <v>641</v>
      </c>
      <c r="R46" s="19"/>
      <c r="S46" s="19"/>
      <c r="T46" s="19"/>
      <c r="U46" s="19"/>
      <c r="V46" s="20"/>
    </row>
    <row r="47" spans="1:22" ht="15.75" thickBot="1" x14ac:dyDescent="0.3">
      <c r="A47" s="21" t="s">
        <v>79</v>
      </c>
      <c r="B47" s="14" t="s">
        <v>129</v>
      </c>
      <c r="C47" s="22" t="s">
        <v>123</v>
      </c>
      <c r="D47" s="16" t="s">
        <v>129</v>
      </c>
      <c r="E47" s="17">
        <v>118.297</v>
      </c>
      <c r="F47" s="50">
        <f t="shared" si="0"/>
        <v>20</v>
      </c>
      <c r="G47" s="17">
        <f t="shared" si="1"/>
        <v>2365.94</v>
      </c>
      <c r="H47" s="17">
        <v>79.040999999999997</v>
      </c>
      <c r="I47" s="18">
        <f>VLOOKUP(A47,QR!A:Q,6,0)</f>
        <v>0</v>
      </c>
      <c r="J47" s="18">
        <f>VLOOKUP(A47,QR!A:Q,7,0)</f>
        <v>1</v>
      </c>
      <c r="K47" s="18">
        <f>VLOOKUP(A47,QR!A:Q,8,0)</f>
        <v>0</v>
      </c>
      <c r="L47" s="18">
        <f>VLOOKUP(A47,QR!A:Q,9,0)</f>
        <v>1</v>
      </c>
      <c r="M47" s="18">
        <f>VLOOKUP(A47,QR!A:Q,10,0)</f>
        <v>18</v>
      </c>
      <c r="N47" s="19">
        <f>VLOOKUP(C47,QR!A:Q,11,0)</f>
        <v>97</v>
      </c>
      <c r="O47" s="19">
        <f>VLOOKUP(C47,QR!A:Q,12,0)</f>
        <v>65</v>
      </c>
      <c r="P47" s="19">
        <f>VLOOKUP(C47,QR!A:Q,13,0)</f>
        <v>6</v>
      </c>
      <c r="Q47" s="19">
        <f>VLOOKUP(C47,QR!A:Q,14,0)</f>
        <v>63</v>
      </c>
      <c r="R47" s="19"/>
      <c r="S47" s="19"/>
      <c r="T47" s="19"/>
      <c r="U47" s="19"/>
      <c r="V47" s="20"/>
    </row>
    <row r="48" spans="1:22" ht="15.75" thickBot="1" x14ac:dyDescent="0.3">
      <c r="A48" s="21" t="s">
        <v>80</v>
      </c>
      <c r="B48" s="14" t="s">
        <v>129</v>
      </c>
      <c r="C48" s="22" t="s">
        <v>124</v>
      </c>
      <c r="D48" s="16" t="s">
        <v>129</v>
      </c>
      <c r="E48" s="17">
        <v>84.632000000000005</v>
      </c>
      <c r="F48" s="50">
        <f t="shared" si="0"/>
        <v>90</v>
      </c>
      <c r="G48" s="17">
        <f t="shared" si="1"/>
        <v>7616.88</v>
      </c>
      <c r="H48" s="17">
        <v>105.41900000000001</v>
      </c>
      <c r="I48" s="18">
        <f>VLOOKUP(A48,QR!A:Q,6,0)</f>
        <v>4</v>
      </c>
      <c r="J48" s="18">
        <f>VLOOKUP(A48,QR!A:Q,7,0)</f>
        <v>16</v>
      </c>
      <c r="K48" s="18">
        <f>VLOOKUP(A48,QR!A:Q,8,0)</f>
        <v>13</v>
      </c>
      <c r="L48" s="18">
        <f>VLOOKUP(A48,QR!A:Q,9,0)</f>
        <v>11</v>
      </c>
      <c r="M48" s="18">
        <f>VLOOKUP(A48,QR!A:Q,10,0)</f>
        <v>46</v>
      </c>
      <c r="N48" s="19">
        <f>VLOOKUP(C48,QR!A:Q,11,0)</f>
        <v>124</v>
      </c>
      <c r="O48" s="19">
        <f>VLOOKUP(C48,QR!A:Q,12,0)</f>
        <v>70</v>
      </c>
      <c r="P48" s="19">
        <f>VLOOKUP(C48,QR!A:Q,13,0)</f>
        <v>5</v>
      </c>
      <c r="Q48" s="19">
        <f>VLOOKUP(C48,QR!A:Q,14,0)</f>
        <v>174</v>
      </c>
      <c r="R48" s="19"/>
      <c r="S48" s="19"/>
      <c r="T48" s="19"/>
      <c r="U48" s="19"/>
      <c r="V48" s="20"/>
    </row>
    <row r="49" spans="1:22" ht="15.75" thickBot="1" x14ac:dyDescent="0.3">
      <c r="A49" s="21" t="s">
        <v>81</v>
      </c>
      <c r="B49" s="14" t="s">
        <v>129</v>
      </c>
      <c r="C49" s="22" t="s">
        <v>125</v>
      </c>
      <c r="D49" s="16" t="s">
        <v>129</v>
      </c>
      <c r="E49" s="17">
        <v>85.766999999999996</v>
      </c>
      <c r="F49" s="50">
        <f t="shared" si="0"/>
        <v>1</v>
      </c>
      <c r="G49" s="17">
        <f t="shared" si="1"/>
        <v>85.766999999999996</v>
      </c>
      <c r="H49" s="17">
        <v>57.080999999999989</v>
      </c>
      <c r="I49" s="18">
        <f>VLOOKUP(A49,QR!A:Q,6,0)</f>
        <v>0</v>
      </c>
      <c r="J49" s="18">
        <f>VLOOKUP(A49,QR!A:Q,7,0)</f>
        <v>0</v>
      </c>
      <c r="K49" s="18">
        <f>VLOOKUP(A49,QR!A:Q,8,0)</f>
        <v>0</v>
      </c>
      <c r="L49" s="18">
        <f>VLOOKUP(A49,QR!A:Q,9,0)</f>
        <v>0</v>
      </c>
      <c r="M49" s="18">
        <f>VLOOKUP(A49,QR!A:Q,10,0)</f>
        <v>1</v>
      </c>
      <c r="N49" s="19">
        <f>VLOOKUP(C49,QR!A:Q,11,0)</f>
        <v>308</v>
      </c>
      <c r="O49" s="19">
        <f>VLOOKUP(C49,QR!A:Q,12,0)</f>
        <v>262</v>
      </c>
      <c r="P49" s="19">
        <f>VLOOKUP(C49,QR!A:Q,13,0)</f>
        <v>9</v>
      </c>
      <c r="Q49" s="19">
        <f>VLOOKUP(C49,QR!A:Q,14,0)</f>
        <v>313</v>
      </c>
      <c r="R49" s="19"/>
      <c r="S49" s="19"/>
      <c r="T49" s="19"/>
      <c r="U49" s="19"/>
      <c r="V49" s="20"/>
    </row>
    <row r="50" spans="1:22" ht="15.75" thickBot="1" x14ac:dyDescent="0.3">
      <c r="A50" s="21" t="s">
        <v>82</v>
      </c>
      <c r="B50" s="14" t="s">
        <v>129</v>
      </c>
      <c r="C50" s="22" t="s">
        <v>126</v>
      </c>
      <c r="D50" s="16" t="s">
        <v>129</v>
      </c>
      <c r="E50" s="17">
        <v>87.092999999999989</v>
      </c>
      <c r="F50" s="50">
        <f t="shared" si="0"/>
        <v>1304</v>
      </c>
      <c r="G50" s="17">
        <f t="shared" si="1"/>
        <v>113569.27199999998</v>
      </c>
      <c r="H50" s="17">
        <v>71.599999999999994</v>
      </c>
      <c r="I50" s="18">
        <f>VLOOKUP(A50,QR!A:Q,6,0)</f>
        <v>124</v>
      </c>
      <c r="J50" s="18">
        <f>VLOOKUP(A50,QR!A:Q,7,0)</f>
        <v>273</v>
      </c>
      <c r="K50" s="18">
        <f>VLOOKUP(A50,QR!A:Q,8,0)</f>
        <v>289</v>
      </c>
      <c r="L50" s="18">
        <f>VLOOKUP(A50,QR!A:Q,9,0)</f>
        <v>298</v>
      </c>
      <c r="M50" s="18">
        <f>VLOOKUP(A50,QR!A:Q,10,0)</f>
        <v>320</v>
      </c>
      <c r="N50" s="19">
        <f>VLOOKUP(C50,QR!A:Q,11,0)</f>
        <v>114</v>
      </c>
      <c r="O50" s="19">
        <f>VLOOKUP(C50,QR!A:Q,12,0)</f>
        <v>91</v>
      </c>
      <c r="P50" s="19">
        <f>VLOOKUP(C50,QR!A:Q,13,0)</f>
        <v>1</v>
      </c>
      <c r="Q50" s="19">
        <f>VLOOKUP(C50,QR!A:Q,14,0)</f>
        <v>111</v>
      </c>
      <c r="R50" s="19"/>
      <c r="S50" s="19"/>
      <c r="T50" s="19"/>
      <c r="U50" s="19"/>
      <c r="V50" s="20"/>
    </row>
    <row r="51" spans="1:22" ht="15.75" thickBot="1" x14ac:dyDescent="0.3">
      <c r="A51" s="21" t="s">
        <v>83</v>
      </c>
      <c r="B51" s="14" t="s">
        <v>129</v>
      </c>
      <c r="C51" s="22" t="s">
        <v>127</v>
      </c>
      <c r="D51" s="16" t="s">
        <v>129</v>
      </c>
      <c r="E51" s="17">
        <v>89.556000000000012</v>
      </c>
      <c r="F51" s="50">
        <f t="shared" si="0"/>
        <v>6</v>
      </c>
      <c r="G51" s="17">
        <f t="shared" si="1"/>
        <v>537.33600000000001</v>
      </c>
      <c r="H51" s="17">
        <v>72.919000000000011</v>
      </c>
      <c r="I51" s="18">
        <f>VLOOKUP(A51,QR!A:Q,6,0)</f>
        <v>1</v>
      </c>
      <c r="J51" s="18">
        <f>VLOOKUP(A51,QR!A:Q,7,0)</f>
        <v>0</v>
      </c>
      <c r="K51" s="18">
        <f>VLOOKUP(A51,QR!A:Q,8,0)</f>
        <v>1</v>
      </c>
      <c r="L51" s="18">
        <f>VLOOKUP(A51,QR!A:Q,9,0)</f>
        <v>3</v>
      </c>
      <c r="M51" s="18">
        <f>VLOOKUP(A51,QR!A:Q,10,0)</f>
        <v>1</v>
      </c>
      <c r="N51" s="19">
        <f>VLOOKUP(C51,QR!A:Q,11,0)</f>
        <v>4</v>
      </c>
      <c r="O51" s="19">
        <f>VLOOKUP(C51,QR!A:Q,12,0)</f>
        <v>9</v>
      </c>
      <c r="P51" s="19">
        <f>VLOOKUP(C51,QR!A:Q,13,0)</f>
        <v>0</v>
      </c>
      <c r="Q51" s="19">
        <f>VLOOKUP(C51,QR!A:Q,14,0)</f>
        <v>4</v>
      </c>
      <c r="R51" s="19"/>
      <c r="S51" s="19"/>
      <c r="T51" s="19"/>
      <c r="U51" s="19"/>
      <c r="V51" s="20"/>
    </row>
    <row r="52" spans="1:22" x14ac:dyDescent="0.25">
      <c r="A52" s="21"/>
      <c r="B52" s="14"/>
      <c r="C52" s="22" t="s">
        <v>128</v>
      </c>
      <c r="D52" s="16" t="s">
        <v>129</v>
      </c>
      <c r="E52" s="23"/>
      <c r="F52" s="23"/>
      <c r="G52" s="17">
        <f t="shared" si="1"/>
        <v>0</v>
      </c>
      <c r="H52" s="17">
        <v>41.811000000000007</v>
      </c>
      <c r="I52" s="23"/>
      <c r="J52" s="23"/>
      <c r="K52" s="18"/>
      <c r="L52" s="23"/>
      <c r="M52" s="23"/>
      <c r="N52" s="19">
        <f>VLOOKUP(C52,QR!A:Q,11,0)</f>
        <v>50</v>
      </c>
      <c r="O52" s="19">
        <f>VLOOKUP(C52,QR!A:Q,12,0)</f>
        <v>89</v>
      </c>
      <c r="P52" s="19">
        <f>VLOOKUP(C52,QR!A:Q,13,0)</f>
        <v>4</v>
      </c>
      <c r="Q52" s="19">
        <f>VLOOKUP(C52,QR!A:Q,14,0)</f>
        <v>91</v>
      </c>
      <c r="R52" s="19"/>
      <c r="S52" s="19"/>
      <c r="T52" s="19"/>
      <c r="U52" s="19"/>
      <c r="V52" s="20"/>
    </row>
    <row r="53" spans="1:22" x14ac:dyDescent="0.25">
      <c r="A53" s="38"/>
      <c r="B53" s="39"/>
      <c r="C53" s="40"/>
      <c r="D53" s="41"/>
      <c r="E53" s="42"/>
      <c r="F53" s="42"/>
      <c r="G53" s="42"/>
      <c r="H53" s="43"/>
      <c r="I53" s="42"/>
      <c r="J53" s="42"/>
      <c r="K53" s="42"/>
      <c r="L53" s="42"/>
      <c r="M53" s="42" t="s">
        <v>137</v>
      </c>
      <c r="N53" s="44">
        <f>SUM(N8:N52)</f>
        <v>11049</v>
      </c>
      <c r="O53" s="44">
        <f t="shared" ref="O53:T53" si="2">SUM(O8:O52)</f>
        <v>11094</v>
      </c>
      <c r="P53" s="44">
        <f t="shared" si="2"/>
        <v>432</v>
      </c>
      <c r="Q53" s="44">
        <f t="shared" si="2"/>
        <v>12472</v>
      </c>
      <c r="R53" s="44">
        <f t="shared" si="2"/>
        <v>0</v>
      </c>
      <c r="S53" s="44">
        <f t="shared" si="2"/>
        <v>0</v>
      </c>
      <c r="T53" s="44">
        <f t="shared" si="2"/>
        <v>0</v>
      </c>
      <c r="U53" s="44"/>
      <c r="V53" s="45"/>
    </row>
    <row r="54" spans="1:22" x14ac:dyDescent="0.25">
      <c r="A54" s="38"/>
      <c r="B54" s="39"/>
      <c r="C54" s="40"/>
      <c r="D54" s="41"/>
      <c r="E54" s="42"/>
      <c r="F54" s="42"/>
      <c r="G54" s="42"/>
      <c r="H54" s="43"/>
      <c r="I54" s="42"/>
      <c r="J54" s="42"/>
      <c r="K54" s="42"/>
      <c r="L54" s="42"/>
      <c r="M54" s="53" t="s">
        <v>140</v>
      </c>
      <c r="N54" s="56">
        <f>SUMPRODUCT($H$8:$H$52,N8:N52)</f>
        <v>653646.8629999999</v>
      </c>
      <c r="O54" s="56">
        <f t="shared" ref="O54:T54" si="3">SUMPRODUCT($H$8:$H$52,O8:O52)</f>
        <v>677381.01499999978</v>
      </c>
      <c r="P54" s="56">
        <f t="shared" si="3"/>
        <v>25329.518</v>
      </c>
      <c r="Q54" s="56">
        <f t="shared" si="3"/>
        <v>759448.19699999981</v>
      </c>
      <c r="R54" s="56">
        <f t="shared" si="3"/>
        <v>0</v>
      </c>
      <c r="S54" s="56">
        <f t="shared" si="3"/>
        <v>0</v>
      </c>
      <c r="T54" s="56">
        <f t="shared" si="3"/>
        <v>0</v>
      </c>
      <c r="U54" s="44"/>
      <c r="V54" s="45"/>
    </row>
    <row r="55" spans="1:22" x14ac:dyDescent="0.25">
      <c r="M55" s="53" t="s">
        <v>138</v>
      </c>
      <c r="N55" s="54">
        <f>SUMPRODUCT($H$8:$H$52,N8:N52)-(N53*$M$72)</f>
        <v>-91183.287592980312</v>
      </c>
      <c r="O55" s="54">
        <f>SUMPRODUCT($H$8:$H$52,O8:O52)-(O53*$M$72)</f>
        <v>-70482.655076796422</v>
      </c>
      <c r="P55" s="54">
        <f t="shared" ref="P55:Q55" si="4">SUMPRODUCT($H$8:$H$52,P8:P52)-(P53*$M$72)</f>
        <v>-3792.2690446345769</v>
      </c>
      <c r="Q55" s="54">
        <f t="shared" si="4"/>
        <v>-81308.580825653975</v>
      </c>
    </row>
    <row r="56" spans="1:22" ht="60" x14ac:dyDescent="0.25">
      <c r="M56" s="55" t="s">
        <v>139</v>
      </c>
      <c r="N56" s="54">
        <f>N55/N53</f>
        <v>-8.2526280743035851</v>
      </c>
      <c r="O56" s="54">
        <f t="shared" ref="O56:Q56" si="5">O55/O53</f>
        <v>-6.3532229202087995</v>
      </c>
      <c r="P56" s="54">
        <f t="shared" si="5"/>
        <v>-8.778400566283743</v>
      </c>
      <c r="Q56" s="54">
        <f t="shared" si="5"/>
        <v>-6.5192896749241482</v>
      </c>
    </row>
    <row r="68" spans="11:16" ht="15.75" thickBot="1" x14ac:dyDescent="0.3"/>
    <row r="69" spans="11:16" ht="15.75" thickBot="1" x14ac:dyDescent="0.3">
      <c r="K69" s="24"/>
      <c r="L69" s="24"/>
      <c r="M69" s="57" t="s">
        <v>2</v>
      </c>
      <c r="N69" s="58"/>
      <c r="O69" s="57" t="s">
        <v>131</v>
      </c>
      <c r="P69" s="58"/>
    </row>
    <row r="70" spans="11:16" ht="15.75" thickBot="1" x14ac:dyDescent="0.3">
      <c r="K70" s="24"/>
      <c r="L70" s="24"/>
      <c r="M70" s="25" t="s">
        <v>15</v>
      </c>
      <c r="N70" s="25" t="s">
        <v>132</v>
      </c>
      <c r="O70" s="25" t="s">
        <v>15</v>
      </c>
      <c r="P70" s="25" t="s">
        <v>132</v>
      </c>
    </row>
    <row r="71" spans="11:16" ht="15.75" thickBot="1" x14ac:dyDescent="0.3">
      <c r="K71" s="24"/>
      <c r="L71" s="24"/>
      <c r="M71" s="26">
        <f>SUM(I8:M51)</f>
        <v>58206</v>
      </c>
      <c r="N71" s="47">
        <f>SUM(G8:G52)</f>
        <v>3923756.335</v>
      </c>
      <c r="O71" s="48">
        <f>SUM(N53:Q53)</f>
        <v>35047</v>
      </c>
      <c r="P71" s="49">
        <f>SUMPRODUCT($H$8:$H$52,N8:N52)+SUMPRODUCT($H$8:$H$52,O8:O52)+SUMPRODUCT($H$8:$H$52,P8:P52)+SUMPRODUCT($H$8:$H$52,Q8:Q52)</f>
        <v>2115805.5929999994</v>
      </c>
    </row>
    <row r="72" spans="11:16" ht="15.75" thickBot="1" x14ac:dyDescent="0.3">
      <c r="K72" s="51" t="s">
        <v>134</v>
      </c>
      <c r="L72" s="52"/>
      <c r="M72" s="59">
        <f>N71/M71</f>
        <v>67.411544084802259</v>
      </c>
      <c r="N72" s="60"/>
      <c r="O72" s="59">
        <f>P71/O71</f>
        <v>60.370519388250045</v>
      </c>
      <c r="P72" s="60"/>
    </row>
    <row r="73" spans="11:16" ht="15.75" thickBot="1" x14ac:dyDescent="0.3">
      <c r="K73" s="27" t="s">
        <v>16</v>
      </c>
      <c r="L73" s="28"/>
      <c r="M73" s="61">
        <f>M72-O72</f>
        <v>7.0410246965522134</v>
      </c>
      <c r="N73" s="62"/>
      <c r="O73" s="62"/>
      <c r="P73" s="63"/>
    </row>
  </sheetData>
  <autoFilter ref="A7:V54"/>
  <mergeCells count="5">
    <mergeCell ref="M69:N69"/>
    <mergeCell ref="O69:P69"/>
    <mergeCell ref="M72:N72"/>
    <mergeCell ref="O72:P72"/>
    <mergeCell ref="M73:P73"/>
  </mergeCells>
  <conditionalFormatting sqref="C52:C54">
    <cfRule type="cellIs" dxfId="6" priority="1" stopIfTrue="1" operator="notEqual">
      <formula>#REF!</formula>
    </cfRule>
  </conditionalFormatting>
  <conditionalFormatting sqref="A9:A15 A24:A41 A8:D8 C9:C41 B9:B51 D9:D54">
    <cfRule type="cellIs" dxfId="5" priority="6" stopIfTrue="1" operator="notEqual">
      <formula>#REF!</formula>
    </cfRule>
  </conditionalFormatting>
  <conditionalFormatting sqref="A16:A23">
    <cfRule type="cellIs" dxfId="4" priority="7" stopIfTrue="1" operator="notEqual">
      <formula>#REF!</formula>
    </cfRule>
  </conditionalFormatting>
  <conditionalFormatting sqref="A42:A51">
    <cfRule type="cellIs" dxfId="3" priority="5" stopIfTrue="1" operator="notEqual">
      <formula>#REF!</formula>
    </cfRule>
  </conditionalFormatting>
  <conditionalFormatting sqref="C42:C51">
    <cfRule type="cellIs" dxfId="2" priority="4" stopIfTrue="1" operator="notEqual">
      <formula>#REF!</formula>
    </cfRule>
  </conditionalFormatting>
  <conditionalFormatting sqref="B52:B54">
    <cfRule type="cellIs" dxfId="1" priority="3" stopIfTrue="1" operator="notEqual">
      <formula>#REF!</formula>
    </cfRule>
  </conditionalFormatting>
  <conditionalFormatting sqref="A52:A54">
    <cfRule type="cellIs" dxfId="0" priority="2" stopIfTrue="1" operator="notEqual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3"/>
  <sheetViews>
    <sheetView showGridLines="0" topLeftCell="A28" workbookViewId="0">
      <selection activeCell="F90" sqref="F90"/>
    </sheetView>
  </sheetViews>
  <sheetFormatPr baseColWidth="10" defaultRowHeight="15" x14ac:dyDescent="0.25"/>
  <cols>
    <col min="1" max="1" width="27.85546875" bestFit="1" customWidth="1"/>
    <col min="2" max="2" width="12.42578125" bestFit="1" customWidth="1"/>
    <col min="3" max="3" width="5.42578125" customWidth="1"/>
    <col min="4" max="4" width="9.28515625" customWidth="1"/>
    <col min="5" max="5" width="13.140625" bestFit="1" customWidth="1"/>
    <col min="6" max="14" width="12.5703125" bestFit="1" customWidth="1"/>
  </cols>
  <sheetData>
    <row r="1" spans="1:14" x14ac:dyDescent="0.25">
      <c r="A1" s="36" t="s">
        <v>35</v>
      </c>
    </row>
    <row r="2" spans="1:14" ht="15.75" thickBot="1" x14ac:dyDescent="0.3">
      <c r="A2" s="35"/>
    </row>
    <row r="3" spans="1:14" ht="15.75" thickBot="1" x14ac:dyDescent="0.3">
      <c r="A3" s="64"/>
      <c r="B3" s="65"/>
      <c r="C3" s="65"/>
      <c r="D3" s="66"/>
      <c r="E3" s="34" t="s">
        <v>34</v>
      </c>
      <c r="F3" s="31" t="s">
        <v>33</v>
      </c>
      <c r="G3" s="31" t="s">
        <v>32</v>
      </c>
      <c r="H3" s="31" t="s">
        <v>31</v>
      </c>
      <c r="I3" s="31" t="s">
        <v>30</v>
      </c>
      <c r="J3" s="31" t="s">
        <v>29</v>
      </c>
      <c r="K3" s="31" t="s">
        <v>28</v>
      </c>
      <c r="L3" s="31" t="s">
        <v>27</v>
      </c>
      <c r="M3" s="31" t="s">
        <v>26</v>
      </c>
      <c r="N3" s="31" t="s">
        <v>25</v>
      </c>
    </row>
    <row r="4" spans="1:14" ht="15.75" thickBot="1" x14ac:dyDescent="0.3">
      <c r="A4" s="31" t="s">
        <v>24</v>
      </c>
      <c r="B4" s="31" t="s">
        <v>23</v>
      </c>
      <c r="C4" s="31" t="s">
        <v>22</v>
      </c>
      <c r="D4" s="31" t="s">
        <v>21</v>
      </c>
      <c r="E4" s="31" t="s">
        <v>20</v>
      </c>
      <c r="F4" s="31" t="s">
        <v>19</v>
      </c>
      <c r="G4" s="31" t="s">
        <v>19</v>
      </c>
      <c r="H4" s="31" t="s">
        <v>19</v>
      </c>
      <c r="I4" s="31" t="s">
        <v>19</v>
      </c>
      <c r="J4" s="31" t="s">
        <v>19</v>
      </c>
      <c r="K4" s="31" t="s">
        <v>19</v>
      </c>
      <c r="L4" s="31" t="s">
        <v>19</v>
      </c>
      <c r="M4" s="31" t="s">
        <v>19</v>
      </c>
      <c r="N4" s="31" t="s">
        <v>19</v>
      </c>
    </row>
    <row r="5" spans="1:14" ht="15.75" thickBot="1" x14ac:dyDescent="0.3">
      <c r="A5" s="31" t="s">
        <v>40</v>
      </c>
      <c r="B5" s="31" t="s">
        <v>18</v>
      </c>
      <c r="C5" s="31"/>
      <c r="D5" s="31"/>
      <c r="E5" s="31" t="s">
        <v>17</v>
      </c>
      <c r="F5" s="29">
        <v>0</v>
      </c>
      <c r="G5" s="30"/>
      <c r="H5" s="30"/>
      <c r="I5" s="29">
        <v>2</v>
      </c>
      <c r="J5" s="29">
        <v>1</v>
      </c>
      <c r="K5" s="30"/>
      <c r="L5" s="30"/>
      <c r="M5" s="30"/>
      <c r="N5" s="30"/>
    </row>
    <row r="6" spans="1:14" ht="15.75" thickBot="1" x14ac:dyDescent="0.3">
      <c r="A6" s="31" t="s">
        <v>41</v>
      </c>
      <c r="B6" s="31" t="s">
        <v>18</v>
      </c>
      <c r="C6" s="31"/>
      <c r="D6" s="31"/>
      <c r="E6" s="31" t="s">
        <v>17</v>
      </c>
      <c r="F6" s="32">
        <v>75</v>
      </c>
      <c r="G6" s="32">
        <v>210</v>
      </c>
      <c r="H6" s="32">
        <v>249</v>
      </c>
      <c r="I6" s="32">
        <v>413</v>
      </c>
      <c r="J6" s="32">
        <v>189</v>
      </c>
      <c r="K6" s="32">
        <v>4</v>
      </c>
      <c r="L6" s="32">
        <v>1</v>
      </c>
      <c r="M6" s="33"/>
      <c r="N6" s="33"/>
    </row>
    <row r="7" spans="1:14" ht="15.75" thickBot="1" x14ac:dyDescent="0.3">
      <c r="A7" s="31" t="s">
        <v>42</v>
      </c>
      <c r="B7" s="31" t="s">
        <v>18</v>
      </c>
      <c r="C7" s="31"/>
      <c r="D7" s="31"/>
      <c r="E7" s="31" t="s">
        <v>17</v>
      </c>
      <c r="F7" s="29">
        <v>1</v>
      </c>
      <c r="G7" s="30"/>
      <c r="H7" s="29">
        <v>3</v>
      </c>
      <c r="I7" s="29">
        <v>8</v>
      </c>
      <c r="J7" s="30"/>
      <c r="K7" s="30"/>
      <c r="L7" s="30"/>
      <c r="M7" s="30"/>
      <c r="N7" s="30"/>
    </row>
    <row r="8" spans="1:14" ht="15.75" thickBot="1" x14ac:dyDescent="0.3">
      <c r="A8" s="31" t="s">
        <v>43</v>
      </c>
      <c r="B8" s="31" t="s">
        <v>18</v>
      </c>
      <c r="C8" s="31"/>
      <c r="D8" s="31"/>
      <c r="E8" s="31" t="s">
        <v>17</v>
      </c>
      <c r="F8" s="32">
        <v>20</v>
      </c>
      <c r="G8" s="32">
        <v>66</v>
      </c>
      <c r="H8" s="32">
        <v>49</v>
      </c>
      <c r="I8" s="32">
        <v>27</v>
      </c>
      <c r="J8" s="32">
        <v>54</v>
      </c>
      <c r="K8" s="32">
        <v>2</v>
      </c>
      <c r="L8" s="33"/>
      <c r="M8" s="33"/>
      <c r="N8" s="33"/>
    </row>
    <row r="9" spans="1:14" ht="15.75" thickBot="1" x14ac:dyDescent="0.3">
      <c r="A9" s="31" t="s">
        <v>44</v>
      </c>
      <c r="B9" s="31" t="s">
        <v>18</v>
      </c>
      <c r="C9" s="31"/>
      <c r="D9" s="31"/>
      <c r="E9" s="31" t="s">
        <v>17</v>
      </c>
      <c r="F9" s="29">
        <v>0</v>
      </c>
      <c r="G9" s="30"/>
      <c r="H9" s="30"/>
      <c r="I9" s="29">
        <v>1</v>
      </c>
      <c r="J9" s="30"/>
      <c r="K9" s="30"/>
      <c r="L9" s="30"/>
      <c r="M9" s="30"/>
      <c r="N9" s="30"/>
    </row>
    <row r="10" spans="1:14" ht="15.75" thickBot="1" x14ac:dyDescent="0.3">
      <c r="A10" s="31" t="s">
        <v>45</v>
      </c>
      <c r="B10" s="31" t="s">
        <v>18</v>
      </c>
      <c r="C10" s="31"/>
      <c r="D10" s="31"/>
      <c r="E10" s="31" t="s">
        <v>17</v>
      </c>
      <c r="F10" s="32">
        <v>0</v>
      </c>
      <c r="G10" s="33"/>
      <c r="H10" s="33"/>
      <c r="I10" s="32">
        <v>45</v>
      </c>
      <c r="J10" s="33"/>
      <c r="K10" s="33"/>
      <c r="L10" s="33"/>
      <c r="M10" s="33"/>
      <c r="N10" s="33"/>
    </row>
    <row r="11" spans="1:14" ht="15.75" thickBot="1" x14ac:dyDescent="0.3">
      <c r="A11" s="31" t="s">
        <v>46</v>
      </c>
      <c r="B11" s="31" t="s">
        <v>18</v>
      </c>
      <c r="C11" s="31"/>
      <c r="D11" s="31"/>
      <c r="E11" s="31" t="s">
        <v>17</v>
      </c>
      <c r="F11" s="29">
        <v>3</v>
      </c>
      <c r="G11" s="29">
        <v>23</v>
      </c>
      <c r="H11" s="29">
        <v>7</v>
      </c>
      <c r="I11" s="29">
        <v>10</v>
      </c>
      <c r="J11" s="29">
        <v>17</v>
      </c>
      <c r="K11" s="29">
        <v>11</v>
      </c>
      <c r="L11" s="30"/>
      <c r="M11" s="30"/>
      <c r="N11" s="30"/>
    </row>
    <row r="12" spans="1:14" ht="15.75" thickBot="1" x14ac:dyDescent="0.3">
      <c r="A12" s="31" t="s">
        <v>47</v>
      </c>
      <c r="B12" s="31" t="s">
        <v>18</v>
      </c>
      <c r="C12" s="31"/>
      <c r="D12" s="31"/>
      <c r="E12" s="31" t="s">
        <v>17</v>
      </c>
      <c r="F12" s="32">
        <v>2</v>
      </c>
      <c r="G12" s="33"/>
      <c r="H12" s="32">
        <v>2</v>
      </c>
      <c r="I12" s="33"/>
      <c r="J12" s="32">
        <v>1</v>
      </c>
      <c r="K12" s="33"/>
      <c r="L12" s="33"/>
      <c r="M12" s="33"/>
      <c r="N12" s="33"/>
    </row>
    <row r="13" spans="1:14" ht="15.75" thickBot="1" x14ac:dyDescent="0.3">
      <c r="A13" s="31" t="s">
        <v>48</v>
      </c>
      <c r="B13" s="31" t="s">
        <v>18</v>
      </c>
      <c r="C13" s="31"/>
      <c r="D13" s="31"/>
      <c r="E13" s="31" t="s">
        <v>17</v>
      </c>
      <c r="F13" s="29">
        <v>76</v>
      </c>
      <c r="G13" s="29">
        <v>94</v>
      </c>
      <c r="H13" s="29">
        <v>226</v>
      </c>
      <c r="I13" s="29">
        <v>33</v>
      </c>
      <c r="J13" s="30"/>
      <c r="K13" s="29">
        <v>5</v>
      </c>
      <c r="L13" s="30"/>
      <c r="M13" s="30"/>
      <c r="N13" s="30"/>
    </row>
    <row r="14" spans="1:14" ht="15.75" thickBot="1" x14ac:dyDescent="0.3">
      <c r="A14" s="31" t="s">
        <v>49</v>
      </c>
      <c r="B14" s="31" t="s">
        <v>18</v>
      </c>
      <c r="C14" s="31"/>
      <c r="D14" s="31"/>
      <c r="E14" s="31" t="s">
        <v>17</v>
      </c>
      <c r="F14" s="32">
        <v>176</v>
      </c>
      <c r="G14" s="32">
        <v>236</v>
      </c>
      <c r="H14" s="32">
        <v>248</v>
      </c>
      <c r="I14" s="32">
        <v>330</v>
      </c>
      <c r="J14" s="32">
        <v>495</v>
      </c>
      <c r="K14" s="32">
        <v>47</v>
      </c>
      <c r="L14" s="32">
        <v>3</v>
      </c>
      <c r="M14" s="33"/>
      <c r="N14" s="33"/>
    </row>
    <row r="15" spans="1:14" ht="15.75" thickBot="1" x14ac:dyDescent="0.3">
      <c r="A15" s="31" t="s">
        <v>50</v>
      </c>
      <c r="B15" s="31" t="s">
        <v>18</v>
      </c>
      <c r="C15" s="31"/>
      <c r="D15" s="31"/>
      <c r="E15" s="31" t="s">
        <v>17</v>
      </c>
      <c r="F15" s="29">
        <v>713</v>
      </c>
      <c r="G15" s="29">
        <v>762</v>
      </c>
      <c r="H15" s="29">
        <v>603</v>
      </c>
      <c r="I15" s="29">
        <v>566</v>
      </c>
      <c r="J15" s="29">
        <v>574</v>
      </c>
      <c r="K15" s="29">
        <v>65</v>
      </c>
      <c r="L15" s="30"/>
      <c r="M15" s="30"/>
      <c r="N15" s="30"/>
    </row>
    <row r="16" spans="1:14" ht="15.75" thickBot="1" x14ac:dyDescent="0.3">
      <c r="A16" s="31" t="s">
        <v>51</v>
      </c>
      <c r="B16" s="31" t="s">
        <v>18</v>
      </c>
      <c r="C16" s="31"/>
      <c r="D16" s="31"/>
      <c r="E16" s="31" t="s">
        <v>17</v>
      </c>
      <c r="F16" s="32">
        <v>110</v>
      </c>
      <c r="G16" s="32">
        <v>97</v>
      </c>
      <c r="H16" s="32">
        <v>226</v>
      </c>
      <c r="I16" s="32">
        <v>276</v>
      </c>
      <c r="J16" s="32">
        <v>405</v>
      </c>
      <c r="K16" s="32">
        <v>13</v>
      </c>
      <c r="L16" s="32">
        <v>4</v>
      </c>
      <c r="M16" s="33"/>
      <c r="N16" s="33"/>
    </row>
    <row r="17" spans="1:14" ht="15.75" thickBot="1" x14ac:dyDescent="0.3">
      <c r="A17" s="31" t="s">
        <v>52</v>
      </c>
      <c r="B17" s="31" t="s">
        <v>18</v>
      </c>
      <c r="C17" s="31"/>
      <c r="D17" s="31"/>
      <c r="E17" s="31" t="s">
        <v>17</v>
      </c>
      <c r="F17" s="29">
        <v>0</v>
      </c>
      <c r="G17" s="30"/>
      <c r="H17" s="30"/>
      <c r="I17" s="29">
        <v>2</v>
      </c>
      <c r="J17" s="30"/>
      <c r="K17" s="30"/>
      <c r="L17" s="30"/>
      <c r="M17" s="30"/>
      <c r="N17" s="30"/>
    </row>
    <row r="18" spans="1:14" ht="15.75" thickBot="1" x14ac:dyDescent="0.3">
      <c r="A18" s="31" t="s">
        <v>53</v>
      </c>
      <c r="B18" s="31" t="s">
        <v>18</v>
      </c>
      <c r="C18" s="31"/>
      <c r="D18" s="31"/>
      <c r="E18" s="31" t="s">
        <v>17</v>
      </c>
      <c r="F18" s="32">
        <v>1423</v>
      </c>
      <c r="G18" s="32">
        <v>1934</v>
      </c>
      <c r="H18" s="32">
        <v>2251</v>
      </c>
      <c r="I18" s="32">
        <v>2202</v>
      </c>
      <c r="J18" s="32">
        <v>1774</v>
      </c>
      <c r="K18" s="32">
        <v>136</v>
      </c>
      <c r="L18" s="32">
        <v>4</v>
      </c>
      <c r="M18" s="33"/>
      <c r="N18" s="33"/>
    </row>
    <row r="19" spans="1:14" ht="15.75" thickBot="1" x14ac:dyDescent="0.3">
      <c r="A19" s="31" t="s">
        <v>54</v>
      </c>
      <c r="B19" s="31" t="s">
        <v>18</v>
      </c>
      <c r="C19" s="31"/>
      <c r="D19" s="31"/>
      <c r="E19" s="31" t="s">
        <v>17</v>
      </c>
      <c r="F19" s="29">
        <v>69</v>
      </c>
      <c r="G19" s="29">
        <v>128</v>
      </c>
      <c r="H19" s="29">
        <v>150</v>
      </c>
      <c r="I19" s="29">
        <v>107</v>
      </c>
      <c r="J19" s="29">
        <v>93</v>
      </c>
      <c r="K19" s="29">
        <v>11</v>
      </c>
      <c r="L19" s="29">
        <v>1</v>
      </c>
      <c r="M19" s="30"/>
      <c r="N19" s="30"/>
    </row>
    <row r="20" spans="1:14" ht="15.75" thickBot="1" x14ac:dyDescent="0.3">
      <c r="A20" s="31" t="s">
        <v>55</v>
      </c>
      <c r="B20" s="31" t="s">
        <v>18</v>
      </c>
      <c r="C20" s="31"/>
      <c r="D20" s="31"/>
      <c r="E20" s="31" t="s">
        <v>17</v>
      </c>
      <c r="F20" s="32">
        <v>298</v>
      </c>
      <c r="G20" s="32">
        <v>409</v>
      </c>
      <c r="H20" s="32">
        <v>353</v>
      </c>
      <c r="I20" s="32">
        <v>274</v>
      </c>
      <c r="J20" s="32">
        <v>248</v>
      </c>
      <c r="K20" s="32">
        <v>36</v>
      </c>
      <c r="L20" s="32">
        <v>2</v>
      </c>
      <c r="M20" s="33"/>
      <c r="N20" s="33"/>
    </row>
    <row r="21" spans="1:14" ht="15.75" thickBot="1" x14ac:dyDescent="0.3">
      <c r="A21" s="31" t="s">
        <v>56</v>
      </c>
      <c r="B21" s="31" t="s">
        <v>18</v>
      </c>
      <c r="C21" s="31"/>
      <c r="D21" s="31"/>
      <c r="E21" s="31" t="s">
        <v>17</v>
      </c>
      <c r="F21" s="29">
        <v>181</v>
      </c>
      <c r="G21" s="29">
        <v>244</v>
      </c>
      <c r="H21" s="29">
        <v>284</v>
      </c>
      <c r="I21" s="29">
        <v>246</v>
      </c>
      <c r="J21" s="29">
        <v>205</v>
      </c>
      <c r="K21" s="29">
        <v>10</v>
      </c>
      <c r="L21" s="29">
        <v>4</v>
      </c>
      <c r="M21" s="30"/>
      <c r="N21" s="30"/>
    </row>
    <row r="22" spans="1:14" ht="15.75" thickBot="1" x14ac:dyDescent="0.3">
      <c r="A22" s="31" t="s">
        <v>57</v>
      </c>
      <c r="B22" s="31" t="s">
        <v>18</v>
      </c>
      <c r="C22" s="31"/>
      <c r="D22" s="31"/>
      <c r="E22" s="31" t="s">
        <v>17</v>
      </c>
      <c r="F22" s="32">
        <v>1189</v>
      </c>
      <c r="G22" s="32">
        <v>1391</v>
      </c>
      <c r="H22" s="32">
        <v>1872</v>
      </c>
      <c r="I22" s="32">
        <v>1221</v>
      </c>
      <c r="J22" s="32">
        <v>1173</v>
      </c>
      <c r="K22" s="32">
        <v>152</v>
      </c>
      <c r="L22" s="32">
        <v>4</v>
      </c>
      <c r="M22" s="33"/>
      <c r="N22" s="33"/>
    </row>
    <row r="23" spans="1:14" ht="15.75" thickBot="1" x14ac:dyDescent="0.3">
      <c r="A23" s="31" t="s">
        <v>58</v>
      </c>
      <c r="B23" s="31" t="s">
        <v>18</v>
      </c>
      <c r="C23" s="31"/>
      <c r="D23" s="31"/>
      <c r="E23" s="31" t="s">
        <v>17</v>
      </c>
      <c r="F23" s="29">
        <v>389</v>
      </c>
      <c r="G23" s="29">
        <v>417</v>
      </c>
      <c r="H23" s="29">
        <v>303</v>
      </c>
      <c r="I23" s="29">
        <v>338</v>
      </c>
      <c r="J23" s="29">
        <v>460</v>
      </c>
      <c r="K23" s="29">
        <v>46</v>
      </c>
      <c r="L23" s="29">
        <v>2</v>
      </c>
      <c r="M23" s="30"/>
      <c r="N23" s="30"/>
    </row>
    <row r="24" spans="1:14" ht="15.75" thickBot="1" x14ac:dyDescent="0.3">
      <c r="A24" s="31" t="s">
        <v>59</v>
      </c>
      <c r="B24" s="31" t="s">
        <v>18</v>
      </c>
      <c r="C24" s="31"/>
      <c r="D24" s="31"/>
      <c r="E24" s="31" t="s">
        <v>17</v>
      </c>
      <c r="F24" s="32">
        <v>560</v>
      </c>
      <c r="G24" s="32">
        <v>641</v>
      </c>
      <c r="H24" s="32">
        <v>576</v>
      </c>
      <c r="I24" s="32">
        <v>560</v>
      </c>
      <c r="J24" s="32">
        <v>810</v>
      </c>
      <c r="K24" s="32">
        <v>125</v>
      </c>
      <c r="L24" s="32">
        <v>4</v>
      </c>
      <c r="M24" s="33"/>
      <c r="N24" s="33"/>
    </row>
    <row r="25" spans="1:14" ht="15.75" thickBot="1" x14ac:dyDescent="0.3">
      <c r="A25" s="31" t="s">
        <v>60</v>
      </c>
      <c r="B25" s="31" t="s">
        <v>18</v>
      </c>
      <c r="C25" s="31"/>
      <c r="D25" s="31"/>
      <c r="E25" s="31" t="s">
        <v>17</v>
      </c>
      <c r="F25" s="29">
        <v>71</v>
      </c>
      <c r="G25" s="29">
        <v>95</v>
      </c>
      <c r="H25" s="29">
        <v>128</v>
      </c>
      <c r="I25" s="29">
        <v>136</v>
      </c>
      <c r="J25" s="29">
        <v>204</v>
      </c>
      <c r="K25" s="29">
        <v>18</v>
      </c>
      <c r="L25" s="29">
        <v>1</v>
      </c>
      <c r="M25" s="30"/>
      <c r="N25" s="30"/>
    </row>
    <row r="26" spans="1:14" ht="15.75" thickBot="1" x14ac:dyDescent="0.3">
      <c r="A26" s="31" t="s">
        <v>61</v>
      </c>
      <c r="B26" s="31" t="s">
        <v>18</v>
      </c>
      <c r="C26" s="31"/>
      <c r="D26" s="31"/>
      <c r="E26" s="31" t="s">
        <v>17</v>
      </c>
      <c r="F26" s="32">
        <v>80</v>
      </c>
      <c r="G26" s="32">
        <v>102</v>
      </c>
      <c r="H26" s="32">
        <v>109</v>
      </c>
      <c r="I26" s="32">
        <v>67</v>
      </c>
      <c r="J26" s="32">
        <v>171</v>
      </c>
      <c r="K26" s="32">
        <v>25</v>
      </c>
      <c r="L26" s="33"/>
      <c r="M26" s="33"/>
      <c r="N26" s="33"/>
    </row>
    <row r="27" spans="1:14" ht="15.75" thickBot="1" x14ac:dyDescent="0.3">
      <c r="A27" s="31" t="s">
        <v>62</v>
      </c>
      <c r="B27" s="31" t="s">
        <v>18</v>
      </c>
      <c r="C27" s="31"/>
      <c r="D27" s="31"/>
      <c r="E27" s="31" t="s">
        <v>17</v>
      </c>
      <c r="F27" s="29">
        <v>364</v>
      </c>
      <c r="G27" s="29">
        <v>546</v>
      </c>
      <c r="H27" s="29">
        <v>595</v>
      </c>
      <c r="I27" s="29">
        <v>534</v>
      </c>
      <c r="J27" s="29">
        <v>475</v>
      </c>
      <c r="K27" s="29">
        <v>46</v>
      </c>
      <c r="L27" s="29">
        <v>2</v>
      </c>
      <c r="M27" s="30"/>
      <c r="N27" s="30"/>
    </row>
    <row r="28" spans="1:14" ht="15.75" thickBot="1" x14ac:dyDescent="0.3">
      <c r="A28" s="31" t="s">
        <v>63</v>
      </c>
      <c r="B28" s="31" t="s">
        <v>18</v>
      </c>
      <c r="C28" s="31"/>
      <c r="D28" s="31"/>
      <c r="E28" s="31" t="s">
        <v>17</v>
      </c>
      <c r="F28" s="32">
        <v>0</v>
      </c>
      <c r="G28" s="32">
        <v>2</v>
      </c>
      <c r="H28" s="32">
        <v>2</v>
      </c>
      <c r="I28" s="32">
        <v>1</v>
      </c>
      <c r="J28" s="33"/>
      <c r="K28" s="32">
        <v>1</v>
      </c>
      <c r="L28" s="33"/>
      <c r="M28" s="33"/>
      <c r="N28" s="33"/>
    </row>
    <row r="29" spans="1:14" ht="15.75" thickBot="1" x14ac:dyDescent="0.3">
      <c r="A29" s="31" t="s">
        <v>64</v>
      </c>
      <c r="B29" s="31" t="s">
        <v>18</v>
      </c>
      <c r="C29" s="31"/>
      <c r="D29" s="31"/>
      <c r="E29" s="31" t="s">
        <v>17</v>
      </c>
      <c r="F29" s="29">
        <v>202</v>
      </c>
      <c r="G29" s="29">
        <v>240</v>
      </c>
      <c r="H29" s="29">
        <v>355</v>
      </c>
      <c r="I29" s="29">
        <v>226</v>
      </c>
      <c r="J29" s="29">
        <v>132</v>
      </c>
      <c r="K29" s="29">
        <v>39</v>
      </c>
      <c r="L29" s="29">
        <v>1</v>
      </c>
      <c r="M29" s="30"/>
      <c r="N29" s="30"/>
    </row>
    <row r="30" spans="1:14" ht="15.75" thickBot="1" x14ac:dyDescent="0.3">
      <c r="A30" s="31" t="s">
        <v>65</v>
      </c>
      <c r="B30" s="31" t="s">
        <v>18</v>
      </c>
      <c r="C30" s="31"/>
      <c r="D30" s="31"/>
      <c r="E30" s="31" t="s">
        <v>17</v>
      </c>
      <c r="F30" s="32">
        <v>1050</v>
      </c>
      <c r="G30" s="32">
        <v>1200</v>
      </c>
      <c r="H30" s="32">
        <v>1543</v>
      </c>
      <c r="I30" s="32">
        <v>969</v>
      </c>
      <c r="J30" s="32">
        <v>694</v>
      </c>
      <c r="K30" s="32">
        <v>46</v>
      </c>
      <c r="L30" s="32">
        <v>5</v>
      </c>
      <c r="M30" s="33"/>
      <c r="N30" s="33"/>
    </row>
    <row r="31" spans="1:14" ht="15.75" thickBot="1" x14ac:dyDescent="0.3">
      <c r="A31" s="31" t="s">
        <v>66</v>
      </c>
      <c r="B31" s="31" t="s">
        <v>18</v>
      </c>
      <c r="C31" s="31"/>
      <c r="D31" s="31"/>
      <c r="E31" s="31" t="s">
        <v>17</v>
      </c>
      <c r="F31" s="29">
        <v>517</v>
      </c>
      <c r="G31" s="29">
        <v>568</v>
      </c>
      <c r="H31" s="29">
        <v>676</v>
      </c>
      <c r="I31" s="29">
        <v>561</v>
      </c>
      <c r="J31" s="29">
        <v>423</v>
      </c>
      <c r="K31" s="29">
        <v>23</v>
      </c>
      <c r="L31" s="29">
        <v>3</v>
      </c>
      <c r="M31" s="30"/>
      <c r="N31" s="30"/>
    </row>
    <row r="32" spans="1:14" ht="15.75" thickBot="1" x14ac:dyDescent="0.3">
      <c r="A32" s="31" t="s">
        <v>67</v>
      </c>
      <c r="B32" s="31" t="s">
        <v>18</v>
      </c>
      <c r="C32" s="31"/>
      <c r="D32" s="31"/>
      <c r="E32" s="31" t="s">
        <v>17</v>
      </c>
      <c r="F32" s="32">
        <v>289</v>
      </c>
      <c r="G32" s="32">
        <v>487</v>
      </c>
      <c r="H32" s="32">
        <v>518</v>
      </c>
      <c r="I32" s="32">
        <v>477</v>
      </c>
      <c r="J32" s="32">
        <v>671</v>
      </c>
      <c r="K32" s="32">
        <v>92</v>
      </c>
      <c r="L32" s="32">
        <v>4</v>
      </c>
      <c r="M32" s="33"/>
      <c r="N32" s="33"/>
    </row>
    <row r="33" spans="1:14" ht="15.75" thickBot="1" x14ac:dyDescent="0.3">
      <c r="A33" s="31" t="s">
        <v>68</v>
      </c>
      <c r="B33" s="31" t="s">
        <v>18</v>
      </c>
      <c r="C33" s="31"/>
      <c r="D33" s="31"/>
      <c r="E33" s="31" t="s">
        <v>17</v>
      </c>
      <c r="F33" s="29">
        <v>28</v>
      </c>
      <c r="G33" s="29">
        <v>37</v>
      </c>
      <c r="H33" s="29">
        <v>136</v>
      </c>
      <c r="I33" s="29">
        <v>71</v>
      </c>
      <c r="J33" s="29">
        <v>102</v>
      </c>
      <c r="K33" s="29">
        <v>8</v>
      </c>
      <c r="L33" s="30"/>
      <c r="M33" s="30"/>
      <c r="N33" s="30"/>
    </row>
    <row r="34" spans="1:14" ht="15.75" thickBot="1" x14ac:dyDescent="0.3">
      <c r="A34" s="31" t="s">
        <v>69</v>
      </c>
      <c r="B34" s="31" t="s">
        <v>18</v>
      </c>
      <c r="C34" s="31"/>
      <c r="D34" s="31"/>
      <c r="E34" s="31" t="s">
        <v>17</v>
      </c>
      <c r="F34" s="32">
        <v>2</v>
      </c>
      <c r="G34" s="32">
        <v>4</v>
      </c>
      <c r="H34" s="32">
        <v>65</v>
      </c>
      <c r="I34" s="32">
        <v>23</v>
      </c>
      <c r="J34" s="32">
        <v>1</v>
      </c>
      <c r="K34" s="33"/>
      <c r="L34" s="33"/>
      <c r="M34" s="33"/>
      <c r="N34" s="33"/>
    </row>
    <row r="35" spans="1:14" ht="15.75" thickBot="1" x14ac:dyDescent="0.3">
      <c r="A35" s="31" t="s">
        <v>70</v>
      </c>
      <c r="B35" s="31" t="s">
        <v>18</v>
      </c>
      <c r="C35" s="31"/>
      <c r="D35" s="31"/>
      <c r="E35" s="31" t="s">
        <v>17</v>
      </c>
      <c r="F35" s="29">
        <v>593</v>
      </c>
      <c r="G35" s="29">
        <v>752</v>
      </c>
      <c r="H35" s="29">
        <v>884</v>
      </c>
      <c r="I35" s="29">
        <v>660</v>
      </c>
      <c r="J35" s="29">
        <v>552</v>
      </c>
      <c r="K35" s="29">
        <v>55</v>
      </c>
      <c r="L35" s="29">
        <v>2</v>
      </c>
      <c r="M35" s="30"/>
      <c r="N35" s="30"/>
    </row>
    <row r="36" spans="1:14" ht="15.75" thickBot="1" x14ac:dyDescent="0.3">
      <c r="A36" s="31" t="s">
        <v>71</v>
      </c>
      <c r="B36" s="31" t="s">
        <v>18</v>
      </c>
      <c r="C36" s="31"/>
      <c r="D36" s="31"/>
      <c r="E36" s="31" t="s">
        <v>17</v>
      </c>
      <c r="F36" s="32">
        <v>61</v>
      </c>
      <c r="G36" s="32">
        <v>89</v>
      </c>
      <c r="H36" s="32">
        <v>119</v>
      </c>
      <c r="I36" s="32">
        <v>159</v>
      </c>
      <c r="J36" s="32">
        <v>151</v>
      </c>
      <c r="K36" s="32">
        <v>28</v>
      </c>
      <c r="L36" s="32">
        <v>1</v>
      </c>
      <c r="M36" s="33"/>
      <c r="N36" s="33"/>
    </row>
    <row r="37" spans="1:14" ht="15.75" thickBot="1" x14ac:dyDescent="0.3">
      <c r="A37" s="31" t="s">
        <v>72</v>
      </c>
      <c r="B37" s="31" t="s">
        <v>18</v>
      </c>
      <c r="C37" s="31"/>
      <c r="D37" s="31"/>
      <c r="E37" s="31" t="s">
        <v>17</v>
      </c>
      <c r="F37" s="29">
        <v>0</v>
      </c>
      <c r="G37" s="29">
        <v>1</v>
      </c>
      <c r="H37" s="29">
        <v>10</v>
      </c>
      <c r="I37" s="30"/>
      <c r="J37" s="30"/>
      <c r="K37" s="30"/>
      <c r="L37" s="30"/>
      <c r="M37" s="30"/>
      <c r="N37" s="30"/>
    </row>
    <row r="38" spans="1:14" ht="15.75" thickBot="1" x14ac:dyDescent="0.3">
      <c r="A38" s="31" t="s">
        <v>73</v>
      </c>
      <c r="B38" s="31" t="s">
        <v>18</v>
      </c>
      <c r="C38" s="31"/>
      <c r="D38" s="31"/>
      <c r="E38" s="31" t="s">
        <v>17</v>
      </c>
      <c r="F38" s="32">
        <v>0</v>
      </c>
      <c r="G38" s="33"/>
      <c r="H38" s="32">
        <v>3</v>
      </c>
      <c r="I38" s="32">
        <v>1</v>
      </c>
      <c r="J38" s="32">
        <v>1</v>
      </c>
      <c r="K38" s="33"/>
      <c r="L38" s="33"/>
      <c r="M38" s="33"/>
      <c r="N38" s="33"/>
    </row>
    <row r="39" spans="1:14" ht="15.75" thickBot="1" x14ac:dyDescent="0.3">
      <c r="A39" s="31" t="s">
        <v>74</v>
      </c>
      <c r="B39" s="31" t="s">
        <v>18</v>
      </c>
      <c r="C39" s="31"/>
      <c r="D39" s="31"/>
      <c r="E39" s="31" t="s">
        <v>17</v>
      </c>
      <c r="F39" s="29">
        <v>4</v>
      </c>
      <c r="G39" s="29">
        <v>19</v>
      </c>
      <c r="H39" s="29">
        <v>50</v>
      </c>
      <c r="I39" s="29">
        <v>7</v>
      </c>
      <c r="J39" s="29">
        <v>7</v>
      </c>
      <c r="K39" s="30"/>
      <c r="L39" s="30"/>
      <c r="M39" s="30"/>
      <c r="N39" s="30"/>
    </row>
    <row r="40" spans="1:14" ht="15.75" thickBot="1" x14ac:dyDescent="0.3">
      <c r="A40" s="31" t="s">
        <v>75</v>
      </c>
      <c r="B40" s="31" t="s">
        <v>18</v>
      </c>
      <c r="C40" s="31"/>
      <c r="D40" s="31"/>
      <c r="E40" s="31" t="s">
        <v>17</v>
      </c>
      <c r="F40" s="32">
        <v>199</v>
      </c>
      <c r="G40" s="32">
        <v>607</v>
      </c>
      <c r="H40" s="32">
        <v>528</v>
      </c>
      <c r="I40" s="32">
        <v>270</v>
      </c>
      <c r="J40" s="32">
        <v>396</v>
      </c>
      <c r="K40" s="32">
        <v>49</v>
      </c>
      <c r="L40" s="32">
        <v>2</v>
      </c>
      <c r="M40" s="33"/>
      <c r="N40" s="33"/>
    </row>
    <row r="41" spans="1:14" ht="15.75" thickBot="1" x14ac:dyDescent="0.3">
      <c r="A41" s="31" t="s">
        <v>76</v>
      </c>
      <c r="B41" s="31" t="s">
        <v>18</v>
      </c>
      <c r="C41" s="31"/>
      <c r="D41" s="31"/>
      <c r="E41" s="31" t="s">
        <v>17</v>
      </c>
      <c r="F41" s="29">
        <v>133</v>
      </c>
      <c r="G41" s="29">
        <v>140</v>
      </c>
      <c r="H41" s="29">
        <v>130</v>
      </c>
      <c r="I41" s="29">
        <v>326</v>
      </c>
      <c r="J41" s="29">
        <v>127</v>
      </c>
      <c r="K41" s="29">
        <v>7</v>
      </c>
      <c r="L41" s="30"/>
      <c r="M41" s="30"/>
      <c r="N41" s="30"/>
    </row>
    <row r="42" spans="1:14" ht="15.75" thickBot="1" x14ac:dyDescent="0.3">
      <c r="A42" s="31" t="s">
        <v>77</v>
      </c>
      <c r="B42" s="31" t="s">
        <v>18</v>
      </c>
      <c r="C42" s="31"/>
      <c r="D42" s="31"/>
      <c r="E42" s="31" t="s">
        <v>17</v>
      </c>
      <c r="F42" s="32">
        <v>107</v>
      </c>
      <c r="G42" s="32">
        <v>221</v>
      </c>
      <c r="H42" s="32">
        <v>300</v>
      </c>
      <c r="I42" s="32">
        <v>197</v>
      </c>
      <c r="J42" s="32">
        <v>342</v>
      </c>
      <c r="K42" s="32">
        <v>10</v>
      </c>
      <c r="L42" s="32">
        <v>1</v>
      </c>
      <c r="M42" s="33"/>
      <c r="N42" s="33"/>
    </row>
    <row r="43" spans="1:14" ht="15.75" thickBot="1" x14ac:dyDescent="0.3">
      <c r="A43" s="31" t="s">
        <v>78</v>
      </c>
      <c r="B43" s="31" t="s">
        <v>18</v>
      </c>
      <c r="C43" s="31"/>
      <c r="D43" s="31"/>
      <c r="E43" s="31" t="s">
        <v>17</v>
      </c>
      <c r="F43" s="29">
        <v>21</v>
      </c>
      <c r="G43" s="29">
        <v>36</v>
      </c>
      <c r="H43" s="29">
        <v>66</v>
      </c>
      <c r="I43" s="29">
        <v>36</v>
      </c>
      <c r="J43" s="29">
        <v>32</v>
      </c>
      <c r="K43" s="29">
        <v>2</v>
      </c>
      <c r="L43" s="30"/>
      <c r="M43" s="30"/>
      <c r="N43" s="30"/>
    </row>
    <row r="44" spans="1:14" ht="15.75" thickBot="1" x14ac:dyDescent="0.3">
      <c r="A44" s="31" t="s">
        <v>79</v>
      </c>
      <c r="B44" s="31" t="s">
        <v>18</v>
      </c>
      <c r="C44" s="31"/>
      <c r="D44" s="31"/>
      <c r="E44" s="31" t="s">
        <v>17</v>
      </c>
      <c r="F44" s="32">
        <v>0</v>
      </c>
      <c r="G44" s="32">
        <v>1</v>
      </c>
      <c r="H44" s="33"/>
      <c r="I44" s="32">
        <v>1</v>
      </c>
      <c r="J44" s="32">
        <v>18</v>
      </c>
      <c r="K44" s="32">
        <v>15</v>
      </c>
      <c r="L44" s="33"/>
      <c r="M44" s="33"/>
      <c r="N44" s="33"/>
    </row>
    <row r="45" spans="1:14" ht="15.75" thickBot="1" x14ac:dyDescent="0.3">
      <c r="A45" s="31" t="s">
        <v>80</v>
      </c>
      <c r="B45" s="31" t="s">
        <v>18</v>
      </c>
      <c r="C45" s="31"/>
      <c r="D45" s="31"/>
      <c r="E45" s="31" t="s">
        <v>17</v>
      </c>
      <c r="F45" s="29">
        <v>4</v>
      </c>
      <c r="G45" s="29">
        <v>16</v>
      </c>
      <c r="H45" s="29">
        <v>13</v>
      </c>
      <c r="I45" s="29">
        <v>11</v>
      </c>
      <c r="J45" s="29">
        <v>46</v>
      </c>
      <c r="K45" s="29">
        <v>15</v>
      </c>
      <c r="L45" s="30"/>
      <c r="M45" s="30"/>
      <c r="N45" s="30"/>
    </row>
    <row r="46" spans="1:14" ht="15.75" thickBot="1" x14ac:dyDescent="0.3">
      <c r="A46" s="31" t="s">
        <v>81</v>
      </c>
      <c r="B46" s="31" t="s">
        <v>18</v>
      </c>
      <c r="C46" s="31"/>
      <c r="D46" s="31"/>
      <c r="E46" s="31" t="s">
        <v>17</v>
      </c>
      <c r="F46" s="32">
        <v>0</v>
      </c>
      <c r="G46" s="33"/>
      <c r="H46" s="33"/>
      <c r="I46" s="33"/>
      <c r="J46" s="32">
        <v>1</v>
      </c>
      <c r="K46" s="33"/>
      <c r="L46" s="33"/>
      <c r="M46" s="33"/>
      <c r="N46" s="33"/>
    </row>
    <row r="47" spans="1:14" ht="15.75" thickBot="1" x14ac:dyDescent="0.3">
      <c r="A47" s="31" t="s">
        <v>82</v>
      </c>
      <c r="B47" s="31" t="s">
        <v>18</v>
      </c>
      <c r="C47" s="31"/>
      <c r="D47" s="31"/>
      <c r="E47" s="31" t="s">
        <v>17</v>
      </c>
      <c r="F47" s="29">
        <v>124</v>
      </c>
      <c r="G47" s="29">
        <v>273</v>
      </c>
      <c r="H47" s="29">
        <v>289</v>
      </c>
      <c r="I47" s="29">
        <v>298</v>
      </c>
      <c r="J47" s="29">
        <v>320</v>
      </c>
      <c r="K47" s="29">
        <v>54</v>
      </c>
      <c r="L47" s="29">
        <v>1</v>
      </c>
      <c r="M47" s="30"/>
      <c r="N47" s="30"/>
    </row>
    <row r="48" spans="1:14" ht="15.75" thickBot="1" x14ac:dyDescent="0.3">
      <c r="A48" s="31" t="s">
        <v>83</v>
      </c>
      <c r="B48" s="31" t="s">
        <v>18</v>
      </c>
      <c r="C48" s="31"/>
      <c r="D48" s="31"/>
      <c r="E48" s="31" t="s">
        <v>17</v>
      </c>
      <c r="F48" s="32">
        <v>1</v>
      </c>
      <c r="G48" s="33"/>
      <c r="H48" s="32">
        <v>1</v>
      </c>
      <c r="I48" s="32">
        <v>3</v>
      </c>
      <c r="J48" s="32">
        <v>1</v>
      </c>
      <c r="K48" s="32">
        <v>1</v>
      </c>
      <c r="L48" s="33"/>
      <c r="M48" s="33"/>
      <c r="N48" s="33"/>
    </row>
    <row r="49" spans="1:14" ht="15.75" thickBot="1" x14ac:dyDescent="0.3">
      <c r="A49" s="31" t="s">
        <v>84</v>
      </c>
      <c r="B49" s="31" t="s">
        <v>18</v>
      </c>
      <c r="C49" s="31"/>
      <c r="D49" s="31"/>
      <c r="E49" s="31" t="s">
        <v>17</v>
      </c>
      <c r="F49" s="29">
        <v>0</v>
      </c>
      <c r="G49" s="30"/>
      <c r="H49" s="30"/>
      <c r="I49" s="30"/>
      <c r="J49" s="30"/>
      <c r="K49" s="29">
        <v>81</v>
      </c>
      <c r="L49" s="29">
        <v>115</v>
      </c>
      <c r="M49" s="29">
        <v>20</v>
      </c>
      <c r="N49" s="29">
        <v>274</v>
      </c>
    </row>
    <row r="50" spans="1:14" ht="15.75" thickBot="1" x14ac:dyDescent="0.3">
      <c r="A50" s="31" t="s">
        <v>85</v>
      </c>
      <c r="B50" s="31" t="s">
        <v>18</v>
      </c>
      <c r="C50" s="31"/>
      <c r="D50" s="31"/>
      <c r="E50" s="31" t="s">
        <v>17</v>
      </c>
      <c r="F50" s="32">
        <v>0</v>
      </c>
      <c r="G50" s="33"/>
      <c r="H50" s="33"/>
      <c r="I50" s="33"/>
      <c r="J50" s="33"/>
      <c r="K50" s="32">
        <v>11</v>
      </c>
      <c r="L50" s="32">
        <v>100</v>
      </c>
      <c r="M50" s="32">
        <v>6</v>
      </c>
      <c r="N50" s="32">
        <v>66</v>
      </c>
    </row>
    <row r="51" spans="1:14" ht="15.75" thickBot="1" x14ac:dyDescent="0.3">
      <c r="A51" s="31" t="s">
        <v>86</v>
      </c>
      <c r="B51" s="31" t="s">
        <v>18</v>
      </c>
      <c r="C51" s="31"/>
      <c r="D51" s="31"/>
      <c r="E51" s="31" t="s">
        <v>17</v>
      </c>
      <c r="F51" s="29">
        <v>0</v>
      </c>
      <c r="G51" s="30"/>
      <c r="H51" s="30"/>
      <c r="I51" s="30"/>
      <c r="J51" s="30"/>
      <c r="K51" s="29">
        <v>16</v>
      </c>
      <c r="L51" s="29">
        <v>55</v>
      </c>
      <c r="M51" s="30"/>
      <c r="N51" s="29">
        <v>38</v>
      </c>
    </row>
    <row r="52" spans="1:14" ht="15.75" thickBot="1" x14ac:dyDescent="0.3">
      <c r="A52" s="31" t="s">
        <v>87</v>
      </c>
      <c r="B52" s="31" t="s">
        <v>18</v>
      </c>
      <c r="C52" s="31"/>
      <c r="D52" s="31"/>
      <c r="E52" s="31" t="s">
        <v>17</v>
      </c>
      <c r="F52" s="32">
        <v>0</v>
      </c>
      <c r="G52" s="33"/>
      <c r="H52" s="33"/>
      <c r="I52" s="33"/>
      <c r="J52" s="33"/>
      <c r="K52" s="32">
        <v>304</v>
      </c>
      <c r="L52" s="32">
        <v>385</v>
      </c>
      <c r="M52" s="32">
        <v>9</v>
      </c>
      <c r="N52" s="32">
        <v>575</v>
      </c>
    </row>
    <row r="53" spans="1:14" ht="15.75" thickBot="1" x14ac:dyDescent="0.3">
      <c r="A53" s="31" t="s">
        <v>88</v>
      </c>
      <c r="B53" s="31" t="s">
        <v>18</v>
      </c>
      <c r="C53" s="31"/>
      <c r="D53" s="31"/>
      <c r="E53" s="31" t="s">
        <v>17</v>
      </c>
      <c r="F53" s="29">
        <v>0</v>
      </c>
      <c r="G53" s="30"/>
      <c r="H53" s="30"/>
      <c r="I53" s="30"/>
      <c r="J53" s="30"/>
      <c r="K53" s="29">
        <v>154</v>
      </c>
      <c r="L53" s="29">
        <v>106</v>
      </c>
      <c r="M53" s="29">
        <v>8</v>
      </c>
      <c r="N53" s="29">
        <v>184</v>
      </c>
    </row>
    <row r="54" spans="1:14" ht="15.75" thickBot="1" x14ac:dyDescent="0.3">
      <c r="A54" s="31" t="s">
        <v>89</v>
      </c>
      <c r="B54" s="31" t="s">
        <v>18</v>
      </c>
      <c r="C54" s="31"/>
      <c r="D54" s="31"/>
      <c r="E54" s="31" t="s">
        <v>17</v>
      </c>
      <c r="F54" s="32">
        <v>0</v>
      </c>
      <c r="G54" s="33"/>
      <c r="H54" s="33"/>
      <c r="I54" s="33"/>
      <c r="J54" s="33"/>
      <c r="K54" s="32">
        <v>78</v>
      </c>
      <c r="L54" s="32">
        <v>218</v>
      </c>
      <c r="M54" s="32">
        <v>7</v>
      </c>
      <c r="N54" s="32">
        <v>285</v>
      </c>
    </row>
    <row r="55" spans="1:14" ht="15.75" thickBot="1" x14ac:dyDescent="0.3">
      <c r="A55" s="31" t="s">
        <v>90</v>
      </c>
      <c r="B55" s="31" t="s">
        <v>18</v>
      </c>
      <c r="C55" s="31"/>
      <c r="D55" s="31"/>
      <c r="E55" s="31" t="s">
        <v>17</v>
      </c>
      <c r="F55" s="29">
        <v>0</v>
      </c>
      <c r="G55" s="30"/>
      <c r="H55" s="30"/>
      <c r="I55" s="30"/>
      <c r="J55" s="30"/>
      <c r="K55" s="29">
        <v>3</v>
      </c>
      <c r="L55" s="29">
        <v>34</v>
      </c>
      <c r="M55" s="30"/>
      <c r="N55" s="29">
        <v>5</v>
      </c>
    </row>
    <row r="56" spans="1:14" ht="15.75" thickBot="1" x14ac:dyDescent="0.3">
      <c r="A56" s="31" t="s">
        <v>91</v>
      </c>
      <c r="B56" s="31" t="s">
        <v>18</v>
      </c>
      <c r="C56" s="31"/>
      <c r="D56" s="31"/>
      <c r="E56" s="31" t="s">
        <v>17</v>
      </c>
      <c r="F56" s="32">
        <v>0</v>
      </c>
      <c r="G56" s="33"/>
      <c r="H56" s="33"/>
      <c r="I56" s="33"/>
      <c r="J56" s="33"/>
      <c r="K56" s="32">
        <v>12</v>
      </c>
      <c r="L56" s="32">
        <v>1</v>
      </c>
      <c r="M56" s="32">
        <v>1</v>
      </c>
      <c r="N56" s="32">
        <v>26</v>
      </c>
    </row>
    <row r="57" spans="1:14" ht="15.75" thickBot="1" x14ac:dyDescent="0.3">
      <c r="A57" s="31" t="s">
        <v>92</v>
      </c>
      <c r="B57" s="31" t="s">
        <v>18</v>
      </c>
      <c r="C57" s="31"/>
      <c r="D57" s="31"/>
      <c r="E57" s="31" t="s">
        <v>17</v>
      </c>
      <c r="F57" s="29">
        <v>0</v>
      </c>
      <c r="G57" s="30"/>
      <c r="H57" s="30"/>
      <c r="I57" s="30"/>
      <c r="J57" s="30"/>
      <c r="K57" s="29">
        <v>21</v>
      </c>
      <c r="L57" s="29">
        <v>26</v>
      </c>
      <c r="M57" s="29">
        <v>4</v>
      </c>
      <c r="N57" s="29">
        <v>39</v>
      </c>
    </row>
    <row r="58" spans="1:14" ht="15.75" thickBot="1" x14ac:dyDescent="0.3">
      <c r="A58" s="31" t="s">
        <v>93</v>
      </c>
      <c r="B58" s="31" t="s">
        <v>18</v>
      </c>
      <c r="C58" s="31"/>
      <c r="D58" s="31"/>
      <c r="E58" s="31" t="s">
        <v>17</v>
      </c>
      <c r="F58" s="32">
        <v>0</v>
      </c>
      <c r="G58" s="33"/>
      <c r="H58" s="33"/>
      <c r="I58" s="33"/>
      <c r="J58" s="33"/>
      <c r="K58" s="33"/>
      <c r="L58" s="33"/>
      <c r="M58" s="33"/>
      <c r="N58" s="33"/>
    </row>
    <row r="59" spans="1:14" ht="15.75" thickBot="1" x14ac:dyDescent="0.3">
      <c r="A59" s="31" t="s">
        <v>94</v>
      </c>
      <c r="B59" s="31" t="s">
        <v>18</v>
      </c>
      <c r="C59" s="31"/>
      <c r="D59" s="31"/>
      <c r="E59" s="31" t="s">
        <v>17</v>
      </c>
      <c r="F59" s="29">
        <v>0</v>
      </c>
      <c r="G59" s="30"/>
      <c r="H59" s="30"/>
      <c r="I59" s="30"/>
      <c r="J59" s="30"/>
      <c r="K59" s="29">
        <v>165</v>
      </c>
      <c r="L59" s="29">
        <v>138</v>
      </c>
      <c r="M59" s="29">
        <v>14</v>
      </c>
      <c r="N59" s="29">
        <v>169</v>
      </c>
    </row>
    <row r="60" spans="1:14" ht="15.75" thickBot="1" x14ac:dyDescent="0.3">
      <c r="A60" s="31" t="s">
        <v>95</v>
      </c>
      <c r="B60" s="31" t="s">
        <v>18</v>
      </c>
      <c r="C60" s="31"/>
      <c r="D60" s="31"/>
      <c r="E60" s="31" t="s">
        <v>17</v>
      </c>
      <c r="F60" s="32">
        <v>0</v>
      </c>
      <c r="G60" s="33"/>
      <c r="H60" s="33"/>
      <c r="I60" s="33"/>
      <c r="J60" s="33"/>
      <c r="K60" s="32">
        <v>213</v>
      </c>
      <c r="L60" s="32">
        <v>269</v>
      </c>
      <c r="M60" s="32">
        <v>4</v>
      </c>
      <c r="N60" s="32">
        <v>225</v>
      </c>
    </row>
    <row r="61" spans="1:14" ht="15.75" thickBot="1" x14ac:dyDescent="0.3">
      <c r="A61" s="31" t="s">
        <v>96</v>
      </c>
      <c r="B61" s="31" t="s">
        <v>18</v>
      </c>
      <c r="C61" s="31"/>
      <c r="D61" s="31"/>
      <c r="E61" s="31" t="s">
        <v>17</v>
      </c>
      <c r="F61" s="29">
        <v>0</v>
      </c>
      <c r="G61" s="30"/>
      <c r="H61" s="30"/>
      <c r="I61" s="30"/>
      <c r="J61" s="30"/>
      <c r="K61" s="29">
        <v>5</v>
      </c>
      <c r="L61" s="30"/>
      <c r="M61" s="30"/>
      <c r="N61" s="30"/>
    </row>
    <row r="62" spans="1:14" ht="15.75" thickBot="1" x14ac:dyDescent="0.3">
      <c r="A62" s="31" t="s">
        <v>97</v>
      </c>
      <c r="B62" s="31" t="s">
        <v>18</v>
      </c>
      <c r="C62" s="31"/>
      <c r="D62" s="31"/>
      <c r="E62" s="31" t="s">
        <v>17</v>
      </c>
      <c r="F62" s="32">
        <v>0</v>
      </c>
      <c r="G62" s="33"/>
      <c r="H62" s="33"/>
      <c r="I62" s="33"/>
      <c r="J62" s="33"/>
      <c r="K62" s="32">
        <v>274</v>
      </c>
      <c r="L62" s="32">
        <v>280</v>
      </c>
      <c r="M62" s="32">
        <v>5</v>
      </c>
      <c r="N62" s="32">
        <v>214</v>
      </c>
    </row>
    <row r="63" spans="1:14" ht="15.75" thickBot="1" x14ac:dyDescent="0.3">
      <c r="A63" s="31" t="s">
        <v>98</v>
      </c>
      <c r="B63" s="31" t="s">
        <v>18</v>
      </c>
      <c r="C63" s="31"/>
      <c r="D63" s="31"/>
      <c r="E63" s="31" t="s">
        <v>17</v>
      </c>
      <c r="F63" s="29">
        <v>0</v>
      </c>
      <c r="G63" s="30"/>
      <c r="H63" s="30"/>
      <c r="I63" s="30"/>
      <c r="J63" s="30"/>
      <c r="K63" s="29">
        <v>393</v>
      </c>
      <c r="L63" s="29">
        <v>298</v>
      </c>
      <c r="M63" s="29">
        <v>11</v>
      </c>
      <c r="N63" s="29">
        <v>441</v>
      </c>
    </row>
    <row r="64" spans="1:14" ht="15.75" thickBot="1" x14ac:dyDescent="0.3">
      <c r="A64" s="31" t="s">
        <v>99</v>
      </c>
      <c r="B64" s="31" t="s">
        <v>18</v>
      </c>
      <c r="C64" s="31"/>
      <c r="D64" s="31"/>
      <c r="E64" s="31" t="s">
        <v>17</v>
      </c>
      <c r="F64" s="32">
        <v>0</v>
      </c>
      <c r="G64" s="33"/>
      <c r="H64" s="33"/>
      <c r="I64" s="33"/>
      <c r="J64" s="33"/>
      <c r="K64" s="32">
        <v>86</v>
      </c>
      <c r="L64" s="32">
        <v>133</v>
      </c>
      <c r="M64" s="32">
        <v>6</v>
      </c>
      <c r="N64" s="32">
        <v>139</v>
      </c>
    </row>
    <row r="65" spans="1:14" ht="15.75" thickBot="1" x14ac:dyDescent="0.3">
      <c r="A65" s="31" t="s">
        <v>100</v>
      </c>
      <c r="B65" s="31" t="s">
        <v>18</v>
      </c>
      <c r="C65" s="31"/>
      <c r="D65" s="31"/>
      <c r="E65" s="31" t="s">
        <v>17</v>
      </c>
      <c r="F65" s="29">
        <v>0</v>
      </c>
      <c r="G65" s="30"/>
      <c r="H65" s="30"/>
      <c r="I65" s="30"/>
      <c r="J65" s="30"/>
      <c r="K65" s="29">
        <v>2</v>
      </c>
      <c r="L65" s="29">
        <v>19</v>
      </c>
      <c r="M65" s="30"/>
      <c r="N65" s="29">
        <v>29</v>
      </c>
    </row>
    <row r="66" spans="1:14" ht="15.75" thickBot="1" x14ac:dyDescent="0.3">
      <c r="A66" s="31" t="s">
        <v>101</v>
      </c>
      <c r="B66" s="31" t="s">
        <v>18</v>
      </c>
      <c r="C66" s="31"/>
      <c r="D66" s="31"/>
      <c r="E66" s="31" t="s">
        <v>17</v>
      </c>
      <c r="F66" s="32">
        <v>0</v>
      </c>
      <c r="G66" s="33"/>
      <c r="H66" s="33"/>
      <c r="I66" s="33"/>
      <c r="J66" s="33"/>
      <c r="K66" s="33"/>
      <c r="L66" s="32">
        <v>1</v>
      </c>
      <c r="M66" s="33"/>
      <c r="N66" s="32">
        <v>5</v>
      </c>
    </row>
    <row r="67" spans="1:14" ht="15.75" thickBot="1" x14ac:dyDescent="0.3">
      <c r="A67" s="31" t="s">
        <v>102</v>
      </c>
      <c r="B67" s="31" t="s">
        <v>18</v>
      </c>
      <c r="C67" s="31"/>
      <c r="D67" s="31"/>
      <c r="E67" s="31" t="s">
        <v>17</v>
      </c>
      <c r="F67" s="29">
        <v>0</v>
      </c>
      <c r="G67" s="30"/>
      <c r="H67" s="30"/>
      <c r="I67" s="30"/>
      <c r="J67" s="30"/>
      <c r="K67" s="29">
        <v>20</v>
      </c>
      <c r="L67" s="29">
        <v>24</v>
      </c>
      <c r="M67" s="30"/>
      <c r="N67" s="29">
        <v>112</v>
      </c>
    </row>
    <row r="68" spans="1:14" ht="15.75" thickBot="1" x14ac:dyDescent="0.3">
      <c r="A68" s="31" t="s">
        <v>103</v>
      </c>
      <c r="B68" s="31" t="s">
        <v>18</v>
      </c>
      <c r="C68" s="31"/>
      <c r="D68" s="31"/>
      <c r="E68" s="31" t="s">
        <v>17</v>
      </c>
      <c r="F68" s="32">
        <v>0</v>
      </c>
      <c r="G68" s="33"/>
      <c r="H68" s="33"/>
      <c r="I68" s="33"/>
      <c r="J68" s="33"/>
      <c r="K68" s="33"/>
      <c r="L68" s="32">
        <v>106</v>
      </c>
      <c r="M68" s="32">
        <v>1</v>
      </c>
      <c r="N68" s="32">
        <v>158</v>
      </c>
    </row>
    <row r="69" spans="1:14" ht="15.75" thickBot="1" x14ac:dyDescent="0.3">
      <c r="A69" s="31" t="s">
        <v>104</v>
      </c>
      <c r="B69" s="31" t="s">
        <v>18</v>
      </c>
      <c r="C69" s="31"/>
      <c r="D69" s="31"/>
      <c r="E69" s="31" t="s">
        <v>17</v>
      </c>
      <c r="F69" s="29">
        <v>0</v>
      </c>
      <c r="G69" s="30"/>
      <c r="H69" s="30"/>
      <c r="I69" s="30"/>
      <c r="J69" s="30"/>
      <c r="K69" s="29">
        <v>9</v>
      </c>
      <c r="L69" s="29">
        <v>15</v>
      </c>
      <c r="M69" s="30"/>
      <c r="N69" s="29">
        <v>74</v>
      </c>
    </row>
    <row r="70" spans="1:14" ht="15.75" thickBot="1" x14ac:dyDescent="0.3">
      <c r="A70" s="31" t="s">
        <v>105</v>
      </c>
      <c r="B70" s="31" t="s">
        <v>18</v>
      </c>
      <c r="C70" s="31"/>
      <c r="D70" s="31"/>
      <c r="E70" s="31" t="s">
        <v>17</v>
      </c>
      <c r="F70" s="32">
        <v>0</v>
      </c>
      <c r="G70" s="33"/>
      <c r="H70" s="33"/>
      <c r="I70" s="33"/>
      <c r="J70" s="33"/>
      <c r="K70" s="32">
        <v>94</v>
      </c>
      <c r="L70" s="32">
        <v>151</v>
      </c>
      <c r="M70" s="32">
        <v>4</v>
      </c>
      <c r="N70" s="32">
        <v>105</v>
      </c>
    </row>
    <row r="71" spans="1:14" ht="15.75" thickBot="1" x14ac:dyDescent="0.3">
      <c r="A71" s="31" t="s">
        <v>106</v>
      </c>
      <c r="B71" s="31" t="s">
        <v>18</v>
      </c>
      <c r="C71" s="31"/>
      <c r="D71" s="31"/>
      <c r="E71" s="31" t="s">
        <v>17</v>
      </c>
      <c r="F71" s="29">
        <v>0</v>
      </c>
      <c r="G71" s="30"/>
      <c r="H71" s="30"/>
      <c r="I71" s="30"/>
      <c r="J71" s="30"/>
      <c r="K71" s="29">
        <v>117</v>
      </c>
      <c r="L71" s="29">
        <v>92</v>
      </c>
      <c r="M71" s="29">
        <v>3</v>
      </c>
      <c r="N71" s="29">
        <v>135</v>
      </c>
    </row>
    <row r="72" spans="1:14" ht="15.75" thickBot="1" x14ac:dyDescent="0.3">
      <c r="A72" s="31" t="s">
        <v>107</v>
      </c>
      <c r="B72" s="31" t="s">
        <v>18</v>
      </c>
      <c r="C72" s="31"/>
      <c r="D72" s="31"/>
      <c r="E72" s="31" t="s">
        <v>17</v>
      </c>
      <c r="F72" s="32">
        <v>0</v>
      </c>
      <c r="G72" s="33"/>
      <c r="H72" s="33"/>
      <c r="I72" s="33"/>
      <c r="J72" s="32">
        <v>1</v>
      </c>
      <c r="K72" s="32">
        <v>2699</v>
      </c>
      <c r="L72" s="32">
        <v>1818</v>
      </c>
      <c r="M72" s="32">
        <v>93</v>
      </c>
      <c r="N72" s="32">
        <v>1549</v>
      </c>
    </row>
    <row r="73" spans="1:14" ht="15.75" thickBot="1" x14ac:dyDescent="0.3">
      <c r="A73" s="31" t="s">
        <v>108</v>
      </c>
      <c r="B73" s="31" t="s">
        <v>18</v>
      </c>
      <c r="C73" s="31"/>
      <c r="D73" s="31"/>
      <c r="E73" s="31" t="s">
        <v>17</v>
      </c>
      <c r="F73" s="29">
        <v>0</v>
      </c>
      <c r="G73" s="30"/>
      <c r="H73" s="30"/>
      <c r="I73" s="30"/>
      <c r="J73" s="30"/>
      <c r="K73" s="29">
        <v>129</v>
      </c>
      <c r="L73" s="29">
        <v>467</v>
      </c>
      <c r="M73" s="29">
        <v>9</v>
      </c>
      <c r="N73" s="29">
        <v>324</v>
      </c>
    </row>
    <row r="74" spans="1:14" ht="15.75" thickBot="1" x14ac:dyDescent="0.3">
      <c r="A74" s="31" t="s">
        <v>109</v>
      </c>
      <c r="B74" s="31" t="s">
        <v>18</v>
      </c>
      <c r="C74" s="31"/>
      <c r="D74" s="31"/>
      <c r="E74" s="31" t="s">
        <v>17</v>
      </c>
      <c r="F74" s="32">
        <v>0</v>
      </c>
      <c r="G74" s="33"/>
      <c r="H74" s="33"/>
      <c r="I74" s="33"/>
      <c r="J74" s="33"/>
      <c r="K74" s="32">
        <v>444</v>
      </c>
      <c r="L74" s="32">
        <v>441</v>
      </c>
      <c r="M74" s="32">
        <v>13</v>
      </c>
      <c r="N74" s="32">
        <v>424</v>
      </c>
    </row>
    <row r="75" spans="1:14" ht="15.75" thickBot="1" x14ac:dyDescent="0.3">
      <c r="A75" s="31" t="s">
        <v>110</v>
      </c>
      <c r="B75" s="31" t="s">
        <v>18</v>
      </c>
      <c r="C75" s="31"/>
      <c r="D75" s="31"/>
      <c r="E75" s="31" t="s">
        <v>17</v>
      </c>
      <c r="F75" s="29">
        <v>0</v>
      </c>
      <c r="G75" s="30"/>
      <c r="H75" s="30"/>
      <c r="I75" s="30"/>
      <c r="J75" s="30"/>
      <c r="K75" s="29">
        <v>24</v>
      </c>
      <c r="L75" s="29">
        <v>33</v>
      </c>
      <c r="M75" s="30"/>
      <c r="N75" s="29">
        <v>1</v>
      </c>
    </row>
    <row r="76" spans="1:14" ht="15.75" thickBot="1" x14ac:dyDescent="0.3">
      <c r="A76" s="31" t="s">
        <v>111</v>
      </c>
      <c r="B76" s="31" t="s">
        <v>18</v>
      </c>
      <c r="C76" s="31"/>
      <c r="D76" s="31"/>
      <c r="E76" s="31" t="s">
        <v>17</v>
      </c>
      <c r="F76" s="32">
        <v>0</v>
      </c>
      <c r="G76" s="33"/>
      <c r="H76" s="33"/>
      <c r="I76" s="33"/>
      <c r="J76" s="33"/>
      <c r="K76" s="32">
        <v>134</v>
      </c>
      <c r="L76" s="32">
        <v>141</v>
      </c>
      <c r="M76" s="32">
        <v>8</v>
      </c>
      <c r="N76" s="32">
        <v>218</v>
      </c>
    </row>
    <row r="77" spans="1:14" ht="15.75" thickBot="1" x14ac:dyDescent="0.3">
      <c r="A77" s="31" t="s">
        <v>112</v>
      </c>
      <c r="B77" s="31" t="s">
        <v>18</v>
      </c>
      <c r="C77" s="31"/>
      <c r="D77" s="31"/>
      <c r="E77" s="31" t="s">
        <v>17</v>
      </c>
      <c r="F77" s="29">
        <v>0</v>
      </c>
      <c r="G77" s="30"/>
      <c r="H77" s="30"/>
      <c r="I77" s="30"/>
      <c r="J77" s="30"/>
      <c r="K77" s="29">
        <v>238</v>
      </c>
      <c r="L77" s="29">
        <v>273</v>
      </c>
      <c r="M77" s="29">
        <v>8</v>
      </c>
      <c r="N77" s="29">
        <v>263</v>
      </c>
    </row>
    <row r="78" spans="1:14" ht="15.75" thickBot="1" x14ac:dyDescent="0.3">
      <c r="A78" s="31" t="s">
        <v>113</v>
      </c>
      <c r="B78" s="31" t="s">
        <v>18</v>
      </c>
      <c r="C78" s="31"/>
      <c r="D78" s="31"/>
      <c r="E78" s="31" t="s">
        <v>17</v>
      </c>
      <c r="F78" s="32">
        <v>0</v>
      </c>
      <c r="G78" s="33"/>
      <c r="H78" s="33"/>
      <c r="I78" s="33"/>
      <c r="J78" s="33"/>
      <c r="K78" s="32">
        <v>604</v>
      </c>
      <c r="L78" s="32">
        <v>804</v>
      </c>
      <c r="M78" s="32">
        <v>26</v>
      </c>
      <c r="N78" s="32">
        <v>879</v>
      </c>
    </row>
    <row r="79" spans="1:14" ht="15.75" thickBot="1" x14ac:dyDescent="0.3">
      <c r="A79" s="31" t="s">
        <v>114</v>
      </c>
      <c r="B79" s="31" t="s">
        <v>18</v>
      </c>
      <c r="C79" s="31"/>
      <c r="D79" s="31"/>
      <c r="E79" s="31" t="s">
        <v>17</v>
      </c>
      <c r="F79" s="29">
        <v>0</v>
      </c>
      <c r="G79" s="30"/>
      <c r="H79" s="30"/>
      <c r="I79" s="30"/>
      <c r="J79" s="30"/>
      <c r="K79" s="29">
        <v>74</v>
      </c>
      <c r="L79" s="29">
        <v>59</v>
      </c>
      <c r="M79" s="29">
        <v>9</v>
      </c>
      <c r="N79" s="29">
        <v>75</v>
      </c>
    </row>
    <row r="80" spans="1:14" ht="15.75" thickBot="1" x14ac:dyDescent="0.3">
      <c r="A80" s="31" t="s">
        <v>115</v>
      </c>
      <c r="B80" s="31" t="s">
        <v>18</v>
      </c>
      <c r="C80" s="31"/>
      <c r="D80" s="31"/>
      <c r="E80" s="31" t="s">
        <v>17</v>
      </c>
      <c r="F80" s="32">
        <v>0</v>
      </c>
      <c r="G80" s="33"/>
      <c r="H80" s="33"/>
      <c r="I80" s="33"/>
      <c r="J80" s="33"/>
      <c r="K80" s="32">
        <v>542</v>
      </c>
      <c r="L80" s="32">
        <v>479</v>
      </c>
      <c r="M80" s="32">
        <v>22</v>
      </c>
      <c r="N80" s="32">
        <v>704</v>
      </c>
    </row>
    <row r="81" spans="1:14" ht="15.75" thickBot="1" x14ac:dyDescent="0.3">
      <c r="A81" s="31" t="s">
        <v>116</v>
      </c>
      <c r="B81" s="31" t="s">
        <v>18</v>
      </c>
      <c r="C81" s="31"/>
      <c r="D81" s="31"/>
      <c r="E81" s="31" t="s">
        <v>17</v>
      </c>
      <c r="F81" s="29">
        <v>0</v>
      </c>
      <c r="G81" s="30"/>
      <c r="H81" s="30"/>
      <c r="I81" s="30"/>
      <c r="J81" s="30"/>
      <c r="K81" s="29">
        <v>724</v>
      </c>
      <c r="L81" s="29">
        <v>670</v>
      </c>
      <c r="M81" s="29">
        <v>34</v>
      </c>
      <c r="N81" s="29">
        <v>1021</v>
      </c>
    </row>
    <row r="82" spans="1:14" ht="15.75" thickBot="1" x14ac:dyDescent="0.3">
      <c r="A82" s="31" t="s">
        <v>117</v>
      </c>
      <c r="B82" s="31" t="s">
        <v>18</v>
      </c>
      <c r="C82" s="31"/>
      <c r="D82" s="31"/>
      <c r="E82" s="31" t="s">
        <v>17</v>
      </c>
      <c r="F82" s="32">
        <v>0</v>
      </c>
      <c r="G82" s="33"/>
      <c r="H82" s="33"/>
      <c r="I82" s="33"/>
      <c r="J82" s="33"/>
      <c r="K82" s="32">
        <v>545</v>
      </c>
      <c r="L82" s="32">
        <v>651</v>
      </c>
      <c r="M82" s="32">
        <v>22</v>
      </c>
      <c r="N82" s="32">
        <v>1023</v>
      </c>
    </row>
    <row r="83" spans="1:14" ht="15.75" thickBot="1" x14ac:dyDescent="0.3">
      <c r="A83" s="31" t="s">
        <v>118</v>
      </c>
      <c r="B83" s="31" t="s">
        <v>18</v>
      </c>
      <c r="C83" s="31"/>
      <c r="D83" s="31"/>
      <c r="E83" s="31" t="s">
        <v>17</v>
      </c>
      <c r="F83" s="29">
        <v>0</v>
      </c>
      <c r="G83" s="30"/>
      <c r="H83" s="30"/>
      <c r="I83" s="30"/>
      <c r="J83" s="30"/>
      <c r="K83" s="29">
        <v>427</v>
      </c>
      <c r="L83" s="29">
        <v>213</v>
      </c>
      <c r="M83" s="29">
        <v>4</v>
      </c>
      <c r="N83" s="29">
        <v>234</v>
      </c>
    </row>
    <row r="84" spans="1:14" ht="15.75" thickBot="1" x14ac:dyDescent="0.3">
      <c r="A84" s="31" t="s">
        <v>119</v>
      </c>
      <c r="B84" s="31" t="s">
        <v>18</v>
      </c>
      <c r="C84" s="31"/>
      <c r="D84" s="31"/>
      <c r="E84" s="31" t="s">
        <v>17</v>
      </c>
      <c r="F84" s="32">
        <v>0</v>
      </c>
      <c r="G84" s="33"/>
      <c r="H84" s="33"/>
      <c r="I84" s="33"/>
      <c r="J84" s="33"/>
      <c r="K84" s="32">
        <v>270</v>
      </c>
      <c r="L84" s="32">
        <v>436</v>
      </c>
      <c r="M84" s="32">
        <v>16</v>
      </c>
      <c r="N84" s="32">
        <v>384</v>
      </c>
    </row>
    <row r="85" spans="1:14" ht="15.75" thickBot="1" x14ac:dyDescent="0.3">
      <c r="A85" s="31" t="s">
        <v>120</v>
      </c>
      <c r="B85" s="31" t="s">
        <v>18</v>
      </c>
      <c r="C85" s="31"/>
      <c r="D85" s="31"/>
      <c r="E85" s="31" t="s">
        <v>17</v>
      </c>
      <c r="F85" s="29">
        <v>0</v>
      </c>
      <c r="G85" s="30"/>
      <c r="H85" s="30"/>
      <c r="I85" s="30"/>
      <c r="J85" s="30"/>
      <c r="K85" s="29">
        <v>231</v>
      </c>
      <c r="L85" s="29">
        <v>270</v>
      </c>
      <c r="M85" s="29">
        <v>14</v>
      </c>
      <c r="N85" s="29">
        <v>313</v>
      </c>
    </row>
    <row r="86" spans="1:14" ht="15.75" thickBot="1" x14ac:dyDescent="0.3">
      <c r="A86" s="31" t="s">
        <v>121</v>
      </c>
      <c r="B86" s="31" t="s">
        <v>18</v>
      </c>
      <c r="C86" s="31"/>
      <c r="D86" s="31"/>
      <c r="E86" s="31" t="s">
        <v>17</v>
      </c>
      <c r="F86" s="32">
        <v>0</v>
      </c>
      <c r="G86" s="33"/>
      <c r="H86" s="33"/>
      <c r="I86" s="33"/>
      <c r="J86" s="33"/>
      <c r="K86" s="32">
        <v>473</v>
      </c>
      <c r="L86" s="32">
        <v>590</v>
      </c>
      <c r="M86" s="32">
        <v>5</v>
      </c>
      <c r="N86" s="32">
        <v>365</v>
      </c>
    </row>
    <row r="87" spans="1:14" ht="15.75" thickBot="1" x14ac:dyDescent="0.3">
      <c r="A87" s="31" t="s">
        <v>122</v>
      </c>
      <c r="B87" s="31" t="s">
        <v>18</v>
      </c>
      <c r="C87" s="31"/>
      <c r="D87" s="31"/>
      <c r="E87" s="31" t="s">
        <v>17</v>
      </c>
      <c r="F87" s="29">
        <v>0</v>
      </c>
      <c r="G87" s="30"/>
      <c r="H87" s="30"/>
      <c r="I87" s="30"/>
      <c r="J87" s="30"/>
      <c r="K87" s="29">
        <v>736</v>
      </c>
      <c r="L87" s="29">
        <v>597</v>
      </c>
      <c r="M87" s="29">
        <v>21</v>
      </c>
      <c r="N87" s="29">
        <v>641</v>
      </c>
    </row>
    <row r="88" spans="1:14" ht="15.75" thickBot="1" x14ac:dyDescent="0.3">
      <c r="A88" s="31" t="s">
        <v>123</v>
      </c>
      <c r="B88" s="31" t="s">
        <v>18</v>
      </c>
      <c r="C88" s="31"/>
      <c r="D88" s="31"/>
      <c r="E88" s="31" t="s">
        <v>17</v>
      </c>
      <c r="F88" s="32">
        <v>0</v>
      </c>
      <c r="G88" s="33"/>
      <c r="H88" s="33"/>
      <c r="I88" s="33"/>
      <c r="J88" s="33"/>
      <c r="K88" s="32">
        <v>97</v>
      </c>
      <c r="L88" s="32">
        <v>65</v>
      </c>
      <c r="M88" s="32">
        <v>6</v>
      </c>
      <c r="N88" s="32">
        <v>63</v>
      </c>
    </row>
    <row r="89" spans="1:14" ht="15.75" thickBot="1" x14ac:dyDescent="0.3">
      <c r="A89" s="31" t="s">
        <v>124</v>
      </c>
      <c r="B89" s="31" t="s">
        <v>18</v>
      </c>
      <c r="C89" s="31"/>
      <c r="D89" s="31"/>
      <c r="E89" s="31" t="s">
        <v>17</v>
      </c>
      <c r="F89" s="29">
        <v>0</v>
      </c>
      <c r="G89" s="30"/>
      <c r="H89" s="30"/>
      <c r="I89" s="30"/>
      <c r="J89" s="30"/>
      <c r="K89" s="29">
        <v>124</v>
      </c>
      <c r="L89" s="29">
        <v>70</v>
      </c>
      <c r="M89" s="29">
        <v>5</v>
      </c>
      <c r="N89" s="29">
        <v>174</v>
      </c>
    </row>
    <row r="90" spans="1:14" ht="15.75" thickBot="1" x14ac:dyDescent="0.3">
      <c r="A90" s="31" t="s">
        <v>125</v>
      </c>
      <c r="B90" s="31" t="s">
        <v>18</v>
      </c>
      <c r="C90" s="31"/>
      <c r="D90" s="31"/>
      <c r="E90" s="31" t="s">
        <v>17</v>
      </c>
      <c r="F90" s="32">
        <v>0</v>
      </c>
      <c r="G90" s="33"/>
      <c r="H90" s="33"/>
      <c r="I90" s="33"/>
      <c r="J90" s="33"/>
      <c r="K90" s="32">
        <v>308</v>
      </c>
      <c r="L90" s="32">
        <v>262</v>
      </c>
      <c r="M90" s="32">
        <v>9</v>
      </c>
      <c r="N90" s="32">
        <v>313</v>
      </c>
    </row>
    <row r="91" spans="1:14" ht="15.75" thickBot="1" x14ac:dyDescent="0.3">
      <c r="A91" s="31" t="s">
        <v>126</v>
      </c>
      <c r="B91" s="31" t="s">
        <v>18</v>
      </c>
      <c r="C91" s="31"/>
      <c r="D91" s="31"/>
      <c r="E91" s="31" t="s">
        <v>17</v>
      </c>
      <c r="F91" s="29">
        <v>0</v>
      </c>
      <c r="G91" s="30"/>
      <c r="H91" s="30"/>
      <c r="I91" s="30"/>
      <c r="J91" s="30"/>
      <c r="K91" s="29">
        <v>114</v>
      </c>
      <c r="L91" s="29">
        <v>91</v>
      </c>
      <c r="M91" s="29">
        <v>1</v>
      </c>
      <c r="N91" s="29">
        <v>111</v>
      </c>
    </row>
    <row r="92" spans="1:14" ht="15.75" thickBot="1" x14ac:dyDescent="0.3">
      <c r="A92" s="31" t="s">
        <v>127</v>
      </c>
      <c r="B92" s="31" t="s">
        <v>18</v>
      </c>
      <c r="C92" s="31"/>
      <c r="D92" s="31"/>
      <c r="E92" s="31" t="s">
        <v>17</v>
      </c>
      <c r="F92" s="32">
        <v>0</v>
      </c>
      <c r="G92" s="33"/>
      <c r="H92" s="33"/>
      <c r="I92" s="33"/>
      <c r="J92" s="33"/>
      <c r="K92" s="32">
        <v>4</v>
      </c>
      <c r="L92" s="32">
        <v>9</v>
      </c>
      <c r="M92" s="33"/>
      <c r="N92" s="32">
        <v>4</v>
      </c>
    </row>
    <row r="93" spans="1:14" ht="15.75" thickBot="1" x14ac:dyDescent="0.3">
      <c r="A93" s="31" t="s">
        <v>128</v>
      </c>
      <c r="B93" s="31" t="s">
        <v>18</v>
      </c>
      <c r="C93" s="31"/>
      <c r="D93" s="31"/>
      <c r="E93" s="31" t="s">
        <v>17</v>
      </c>
      <c r="F93" s="29">
        <v>0</v>
      </c>
      <c r="G93" s="30"/>
      <c r="H93" s="30"/>
      <c r="I93" s="30"/>
      <c r="J93" s="30"/>
      <c r="K93" s="29">
        <v>50</v>
      </c>
      <c r="L93" s="29">
        <v>89</v>
      </c>
      <c r="M93" s="29">
        <v>4</v>
      </c>
      <c r="N93" s="29">
        <v>91</v>
      </c>
    </row>
  </sheetData>
  <mergeCells count="1">
    <mergeCell ref="A3:D3"/>
  </mergeCells>
  <pageMargins left="0.78740157499999996" right="0.78740157499999996" top="0.984251969" bottom="0.984251969" header="0.4921259845" footer="0.49212598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0"/>
  <sheetViews>
    <sheetView workbookViewId="0">
      <selection activeCell="G81" sqref="G81"/>
    </sheetView>
  </sheetViews>
  <sheetFormatPr baseColWidth="10" defaultRowHeight="15" x14ac:dyDescent="0.25"/>
  <sheetData>
    <row r="1" spans="1:2" ht="15.75" thickBot="1" x14ac:dyDescent="0.3"/>
    <row r="2" spans="1:2" ht="15.75" thickBot="1" x14ac:dyDescent="0.3">
      <c r="A2" s="31" t="s">
        <v>40</v>
      </c>
      <c r="B2" s="46" t="str">
        <f>A2</f>
        <v>240145276Y</v>
      </c>
    </row>
    <row r="3" spans="1:2" ht="15.75" thickBot="1" x14ac:dyDescent="0.3">
      <c r="A3" s="31" t="s">
        <v>41</v>
      </c>
      <c r="B3" t="str">
        <f>B2&amp;";"&amp;A3</f>
        <v>240145276Y;240145894Y</v>
      </c>
    </row>
    <row r="4" spans="1:2" ht="15.75" thickBot="1" x14ac:dyDescent="0.3">
      <c r="A4" s="31" t="s">
        <v>42</v>
      </c>
      <c r="B4" t="str">
        <f t="shared" ref="B4:B67" si="0">B3&amp;";"&amp;A4</f>
        <v>240145276Y;240145894Y;240145988Y</v>
      </c>
    </row>
    <row r="5" spans="1:2" ht="15.75" thickBot="1" x14ac:dyDescent="0.3">
      <c r="A5" s="31" t="s">
        <v>43</v>
      </c>
      <c r="B5" t="str">
        <f t="shared" si="0"/>
        <v>240145276Y;240145894Y;240145988Y;240146116Y</v>
      </c>
    </row>
    <row r="6" spans="1:2" ht="15.75" thickBot="1" x14ac:dyDescent="0.3">
      <c r="A6" s="31" t="s">
        <v>44</v>
      </c>
      <c r="B6" t="str">
        <f t="shared" si="0"/>
        <v>240145276Y;240145894Y;240145988Y;240146116Y;240146173Y</v>
      </c>
    </row>
    <row r="7" spans="1:2" ht="15.75" thickBot="1" x14ac:dyDescent="0.3">
      <c r="A7" s="31" t="s">
        <v>45</v>
      </c>
      <c r="B7" t="str">
        <f t="shared" si="0"/>
        <v>240145276Y;240145894Y;240145988Y;240146116Y;240146173Y;240146251Y</v>
      </c>
    </row>
    <row r="8" spans="1:2" ht="15.75" thickBot="1" x14ac:dyDescent="0.3">
      <c r="A8" s="31" t="s">
        <v>46</v>
      </c>
      <c r="B8" t="str">
        <f t="shared" si="0"/>
        <v>240145276Y;240145894Y;240145988Y;240146116Y;240146173Y;240146251Y;240146736Y</v>
      </c>
    </row>
    <row r="9" spans="1:2" ht="15.75" thickBot="1" x14ac:dyDescent="0.3">
      <c r="A9" s="31" t="s">
        <v>47</v>
      </c>
      <c r="B9" t="str">
        <f t="shared" si="0"/>
        <v>240145276Y;240145894Y;240145988Y;240146116Y;240146173Y;240146251Y;240146736Y;240143560Y</v>
      </c>
    </row>
    <row r="10" spans="1:2" ht="15.75" thickBot="1" x14ac:dyDescent="0.3">
      <c r="A10" s="31" t="s">
        <v>48</v>
      </c>
      <c r="B10" t="str">
        <f t="shared" si="0"/>
        <v>240145276Y;240145894Y;240145988Y;240146116Y;240146173Y;240146251Y;240146736Y;240143560Y;240143798Y</v>
      </c>
    </row>
    <row r="11" spans="1:2" ht="15.75" thickBot="1" x14ac:dyDescent="0.3">
      <c r="A11" s="31" t="s">
        <v>49</v>
      </c>
      <c r="B11" t="str">
        <f t="shared" si="0"/>
        <v>240145276Y;240145894Y;240145988Y;240146116Y;240146173Y;240146251Y;240146736Y;240143560Y;240143798Y;240143873Y</v>
      </c>
    </row>
    <row r="12" spans="1:2" ht="15.75" thickBot="1" x14ac:dyDescent="0.3">
      <c r="A12" s="31" t="s">
        <v>50</v>
      </c>
      <c r="B12" t="str">
        <f t="shared" si="0"/>
        <v>240145276Y;240145894Y;240145988Y;240146116Y;240146173Y;240146251Y;240146736Y;240143560Y;240143798Y;240143873Y;240143953Y</v>
      </c>
    </row>
    <row r="13" spans="1:2" ht="15.75" thickBot="1" x14ac:dyDescent="0.3">
      <c r="A13" s="31" t="s">
        <v>51</v>
      </c>
      <c r="B13" t="str">
        <f t="shared" si="0"/>
        <v>240145276Y;240145894Y;240145988Y;240146116Y;240146173Y;240146251Y;240146736Y;240143560Y;240143798Y;240143873Y;240143953Y;240143978Y</v>
      </c>
    </row>
    <row r="14" spans="1:2" ht="15.75" thickBot="1" x14ac:dyDescent="0.3">
      <c r="A14" s="31" t="s">
        <v>52</v>
      </c>
      <c r="B14" t="str">
        <f t="shared" si="0"/>
        <v>240145276Y;240145894Y;240145988Y;240146116Y;240146173Y;240146251Y;240146736Y;240143560Y;240143798Y;240143873Y;240143953Y;240143978Y;240144670Y</v>
      </c>
    </row>
    <row r="15" spans="1:2" ht="15.75" thickBot="1" x14ac:dyDescent="0.3">
      <c r="A15" s="31" t="s">
        <v>53</v>
      </c>
      <c r="B15" t="str">
        <f t="shared" si="0"/>
        <v>240145276Y;240145894Y;240145988Y;240146116Y;240146173Y;240146251Y;240146736Y;240143560Y;240143798Y;240143873Y;240143953Y;240143978Y;240144670Y;240145483Y</v>
      </c>
    </row>
    <row r="16" spans="1:2" ht="15.75" thickBot="1" x14ac:dyDescent="0.3">
      <c r="A16" s="31" t="s">
        <v>54</v>
      </c>
      <c r="B16" t="str">
        <f t="shared" si="0"/>
        <v>240145276Y;240145894Y;240145988Y;240146116Y;240146173Y;240146251Y;240146736Y;240143560Y;240143798Y;240143873Y;240143953Y;240143978Y;240144670Y;240145483Y;240145538Y</v>
      </c>
    </row>
    <row r="17" spans="1:2" ht="15.75" thickBot="1" x14ac:dyDescent="0.3">
      <c r="A17" s="31" t="s">
        <v>55</v>
      </c>
      <c r="B17" t="str">
        <f t="shared" si="0"/>
        <v>240145276Y;240145894Y;240145988Y;240146116Y;240146173Y;240146251Y;240146736Y;240143560Y;240143798Y;240143873Y;240143953Y;240143978Y;240144670Y;240145483Y;240145538Y;240145573Y</v>
      </c>
    </row>
    <row r="18" spans="1:2" ht="15.75" thickBot="1" x14ac:dyDescent="0.3">
      <c r="A18" s="31" t="s">
        <v>56</v>
      </c>
      <c r="B18" t="str">
        <f t="shared" si="0"/>
        <v>240145276Y;240145894Y;240145988Y;240146116Y;240146173Y;240146251Y;240146736Y;240143560Y;240143798Y;240143873Y;240143953Y;240143978Y;240144670Y;240145483Y;240145538Y;240145573Y;240145734Y</v>
      </c>
    </row>
    <row r="19" spans="1:2" ht="15.75" thickBot="1" x14ac:dyDescent="0.3">
      <c r="A19" s="31" t="s">
        <v>57</v>
      </c>
      <c r="B19" t="str">
        <f t="shared" si="0"/>
        <v>240145276Y;240145894Y;240145988Y;240146116Y;240146173Y;240146251Y;240146736Y;240143560Y;240143798Y;240143873Y;240143953Y;240143978Y;240144670Y;240145483Y;240145538Y;240145573Y;240145734Y;240146200Y</v>
      </c>
    </row>
    <row r="20" spans="1:2" ht="15.75" thickBot="1" x14ac:dyDescent="0.3">
      <c r="A20" s="31" t="s">
        <v>58</v>
      </c>
      <c r="B20" t="str">
        <f t="shared" si="0"/>
        <v>240145276Y;240145894Y;240145988Y;240146116Y;240146173Y;240146251Y;240146736Y;240143560Y;240143798Y;240143873Y;240143953Y;240143978Y;240144670Y;240145483Y;240145538Y;240145573Y;240145734Y;240146200Y;240146801Y</v>
      </c>
    </row>
    <row r="21" spans="1:2" ht="15.75" thickBot="1" x14ac:dyDescent="0.3">
      <c r="A21" s="31" t="s">
        <v>59</v>
      </c>
      <c r="B21" t="str">
        <f t="shared" si="0"/>
        <v>240145276Y;240145894Y;240145988Y;240146116Y;240146173Y;240146251Y;240146736Y;240143560Y;240143798Y;240143873Y;240143953Y;240143978Y;240144670Y;240145483Y;240145538Y;240145573Y;240145734Y;240146200Y;240146801Y;240146890Y</v>
      </c>
    </row>
    <row r="22" spans="1:2" ht="15.75" thickBot="1" x14ac:dyDescent="0.3">
      <c r="A22" s="31" t="s">
        <v>60</v>
      </c>
      <c r="B22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</v>
      </c>
    </row>
    <row r="23" spans="1:2" ht="15.75" thickBot="1" x14ac:dyDescent="0.3">
      <c r="A23" s="31" t="s">
        <v>61</v>
      </c>
      <c r="B23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</v>
      </c>
    </row>
    <row r="24" spans="1:2" ht="15.75" thickBot="1" x14ac:dyDescent="0.3">
      <c r="A24" s="31" t="s">
        <v>62</v>
      </c>
      <c r="B24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</v>
      </c>
    </row>
    <row r="25" spans="1:2" ht="15.75" thickBot="1" x14ac:dyDescent="0.3">
      <c r="A25" s="31" t="s">
        <v>63</v>
      </c>
      <c r="B25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</v>
      </c>
    </row>
    <row r="26" spans="1:2" ht="15.75" thickBot="1" x14ac:dyDescent="0.3">
      <c r="A26" s="31" t="s">
        <v>64</v>
      </c>
      <c r="B26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</v>
      </c>
    </row>
    <row r="27" spans="1:2" ht="15.75" thickBot="1" x14ac:dyDescent="0.3">
      <c r="A27" s="31" t="s">
        <v>65</v>
      </c>
      <c r="B27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</v>
      </c>
    </row>
    <row r="28" spans="1:2" ht="15.75" thickBot="1" x14ac:dyDescent="0.3">
      <c r="A28" s="31" t="s">
        <v>66</v>
      </c>
      <c r="B28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</v>
      </c>
    </row>
    <row r="29" spans="1:2" ht="15.75" thickBot="1" x14ac:dyDescent="0.3">
      <c r="A29" s="31" t="s">
        <v>67</v>
      </c>
      <c r="B29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</v>
      </c>
    </row>
    <row r="30" spans="1:2" ht="15.75" thickBot="1" x14ac:dyDescent="0.3">
      <c r="A30" s="31" t="s">
        <v>68</v>
      </c>
      <c r="B30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</v>
      </c>
    </row>
    <row r="31" spans="1:2" ht="15.75" thickBot="1" x14ac:dyDescent="0.3">
      <c r="A31" s="31" t="s">
        <v>69</v>
      </c>
      <c r="B31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</v>
      </c>
    </row>
    <row r="32" spans="1:2" ht="15.75" thickBot="1" x14ac:dyDescent="0.3">
      <c r="A32" s="31" t="s">
        <v>70</v>
      </c>
      <c r="B32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</v>
      </c>
    </row>
    <row r="33" spans="1:2" ht="15.75" thickBot="1" x14ac:dyDescent="0.3">
      <c r="A33" s="31" t="s">
        <v>71</v>
      </c>
      <c r="B33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</v>
      </c>
    </row>
    <row r="34" spans="1:2" ht="15.75" thickBot="1" x14ac:dyDescent="0.3">
      <c r="A34" s="31" t="s">
        <v>72</v>
      </c>
      <c r="B34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</v>
      </c>
    </row>
    <row r="35" spans="1:2" ht="15.75" thickBot="1" x14ac:dyDescent="0.3">
      <c r="A35" s="31" t="s">
        <v>73</v>
      </c>
      <c r="B35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</v>
      </c>
    </row>
    <row r="36" spans="1:2" ht="15.75" thickBot="1" x14ac:dyDescent="0.3">
      <c r="A36" s="31" t="s">
        <v>74</v>
      </c>
      <c r="B36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</v>
      </c>
    </row>
    <row r="37" spans="1:2" ht="15.75" thickBot="1" x14ac:dyDescent="0.3">
      <c r="A37" s="31" t="s">
        <v>75</v>
      </c>
      <c r="B37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</v>
      </c>
    </row>
    <row r="38" spans="1:2" ht="15.75" thickBot="1" x14ac:dyDescent="0.3">
      <c r="A38" s="31" t="s">
        <v>76</v>
      </c>
      <c r="B38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</v>
      </c>
    </row>
    <row r="39" spans="1:2" ht="15.75" thickBot="1" x14ac:dyDescent="0.3">
      <c r="A39" s="31" t="s">
        <v>77</v>
      </c>
      <c r="B39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</v>
      </c>
    </row>
    <row r="40" spans="1:2" ht="15.75" thickBot="1" x14ac:dyDescent="0.3">
      <c r="A40" s="31" t="s">
        <v>78</v>
      </c>
      <c r="B40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</v>
      </c>
    </row>
    <row r="41" spans="1:2" ht="15.75" thickBot="1" x14ac:dyDescent="0.3">
      <c r="A41" s="31" t="s">
        <v>79</v>
      </c>
      <c r="B41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</v>
      </c>
    </row>
    <row r="42" spans="1:2" ht="15.75" thickBot="1" x14ac:dyDescent="0.3">
      <c r="A42" s="31" t="s">
        <v>80</v>
      </c>
      <c r="B42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</v>
      </c>
    </row>
    <row r="43" spans="1:2" ht="15.75" thickBot="1" x14ac:dyDescent="0.3">
      <c r="A43" s="31" t="s">
        <v>81</v>
      </c>
      <c r="B43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</v>
      </c>
    </row>
    <row r="44" spans="1:2" ht="15.75" thickBot="1" x14ac:dyDescent="0.3">
      <c r="A44" s="31" t="s">
        <v>82</v>
      </c>
      <c r="B44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</v>
      </c>
    </row>
    <row r="45" spans="1:2" ht="15.75" thickBot="1" x14ac:dyDescent="0.3">
      <c r="A45" s="31" t="s">
        <v>83</v>
      </c>
      <c r="B45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</v>
      </c>
    </row>
    <row r="46" spans="1:2" ht="15.75" thickBot="1" x14ac:dyDescent="0.3">
      <c r="A46" s="31" t="s">
        <v>84</v>
      </c>
      <c r="B46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</v>
      </c>
    </row>
    <row r="47" spans="1:2" ht="15.75" thickBot="1" x14ac:dyDescent="0.3">
      <c r="A47" s="31" t="s">
        <v>85</v>
      </c>
      <c r="B47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</v>
      </c>
    </row>
    <row r="48" spans="1:2" ht="15.75" thickBot="1" x14ac:dyDescent="0.3">
      <c r="A48" s="31" t="s">
        <v>86</v>
      </c>
      <c r="B48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</v>
      </c>
    </row>
    <row r="49" spans="1:2" ht="15.75" thickBot="1" x14ac:dyDescent="0.3">
      <c r="A49" s="31" t="s">
        <v>87</v>
      </c>
      <c r="B49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</v>
      </c>
    </row>
    <row r="50" spans="1:2" ht="15.75" thickBot="1" x14ac:dyDescent="0.3">
      <c r="A50" s="31" t="s">
        <v>88</v>
      </c>
      <c r="B50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</v>
      </c>
    </row>
    <row r="51" spans="1:2" ht="15.75" thickBot="1" x14ac:dyDescent="0.3">
      <c r="A51" s="31" t="s">
        <v>89</v>
      </c>
      <c r="B51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</v>
      </c>
    </row>
    <row r="52" spans="1:2" ht="15.75" thickBot="1" x14ac:dyDescent="0.3">
      <c r="A52" s="31" t="s">
        <v>90</v>
      </c>
      <c r="B52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</v>
      </c>
    </row>
    <row r="53" spans="1:2" ht="15.75" thickBot="1" x14ac:dyDescent="0.3">
      <c r="A53" s="31" t="s">
        <v>91</v>
      </c>
      <c r="B53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</v>
      </c>
    </row>
    <row r="54" spans="1:2" ht="15.75" thickBot="1" x14ac:dyDescent="0.3">
      <c r="A54" s="31" t="s">
        <v>92</v>
      </c>
      <c r="B54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</v>
      </c>
    </row>
    <row r="55" spans="1:2" ht="15.75" thickBot="1" x14ac:dyDescent="0.3">
      <c r="A55" s="31" t="s">
        <v>93</v>
      </c>
      <c r="B55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</v>
      </c>
    </row>
    <row r="56" spans="1:2" ht="15.75" thickBot="1" x14ac:dyDescent="0.3">
      <c r="A56" s="31" t="s">
        <v>94</v>
      </c>
      <c r="B56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</v>
      </c>
    </row>
    <row r="57" spans="1:2" ht="15.75" thickBot="1" x14ac:dyDescent="0.3">
      <c r="A57" s="31" t="s">
        <v>95</v>
      </c>
      <c r="B57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</v>
      </c>
    </row>
    <row r="58" spans="1:2" ht="15.75" thickBot="1" x14ac:dyDescent="0.3">
      <c r="A58" s="31" t="s">
        <v>96</v>
      </c>
      <c r="B58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</v>
      </c>
    </row>
    <row r="59" spans="1:2" ht="15.75" thickBot="1" x14ac:dyDescent="0.3">
      <c r="A59" s="31" t="s">
        <v>97</v>
      </c>
      <c r="B59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</v>
      </c>
    </row>
    <row r="60" spans="1:2" ht="15.75" thickBot="1" x14ac:dyDescent="0.3">
      <c r="A60" s="31" t="s">
        <v>98</v>
      </c>
      <c r="B60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</v>
      </c>
    </row>
    <row r="61" spans="1:2" ht="15.75" thickBot="1" x14ac:dyDescent="0.3">
      <c r="A61" s="31" t="s">
        <v>99</v>
      </c>
      <c r="B61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</v>
      </c>
    </row>
    <row r="62" spans="1:2" ht="15.75" thickBot="1" x14ac:dyDescent="0.3">
      <c r="A62" s="31" t="s">
        <v>100</v>
      </c>
      <c r="B62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</v>
      </c>
    </row>
    <row r="63" spans="1:2" ht="15.75" thickBot="1" x14ac:dyDescent="0.3">
      <c r="A63" s="31" t="s">
        <v>101</v>
      </c>
      <c r="B63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</v>
      </c>
    </row>
    <row r="64" spans="1:2" ht="15.75" thickBot="1" x14ac:dyDescent="0.3">
      <c r="A64" s="31" t="s">
        <v>102</v>
      </c>
      <c r="B64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</v>
      </c>
    </row>
    <row r="65" spans="1:2" ht="15.75" thickBot="1" x14ac:dyDescent="0.3">
      <c r="A65" s="31" t="s">
        <v>103</v>
      </c>
      <c r="B65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</v>
      </c>
    </row>
    <row r="66" spans="1:2" ht="15.75" thickBot="1" x14ac:dyDescent="0.3">
      <c r="A66" s="31" t="s">
        <v>104</v>
      </c>
      <c r="B66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</v>
      </c>
    </row>
    <row r="67" spans="1:2" ht="15.75" thickBot="1" x14ac:dyDescent="0.3">
      <c r="A67" s="31" t="s">
        <v>105</v>
      </c>
      <c r="B67" t="str">
        <f t="shared" si="0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</v>
      </c>
    </row>
    <row r="68" spans="1:2" ht="15.75" thickBot="1" x14ac:dyDescent="0.3">
      <c r="A68" s="31" t="s">
        <v>106</v>
      </c>
      <c r="B68" t="str">
        <f t="shared" ref="B68:B90" si="1">B67&amp;";"&amp;A68</f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</v>
      </c>
    </row>
    <row r="69" spans="1:2" ht="15.75" thickBot="1" x14ac:dyDescent="0.3">
      <c r="A69" s="31" t="s">
        <v>107</v>
      </c>
      <c r="B69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</v>
      </c>
    </row>
    <row r="70" spans="1:2" ht="15.75" thickBot="1" x14ac:dyDescent="0.3">
      <c r="A70" s="31" t="s">
        <v>108</v>
      </c>
      <c r="B70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</v>
      </c>
    </row>
    <row r="71" spans="1:2" ht="15.75" thickBot="1" x14ac:dyDescent="0.3">
      <c r="A71" s="31" t="s">
        <v>109</v>
      </c>
      <c r="B71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</v>
      </c>
    </row>
    <row r="72" spans="1:2" ht="15.75" thickBot="1" x14ac:dyDescent="0.3">
      <c r="A72" s="31" t="s">
        <v>110</v>
      </c>
      <c r="B72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</v>
      </c>
    </row>
    <row r="73" spans="1:2" ht="15.75" thickBot="1" x14ac:dyDescent="0.3">
      <c r="A73" s="31" t="s">
        <v>111</v>
      </c>
      <c r="B73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</v>
      </c>
    </row>
    <row r="74" spans="1:2" ht="15.75" thickBot="1" x14ac:dyDescent="0.3">
      <c r="A74" s="31" t="s">
        <v>112</v>
      </c>
      <c r="B74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</v>
      </c>
    </row>
    <row r="75" spans="1:2" ht="15.75" thickBot="1" x14ac:dyDescent="0.3">
      <c r="A75" s="31" t="s">
        <v>113</v>
      </c>
      <c r="B75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</v>
      </c>
    </row>
    <row r="76" spans="1:2" ht="15.75" thickBot="1" x14ac:dyDescent="0.3">
      <c r="A76" s="31" t="s">
        <v>114</v>
      </c>
      <c r="B76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</v>
      </c>
    </row>
    <row r="77" spans="1:2" ht="15.75" thickBot="1" x14ac:dyDescent="0.3">
      <c r="A77" s="31" t="s">
        <v>115</v>
      </c>
      <c r="B77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</v>
      </c>
    </row>
    <row r="78" spans="1:2" ht="15.75" thickBot="1" x14ac:dyDescent="0.3">
      <c r="A78" s="31" t="s">
        <v>116</v>
      </c>
      <c r="B78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</v>
      </c>
    </row>
    <row r="79" spans="1:2" ht="15.75" thickBot="1" x14ac:dyDescent="0.3">
      <c r="A79" s="31" t="s">
        <v>117</v>
      </c>
      <c r="B79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</v>
      </c>
    </row>
    <row r="80" spans="1:2" ht="15.75" thickBot="1" x14ac:dyDescent="0.3">
      <c r="A80" s="31" t="s">
        <v>118</v>
      </c>
      <c r="B80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;240148266Y</v>
      </c>
    </row>
    <row r="81" spans="1:2" ht="15.75" thickBot="1" x14ac:dyDescent="0.3">
      <c r="A81" s="31" t="s">
        <v>119</v>
      </c>
      <c r="B81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;240148266Y;240148463Y</v>
      </c>
    </row>
    <row r="82" spans="1:2" ht="15.75" thickBot="1" x14ac:dyDescent="0.3">
      <c r="A82" s="31" t="s">
        <v>120</v>
      </c>
      <c r="B82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;240148266Y;240148463Y;240148825Y</v>
      </c>
    </row>
    <row r="83" spans="1:2" ht="15.75" thickBot="1" x14ac:dyDescent="0.3">
      <c r="A83" s="31" t="s">
        <v>121</v>
      </c>
      <c r="B83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;240148266Y;240148463Y;240148825Y;240148868Y</v>
      </c>
    </row>
    <row r="84" spans="1:2" ht="15.75" thickBot="1" x14ac:dyDescent="0.3">
      <c r="A84" s="31" t="s">
        <v>122</v>
      </c>
      <c r="B84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;240148266Y;240148463Y;240148825Y;240148868Y;240148877Y</v>
      </c>
    </row>
    <row r="85" spans="1:2" ht="15.75" thickBot="1" x14ac:dyDescent="0.3">
      <c r="A85" s="31" t="s">
        <v>123</v>
      </c>
      <c r="B85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;240148266Y;240148463Y;240148825Y;240148868Y;240148877Y;240148900Y</v>
      </c>
    </row>
    <row r="86" spans="1:2" ht="15.75" thickBot="1" x14ac:dyDescent="0.3">
      <c r="A86" s="31" t="s">
        <v>124</v>
      </c>
      <c r="B86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;240148266Y;240148463Y;240148825Y;240148868Y;240148877Y;240148900Y;240148990Y</v>
      </c>
    </row>
    <row r="87" spans="1:2" ht="15.75" thickBot="1" x14ac:dyDescent="0.3">
      <c r="A87" s="31" t="s">
        <v>125</v>
      </c>
      <c r="B87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;240148266Y;240148463Y;240148825Y;240148868Y;240148877Y;240148900Y;240148990Y;240149255Y</v>
      </c>
    </row>
    <row r="88" spans="1:2" ht="15.75" thickBot="1" x14ac:dyDescent="0.3">
      <c r="A88" s="31" t="s">
        <v>126</v>
      </c>
      <c r="B88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;240148266Y;240148463Y;240148825Y;240148868Y;240148877Y;240148900Y;240148990Y;240149255Y;240149636Y</v>
      </c>
    </row>
    <row r="89" spans="1:2" ht="15.75" thickBot="1" x14ac:dyDescent="0.3">
      <c r="A89" s="31" t="s">
        <v>127</v>
      </c>
      <c r="B89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;240148266Y;240148463Y;240148825Y;240148868Y;240148877Y;240148900Y;240148990Y;240149255Y;240149636Y;240149763Y</v>
      </c>
    </row>
    <row r="90" spans="1:2" ht="15.75" thickBot="1" x14ac:dyDescent="0.3">
      <c r="A90" s="31" t="s">
        <v>128</v>
      </c>
      <c r="B90" t="str">
        <f t="shared" si="1"/>
        <v>240145276Y;240145894Y;240145988Y;240146116Y;240146173Y;240146251Y;240146736Y;240143560Y;240143798Y;240143873Y;240143953Y;240143978Y;240144670Y;240145483Y;240145538Y;240145573Y;240145734Y;240146200Y;240146801Y;240146890Y;240146943Y;240147075Y;240147113Y;240147320Y;240147343Y;240147432Y;240147599Y;240147679Y;240147843Y;240147866Y;240148393Y;240140243Y;240140637Y;240140797Y;240140890Y;240141540Y;240141722Y;240141740Y;240141868Y;240142073Y;240142091Y;240142137Y;240142171Y;240142176Y;240140343Y;240140345Y;240140694Y;240141477Y;240141546Y;240141592Y;240141673Y;240141762Y;240141862Y;240142110Y;240142274Y;240142318Y;240142756Y;240144212Y;240144819Y;240144851Y;240144955Y;240144960Y;240144983Y;240145644Y;240145753Y;240145787Y;240146060Y;240146894Y;240147123Y;240147219Y;240147331Y;240147375Y;240147444Y;240147515Y;240147628Y;240147743Y;240147755Y;240148166Y;240148266Y;240148463Y;240148825Y;240148868Y;240148877Y;240148900Y;240148990Y;240149255Y;240149636Y;240149763Y;240149995Y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</vt:lpstr>
      <vt:lpstr>QR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TAYEBI Abdelkrim</dc:creator>
  <cp:lastModifiedBy>TAYEBI Abdelkrim</cp:lastModifiedBy>
  <dcterms:created xsi:type="dcterms:W3CDTF">2017-10-03T12:25:49Z</dcterms:created>
  <dcterms:modified xsi:type="dcterms:W3CDTF">2017-10-06T08:26:04Z</dcterms:modified>
</cp:coreProperties>
</file>