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1832" activeTab="1"/>
  </bookViews>
  <sheets>
    <sheet name="BAL 2018" sheetId="4" r:id="rId1"/>
    <sheet name="TBE" sheetId="10" r:id="rId2"/>
    <sheet name="Feuil1" sheetId="9" state="hidden" r:id="rId3"/>
    <sheet name="BDG 18" sheetId="12" r:id="rId4"/>
  </sheets>
  <externalReferences>
    <externalReference r:id="rId5"/>
    <externalReference r:id="rId6"/>
    <externalReference r:id="rId7"/>
  </externalReferences>
  <definedNames>
    <definedName name="_xlnm.Print_Titles" localSheetId="0">'BAL 2018'!$A:$B,'BAL 2018'!#REF!</definedName>
    <definedName name="_xlnm.Print_Titles" localSheetId="3">'BDG 18'!$2:$5</definedName>
    <definedName name="Z_BF86E440_9D2E_11D1_9784_006097CAF9FE_.wvu.Cols" localSheetId="1" hidden="1">TBE!$C:$I</definedName>
    <definedName name="Z_BF86E440_9D2E_11D1_9784_006097CAF9FE_.wvu.PrintArea" localSheetId="1" hidden="1">TBE!$A$1:$I$26</definedName>
    <definedName name="Z_BF86E440_9D2E_11D1_9784_006097CAF9FE_.wvu.Rows" localSheetId="1" hidden="1">TBE!#REF!</definedName>
    <definedName name="_xlnm.Print_Area" localSheetId="0">'BAL 2018'!$A$1:$J$58</definedName>
    <definedName name="_xlnm.Print_Area" localSheetId="3">'BDG 18'!$A$1:$P$165</definedName>
    <definedName name="_xlnm.Print_Area" localSheetId="1">TBE!$A$1:$I$26</definedName>
  </definedNames>
  <calcPr calcId="125725"/>
</workbook>
</file>

<file path=xl/calcChain.xml><?xml version="1.0" encoding="utf-8"?>
<calcChain xmlns="http://schemas.openxmlformats.org/spreadsheetml/2006/main">
  <c r="G6" i="10"/>
  <c r="G7"/>
  <c r="G8"/>
  <c r="G9"/>
  <c r="G5"/>
  <c r="G3" i="4" l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2"/>
  <c r="Q141" i="12"/>
  <c r="Q32"/>
  <c r="C9" i="10"/>
  <c r="C8"/>
  <c r="C25"/>
  <c r="C24"/>
  <c r="C23"/>
  <c r="C22"/>
  <c r="C21"/>
  <c r="C18"/>
  <c r="C19"/>
  <c r="C17"/>
  <c r="C5"/>
  <c r="I30" i="4" l="1"/>
  <c r="G26" i="10" s="1"/>
  <c r="F30" i="4"/>
  <c r="J30" l="1"/>
  <c r="I4" l="1"/>
  <c r="I5"/>
  <c r="G17" i="10" s="1"/>
  <c r="I6" i="4"/>
  <c r="G18" i="10" s="1"/>
  <c r="I7" i="4"/>
  <c r="G19" i="10" s="1"/>
  <c r="I8" i="4"/>
  <c r="I9"/>
  <c r="I10"/>
  <c r="I11"/>
  <c r="I12"/>
  <c r="I13"/>
  <c r="I14"/>
  <c r="I15"/>
  <c r="G21" i="10" s="1"/>
  <c r="I17" i="4"/>
  <c r="I18"/>
  <c r="I19"/>
  <c r="I20"/>
  <c r="I21"/>
  <c r="I22"/>
  <c r="I23"/>
  <c r="I24"/>
  <c r="I25"/>
  <c r="I26"/>
  <c r="I32"/>
  <c r="I33"/>
  <c r="I16"/>
  <c r="G25" i="10" s="1"/>
  <c r="I31" i="4"/>
  <c r="I29"/>
  <c r="I27"/>
  <c r="I28"/>
  <c r="I34"/>
  <c r="I35"/>
  <c r="I36"/>
  <c r="I37"/>
  <c r="I38"/>
  <c r="I39"/>
  <c r="I40"/>
  <c r="I41"/>
  <c r="I42"/>
  <c r="I43"/>
  <c r="I44"/>
  <c r="I48"/>
  <c r="I49"/>
  <c r="I45"/>
  <c r="I46"/>
  <c r="I47"/>
  <c r="I50"/>
  <c r="I51"/>
  <c r="I52"/>
  <c r="I53"/>
  <c r="I54"/>
  <c r="I55"/>
  <c r="I56"/>
  <c r="I57"/>
  <c r="I3"/>
  <c r="I2"/>
  <c r="G20" i="10" l="1"/>
  <c r="G13"/>
  <c r="G24"/>
  <c r="G22"/>
  <c r="G23"/>
  <c r="J13" i="4"/>
  <c r="J9"/>
  <c r="J56"/>
  <c r="J55"/>
  <c r="J41"/>
  <c r="J28"/>
  <c r="J23"/>
  <c r="J38"/>
  <c r="J20"/>
  <c r="J11"/>
  <c r="J48"/>
  <c r="J37"/>
  <c r="J32"/>
  <c r="J19"/>
  <c r="J47"/>
  <c r="J27"/>
  <c r="J15"/>
  <c r="J7"/>
  <c r="J44"/>
  <c r="J29"/>
  <c r="J26"/>
  <c r="J50"/>
  <c r="J5"/>
  <c r="J57"/>
  <c r="J53"/>
  <c r="J51"/>
  <c r="J45"/>
  <c r="J43"/>
  <c r="J39"/>
  <c r="J35"/>
  <c r="J31"/>
  <c r="J16"/>
  <c r="J25"/>
  <c r="J21"/>
  <c r="J17"/>
  <c r="J12"/>
  <c r="J8"/>
  <c r="J4"/>
  <c r="J46"/>
  <c r="J42"/>
  <c r="J24"/>
  <c r="J2"/>
  <c r="J54"/>
  <c r="J52"/>
  <c r="J49"/>
  <c r="J36"/>
  <c r="J33"/>
  <c r="J18"/>
  <c r="J14"/>
  <c r="J10"/>
  <c r="J6"/>
  <c r="J3"/>
  <c r="J40"/>
  <c r="J34"/>
  <c r="J22"/>
  <c r="M159" i="12"/>
  <c r="M152"/>
  <c r="M149"/>
  <c r="M144"/>
  <c r="M117"/>
  <c r="M114"/>
  <c r="M113"/>
  <c r="M101"/>
  <c r="M99"/>
  <c r="M97"/>
  <c r="M90"/>
  <c r="M87"/>
  <c r="M78"/>
  <c r="M77"/>
  <c r="M76"/>
  <c r="M75"/>
  <c r="M74"/>
  <c r="M73"/>
  <c r="M70"/>
  <c r="M69"/>
  <c r="M65"/>
  <c r="M64"/>
  <c r="M63"/>
  <c r="M42"/>
  <c r="M41"/>
  <c r="M40"/>
  <c r="M32"/>
  <c r="M23"/>
  <c r="M22"/>
  <c r="M20"/>
  <c r="M5"/>
  <c r="M12"/>
  <c r="M8"/>
  <c r="M24" l="1"/>
  <c r="M71"/>
  <c r="M129"/>
  <c r="M139" s="1"/>
  <c r="M135"/>
  <c r="M89"/>
  <c r="M100"/>
  <c r="M11"/>
  <c r="C7" i="10"/>
  <c r="M43" i="12"/>
  <c r="M30"/>
  <c r="M66"/>
  <c r="M26"/>
  <c r="M116"/>
  <c r="M138"/>
  <c r="M134"/>
  <c r="M150"/>
  <c r="M79"/>
  <c r="M130"/>
  <c r="M158"/>
  <c r="M98"/>
  <c r="M132"/>
  <c r="M136"/>
  <c r="M140"/>
  <c r="M153"/>
  <c r="M161"/>
  <c r="M163"/>
  <c r="M131" l="1"/>
  <c r="M133"/>
  <c r="M118"/>
  <c r="M102"/>
  <c r="M137"/>
  <c r="M141" s="1"/>
  <c r="M145" s="1"/>
  <c r="M61"/>
  <c r="M14"/>
  <c r="C20" i="10"/>
  <c r="M13" i="12"/>
  <c r="M91"/>
  <c r="M112"/>
  <c r="M119"/>
  <c r="M121" s="1"/>
  <c r="M111"/>
  <c r="M10"/>
  <c r="M104" l="1"/>
  <c r="M115"/>
  <c r="M15"/>
  <c r="M34" s="1"/>
  <c r="M106" s="1"/>
  <c r="M122"/>
  <c r="C6" i="10" l="1"/>
  <c r="M147" i="12"/>
  <c r="M156" s="1"/>
  <c r="M165" s="1"/>
  <c r="M107"/>
  <c r="AZ52" i="9" l="1"/>
  <c r="AZ51"/>
  <c r="AZ50"/>
  <c r="AZ40"/>
  <c r="AZ35"/>
  <c r="AZ33"/>
  <c r="AZ32"/>
  <c r="AZ29"/>
  <c r="AZ24"/>
  <c r="AZ23"/>
  <c r="AV52"/>
  <c r="AV51"/>
  <c r="AV50"/>
  <c r="AV40"/>
  <c r="AV35"/>
  <c r="AV33"/>
  <c r="AV32"/>
  <c r="AV29"/>
  <c r="AV24"/>
  <c r="AV23"/>
  <c r="AA3"/>
  <c r="AR52" l="1"/>
  <c r="AR51"/>
  <c r="AR50"/>
  <c r="AR40"/>
  <c r="AR35"/>
  <c r="AR33"/>
  <c r="AR32"/>
  <c r="AR29"/>
  <c r="AR24"/>
  <c r="AR23"/>
  <c r="AO111"/>
  <c r="AO110"/>
  <c r="AO109"/>
  <c r="AO108"/>
  <c r="AO107"/>
  <c r="AO106"/>
  <c r="AO105"/>
  <c r="AO104"/>
  <c r="AO103"/>
  <c r="AO102"/>
  <c r="AO101"/>
  <c r="AO100"/>
  <c r="AO99"/>
  <c r="AO98"/>
  <c r="AO97"/>
  <c r="AO96"/>
  <c r="AO95"/>
  <c r="AO94"/>
  <c r="AP94" s="1"/>
  <c r="AO93"/>
  <c r="AO92"/>
  <c r="AO91"/>
  <c r="AP91" s="1"/>
  <c r="AO90"/>
  <c r="AO89"/>
  <c r="AO88"/>
  <c r="AO87"/>
  <c r="AO86"/>
  <c r="AO85"/>
  <c r="AO84"/>
  <c r="AO81"/>
  <c r="AO80"/>
  <c r="AO78"/>
  <c r="AO77"/>
  <c r="AO76"/>
  <c r="AO75"/>
  <c r="AO74"/>
  <c r="AO72"/>
  <c r="AO70"/>
  <c r="AO69"/>
  <c r="AO68"/>
  <c r="AO67"/>
  <c r="AO66"/>
  <c r="AO65"/>
  <c r="AO64"/>
  <c r="AO63"/>
  <c r="AO61"/>
  <c r="AO60"/>
  <c r="AO59"/>
  <c r="AO58"/>
  <c r="AN73"/>
  <c r="AO53"/>
  <c r="AO52"/>
  <c r="AN52"/>
  <c r="AO51"/>
  <c r="AN51"/>
  <c r="AN50"/>
  <c r="AO50"/>
  <c r="AN49"/>
  <c r="AO49" s="1"/>
  <c r="AO48"/>
  <c r="AO47"/>
  <c r="AO46"/>
  <c r="AO45"/>
  <c r="AO44"/>
  <c r="AO43"/>
  <c r="AO42"/>
  <c r="AO41"/>
  <c r="AN40"/>
  <c r="AO40"/>
  <c r="AO39"/>
  <c r="AO38"/>
  <c r="AO37"/>
  <c r="AO36"/>
  <c r="AO35"/>
  <c r="AN35"/>
  <c r="AO34"/>
  <c r="AN33"/>
  <c r="AN32"/>
  <c r="AO32"/>
  <c r="AO31"/>
  <c r="AO30"/>
  <c r="AN29"/>
  <c r="AO29"/>
  <c r="AO28"/>
  <c r="AO27"/>
  <c r="AO25"/>
  <c r="AN24"/>
  <c r="AO24"/>
  <c r="AN23"/>
  <c r="AO23"/>
  <c r="AO22"/>
  <c r="AO21"/>
  <c r="AO20"/>
  <c r="AO19"/>
  <c r="AO17"/>
  <c r="AO16"/>
  <c r="AO15"/>
  <c r="AO14"/>
  <c r="AO13"/>
  <c r="AO12"/>
  <c r="AO11"/>
  <c r="AO10"/>
  <c r="AO9"/>
  <c r="AO8"/>
  <c r="AO7"/>
  <c r="AO6"/>
  <c r="AO5"/>
  <c r="AO4"/>
  <c r="AN3"/>
  <c r="AO3" s="1"/>
  <c r="AK111"/>
  <c r="AK110"/>
  <c r="AK109"/>
  <c r="AK108"/>
  <c r="AK107"/>
  <c r="AK106"/>
  <c r="AK105"/>
  <c r="AK104"/>
  <c r="AK103"/>
  <c r="AK102"/>
  <c r="AK101"/>
  <c r="AK100"/>
  <c r="AK99"/>
  <c r="AK98"/>
  <c r="AK97"/>
  <c r="AK96"/>
  <c r="AK95"/>
  <c r="AK94"/>
  <c r="AK93"/>
  <c r="AK92"/>
  <c r="AK91"/>
  <c r="AK90"/>
  <c r="AK89"/>
  <c r="AK88"/>
  <c r="AK87"/>
  <c r="AK86"/>
  <c r="AK85"/>
  <c r="AK84"/>
  <c r="AK81"/>
  <c r="AK80"/>
  <c r="AK78"/>
  <c r="AK77"/>
  <c r="AK76"/>
  <c r="AK75"/>
  <c r="AK74"/>
  <c r="AK72"/>
  <c r="AK70"/>
  <c r="AK69"/>
  <c r="AK68"/>
  <c r="AK67"/>
  <c r="AK66"/>
  <c r="AK65"/>
  <c r="AK64"/>
  <c r="AK63"/>
  <c r="AK61"/>
  <c r="AK60"/>
  <c r="AK59"/>
  <c r="AK58"/>
  <c r="AJ73"/>
  <c r="AK53"/>
  <c r="AJ52"/>
  <c r="AK52"/>
  <c r="AJ51"/>
  <c r="AK51"/>
  <c r="AJ50"/>
  <c r="AK50"/>
  <c r="AJ49"/>
  <c r="AK49" s="1"/>
  <c r="AK48"/>
  <c r="AK47"/>
  <c r="AK46"/>
  <c r="AK45"/>
  <c r="AK44"/>
  <c r="AK43"/>
  <c r="AK42"/>
  <c r="AK41"/>
  <c r="AJ40"/>
  <c r="AK40"/>
  <c r="AK39"/>
  <c r="AK38"/>
  <c r="AK37"/>
  <c r="AK36"/>
  <c r="AJ35"/>
  <c r="AK35"/>
  <c r="AK34"/>
  <c r="AJ33"/>
  <c r="AJ32"/>
  <c r="AK32"/>
  <c r="AK31"/>
  <c r="AK30"/>
  <c r="AJ29"/>
  <c r="AK29"/>
  <c r="AK28"/>
  <c r="AK27"/>
  <c r="AK25"/>
  <c r="AJ24"/>
  <c r="AK24"/>
  <c r="AJ23"/>
  <c r="AK23"/>
  <c r="AK22"/>
  <c r="AK21"/>
  <c r="AK20"/>
  <c r="AK19"/>
  <c r="AK17"/>
  <c r="AK16"/>
  <c r="AK15"/>
  <c r="AK14"/>
  <c r="AK13"/>
  <c r="AK12"/>
  <c r="AK11"/>
  <c r="AK10"/>
  <c r="AK9"/>
  <c r="AK8"/>
  <c r="AK7"/>
  <c r="AK6"/>
  <c r="AK5"/>
  <c r="AK4"/>
  <c r="AJ3"/>
  <c r="AK3" s="1"/>
  <c r="AG81"/>
  <c r="AA81"/>
  <c r="AC81" s="1"/>
  <c r="W81"/>
  <c r="Y81" s="1"/>
  <c r="S81"/>
  <c r="U81" s="1"/>
  <c r="BA81" s="1"/>
  <c r="O81"/>
  <c r="Q81" s="1"/>
  <c r="AW81" s="1"/>
  <c r="K81"/>
  <c r="M81" s="1"/>
  <c r="AS81" s="1"/>
  <c r="AT81" s="1"/>
  <c r="G81"/>
  <c r="J81" s="1"/>
  <c r="F81"/>
  <c r="AG80"/>
  <c r="AA80"/>
  <c r="AC80" s="1"/>
  <c r="W80"/>
  <c r="Y80" s="1"/>
  <c r="S80"/>
  <c r="U80" s="1"/>
  <c r="BA80" s="1"/>
  <c r="O80"/>
  <c r="Q80" s="1"/>
  <c r="AW80" s="1"/>
  <c r="K80"/>
  <c r="M80" s="1"/>
  <c r="AS80" s="1"/>
  <c r="AT80" s="1"/>
  <c r="G80"/>
  <c r="J80" s="1"/>
  <c r="F80"/>
  <c r="AG111"/>
  <c r="AA111"/>
  <c r="AC111" s="1"/>
  <c r="W111"/>
  <c r="Y111" s="1"/>
  <c r="S111"/>
  <c r="U111" s="1"/>
  <c r="BA111" s="1"/>
  <c r="O111"/>
  <c r="Q111" s="1"/>
  <c r="AW111" s="1"/>
  <c r="K111"/>
  <c r="M111" s="1"/>
  <c r="AS111" s="1"/>
  <c r="AT111" s="1"/>
  <c r="G111"/>
  <c r="J111" s="1"/>
  <c r="F111"/>
  <c r="AG110"/>
  <c r="AA110"/>
  <c r="AC110" s="1"/>
  <c r="W110"/>
  <c r="Y110" s="1"/>
  <c r="S110"/>
  <c r="U110" s="1"/>
  <c r="BA110" s="1"/>
  <c r="O110"/>
  <c r="Q110" s="1"/>
  <c r="AW110" s="1"/>
  <c r="K110"/>
  <c r="M110" s="1"/>
  <c r="AS110" s="1"/>
  <c r="AT110" s="1"/>
  <c r="G110"/>
  <c r="J110" s="1"/>
  <c r="F110"/>
  <c r="AG108"/>
  <c r="AA108"/>
  <c r="AC108" s="1"/>
  <c r="W108"/>
  <c r="Y108" s="1"/>
  <c r="S108"/>
  <c r="U108" s="1"/>
  <c r="BA108" s="1"/>
  <c r="O108"/>
  <c r="Q108" s="1"/>
  <c r="AW108" s="1"/>
  <c r="K108"/>
  <c r="M108" s="1"/>
  <c r="AS108" s="1"/>
  <c r="AT108" s="1"/>
  <c r="G108"/>
  <c r="J108" s="1"/>
  <c r="F108"/>
  <c r="AG109"/>
  <c r="AA109"/>
  <c r="AC109" s="1"/>
  <c r="W109"/>
  <c r="Y109" s="1"/>
  <c r="S109"/>
  <c r="U109" s="1"/>
  <c r="BA109" s="1"/>
  <c r="O109"/>
  <c r="Q109" s="1"/>
  <c r="AW109" s="1"/>
  <c r="K109"/>
  <c r="M109" s="1"/>
  <c r="AS109" s="1"/>
  <c r="G109"/>
  <c r="J109" s="1"/>
  <c r="F109"/>
  <c r="AG106"/>
  <c r="AA106"/>
  <c r="AC106" s="1"/>
  <c r="W106"/>
  <c r="Y106" s="1"/>
  <c r="S106"/>
  <c r="U106" s="1"/>
  <c r="BA106" s="1"/>
  <c r="O106"/>
  <c r="Q106" s="1"/>
  <c r="AW106" s="1"/>
  <c r="K106"/>
  <c r="M106" s="1"/>
  <c r="AS106" s="1"/>
  <c r="AT106" s="1"/>
  <c r="G106"/>
  <c r="J106" s="1"/>
  <c r="F106"/>
  <c r="AG105"/>
  <c r="AA105"/>
  <c r="AC105" s="1"/>
  <c r="W105"/>
  <c r="Y105" s="1"/>
  <c r="S105"/>
  <c r="U105" s="1"/>
  <c r="BA105" s="1"/>
  <c r="O105"/>
  <c r="Q105" s="1"/>
  <c r="AW105" s="1"/>
  <c r="K105"/>
  <c r="M105" s="1"/>
  <c r="AS105" s="1"/>
  <c r="G105"/>
  <c r="J105" s="1"/>
  <c r="F105"/>
  <c r="AG107"/>
  <c r="AA107"/>
  <c r="AC107" s="1"/>
  <c r="W107"/>
  <c r="Y107" s="1"/>
  <c r="S107"/>
  <c r="U107" s="1"/>
  <c r="BA107" s="1"/>
  <c r="O107"/>
  <c r="Q107" s="1"/>
  <c r="AW107" s="1"/>
  <c r="K107"/>
  <c r="M107" s="1"/>
  <c r="AS107" s="1"/>
  <c r="AT107" s="1"/>
  <c r="G107"/>
  <c r="J107" s="1"/>
  <c r="F107"/>
  <c r="AG104"/>
  <c r="AA104"/>
  <c r="AC104" s="1"/>
  <c r="W104"/>
  <c r="Y104" s="1"/>
  <c r="S104"/>
  <c r="U104" s="1"/>
  <c r="BA104" s="1"/>
  <c r="O104"/>
  <c r="Q104" s="1"/>
  <c r="AW104" s="1"/>
  <c r="K104"/>
  <c r="M104" s="1"/>
  <c r="AS104" s="1"/>
  <c r="AT104" s="1"/>
  <c r="G104"/>
  <c r="J104" s="1"/>
  <c r="F104"/>
  <c r="AG103"/>
  <c r="AA103"/>
  <c r="AC103" s="1"/>
  <c r="W103"/>
  <c r="Y103" s="1"/>
  <c r="S103"/>
  <c r="U103" s="1"/>
  <c r="BA103" s="1"/>
  <c r="O103"/>
  <c r="Q103" s="1"/>
  <c r="AW103" s="1"/>
  <c r="K103"/>
  <c r="M103" s="1"/>
  <c r="AS103" s="1"/>
  <c r="AT103" s="1"/>
  <c r="G103"/>
  <c r="J103" s="1"/>
  <c r="F103"/>
  <c r="AG102"/>
  <c r="AA102"/>
  <c r="AC102" s="1"/>
  <c r="W102"/>
  <c r="Y102" s="1"/>
  <c r="S102"/>
  <c r="U102" s="1"/>
  <c r="BA102" s="1"/>
  <c r="O102"/>
  <c r="Q102" s="1"/>
  <c r="AW102" s="1"/>
  <c r="K102"/>
  <c r="M102" s="1"/>
  <c r="AS102" s="1"/>
  <c r="AT102" s="1"/>
  <c r="G102"/>
  <c r="J102" s="1"/>
  <c r="F102"/>
  <c r="AG101"/>
  <c r="AA101"/>
  <c r="AC101" s="1"/>
  <c r="W101"/>
  <c r="Y101" s="1"/>
  <c r="S101"/>
  <c r="U101" s="1"/>
  <c r="BA101" s="1"/>
  <c r="O101"/>
  <c r="Q101" s="1"/>
  <c r="AW101" s="1"/>
  <c r="K101"/>
  <c r="M101" s="1"/>
  <c r="AS101" s="1"/>
  <c r="G101"/>
  <c r="J101" s="1"/>
  <c r="F101"/>
  <c r="AG100"/>
  <c r="AA100"/>
  <c r="AC100" s="1"/>
  <c r="W100"/>
  <c r="Y100" s="1"/>
  <c r="S100"/>
  <c r="U100" s="1"/>
  <c r="BA100" s="1"/>
  <c r="O100"/>
  <c r="Q100" s="1"/>
  <c r="AW100" s="1"/>
  <c r="K100"/>
  <c r="M100" s="1"/>
  <c r="AS100" s="1"/>
  <c r="AT100" s="1"/>
  <c r="G100"/>
  <c r="J100" s="1"/>
  <c r="F100"/>
  <c r="AG99"/>
  <c r="AA99"/>
  <c r="AC99" s="1"/>
  <c r="W99"/>
  <c r="Y99" s="1"/>
  <c r="S99"/>
  <c r="U99" s="1"/>
  <c r="BA99" s="1"/>
  <c r="O99"/>
  <c r="Q99" s="1"/>
  <c r="AW99" s="1"/>
  <c r="K99"/>
  <c r="M99" s="1"/>
  <c r="AS99" s="1"/>
  <c r="AT99" s="1"/>
  <c r="G99"/>
  <c r="J99" s="1"/>
  <c r="F99"/>
  <c r="AG98"/>
  <c r="AA98"/>
  <c r="AC98" s="1"/>
  <c r="W98"/>
  <c r="Y98" s="1"/>
  <c r="S98"/>
  <c r="U98" s="1"/>
  <c r="BA98" s="1"/>
  <c r="O98"/>
  <c r="Q98" s="1"/>
  <c r="AW98" s="1"/>
  <c r="K98"/>
  <c r="M98" s="1"/>
  <c r="AS98" s="1"/>
  <c r="AT98" s="1"/>
  <c r="G98"/>
  <c r="J98" s="1"/>
  <c r="F98"/>
  <c r="AG97"/>
  <c r="AA97"/>
  <c r="AC97" s="1"/>
  <c r="W97"/>
  <c r="Y97" s="1"/>
  <c r="S97"/>
  <c r="U97" s="1"/>
  <c r="BA97" s="1"/>
  <c r="O97"/>
  <c r="Q97" s="1"/>
  <c r="AW97" s="1"/>
  <c r="K97"/>
  <c r="M97" s="1"/>
  <c r="AS97" s="1"/>
  <c r="G97"/>
  <c r="J97" s="1"/>
  <c r="F97"/>
  <c r="AG96"/>
  <c r="AA96"/>
  <c r="AC96" s="1"/>
  <c r="W96"/>
  <c r="Y96" s="1"/>
  <c r="S96"/>
  <c r="U96" s="1"/>
  <c r="BA96" s="1"/>
  <c r="O96"/>
  <c r="Q96" s="1"/>
  <c r="AW96" s="1"/>
  <c r="K96"/>
  <c r="M96" s="1"/>
  <c r="AS96" s="1"/>
  <c r="AT96" s="1"/>
  <c r="G96"/>
  <c r="J96" s="1"/>
  <c r="F96"/>
  <c r="AG95"/>
  <c r="AA95"/>
  <c r="AC95" s="1"/>
  <c r="W95"/>
  <c r="Y95" s="1"/>
  <c r="S95"/>
  <c r="U95" s="1"/>
  <c r="BA95" s="1"/>
  <c r="O95"/>
  <c r="Q95" s="1"/>
  <c r="AW95" s="1"/>
  <c r="K95"/>
  <c r="M95" s="1"/>
  <c r="AS95" s="1"/>
  <c r="AT95" s="1"/>
  <c r="G95"/>
  <c r="J95" s="1"/>
  <c r="F95"/>
  <c r="AG94"/>
  <c r="AA94"/>
  <c r="AC94" s="1"/>
  <c r="W94"/>
  <c r="Y94" s="1"/>
  <c r="S94"/>
  <c r="U94" s="1"/>
  <c r="BA94" s="1"/>
  <c r="O94"/>
  <c r="Q94" s="1"/>
  <c r="AW94" s="1"/>
  <c r="K94"/>
  <c r="M94" s="1"/>
  <c r="AS94" s="1"/>
  <c r="G94"/>
  <c r="J94" s="1"/>
  <c r="F94"/>
  <c r="AG93"/>
  <c r="AA93"/>
  <c r="AC93" s="1"/>
  <c r="W93"/>
  <c r="Y93" s="1"/>
  <c r="S93"/>
  <c r="U93" s="1"/>
  <c r="BA93" s="1"/>
  <c r="O93"/>
  <c r="Q93" s="1"/>
  <c r="AW93" s="1"/>
  <c r="K93"/>
  <c r="M93" s="1"/>
  <c r="AS93" s="1"/>
  <c r="G93"/>
  <c r="J93" s="1"/>
  <c r="F93"/>
  <c r="AG92"/>
  <c r="AA92"/>
  <c r="AC92" s="1"/>
  <c r="W92"/>
  <c r="Y92" s="1"/>
  <c r="S92"/>
  <c r="U92" s="1"/>
  <c r="BA92" s="1"/>
  <c r="O92"/>
  <c r="Q92" s="1"/>
  <c r="AW92" s="1"/>
  <c r="K92"/>
  <c r="M92" s="1"/>
  <c r="AS92" s="1"/>
  <c r="AT92" s="1"/>
  <c r="G92"/>
  <c r="J92" s="1"/>
  <c r="F92"/>
  <c r="AG91"/>
  <c r="AA91"/>
  <c r="AC91" s="1"/>
  <c r="W91"/>
  <c r="Y91" s="1"/>
  <c r="S91"/>
  <c r="U91" s="1"/>
  <c r="BA91" s="1"/>
  <c r="O91"/>
  <c r="Q91" s="1"/>
  <c r="AW91" s="1"/>
  <c r="K91"/>
  <c r="M91" s="1"/>
  <c r="AS91" s="1"/>
  <c r="G91"/>
  <c r="J91" s="1"/>
  <c r="F91"/>
  <c r="AG90"/>
  <c r="AA90"/>
  <c r="AC90" s="1"/>
  <c r="W90"/>
  <c r="Y90" s="1"/>
  <c r="S90"/>
  <c r="U90" s="1"/>
  <c r="BA90" s="1"/>
  <c r="O90"/>
  <c r="Q90" s="1"/>
  <c r="AW90" s="1"/>
  <c r="K90"/>
  <c r="M90" s="1"/>
  <c r="AS90" s="1"/>
  <c r="AT90" s="1"/>
  <c r="G90"/>
  <c r="J90" s="1"/>
  <c r="F90"/>
  <c r="AG89"/>
  <c r="AA89"/>
  <c r="AC89" s="1"/>
  <c r="W89"/>
  <c r="Y89" s="1"/>
  <c r="S89"/>
  <c r="U89" s="1"/>
  <c r="BA89" s="1"/>
  <c r="O89"/>
  <c r="Q89" s="1"/>
  <c r="AW89" s="1"/>
  <c r="K89"/>
  <c r="M89" s="1"/>
  <c r="AS89" s="1"/>
  <c r="AT89" s="1"/>
  <c r="G89"/>
  <c r="J89" s="1"/>
  <c r="F89"/>
  <c r="AG88"/>
  <c r="AA88"/>
  <c r="AC88" s="1"/>
  <c r="W88"/>
  <c r="Y88" s="1"/>
  <c r="S88"/>
  <c r="U88" s="1"/>
  <c r="BA88" s="1"/>
  <c r="O88"/>
  <c r="Q88" s="1"/>
  <c r="AW88" s="1"/>
  <c r="K88"/>
  <c r="M88" s="1"/>
  <c r="AS88" s="1"/>
  <c r="AT88" s="1"/>
  <c r="G88"/>
  <c r="J88" s="1"/>
  <c r="F88"/>
  <c r="AG87"/>
  <c r="AA87"/>
  <c r="AC87" s="1"/>
  <c r="W87"/>
  <c r="Y87" s="1"/>
  <c r="S87"/>
  <c r="U87" s="1"/>
  <c r="BA87" s="1"/>
  <c r="O87"/>
  <c r="Q87" s="1"/>
  <c r="AW87" s="1"/>
  <c r="K87"/>
  <c r="M87" s="1"/>
  <c r="AS87" s="1"/>
  <c r="G87"/>
  <c r="J87" s="1"/>
  <c r="F87"/>
  <c r="AG86"/>
  <c r="AA86"/>
  <c r="AC86" s="1"/>
  <c r="W86"/>
  <c r="Y86" s="1"/>
  <c r="S86"/>
  <c r="U86" s="1"/>
  <c r="BA86" s="1"/>
  <c r="O86"/>
  <c r="Q86" s="1"/>
  <c r="AW86" s="1"/>
  <c r="K86"/>
  <c r="M86" s="1"/>
  <c r="AS86" s="1"/>
  <c r="AT86" s="1"/>
  <c r="G86"/>
  <c r="J86" s="1"/>
  <c r="F86"/>
  <c r="AG85"/>
  <c r="AA85"/>
  <c r="AC85" s="1"/>
  <c r="W85"/>
  <c r="Y85" s="1"/>
  <c r="S85"/>
  <c r="U85" s="1"/>
  <c r="BA85" s="1"/>
  <c r="O85"/>
  <c r="Q85" s="1"/>
  <c r="AW85" s="1"/>
  <c r="K85"/>
  <c r="M85" s="1"/>
  <c r="AS85" s="1"/>
  <c r="AT85" s="1"/>
  <c r="G85"/>
  <c r="J85" s="1"/>
  <c r="F85"/>
  <c r="AG84"/>
  <c r="AA84"/>
  <c r="AC84" s="1"/>
  <c r="W84"/>
  <c r="Y84" s="1"/>
  <c r="S84"/>
  <c r="U84" s="1"/>
  <c r="BA84" s="1"/>
  <c r="O84"/>
  <c r="Q84" s="1"/>
  <c r="AW84" s="1"/>
  <c r="K84"/>
  <c r="M84" s="1"/>
  <c r="AS84" s="1"/>
  <c r="AT84" s="1"/>
  <c r="G84"/>
  <c r="J84" s="1"/>
  <c r="F84"/>
  <c r="AA83"/>
  <c r="AC83" s="1"/>
  <c r="W83"/>
  <c r="Y83" s="1"/>
  <c r="S83"/>
  <c r="U83" s="1"/>
  <c r="O83"/>
  <c r="Q83" s="1"/>
  <c r="K83"/>
  <c r="M83" s="1"/>
  <c r="G83"/>
  <c r="J83" s="1"/>
  <c r="AJ83" s="1"/>
  <c r="F83"/>
  <c r="AF83" s="1"/>
  <c r="AA82"/>
  <c r="AC82" s="1"/>
  <c r="W82"/>
  <c r="Y82" s="1"/>
  <c r="S82"/>
  <c r="U82" s="1"/>
  <c r="O82"/>
  <c r="Q82" s="1"/>
  <c r="K82"/>
  <c r="M82" s="1"/>
  <c r="G82"/>
  <c r="J82" s="1"/>
  <c r="AJ82" s="1"/>
  <c r="F82"/>
  <c r="AF82" s="1"/>
  <c r="AA79"/>
  <c r="AC79" s="1"/>
  <c r="W79"/>
  <c r="Y79" s="1"/>
  <c r="S79"/>
  <c r="U79" s="1"/>
  <c r="O79"/>
  <c r="Q79" s="1"/>
  <c r="K79"/>
  <c r="M79" s="1"/>
  <c r="G79"/>
  <c r="J79" s="1"/>
  <c r="AJ79" s="1"/>
  <c r="F79"/>
  <c r="AF79" s="1"/>
  <c r="AG78"/>
  <c r="AA78"/>
  <c r="AC78" s="1"/>
  <c r="W78"/>
  <c r="Y78" s="1"/>
  <c r="S78"/>
  <c r="U78" s="1"/>
  <c r="BA78" s="1"/>
  <c r="O78"/>
  <c r="Q78" s="1"/>
  <c r="AW78" s="1"/>
  <c r="K78"/>
  <c r="M78" s="1"/>
  <c r="AS78" s="1"/>
  <c r="AT78" s="1"/>
  <c r="G78"/>
  <c r="J78" s="1"/>
  <c r="F78"/>
  <c r="AG77"/>
  <c r="AA77"/>
  <c r="AC77" s="1"/>
  <c r="W77"/>
  <c r="Y77" s="1"/>
  <c r="S77"/>
  <c r="U77" s="1"/>
  <c r="BA77" s="1"/>
  <c r="O77"/>
  <c r="Q77" s="1"/>
  <c r="AW77" s="1"/>
  <c r="K77"/>
  <c r="M77" s="1"/>
  <c r="AS77" s="1"/>
  <c r="AT77" s="1"/>
  <c r="G77"/>
  <c r="J77" s="1"/>
  <c r="E77"/>
  <c r="F77" s="1"/>
  <c r="AG76"/>
  <c r="AA76"/>
  <c r="AC76" s="1"/>
  <c r="W76"/>
  <c r="Y76" s="1"/>
  <c r="S76"/>
  <c r="U76" s="1"/>
  <c r="BA76" s="1"/>
  <c r="O76"/>
  <c r="Q76" s="1"/>
  <c r="AW76" s="1"/>
  <c r="K76"/>
  <c r="M76" s="1"/>
  <c r="AS76" s="1"/>
  <c r="AT76" s="1"/>
  <c r="G76"/>
  <c r="J76" s="1"/>
  <c r="F76"/>
  <c r="AG75"/>
  <c r="AA75"/>
  <c r="AC75" s="1"/>
  <c r="W75"/>
  <c r="Y75" s="1"/>
  <c r="S75"/>
  <c r="U75" s="1"/>
  <c r="BA75" s="1"/>
  <c r="O75"/>
  <c r="Q75" s="1"/>
  <c r="AW75" s="1"/>
  <c r="K75"/>
  <c r="M75" s="1"/>
  <c r="AS75" s="1"/>
  <c r="G75"/>
  <c r="J75" s="1"/>
  <c r="F75"/>
  <c r="AG74"/>
  <c r="AA74"/>
  <c r="AC74" s="1"/>
  <c r="W74"/>
  <c r="Y74" s="1"/>
  <c r="S74"/>
  <c r="U74" s="1"/>
  <c r="BA74" s="1"/>
  <c r="O74"/>
  <c r="Q74" s="1"/>
  <c r="AW74" s="1"/>
  <c r="K74"/>
  <c r="M74" s="1"/>
  <c r="AS74" s="1"/>
  <c r="AT74" s="1"/>
  <c r="G74"/>
  <c r="J74" s="1"/>
  <c r="F74"/>
  <c r="AA73"/>
  <c r="AC73" s="1"/>
  <c r="W73"/>
  <c r="Y73" s="1"/>
  <c r="S73"/>
  <c r="U73" s="1"/>
  <c r="O73"/>
  <c r="Q73" s="1"/>
  <c r="K73"/>
  <c r="M73" s="1"/>
  <c r="G73"/>
  <c r="J73" s="1"/>
  <c r="F73"/>
  <c r="AG72"/>
  <c r="AA72"/>
  <c r="AC72" s="1"/>
  <c r="W72"/>
  <c r="Y72" s="1"/>
  <c r="S72"/>
  <c r="U72" s="1"/>
  <c r="BA72" s="1"/>
  <c r="O72"/>
  <c r="Q72" s="1"/>
  <c r="AW72" s="1"/>
  <c r="K72"/>
  <c r="M72" s="1"/>
  <c r="AS72" s="1"/>
  <c r="AT72" s="1"/>
  <c r="G72"/>
  <c r="J72" s="1"/>
  <c r="F72"/>
  <c r="AF71"/>
  <c r="AG71" s="1"/>
  <c r="AA71"/>
  <c r="AC71" s="1"/>
  <c r="W71"/>
  <c r="Y71" s="1"/>
  <c r="S71"/>
  <c r="U71" s="1"/>
  <c r="AZ71" s="1"/>
  <c r="BA71" s="1"/>
  <c r="O71"/>
  <c r="Q71" s="1"/>
  <c r="AV71" s="1"/>
  <c r="AW71" s="1"/>
  <c r="K71"/>
  <c r="M71" s="1"/>
  <c r="G71"/>
  <c r="J71" s="1"/>
  <c r="F71"/>
  <c r="AG70"/>
  <c r="AA70"/>
  <c r="AC70" s="1"/>
  <c r="W70"/>
  <c r="Y70" s="1"/>
  <c r="S70"/>
  <c r="U70" s="1"/>
  <c r="BA70" s="1"/>
  <c r="O70"/>
  <c r="Q70" s="1"/>
  <c r="AW70" s="1"/>
  <c r="K70"/>
  <c r="M70" s="1"/>
  <c r="AS70" s="1"/>
  <c r="AT70" s="1"/>
  <c r="G70"/>
  <c r="J70" s="1"/>
  <c r="F70"/>
  <c r="AG69"/>
  <c r="AA69"/>
  <c r="AC69" s="1"/>
  <c r="W69"/>
  <c r="Y69" s="1"/>
  <c r="S69"/>
  <c r="U69" s="1"/>
  <c r="BA69" s="1"/>
  <c r="O69"/>
  <c r="Q69" s="1"/>
  <c r="AW69" s="1"/>
  <c r="K69"/>
  <c r="M69" s="1"/>
  <c r="AS69" s="1"/>
  <c r="AT69" s="1"/>
  <c r="G69"/>
  <c r="J69" s="1"/>
  <c r="F69"/>
  <c r="AG68"/>
  <c r="AA68"/>
  <c r="AC68" s="1"/>
  <c r="W68"/>
  <c r="Y68" s="1"/>
  <c r="S68"/>
  <c r="U68" s="1"/>
  <c r="BA68" s="1"/>
  <c r="O68"/>
  <c r="Q68" s="1"/>
  <c r="AW68" s="1"/>
  <c r="K68"/>
  <c r="M68" s="1"/>
  <c r="AS68" s="1"/>
  <c r="G68"/>
  <c r="J68" s="1"/>
  <c r="F68"/>
  <c r="AG67"/>
  <c r="AA67"/>
  <c r="AC67" s="1"/>
  <c r="W67"/>
  <c r="Y67" s="1"/>
  <c r="S67"/>
  <c r="U67" s="1"/>
  <c r="BA67" s="1"/>
  <c r="O67"/>
  <c r="Q67" s="1"/>
  <c r="AW67" s="1"/>
  <c r="K67"/>
  <c r="M67" s="1"/>
  <c r="AS67" s="1"/>
  <c r="AT67" s="1"/>
  <c r="G67"/>
  <c r="J67" s="1"/>
  <c r="F67"/>
  <c r="AG66"/>
  <c r="AA66"/>
  <c r="AC66" s="1"/>
  <c r="W66"/>
  <c r="Y66" s="1"/>
  <c r="S66"/>
  <c r="U66" s="1"/>
  <c r="BA66" s="1"/>
  <c r="O66"/>
  <c r="Q66" s="1"/>
  <c r="AW66" s="1"/>
  <c r="K66"/>
  <c r="M66" s="1"/>
  <c r="AS66" s="1"/>
  <c r="AT66" s="1"/>
  <c r="G66"/>
  <c r="J66" s="1"/>
  <c r="F66"/>
  <c r="AG64"/>
  <c r="AA64"/>
  <c r="AC64" s="1"/>
  <c r="W64"/>
  <c r="Y64" s="1"/>
  <c r="S64"/>
  <c r="U64" s="1"/>
  <c r="BA64" s="1"/>
  <c r="O64"/>
  <c r="Q64" s="1"/>
  <c r="AW64" s="1"/>
  <c r="K64"/>
  <c r="M64" s="1"/>
  <c r="AS64" s="1"/>
  <c r="G64"/>
  <c r="J64" s="1"/>
  <c r="E64"/>
  <c r="F64" s="1"/>
  <c r="AG65"/>
  <c r="AA65"/>
  <c r="AC65" s="1"/>
  <c r="W65"/>
  <c r="Y65" s="1"/>
  <c r="S65"/>
  <c r="U65" s="1"/>
  <c r="BA65" s="1"/>
  <c r="O65"/>
  <c r="Q65" s="1"/>
  <c r="AW65" s="1"/>
  <c r="K65"/>
  <c r="M65" s="1"/>
  <c r="AS65" s="1"/>
  <c r="AT65" s="1"/>
  <c r="G65"/>
  <c r="J65" s="1"/>
  <c r="F65"/>
  <c r="AG63"/>
  <c r="AA63"/>
  <c r="AC63" s="1"/>
  <c r="W63"/>
  <c r="Y63" s="1"/>
  <c r="S63"/>
  <c r="U63" s="1"/>
  <c r="BA63" s="1"/>
  <c r="O63"/>
  <c r="Q63" s="1"/>
  <c r="AW63" s="1"/>
  <c r="K63"/>
  <c r="M63" s="1"/>
  <c r="AS63" s="1"/>
  <c r="AT63" s="1"/>
  <c r="G63"/>
  <c r="J63" s="1"/>
  <c r="F63"/>
  <c r="AA62"/>
  <c r="AC62" s="1"/>
  <c r="W62"/>
  <c r="Y62" s="1"/>
  <c r="S62"/>
  <c r="U62" s="1"/>
  <c r="O62"/>
  <c r="Q62" s="1"/>
  <c r="K62"/>
  <c r="M62" s="1"/>
  <c r="G62"/>
  <c r="J62" s="1"/>
  <c r="AJ62" s="1"/>
  <c r="F62"/>
  <c r="AF62" s="1"/>
  <c r="AG61"/>
  <c r="AA61"/>
  <c r="AC61" s="1"/>
  <c r="W61"/>
  <c r="Y61" s="1"/>
  <c r="S61"/>
  <c r="U61" s="1"/>
  <c r="BA61" s="1"/>
  <c r="O61"/>
  <c r="Q61" s="1"/>
  <c r="AW61" s="1"/>
  <c r="K61"/>
  <c r="M61" s="1"/>
  <c r="AS61" s="1"/>
  <c r="AT61" s="1"/>
  <c r="G61"/>
  <c r="J61" s="1"/>
  <c r="F61"/>
  <c r="AG60"/>
  <c r="AA60"/>
  <c r="AC60" s="1"/>
  <c r="W60"/>
  <c r="Y60" s="1"/>
  <c r="S60"/>
  <c r="U60" s="1"/>
  <c r="BA60" s="1"/>
  <c r="O60"/>
  <c r="Q60" s="1"/>
  <c r="AW60" s="1"/>
  <c r="K60"/>
  <c r="M60" s="1"/>
  <c r="AS60" s="1"/>
  <c r="G60"/>
  <c r="J60" s="1"/>
  <c r="F60"/>
  <c r="AG58"/>
  <c r="AA58"/>
  <c r="AC58" s="1"/>
  <c r="W58"/>
  <c r="Y58" s="1"/>
  <c r="S58"/>
  <c r="U58" s="1"/>
  <c r="BA58" s="1"/>
  <c r="O58"/>
  <c r="Q58" s="1"/>
  <c r="AW58" s="1"/>
  <c r="K58"/>
  <c r="M58" s="1"/>
  <c r="AS58" s="1"/>
  <c r="AT58" s="1"/>
  <c r="G58"/>
  <c r="J58" s="1"/>
  <c r="F58"/>
  <c r="AG59"/>
  <c r="AA59"/>
  <c r="AC59" s="1"/>
  <c r="W59"/>
  <c r="Y59" s="1"/>
  <c r="S59"/>
  <c r="U59" s="1"/>
  <c r="BA59" s="1"/>
  <c r="O59"/>
  <c r="Q59" s="1"/>
  <c r="AW59" s="1"/>
  <c r="K59"/>
  <c r="M59" s="1"/>
  <c r="AS59" s="1"/>
  <c r="AT59" s="1"/>
  <c r="G59"/>
  <c r="J59" s="1"/>
  <c r="F59"/>
  <c r="AA57"/>
  <c r="AC57" s="1"/>
  <c r="W57"/>
  <c r="Y57" s="1"/>
  <c r="S57"/>
  <c r="U57" s="1"/>
  <c r="O57"/>
  <c r="Q57" s="1"/>
  <c r="K57"/>
  <c r="M57" s="1"/>
  <c r="G57"/>
  <c r="J57" s="1"/>
  <c r="F57"/>
  <c r="AA56"/>
  <c r="AC56" s="1"/>
  <c r="W56"/>
  <c r="Y56" s="1"/>
  <c r="S56"/>
  <c r="U56" s="1"/>
  <c r="O56"/>
  <c r="Q56" s="1"/>
  <c r="K56"/>
  <c r="M56" s="1"/>
  <c r="G56"/>
  <c r="J56" s="1"/>
  <c r="AJ56" s="1"/>
  <c r="F56"/>
  <c r="AF56" s="1"/>
  <c r="AA55"/>
  <c r="AC55" s="1"/>
  <c r="W55"/>
  <c r="Y55" s="1"/>
  <c r="S55"/>
  <c r="U55" s="1"/>
  <c r="O55"/>
  <c r="Q55" s="1"/>
  <c r="K55"/>
  <c r="M55" s="1"/>
  <c r="G55"/>
  <c r="J55" s="1"/>
  <c r="AJ55" s="1"/>
  <c r="E55"/>
  <c r="F55" s="1"/>
  <c r="AF55" s="1"/>
  <c r="AA54"/>
  <c r="AC54" s="1"/>
  <c r="W54"/>
  <c r="Y54" s="1"/>
  <c r="S54"/>
  <c r="U54" s="1"/>
  <c r="O54"/>
  <c r="Q54" s="1"/>
  <c r="K54"/>
  <c r="M54" s="1"/>
  <c r="G54"/>
  <c r="J54" s="1"/>
  <c r="F54"/>
  <c r="AG53"/>
  <c r="AA53"/>
  <c r="AC53" s="1"/>
  <c r="W53"/>
  <c r="Y53" s="1"/>
  <c r="S53"/>
  <c r="U53" s="1"/>
  <c r="BA53" s="1"/>
  <c r="O53"/>
  <c r="Q53" s="1"/>
  <c r="AW53" s="1"/>
  <c r="K53"/>
  <c r="M53" s="1"/>
  <c r="AS53" s="1"/>
  <c r="AT53" s="1"/>
  <c r="G53"/>
  <c r="J53" s="1"/>
  <c r="F53"/>
  <c r="AF52"/>
  <c r="AA52"/>
  <c r="AC52" s="1"/>
  <c r="W52"/>
  <c r="Y52" s="1"/>
  <c r="S52"/>
  <c r="U52" s="1"/>
  <c r="BA52" s="1"/>
  <c r="O52"/>
  <c r="Q52" s="1"/>
  <c r="AW52" s="1"/>
  <c r="K52"/>
  <c r="M52" s="1"/>
  <c r="AS52" s="1"/>
  <c r="AT52" s="1"/>
  <c r="G52"/>
  <c r="J52" s="1"/>
  <c r="F52"/>
  <c r="AF51"/>
  <c r="AA51"/>
  <c r="AC51" s="1"/>
  <c r="W51"/>
  <c r="Y51" s="1"/>
  <c r="S51"/>
  <c r="U51" s="1"/>
  <c r="BA51" s="1"/>
  <c r="O51"/>
  <c r="Q51" s="1"/>
  <c r="AW51" s="1"/>
  <c r="AX51" s="1"/>
  <c r="K51"/>
  <c r="M51" s="1"/>
  <c r="AS51" s="1"/>
  <c r="AT51" s="1"/>
  <c r="G51"/>
  <c r="J51" s="1"/>
  <c r="F51"/>
  <c r="AF50"/>
  <c r="AA50"/>
  <c r="AC50" s="1"/>
  <c r="W50"/>
  <c r="Y50" s="1"/>
  <c r="S50"/>
  <c r="U50" s="1"/>
  <c r="BA50" s="1"/>
  <c r="O50"/>
  <c r="Q50" s="1"/>
  <c r="AW50" s="1"/>
  <c r="K50"/>
  <c r="M50" s="1"/>
  <c r="AS50" s="1"/>
  <c r="AT50" s="1"/>
  <c r="G50"/>
  <c r="J50" s="1"/>
  <c r="F50"/>
  <c r="AA49"/>
  <c r="AC49" s="1"/>
  <c r="W49"/>
  <c r="Y49" s="1"/>
  <c r="S49"/>
  <c r="U49" s="1"/>
  <c r="AZ49" s="1"/>
  <c r="BA49" s="1"/>
  <c r="O49"/>
  <c r="Q49" s="1"/>
  <c r="AV49" s="1"/>
  <c r="K49"/>
  <c r="M49" s="1"/>
  <c r="AR49" s="1"/>
  <c r="AS49" s="1"/>
  <c r="G49"/>
  <c r="J49" s="1"/>
  <c r="F49"/>
  <c r="AF32"/>
  <c r="AA32"/>
  <c r="AC32" s="1"/>
  <c r="W32"/>
  <c r="Y32" s="1"/>
  <c r="S32"/>
  <c r="U32" s="1"/>
  <c r="BA32" s="1"/>
  <c r="O32"/>
  <c r="Q32" s="1"/>
  <c r="AW32" s="1"/>
  <c r="K32"/>
  <c r="M32" s="1"/>
  <c r="G32"/>
  <c r="J32" s="1"/>
  <c r="F32"/>
  <c r="AG39"/>
  <c r="AA39"/>
  <c r="AC39" s="1"/>
  <c r="W39"/>
  <c r="Y39" s="1"/>
  <c r="S39"/>
  <c r="U39" s="1"/>
  <c r="BA39" s="1"/>
  <c r="O39"/>
  <c r="Q39" s="1"/>
  <c r="AW39" s="1"/>
  <c r="K39"/>
  <c r="M39" s="1"/>
  <c r="AS39" s="1"/>
  <c r="AT39" s="1"/>
  <c r="G39"/>
  <c r="J39" s="1"/>
  <c r="F39"/>
  <c r="AG38"/>
  <c r="AA38"/>
  <c r="AC38" s="1"/>
  <c r="W38"/>
  <c r="Y38" s="1"/>
  <c r="S38"/>
  <c r="U38" s="1"/>
  <c r="BA38" s="1"/>
  <c r="O38"/>
  <c r="Q38" s="1"/>
  <c r="AW38" s="1"/>
  <c r="K38"/>
  <c r="M38" s="1"/>
  <c r="AS38" s="1"/>
  <c r="G38"/>
  <c r="J38" s="1"/>
  <c r="F38"/>
  <c r="AG48"/>
  <c r="AA48"/>
  <c r="AC48" s="1"/>
  <c r="W48"/>
  <c r="Y48" s="1"/>
  <c r="S48"/>
  <c r="U48" s="1"/>
  <c r="BA48" s="1"/>
  <c r="O48"/>
  <c r="Q48" s="1"/>
  <c r="AW48" s="1"/>
  <c r="K48"/>
  <c r="M48" s="1"/>
  <c r="AS48" s="1"/>
  <c r="AT48" s="1"/>
  <c r="G48"/>
  <c r="J48" s="1"/>
  <c r="F48"/>
  <c r="AG47"/>
  <c r="AA47"/>
  <c r="AC47" s="1"/>
  <c r="W47"/>
  <c r="Y47" s="1"/>
  <c r="S47"/>
  <c r="U47" s="1"/>
  <c r="BA47" s="1"/>
  <c r="O47"/>
  <c r="Q47" s="1"/>
  <c r="AW47" s="1"/>
  <c r="K47"/>
  <c r="M47" s="1"/>
  <c r="AS47" s="1"/>
  <c r="AT47" s="1"/>
  <c r="G47"/>
  <c r="J47" s="1"/>
  <c r="F47"/>
  <c r="AG46"/>
  <c r="AA46"/>
  <c r="AC46" s="1"/>
  <c r="W46"/>
  <c r="Y46" s="1"/>
  <c r="S46"/>
  <c r="U46" s="1"/>
  <c r="BA46" s="1"/>
  <c r="O46"/>
  <c r="Q46" s="1"/>
  <c r="AW46" s="1"/>
  <c r="K46"/>
  <c r="M46" s="1"/>
  <c r="AS46" s="1"/>
  <c r="AT46" s="1"/>
  <c r="G46"/>
  <c r="J46" s="1"/>
  <c r="F46"/>
  <c r="AG45"/>
  <c r="AA45"/>
  <c r="AC45" s="1"/>
  <c r="W45"/>
  <c r="Y45" s="1"/>
  <c r="S45"/>
  <c r="U45" s="1"/>
  <c r="BA45" s="1"/>
  <c r="O45"/>
  <c r="Q45" s="1"/>
  <c r="AW45" s="1"/>
  <c r="K45"/>
  <c r="M45" s="1"/>
  <c r="AS45" s="1"/>
  <c r="G45"/>
  <c r="J45" s="1"/>
  <c r="F45"/>
  <c r="AG44"/>
  <c r="AA44"/>
  <c r="AC44" s="1"/>
  <c r="W44"/>
  <c r="Y44" s="1"/>
  <c r="S44"/>
  <c r="U44" s="1"/>
  <c r="BA44" s="1"/>
  <c r="O44"/>
  <c r="Q44" s="1"/>
  <c r="AW44" s="1"/>
  <c r="K44"/>
  <c r="M44" s="1"/>
  <c r="AS44" s="1"/>
  <c r="AT44" s="1"/>
  <c r="G44"/>
  <c r="J44" s="1"/>
  <c r="F44"/>
  <c r="AG43"/>
  <c r="AA43"/>
  <c r="AC43" s="1"/>
  <c r="W43"/>
  <c r="Y43" s="1"/>
  <c r="S43"/>
  <c r="U43" s="1"/>
  <c r="BA43" s="1"/>
  <c r="O43"/>
  <c r="Q43" s="1"/>
  <c r="AW43" s="1"/>
  <c r="K43"/>
  <c r="M43" s="1"/>
  <c r="AS43" s="1"/>
  <c r="AT43" s="1"/>
  <c r="G43"/>
  <c r="J43" s="1"/>
  <c r="F43"/>
  <c r="AG42"/>
  <c r="AA42"/>
  <c r="AC42" s="1"/>
  <c r="W42"/>
  <c r="Y42" s="1"/>
  <c r="S42"/>
  <c r="U42" s="1"/>
  <c r="BA42" s="1"/>
  <c r="O42"/>
  <c r="Q42" s="1"/>
  <c r="AW42" s="1"/>
  <c r="K42"/>
  <c r="M42" s="1"/>
  <c r="AS42" s="1"/>
  <c r="AT42" s="1"/>
  <c r="G42"/>
  <c r="J42" s="1"/>
  <c r="F42"/>
  <c r="AG41"/>
  <c r="AA41"/>
  <c r="AC41" s="1"/>
  <c r="W41"/>
  <c r="Y41" s="1"/>
  <c r="S41"/>
  <c r="U41" s="1"/>
  <c r="BA41" s="1"/>
  <c r="O41"/>
  <c r="Q41" s="1"/>
  <c r="AW41" s="1"/>
  <c r="K41"/>
  <c r="M41" s="1"/>
  <c r="AS41" s="1"/>
  <c r="G41"/>
  <c r="J41" s="1"/>
  <c r="F41"/>
  <c r="AF40"/>
  <c r="AA40"/>
  <c r="AC40" s="1"/>
  <c r="W40"/>
  <c r="Y40" s="1"/>
  <c r="S40"/>
  <c r="U40" s="1"/>
  <c r="BA40" s="1"/>
  <c r="O40"/>
  <c r="Q40" s="1"/>
  <c r="AW40" s="1"/>
  <c r="K40"/>
  <c r="M40" s="1"/>
  <c r="AS40" s="1"/>
  <c r="AT40" s="1"/>
  <c r="G40"/>
  <c r="J40" s="1"/>
  <c r="F40"/>
  <c r="AG37"/>
  <c r="AA37"/>
  <c r="AC37" s="1"/>
  <c r="W37"/>
  <c r="Y37" s="1"/>
  <c r="S37"/>
  <c r="U37" s="1"/>
  <c r="BA37" s="1"/>
  <c r="O37"/>
  <c r="Q37" s="1"/>
  <c r="AW37" s="1"/>
  <c r="K37"/>
  <c r="M37" s="1"/>
  <c r="AS37" s="1"/>
  <c r="G37"/>
  <c r="J37" s="1"/>
  <c r="E37"/>
  <c r="F37" s="1"/>
  <c r="AG31"/>
  <c r="AA31"/>
  <c r="AC31" s="1"/>
  <c r="W31"/>
  <c r="Y31" s="1"/>
  <c r="S31"/>
  <c r="U31" s="1"/>
  <c r="BA31" s="1"/>
  <c r="O31"/>
  <c r="Q31" s="1"/>
  <c r="AW31" s="1"/>
  <c r="K31"/>
  <c r="M31" s="1"/>
  <c r="AS31" s="1"/>
  <c r="AT31" s="1"/>
  <c r="G31"/>
  <c r="J31" s="1"/>
  <c r="F31"/>
  <c r="AG36"/>
  <c r="AA36"/>
  <c r="AC36" s="1"/>
  <c r="W36"/>
  <c r="Y36" s="1"/>
  <c r="S36"/>
  <c r="U36" s="1"/>
  <c r="BA36" s="1"/>
  <c r="O36"/>
  <c r="Q36" s="1"/>
  <c r="AW36" s="1"/>
  <c r="K36"/>
  <c r="M36" s="1"/>
  <c r="AS36" s="1"/>
  <c r="AT36" s="1"/>
  <c r="G36"/>
  <c r="J36" s="1"/>
  <c r="F36"/>
  <c r="AF35"/>
  <c r="AA35"/>
  <c r="AC35" s="1"/>
  <c r="W35"/>
  <c r="Y35" s="1"/>
  <c r="S35"/>
  <c r="U35" s="1"/>
  <c r="BA35" s="1"/>
  <c r="O35"/>
  <c r="Q35" s="1"/>
  <c r="AW35" s="1"/>
  <c r="K35"/>
  <c r="M35" s="1"/>
  <c r="AS35" s="1"/>
  <c r="G35"/>
  <c r="J35" s="1"/>
  <c r="F35"/>
  <c r="AG34"/>
  <c r="AA34"/>
  <c r="AC34" s="1"/>
  <c r="W34"/>
  <c r="Y34" s="1"/>
  <c r="S34"/>
  <c r="U34" s="1"/>
  <c r="BA34" s="1"/>
  <c r="O34"/>
  <c r="Q34" s="1"/>
  <c r="AW34" s="1"/>
  <c r="K34"/>
  <c r="M34" s="1"/>
  <c r="AS34" s="1"/>
  <c r="AT34" s="1"/>
  <c r="G34"/>
  <c r="J34" s="1"/>
  <c r="F34"/>
  <c r="AF33"/>
  <c r="AA33"/>
  <c r="AC33" s="1"/>
  <c r="W33"/>
  <c r="Y33" s="1"/>
  <c r="S33"/>
  <c r="U33" s="1"/>
  <c r="BA33" s="1"/>
  <c r="BB33" s="1"/>
  <c r="O33"/>
  <c r="Q33" s="1"/>
  <c r="AW33" s="1"/>
  <c r="K33"/>
  <c r="M33" s="1"/>
  <c r="G33"/>
  <c r="J33" s="1"/>
  <c r="F33"/>
  <c r="AG30"/>
  <c r="AA30"/>
  <c r="AC30" s="1"/>
  <c r="W30"/>
  <c r="Y30" s="1"/>
  <c r="S30"/>
  <c r="U30" s="1"/>
  <c r="BA30" s="1"/>
  <c r="BB30" s="1"/>
  <c r="O30"/>
  <c r="Q30" s="1"/>
  <c r="AW30" s="1"/>
  <c r="K30"/>
  <c r="M30" s="1"/>
  <c r="G30"/>
  <c r="J30" s="1"/>
  <c r="F30"/>
  <c r="AF29"/>
  <c r="AA29"/>
  <c r="AC29" s="1"/>
  <c r="W29"/>
  <c r="Y29" s="1"/>
  <c r="S29"/>
  <c r="U29" s="1"/>
  <c r="BA29" s="1"/>
  <c r="O29"/>
  <c r="Q29" s="1"/>
  <c r="AW29" s="1"/>
  <c r="K29"/>
  <c r="M29" s="1"/>
  <c r="AS29" s="1"/>
  <c r="G29"/>
  <c r="J29" s="1"/>
  <c r="F29"/>
  <c r="AG28"/>
  <c r="AA28"/>
  <c r="AC28" s="1"/>
  <c r="W28"/>
  <c r="Y28" s="1"/>
  <c r="S28"/>
  <c r="U28" s="1"/>
  <c r="BA28" s="1"/>
  <c r="O28"/>
  <c r="Q28" s="1"/>
  <c r="AW28" s="1"/>
  <c r="K28"/>
  <c r="M28" s="1"/>
  <c r="AS28" s="1"/>
  <c r="AT28" s="1"/>
  <c r="G28"/>
  <c r="J28" s="1"/>
  <c r="F28"/>
  <c r="AG27"/>
  <c r="AA27"/>
  <c r="AC27" s="1"/>
  <c r="W27"/>
  <c r="Y27" s="1"/>
  <c r="S27"/>
  <c r="U27" s="1"/>
  <c r="BA27" s="1"/>
  <c r="O27"/>
  <c r="Q27" s="1"/>
  <c r="AW27" s="1"/>
  <c r="K27"/>
  <c r="M27" s="1"/>
  <c r="AS27" s="1"/>
  <c r="AT27" s="1"/>
  <c r="G27"/>
  <c r="J27" s="1"/>
  <c r="F27"/>
  <c r="AA26"/>
  <c r="AC26" s="1"/>
  <c r="W26"/>
  <c r="Y26" s="1"/>
  <c r="S26"/>
  <c r="U26" s="1"/>
  <c r="O26"/>
  <c r="Q26" s="1"/>
  <c r="K26"/>
  <c r="M26" s="1"/>
  <c r="G26"/>
  <c r="J26" s="1"/>
  <c r="AJ26" s="1"/>
  <c r="AK26" s="1"/>
  <c r="F26"/>
  <c r="AF26" s="1"/>
  <c r="AG25"/>
  <c r="AA25"/>
  <c r="AC25" s="1"/>
  <c r="W25"/>
  <c r="Y25" s="1"/>
  <c r="S25"/>
  <c r="U25" s="1"/>
  <c r="BA25" s="1"/>
  <c r="O25"/>
  <c r="Q25" s="1"/>
  <c r="AW25" s="1"/>
  <c r="K25"/>
  <c r="M25" s="1"/>
  <c r="AS25" s="1"/>
  <c r="G25"/>
  <c r="J25" s="1"/>
  <c r="F25"/>
  <c r="AF24"/>
  <c r="AG24"/>
  <c r="AA24"/>
  <c r="AC24" s="1"/>
  <c r="W24"/>
  <c r="Y24" s="1"/>
  <c r="S24"/>
  <c r="U24" s="1"/>
  <c r="BA24" s="1"/>
  <c r="O24"/>
  <c r="Q24" s="1"/>
  <c r="AW24" s="1"/>
  <c r="K24"/>
  <c r="M24" s="1"/>
  <c r="AS24" s="1"/>
  <c r="AT24" s="1"/>
  <c r="G24"/>
  <c r="J24" s="1"/>
  <c r="F24"/>
  <c r="AF23"/>
  <c r="AA23"/>
  <c r="AC23" s="1"/>
  <c r="W23"/>
  <c r="Y23" s="1"/>
  <c r="S23"/>
  <c r="U23" s="1"/>
  <c r="BA23" s="1"/>
  <c r="O23"/>
  <c r="Q23" s="1"/>
  <c r="AW23" s="1"/>
  <c r="K23"/>
  <c r="M23" s="1"/>
  <c r="AS23" s="1"/>
  <c r="G23"/>
  <c r="J23" s="1"/>
  <c r="F23"/>
  <c r="AG22"/>
  <c r="AA22"/>
  <c r="AC22" s="1"/>
  <c r="W22"/>
  <c r="Y22" s="1"/>
  <c r="S22"/>
  <c r="U22" s="1"/>
  <c r="BA22" s="1"/>
  <c r="O22"/>
  <c r="Q22" s="1"/>
  <c r="AW22" s="1"/>
  <c r="K22"/>
  <c r="M22" s="1"/>
  <c r="AS22" s="1"/>
  <c r="AT22" s="1"/>
  <c r="G22"/>
  <c r="J22" s="1"/>
  <c r="F22"/>
  <c r="AG21"/>
  <c r="AA21"/>
  <c r="AC21" s="1"/>
  <c r="W21"/>
  <c r="Y21" s="1"/>
  <c r="S21"/>
  <c r="U21" s="1"/>
  <c r="BA21" s="1"/>
  <c r="O21"/>
  <c r="Q21" s="1"/>
  <c r="AW21" s="1"/>
  <c r="K21"/>
  <c r="M21" s="1"/>
  <c r="AS21" s="1"/>
  <c r="AT21" s="1"/>
  <c r="G21"/>
  <c r="J21" s="1"/>
  <c r="F21"/>
  <c r="AG20"/>
  <c r="AA20"/>
  <c r="AC20" s="1"/>
  <c r="W20"/>
  <c r="Y20" s="1"/>
  <c r="S20"/>
  <c r="U20" s="1"/>
  <c r="BA20" s="1"/>
  <c r="O20"/>
  <c r="Q20" s="1"/>
  <c r="AW20" s="1"/>
  <c r="K20"/>
  <c r="M20" s="1"/>
  <c r="AS20" s="1"/>
  <c r="AT20" s="1"/>
  <c r="G20"/>
  <c r="J20" s="1"/>
  <c r="F20"/>
  <c r="AG19"/>
  <c r="AA19"/>
  <c r="AC19" s="1"/>
  <c r="W19"/>
  <c r="Y19" s="1"/>
  <c r="S19"/>
  <c r="U19" s="1"/>
  <c r="BA19" s="1"/>
  <c r="O19"/>
  <c r="Q19" s="1"/>
  <c r="AW19" s="1"/>
  <c r="K19"/>
  <c r="M19" s="1"/>
  <c r="AS19" s="1"/>
  <c r="G19"/>
  <c r="J19" s="1"/>
  <c r="F19"/>
  <c r="AA18"/>
  <c r="AC18" s="1"/>
  <c r="W18"/>
  <c r="Y18" s="1"/>
  <c r="S18"/>
  <c r="U18" s="1"/>
  <c r="O18"/>
  <c r="Q18" s="1"/>
  <c r="K18"/>
  <c r="M18" s="1"/>
  <c r="G18"/>
  <c r="J18" s="1"/>
  <c r="AJ18" s="1"/>
  <c r="F18"/>
  <c r="AF18" s="1"/>
  <c r="AG17"/>
  <c r="AA17"/>
  <c r="AC17" s="1"/>
  <c r="W17"/>
  <c r="Y17" s="1"/>
  <c r="S17"/>
  <c r="U17" s="1"/>
  <c r="BA17" s="1"/>
  <c r="O17"/>
  <c r="Q17" s="1"/>
  <c r="AW17" s="1"/>
  <c r="AX17" s="1"/>
  <c r="K17"/>
  <c r="M17" s="1"/>
  <c r="AS17" s="1"/>
  <c r="AT17" s="1"/>
  <c r="G17"/>
  <c r="J17" s="1"/>
  <c r="F17"/>
  <c r="AG16"/>
  <c r="AA16"/>
  <c r="AC16" s="1"/>
  <c r="W16"/>
  <c r="Y16" s="1"/>
  <c r="S16"/>
  <c r="U16" s="1"/>
  <c r="BA16" s="1"/>
  <c r="O16"/>
  <c r="Q16" s="1"/>
  <c r="AW16" s="1"/>
  <c r="AX16" s="1"/>
  <c r="K16"/>
  <c r="M16" s="1"/>
  <c r="AS16" s="1"/>
  <c r="AT16" s="1"/>
  <c r="G16"/>
  <c r="J16" s="1"/>
  <c r="F16"/>
  <c r="AG15"/>
  <c r="AA15"/>
  <c r="AC15" s="1"/>
  <c r="W15"/>
  <c r="Y15" s="1"/>
  <c r="S15"/>
  <c r="U15" s="1"/>
  <c r="BA15" s="1"/>
  <c r="O15"/>
  <c r="Q15" s="1"/>
  <c r="AW15" s="1"/>
  <c r="AX15" s="1"/>
  <c r="K15"/>
  <c r="M15" s="1"/>
  <c r="AS15" s="1"/>
  <c r="G15"/>
  <c r="J15" s="1"/>
  <c r="F15"/>
  <c r="AG14"/>
  <c r="AA14"/>
  <c r="AC14" s="1"/>
  <c r="W14"/>
  <c r="Y14" s="1"/>
  <c r="S14"/>
  <c r="U14" s="1"/>
  <c r="BA14" s="1"/>
  <c r="O14"/>
  <c r="Q14" s="1"/>
  <c r="AW14" s="1"/>
  <c r="AX14" s="1"/>
  <c r="K14"/>
  <c r="M14" s="1"/>
  <c r="AS14" s="1"/>
  <c r="AT14" s="1"/>
  <c r="G14"/>
  <c r="J14" s="1"/>
  <c r="F14"/>
  <c r="AG13"/>
  <c r="AA13"/>
  <c r="AC13" s="1"/>
  <c r="W13"/>
  <c r="Y13" s="1"/>
  <c r="S13"/>
  <c r="U13" s="1"/>
  <c r="BA13" s="1"/>
  <c r="O13"/>
  <c r="Q13" s="1"/>
  <c r="AW13" s="1"/>
  <c r="AX13" s="1"/>
  <c r="K13"/>
  <c r="M13" s="1"/>
  <c r="AS13" s="1"/>
  <c r="AT13" s="1"/>
  <c r="G13"/>
  <c r="J13" s="1"/>
  <c r="F13"/>
  <c r="AG12"/>
  <c r="AA12"/>
  <c r="AC12" s="1"/>
  <c r="W12"/>
  <c r="Y12" s="1"/>
  <c r="S12"/>
  <c r="U12" s="1"/>
  <c r="BA12" s="1"/>
  <c r="O12"/>
  <c r="Q12" s="1"/>
  <c r="AW12" s="1"/>
  <c r="K12"/>
  <c r="M12" s="1"/>
  <c r="AS12" s="1"/>
  <c r="AT12" s="1"/>
  <c r="G12"/>
  <c r="J12" s="1"/>
  <c r="F12"/>
  <c r="AG11"/>
  <c r="AA11"/>
  <c r="AC11" s="1"/>
  <c r="W11"/>
  <c r="Y11" s="1"/>
  <c r="S11"/>
  <c r="U11" s="1"/>
  <c r="BA11" s="1"/>
  <c r="O11"/>
  <c r="Q11" s="1"/>
  <c r="AW11" s="1"/>
  <c r="K11"/>
  <c r="M11" s="1"/>
  <c r="AS11" s="1"/>
  <c r="G11"/>
  <c r="J11" s="1"/>
  <c r="F11"/>
  <c r="AG10"/>
  <c r="AA10"/>
  <c r="AC10" s="1"/>
  <c r="W10"/>
  <c r="Y10" s="1"/>
  <c r="S10"/>
  <c r="U10" s="1"/>
  <c r="BA10" s="1"/>
  <c r="O10"/>
  <c r="Q10" s="1"/>
  <c r="AW10" s="1"/>
  <c r="K10"/>
  <c r="M10" s="1"/>
  <c r="AS10" s="1"/>
  <c r="AT10" s="1"/>
  <c r="G10"/>
  <c r="J10" s="1"/>
  <c r="F10"/>
  <c r="AG9"/>
  <c r="AA9"/>
  <c r="AC9" s="1"/>
  <c r="W9"/>
  <c r="Y9" s="1"/>
  <c r="S9"/>
  <c r="U9" s="1"/>
  <c r="BA9" s="1"/>
  <c r="O9"/>
  <c r="Q9" s="1"/>
  <c r="AW9" s="1"/>
  <c r="K9"/>
  <c r="M9" s="1"/>
  <c r="AS9" s="1"/>
  <c r="AT9" s="1"/>
  <c r="G9"/>
  <c r="J9" s="1"/>
  <c r="F9"/>
  <c r="AG8"/>
  <c r="AA8"/>
  <c r="AC8" s="1"/>
  <c r="W8"/>
  <c r="Y8" s="1"/>
  <c r="S8"/>
  <c r="U8" s="1"/>
  <c r="BA8" s="1"/>
  <c r="O8"/>
  <c r="Q8" s="1"/>
  <c r="AW8" s="1"/>
  <c r="K8"/>
  <c r="M8" s="1"/>
  <c r="AS8" s="1"/>
  <c r="G8"/>
  <c r="J8" s="1"/>
  <c r="F8"/>
  <c r="AG7"/>
  <c r="AA7"/>
  <c r="AC7" s="1"/>
  <c r="W7"/>
  <c r="Y7" s="1"/>
  <c r="S7"/>
  <c r="U7" s="1"/>
  <c r="BA7" s="1"/>
  <c r="O7"/>
  <c r="Q7" s="1"/>
  <c r="AW7" s="1"/>
  <c r="K7"/>
  <c r="M7" s="1"/>
  <c r="AS7" s="1"/>
  <c r="AT7" s="1"/>
  <c r="G7"/>
  <c r="J7" s="1"/>
  <c r="F7"/>
  <c r="AG6"/>
  <c r="AA6"/>
  <c r="AC6" s="1"/>
  <c r="W6"/>
  <c r="Y6" s="1"/>
  <c r="S6"/>
  <c r="U6" s="1"/>
  <c r="BA6" s="1"/>
  <c r="O6"/>
  <c r="Q6" s="1"/>
  <c r="AW6" s="1"/>
  <c r="K6"/>
  <c r="M6" s="1"/>
  <c r="AS6" s="1"/>
  <c r="AT6" s="1"/>
  <c r="G6"/>
  <c r="J6" s="1"/>
  <c r="F6"/>
  <c r="AG5"/>
  <c r="AA5"/>
  <c r="AC5" s="1"/>
  <c r="W5"/>
  <c r="Y5" s="1"/>
  <c r="S5"/>
  <c r="U5" s="1"/>
  <c r="BA5" s="1"/>
  <c r="O5"/>
  <c r="Q5" s="1"/>
  <c r="AW5" s="1"/>
  <c r="K5"/>
  <c r="M5" s="1"/>
  <c r="AS5" s="1"/>
  <c r="AT5" s="1"/>
  <c r="G5"/>
  <c r="J5" s="1"/>
  <c r="F5"/>
  <c r="AG4"/>
  <c r="AA4"/>
  <c r="AC4" s="1"/>
  <c r="W4"/>
  <c r="Y4" s="1"/>
  <c r="S4"/>
  <c r="U4" s="1"/>
  <c r="BA4" s="1"/>
  <c r="O4"/>
  <c r="Q4" s="1"/>
  <c r="AW4" s="1"/>
  <c r="K4"/>
  <c r="M4" s="1"/>
  <c r="AS4" s="1"/>
  <c r="G4"/>
  <c r="J4" s="1"/>
  <c r="F4"/>
  <c r="AC3"/>
  <c r="W3"/>
  <c r="Y3" s="1"/>
  <c r="S3"/>
  <c r="U3" s="1"/>
  <c r="AZ3" s="1"/>
  <c r="BA3" s="1"/>
  <c r="O3"/>
  <c r="Q3" s="1"/>
  <c r="K3"/>
  <c r="M3" s="1"/>
  <c r="AR3" s="1"/>
  <c r="AS3" s="1"/>
  <c r="AT3" s="1"/>
  <c r="G3"/>
  <c r="J3" s="1"/>
  <c r="F3"/>
  <c r="AX19" l="1"/>
  <c r="AX20"/>
  <c r="AX21"/>
  <c r="AX22"/>
  <c r="AX23"/>
  <c r="AX34"/>
  <c r="AX35"/>
  <c r="BB50"/>
  <c r="AX4"/>
  <c r="AX6"/>
  <c r="AX8"/>
  <c r="AX10"/>
  <c r="AX12"/>
  <c r="AX5"/>
  <c r="AX7"/>
  <c r="AX9"/>
  <c r="AX11"/>
  <c r="AT37"/>
  <c r="AT4"/>
  <c r="AT8"/>
  <c r="AT11"/>
  <c r="AT15"/>
  <c r="AT19"/>
  <c r="AT23"/>
  <c r="AT35"/>
  <c r="BB71"/>
  <c r="AP14"/>
  <c r="AP19"/>
  <c r="AT25"/>
  <c r="AT29"/>
  <c r="AT41"/>
  <c r="AT45"/>
  <c r="AT38"/>
  <c r="AT60"/>
  <c r="AT64"/>
  <c r="AT68"/>
  <c r="AT75"/>
  <c r="AT87"/>
  <c r="AT91"/>
  <c r="AT93"/>
  <c r="AT94"/>
  <c r="AT97"/>
  <c r="AP65"/>
  <c r="AP88"/>
  <c r="AT49"/>
  <c r="BB6"/>
  <c r="BB8"/>
  <c r="BB11"/>
  <c r="BB13"/>
  <c r="BB15"/>
  <c r="BB17"/>
  <c r="BB19"/>
  <c r="BB22"/>
  <c r="AX25"/>
  <c r="AX27"/>
  <c r="AX28"/>
  <c r="AX29"/>
  <c r="BB36"/>
  <c r="BB31"/>
  <c r="BB37"/>
  <c r="BB40"/>
  <c r="AX41"/>
  <c r="AX42"/>
  <c r="AX43"/>
  <c r="AX44"/>
  <c r="AX45"/>
  <c r="AX46"/>
  <c r="AX47"/>
  <c r="AX48"/>
  <c r="AX38"/>
  <c r="AX39"/>
  <c r="BB52"/>
  <c r="AX53"/>
  <c r="AV73"/>
  <c r="AW73" s="1"/>
  <c r="AW57"/>
  <c r="AX59"/>
  <c r="AX58"/>
  <c r="AX60"/>
  <c r="AX61"/>
  <c r="AV3"/>
  <c r="AW3" s="1"/>
  <c r="AX3" s="1"/>
  <c r="BB5"/>
  <c r="BB9"/>
  <c r="BB21"/>
  <c r="AX24"/>
  <c r="BB24"/>
  <c r="BB25"/>
  <c r="BB27"/>
  <c r="BB28"/>
  <c r="BB29"/>
  <c r="BB41"/>
  <c r="BB4"/>
  <c r="BB7"/>
  <c r="BB10"/>
  <c r="BB12"/>
  <c r="BB14"/>
  <c r="BB16"/>
  <c r="BB20"/>
  <c r="BB23"/>
  <c r="BB34"/>
  <c r="BB35"/>
  <c r="AX36"/>
  <c r="AX31"/>
  <c r="AX37"/>
  <c r="AX40"/>
  <c r="BB51"/>
  <c r="AX52"/>
  <c r="BB42"/>
  <c r="BB43"/>
  <c r="BB44"/>
  <c r="BB45"/>
  <c r="BB46"/>
  <c r="BB47"/>
  <c r="BB48"/>
  <c r="BB38"/>
  <c r="BB39"/>
  <c r="BB32"/>
  <c r="AX50"/>
  <c r="BB53"/>
  <c r="AZ73"/>
  <c r="BA73" s="1"/>
  <c r="BA57"/>
  <c r="BB57" s="1"/>
  <c r="BB59"/>
  <c r="BB58"/>
  <c r="BB60"/>
  <c r="BB61"/>
  <c r="BB63"/>
  <c r="BB65"/>
  <c r="BB64"/>
  <c r="BB66"/>
  <c r="BB67"/>
  <c r="BB68"/>
  <c r="BB69"/>
  <c r="BB70"/>
  <c r="BB72"/>
  <c r="BB74"/>
  <c r="BB75"/>
  <c r="BB76"/>
  <c r="BB77"/>
  <c r="BB78"/>
  <c r="BB84"/>
  <c r="BB85"/>
  <c r="BB86"/>
  <c r="BB87"/>
  <c r="BB88"/>
  <c r="BB89"/>
  <c r="BB90"/>
  <c r="BB91"/>
  <c r="BB92"/>
  <c r="BB93"/>
  <c r="BB94"/>
  <c r="BB95"/>
  <c r="BB96"/>
  <c r="BB97"/>
  <c r="BB98"/>
  <c r="BB99"/>
  <c r="BB100"/>
  <c r="BB101"/>
  <c r="BB102"/>
  <c r="BB103"/>
  <c r="BB104"/>
  <c r="BB107"/>
  <c r="BB105"/>
  <c r="BB106"/>
  <c r="BB109"/>
  <c r="BB108"/>
  <c r="BB110"/>
  <c r="BB111"/>
  <c r="BB80"/>
  <c r="BB81"/>
  <c r="AL7"/>
  <c r="AL39"/>
  <c r="AL48"/>
  <c r="AP24"/>
  <c r="AP104"/>
  <c r="AW49"/>
  <c r="AX49" s="1"/>
  <c r="AP101"/>
  <c r="AP105"/>
  <c r="AT101"/>
  <c r="AT105"/>
  <c r="AT109"/>
  <c r="AL5"/>
  <c r="AL34"/>
  <c r="AL46"/>
  <c r="AP29"/>
  <c r="AP31"/>
  <c r="AO33"/>
  <c r="AX63"/>
  <c r="AX65"/>
  <c r="AX64"/>
  <c r="AX66"/>
  <c r="AX67"/>
  <c r="AX68"/>
  <c r="AX69"/>
  <c r="AX70"/>
  <c r="AX72"/>
  <c r="AX74"/>
  <c r="AX75"/>
  <c r="AX76"/>
  <c r="AX77"/>
  <c r="AX78"/>
  <c r="AX84"/>
  <c r="AX85"/>
  <c r="AX86"/>
  <c r="AX87"/>
  <c r="AX88"/>
  <c r="AX89"/>
  <c r="AX90"/>
  <c r="AX91"/>
  <c r="AX92"/>
  <c r="AX93"/>
  <c r="AX94"/>
  <c r="AX95"/>
  <c r="AX96"/>
  <c r="AX97"/>
  <c r="AX98"/>
  <c r="AX99"/>
  <c r="AX100"/>
  <c r="AX101"/>
  <c r="AX102"/>
  <c r="AX103"/>
  <c r="AX104"/>
  <c r="AX107"/>
  <c r="AX105"/>
  <c r="AX106"/>
  <c r="AX109"/>
  <c r="AX108"/>
  <c r="AX110"/>
  <c r="AX111"/>
  <c r="AX80"/>
  <c r="AX81"/>
  <c r="AL13"/>
  <c r="AL27"/>
  <c r="AP3"/>
  <c r="AP6"/>
  <c r="AP47"/>
  <c r="AO57"/>
  <c r="AP60"/>
  <c r="AP85"/>
  <c r="AP89"/>
  <c r="AP107"/>
  <c r="AP110"/>
  <c r="AH28"/>
  <c r="N30"/>
  <c r="AS30"/>
  <c r="AT30" s="1"/>
  <c r="AL12"/>
  <c r="AL17"/>
  <c r="AL22"/>
  <c r="AL36"/>
  <c r="AL41"/>
  <c r="AL44"/>
  <c r="AL66"/>
  <c r="AL69"/>
  <c r="AK79"/>
  <c r="AL81"/>
  <c r="AP20"/>
  <c r="AP34"/>
  <c r="AL4"/>
  <c r="AL9"/>
  <c r="AL15"/>
  <c r="AK18"/>
  <c r="AL20"/>
  <c r="AL25"/>
  <c r="AL28"/>
  <c r="AL30"/>
  <c r="AL37"/>
  <c r="AL45"/>
  <c r="AL64"/>
  <c r="AL70"/>
  <c r="AL99"/>
  <c r="AL109"/>
  <c r="AP7"/>
  <c r="AP17"/>
  <c r="AP27"/>
  <c r="AP42"/>
  <c r="AP48"/>
  <c r="AP61"/>
  <c r="AP78"/>
  <c r="AS57"/>
  <c r="AR73"/>
  <c r="AS73" s="1"/>
  <c r="AL10"/>
  <c r="AL16"/>
  <c r="AL21"/>
  <c r="AL38"/>
  <c r="AL42"/>
  <c r="AL61"/>
  <c r="AL74"/>
  <c r="AL77"/>
  <c r="AL96"/>
  <c r="AP22"/>
  <c r="AP40"/>
  <c r="R59"/>
  <c r="R60"/>
  <c r="AH66"/>
  <c r="AL8"/>
  <c r="AL11"/>
  <c r="AL43"/>
  <c r="AL59"/>
  <c r="AL72"/>
  <c r="AL78"/>
  <c r="AL86"/>
  <c r="AL89"/>
  <c r="AL93"/>
  <c r="AL97"/>
  <c r="AP9"/>
  <c r="AP15"/>
  <c r="AP50"/>
  <c r="AL6"/>
  <c r="AL14"/>
  <c r="AL19"/>
  <c r="AL24"/>
  <c r="AL31"/>
  <c r="AK33"/>
  <c r="AL47"/>
  <c r="AK57"/>
  <c r="AL60"/>
  <c r="AL65"/>
  <c r="AL80"/>
  <c r="AL88"/>
  <c r="AL91"/>
  <c r="AL94"/>
  <c r="AL104"/>
  <c r="AL107"/>
  <c r="AL110"/>
  <c r="AP10"/>
  <c r="AP23"/>
  <c r="AP25"/>
  <c r="AP36"/>
  <c r="AP43"/>
  <c r="AP67"/>
  <c r="AP70"/>
  <c r="AP76"/>
  <c r="AP81"/>
  <c r="AP86"/>
  <c r="AP96"/>
  <c r="AP99"/>
  <c r="AP102"/>
  <c r="AS33"/>
  <c r="AT33" s="1"/>
  <c r="AL53"/>
  <c r="AK56"/>
  <c r="AL58"/>
  <c r="AL63"/>
  <c r="AL68"/>
  <c r="AL76"/>
  <c r="AK83"/>
  <c r="AL85"/>
  <c r="AL92"/>
  <c r="AL95"/>
  <c r="AL98"/>
  <c r="AL101"/>
  <c r="AL108"/>
  <c r="AL111"/>
  <c r="AP5"/>
  <c r="AP8"/>
  <c r="AP13"/>
  <c r="AP16"/>
  <c r="AP21"/>
  <c r="AP28"/>
  <c r="AP30"/>
  <c r="AP39"/>
  <c r="AP41"/>
  <c r="AP46"/>
  <c r="AP49"/>
  <c r="AP59"/>
  <c r="AP64"/>
  <c r="AP77"/>
  <c r="AP84"/>
  <c r="AP87"/>
  <c r="AP90"/>
  <c r="AP93"/>
  <c r="AP100"/>
  <c r="AP103"/>
  <c r="AP106"/>
  <c r="AP109"/>
  <c r="AL102"/>
  <c r="AL105"/>
  <c r="AP11"/>
  <c r="AP33"/>
  <c r="AP37"/>
  <c r="AP44"/>
  <c r="AP52"/>
  <c r="AP68"/>
  <c r="AP72"/>
  <c r="AP74"/>
  <c r="AP97"/>
  <c r="AS32"/>
  <c r="AT32" s="1"/>
  <c r="AK55"/>
  <c r="AK62"/>
  <c r="AL67"/>
  <c r="AK73"/>
  <c r="AL75"/>
  <c r="AK82"/>
  <c r="AL84"/>
  <c r="AL87"/>
  <c r="AL90"/>
  <c r="AL100"/>
  <c r="AL103"/>
  <c r="AL106"/>
  <c r="AP4"/>
  <c r="AP12"/>
  <c r="AP32"/>
  <c r="AP35"/>
  <c r="AP38"/>
  <c r="AP45"/>
  <c r="AP51"/>
  <c r="AP53"/>
  <c r="AP58"/>
  <c r="AP63"/>
  <c r="AP66"/>
  <c r="AP69"/>
  <c r="AO73"/>
  <c r="AP75"/>
  <c r="AP80"/>
  <c r="AP92"/>
  <c r="AP95"/>
  <c r="AP98"/>
  <c r="AP108"/>
  <c r="AP111"/>
  <c r="AR71"/>
  <c r="AS71" s="1"/>
  <c r="AN71"/>
  <c r="AO71" s="1"/>
  <c r="AJ71"/>
  <c r="AK71" s="1"/>
  <c r="AL71" s="1"/>
  <c r="AJ54"/>
  <c r="AK54" s="1"/>
  <c r="N22"/>
  <c r="N15"/>
  <c r="AD32"/>
  <c r="Z110"/>
  <c r="N72"/>
  <c r="N75"/>
  <c r="N83"/>
  <c r="AN83" s="1"/>
  <c r="AO83" s="1"/>
  <c r="AP83" s="1"/>
  <c r="R86"/>
  <c r="N46"/>
  <c r="AG52"/>
  <c r="AL52" s="1"/>
  <c r="V58"/>
  <c r="Z88"/>
  <c r="AH91"/>
  <c r="R92"/>
  <c r="AH92"/>
  <c r="AH96"/>
  <c r="R98"/>
  <c r="R102"/>
  <c r="R47"/>
  <c r="AG50"/>
  <c r="AH50" s="1"/>
  <c r="AH53"/>
  <c r="R54"/>
  <c r="AR54" s="1"/>
  <c r="AS54" s="1"/>
  <c r="N55"/>
  <c r="AN55" s="1"/>
  <c r="AO55" s="1"/>
  <c r="N56"/>
  <c r="AN56" s="1"/>
  <c r="AO56" s="1"/>
  <c r="AP56" s="1"/>
  <c r="AD59"/>
  <c r="Z77"/>
  <c r="AD98"/>
  <c r="N101"/>
  <c r="AH8"/>
  <c r="R11"/>
  <c r="R12"/>
  <c r="Z83"/>
  <c r="AZ83" s="1"/>
  <c r="BA83" s="1"/>
  <c r="V5"/>
  <c r="V8"/>
  <c r="AD15"/>
  <c r="Z20"/>
  <c r="Z30"/>
  <c r="R35"/>
  <c r="AH48"/>
  <c r="AG32"/>
  <c r="AH32" s="1"/>
  <c r="AG56"/>
  <c r="N60"/>
  <c r="Z61"/>
  <c r="Z86"/>
  <c r="V93"/>
  <c r="V95"/>
  <c r="V97"/>
  <c r="V81"/>
  <c r="N9"/>
  <c r="AH27"/>
  <c r="AG79"/>
  <c r="AH79" s="1"/>
  <c r="AH42"/>
  <c r="AD63"/>
  <c r="R68"/>
  <c r="AD10"/>
  <c r="N14"/>
  <c r="Z16"/>
  <c r="N34"/>
  <c r="V31"/>
  <c r="AH31"/>
  <c r="Z40"/>
  <c r="V42"/>
  <c r="V62"/>
  <c r="AV62" s="1"/>
  <c r="AW62" s="1"/>
  <c r="AD65"/>
  <c r="N67"/>
  <c r="Z67"/>
  <c r="AD70"/>
  <c r="V73"/>
  <c r="R78"/>
  <c r="AD78"/>
  <c r="R90"/>
  <c r="N93"/>
  <c r="AD94"/>
  <c r="V101"/>
  <c r="V107"/>
  <c r="Z13"/>
  <c r="Z14"/>
  <c r="V40"/>
  <c r="AD47"/>
  <c r="N63"/>
  <c r="AH77"/>
  <c r="Z79"/>
  <c r="AZ79" s="1"/>
  <c r="BA79" s="1"/>
  <c r="AD84"/>
  <c r="V87"/>
  <c r="AD62"/>
  <c r="R65"/>
  <c r="N64"/>
  <c r="AH41"/>
  <c r="R43"/>
  <c r="N52"/>
  <c r="R62"/>
  <c r="AR62" s="1"/>
  <c r="AS62" s="1"/>
  <c r="R75"/>
  <c r="Z82"/>
  <c r="AZ82" s="1"/>
  <c r="BA82" s="1"/>
  <c r="AG83"/>
  <c r="AH83" s="1"/>
  <c r="AD85"/>
  <c r="AH99"/>
  <c r="R100"/>
  <c r="AH100"/>
  <c r="AH103"/>
  <c r="R104"/>
  <c r="AH104"/>
  <c r="R105"/>
  <c r="AH105"/>
  <c r="AH109"/>
  <c r="AH111"/>
  <c r="AH81"/>
  <c r="R13"/>
  <c r="N19"/>
  <c r="AH21"/>
  <c r="R28"/>
  <c r="N69"/>
  <c r="AH70"/>
  <c r="AD102"/>
  <c r="V109"/>
  <c r="V24"/>
  <c r="AH7"/>
  <c r="N13"/>
  <c r="Z17"/>
  <c r="Z27"/>
  <c r="N23"/>
  <c r="R27"/>
  <c r="Z34"/>
  <c r="V48"/>
  <c r="Z38"/>
  <c r="Z39"/>
  <c r="V53"/>
  <c r="Z57"/>
  <c r="V59"/>
  <c r="R61"/>
  <c r="AH64"/>
  <c r="AH71"/>
  <c r="N77"/>
  <c r="AD79"/>
  <c r="N82"/>
  <c r="AN82" s="1"/>
  <c r="AO82" s="1"/>
  <c r="AP82" s="1"/>
  <c r="R83"/>
  <c r="AR83" s="1"/>
  <c r="AS83" s="1"/>
  <c r="AT83" s="1"/>
  <c r="AH87"/>
  <c r="N89"/>
  <c r="V91"/>
  <c r="AH93"/>
  <c r="R94"/>
  <c r="V99"/>
  <c r="AD16"/>
  <c r="R20"/>
  <c r="V22"/>
  <c r="AH24"/>
  <c r="AF3"/>
  <c r="AG3" s="1"/>
  <c r="AH3" s="1"/>
  <c r="AH16"/>
  <c r="V18"/>
  <c r="AV18" s="1"/>
  <c r="AW18" s="1"/>
  <c r="N20"/>
  <c r="AD8"/>
  <c r="N3"/>
  <c r="AH12"/>
  <c r="R18"/>
  <c r="AR18" s="1"/>
  <c r="AS18" s="1"/>
  <c r="AH19"/>
  <c r="N21"/>
  <c r="V25"/>
  <c r="N29"/>
  <c r="V30"/>
  <c r="AG35"/>
  <c r="AH35" s="1"/>
  <c r="R36"/>
  <c r="AD36"/>
  <c r="R31"/>
  <c r="AD41"/>
  <c r="N43"/>
  <c r="AD43"/>
  <c r="N44"/>
  <c r="R38"/>
  <c r="N39"/>
  <c r="N49"/>
  <c r="N54"/>
  <c r="AN54" s="1"/>
  <c r="AO54" s="1"/>
  <c r="R57"/>
  <c r="AD57"/>
  <c r="V61"/>
  <c r="V63"/>
  <c r="V72"/>
  <c r="V76"/>
  <c r="AH76"/>
  <c r="R79"/>
  <c r="AR79" s="1"/>
  <c r="AS79" s="1"/>
  <c r="N87"/>
  <c r="AH88"/>
  <c r="R89"/>
  <c r="AD90"/>
  <c r="AH95"/>
  <c r="R96"/>
  <c r="AH30"/>
  <c r="N33"/>
  <c r="Z33"/>
  <c r="R34"/>
  <c r="AH34"/>
  <c r="AD31"/>
  <c r="V37"/>
  <c r="R69"/>
  <c r="V103"/>
  <c r="AD5"/>
  <c r="V7"/>
  <c r="AH5"/>
  <c r="R6"/>
  <c r="V3"/>
  <c r="R4"/>
  <c r="R5"/>
  <c r="N6"/>
  <c r="Z6"/>
  <c r="R9"/>
  <c r="V10"/>
  <c r="R15"/>
  <c r="AD26"/>
  <c r="R56"/>
  <c r="AR56" s="1"/>
  <c r="AS56" s="1"/>
  <c r="V60"/>
  <c r="N4"/>
  <c r="AD4"/>
  <c r="Z7"/>
  <c r="AH9"/>
  <c r="N10"/>
  <c r="AH14"/>
  <c r="R24"/>
  <c r="N24"/>
  <c r="Z53"/>
  <c r="V6"/>
  <c r="R3"/>
  <c r="N5"/>
  <c r="AD7"/>
  <c r="AD9"/>
  <c r="Z12"/>
  <c r="N26"/>
  <c r="AN26" s="1"/>
  <c r="AO26" s="1"/>
  <c r="AP26" s="1"/>
  <c r="R32"/>
  <c r="Z55"/>
  <c r="AZ55" s="1"/>
  <c r="BA55" s="1"/>
  <c r="N11"/>
  <c r="AD12"/>
  <c r="V13"/>
  <c r="V14"/>
  <c r="Z15"/>
  <c r="N16"/>
  <c r="R17"/>
  <c r="AG18"/>
  <c r="AH18" s="1"/>
  <c r="AD19"/>
  <c r="V21"/>
  <c r="AD23"/>
  <c r="AD29"/>
  <c r="AG33"/>
  <c r="AH33" s="1"/>
  <c r="N36"/>
  <c r="V41"/>
  <c r="Z42"/>
  <c r="Z47"/>
  <c r="V38"/>
  <c r="R39"/>
  <c r="AD39"/>
  <c r="R50"/>
  <c r="AD50"/>
  <c r="Z54"/>
  <c r="AZ54" s="1"/>
  <c r="BA54" s="1"/>
  <c r="V56"/>
  <c r="AV56" s="1"/>
  <c r="AW56" s="1"/>
  <c r="V57"/>
  <c r="N58"/>
  <c r="Z58"/>
  <c r="AH63"/>
  <c r="R64"/>
  <c r="Z68"/>
  <c r="N71"/>
  <c r="Z71"/>
  <c r="R74"/>
  <c r="AD74"/>
  <c r="V77"/>
  <c r="AH78"/>
  <c r="AG82"/>
  <c r="AH82" s="1"/>
  <c r="V83"/>
  <c r="AV83" s="1"/>
  <c r="AW83" s="1"/>
  <c r="AX83" s="1"/>
  <c r="V89"/>
  <c r="Z11"/>
  <c r="AH11"/>
  <c r="AH13"/>
  <c r="N17"/>
  <c r="N18"/>
  <c r="AN18" s="1"/>
  <c r="AO18" s="1"/>
  <c r="AP18" s="1"/>
  <c r="Z19"/>
  <c r="AH20"/>
  <c r="R21"/>
  <c r="AH25"/>
  <c r="AG26"/>
  <c r="AH26" s="1"/>
  <c r="N27"/>
  <c r="V29"/>
  <c r="AG29"/>
  <c r="AH29" s="1"/>
  <c r="AG40"/>
  <c r="AH40" s="1"/>
  <c r="Z43"/>
  <c r="N45"/>
  <c r="Z45"/>
  <c r="Z49"/>
  <c r="AG51"/>
  <c r="AL51" s="1"/>
  <c r="Z52"/>
  <c r="AF54"/>
  <c r="AG54" s="1"/>
  <c r="AH54" s="1"/>
  <c r="AD54"/>
  <c r="AH56"/>
  <c r="Z56"/>
  <c r="AZ56" s="1"/>
  <c r="BA56" s="1"/>
  <c r="BB56" s="1"/>
  <c r="R58"/>
  <c r="AD61"/>
  <c r="Z62"/>
  <c r="AZ62" s="1"/>
  <c r="BA62" s="1"/>
  <c r="BB62" s="1"/>
  <c r="AD75"/>
  <c r="Z84"/>
  <c r="N97"/>
  <c r="N107"/>
  <c r="AH17"/>
  <c r="Z22"/>
  <c r="R23"/>
  <c r="Z24"/>
  <c r="AD25"/>
  <c r="R26"/>
  <c r="AR26" s="1"/>
  <c r="AS26" s="1"/>
  <c r="Z28"/>
  <c r="N35"/>
  <c r="Z35"/>
  <c r="R37"/>
  <c r="AD37"/>
  <c r="N40"/>
  <c r="R46"/>
  <c r="AD46"/>
  <c r="V47"/>
  <c r="AH47"/>
  <c r="AH38"/>
  <c r="N51"/>
  <c r="Z51"/>
  <c r="R53"/>
  <c r="N59"/>
  <c r="AH58"/>
  <c r="Z60"/>
  <c r="N62"/>
  <c r="AN62" s="1"/>
  <c r="AO62" s="1"/>
  <c r="AP62" s="1"/>
  <c r="Z63"/>
  <c r="N65"/>
  <c r="Z65"/>
  <c r="AH69"/>
  <c r="AH72"/>
  <c r="AD73"/>
  <c r="V75"/>
  <c r="R76"/>
  <c r="N78"/>
  <c r="V79"/>
  <c r="AV79" s="1"/>
  <c r="AW79" s="1"/>
  <c r="BB79" s="1"/>
  <c r="V84"/>
  <c r="R85"/>
  <c r="Z87"/>
  <c r="AH89"/>
  <c r="V64"/>
  <c r="V66"/>
  <c r="AD68"/>
  <c r="V69"/>
  <c r="V70"/>
  <c r="R72"/>
  <c r="AH75"/>
  <c r="AD77"/>
  <c r="AD82"/>
  <c r="N85"/>
  <c r="N88"/>
  <c r="Z89"/>
  <c r="V92"/>
  <c r="Z93"/>
  <c r="V96"/>
  <c r="Z97"/>
  <c r="V100"/>
  <c r="Z101"/>
  <c r="V104"/>
  <c r="Z107"/>
  <c r="V105"/>
  <c r="AD106"/>
  <c r="R108"/>
  <c r="AD108"/>
  <c r="N110"/>
  <c r="AD110"/>
  <c r="R80"/>
  <c r="AD80"/>
  <c r="V90"/>
  <c r="N91"/>
  <c r="Z91"/>
  <c r="R93"/>
  <c r="V94"/>
  <c r="N95"/>
  <c r="Z95"/>
  <c r="R97"/>
  <c r="V98"/>
  <c r="N99"/>
  <c r="Z99"/>
  <c r="R101"/>
  <c r="V102"/>
  <c r="N103"/>
  <c r="Z103"/>
  <c r="R107"/>
  <c r="N109"/>
  <c r="Z109"/>
  <c r="N111"/>
  <c r="Z111"/>
  <c r="N81"/>
  <c r="Z81"/>
  <c r="N84"/>
  <c r="AH84"/>
  <c r="AH85"/>
  <c r="V86"/>
  <c r="AD87"/>
  <c r="AH97"/>
  <c r="AH101"/>
  <c r="AH107"/>
  <c r="N106"/>
  <c r="Z106"/>
  <c r="N108"/>
  <c r="Z108"/>
  <c r="N80"/>
  <c r="Z80"/>
  <c r="N7"/>
  <c r="R7"/>
  <c r="V9"/>
  <c r="Z9"/>
  <c r="Z3"/>
  <c r="AD3"/>
  <c r="Z18"/>
  <c r="AZ18" s="1"/>
  <c r="BA18" s="1"/>
  <c r="BB18" s="1"/>
  <c r="AD18"/>
  <c r="R19"/>
  <c r="V19"/>
  <c r="V4"/>
  <c r="AD6"/>
  <c r="AD22"/>
  <c r="AH22"/>
  <c r="V26"/>
  <c r="AV26" s="1"/>
  <c r="AW26" s="1"/>
  <c r="Z26"/>
  <c r="AZ26" s="1"/>
  <c r="BA26" s="1"/>
  <c r="R16"/>
  <c r="V16"/>
  <c r="Z21"/>
  <c r="AD21"/>
  <c r="V23"/>
  <c r="AD24"/>
  <c r="Z4"/>
  <c r="AH6"/>
  <c r="R10"/>
  <c r="V11"/>
  <c r="AD13"/>
  <c r="Z23"/>
  <c r="V27"/>
  <c r="N8"/>
  <c r="Z8"/>
  <c r="AH10"/>
  <c r="R14"/>
  <c r="V15"/>
  <c r="AD17"/>
  <c r="AD20"/>
  <c r="N25"/>
  <c r="Z25"/>
  <c r="R33"/>
  <c r="AD35"/>
  <c r="V36"/>
  <c r="AH37"/>
  <c r="N41"/>
  <c r="N42"/>
  <c r="AH43"/>
  <c r="R44"/>
  <c r="AD44"/>
  <c r="AH44"/>
  <c r="N12"/>
  <c r="AG23"/>
  <c r="AH23" s="1"/>
  <c r="N28"/>
  <c r="AD28"/>
  <c r="R29"/>
  <c r="R30"/>
  <c r="AD30"/>
  <c r="AD33"/>
  <c r="AD34"/>
  <c r="AH36"/>
  <c r="N31"/>
  <c r="Z31"/>
  <c r="N37"/>
  <c r="R40"/>
  <c r="Z41"/>
  <c r="R42"/>
  <c r="V43"/>
  <c r="AH4"/>
  <c r="Z5"/>
  <c r="R8"/>
  <c r="Z10"/>
  <c r="AD11"/>
  <c r="V12"/>
  <c r="AD14"/>
  <c r="AH15"/>
  <c r="V17"/>
  <c r="V20"/>
  <c r="R22"/>
  <c r="R25"/>
  <c r="AD27"/>
  <c r="V28"/>
  <c r="Z29"/>
  <c r="V33"/>
  <c r="V34"/>
  <c r="V35"/>
  <c r="Z36"/>
  <c r="Z37"/>
  <c r="AD40"/>
  <c r="R41"/>
  <c r="AD42"/>
  <c r="V44"/>
  <c r="N66"/>
  <c r="R66"/>
  <c r="N70"/>
  <c r="R70"/>
  <c r="R106"/>
  <c r="V106"/>
  <c r="R45"/>
  <c r="V46"/>
  <c r="N48"/>
  <c r="N38"/>
  <c r="R49"/>
  <c r="R51"/>
  <c r="AH52"/>
  <c r="N53"/>
  <c r="R55"/>
  <c r="AR55" s="1"/>
  <c r="AS55" s="1"/>
  <c r="AD60"/>
  <c r="Z64"/>
  <c r="AD64"/>
  <c r="Z69"/>
  <c r="AD69"/>
  <c r="N73"/>
  <c r="R73"/>
  <c r="AD86"/>
  <c r="AH86"/>
  <c r="AD45"/>
  <c r="AH46"/>
  <c r="N47"/>
  <c r="Z48"/>
  <c r="V39"/>
  <c r="V32"/>
  <c r="AD49"/>
  <c r="V50"/>
  <c r="AD51"/>
  <c r="R52"/>
  <c r="AD52"/>
  <c r="V54"/>
  <c r="AV54" s="1"/>
  <c r="AW54" s="1"/>
  <c r="AX54" s="1"/>
  <c r="AD55"/>
  <c r="N57"/>
  <c r="AF73"/>
  <c r="AG73" s="1"/>
  <c r="AH73" s="1"/>
  <c r="AG57"/>
  <c r="AH57" s="1"/>
  <c r="AH61"/>
  <c r="Z72"/>
  <c r="AD72"/>
  <c r="Z44"/>
  <c r="V45"/>
  <c r="AH45"/>
  <c r="Z46"/>
  <c r="R48"/>
  <c r="AD48"/>
  <c r="AD38"/>
  <c r="AH39"/>
  <c r="N32"/>
  <c r="Z32"/>
  <c r="V49"/>
  <c r="AF49"/>
  <c r="AG49" s="1"/>
  <c r="AH49" s="1"/>
  <c r="N50"/>
  <c r="Z50"/>
  <c r="V51"/>
  <c r="AH51"/>
  <c r="V52"/>
  <c r="AD53"/>
  <c r="V55"/>
  <c r="AV55" s="1"/>
  <c r="AW55" s="1"/>
  <c r="AG55"/>
  <c r="AH55" s="1"/>
  <c r="AD56"/>
  <c r="Z59"/>
  <c r="AH59"/>
  <c r="AD58"/>
  <c r="AH60"/>
  <c r="N61"/>
  <c r="R63"/>
  <c r="R67"/>
  <c r="V67"/>
  <c r="R71"/>
  <c r="V71"/>
  <c r="V74"/>
  <c r="Z74"/>
  <c r="Z66"/>
  <c r="AD67"/>
  <c r="Z70"/>
  <c r="AD71"/>
  <c r="Z73"/>
  <c r="N74"/>
  <c r="AH74"/>
  <c r="AD76"/>
  <c r="R77"/>
  <c r="Z78"/>
  <c r="N79"/>
  <c r="AN79" s="1"/>
  <c r="AO79" s="1"/>
  <c r="V82"/>
  <c r="AV82" s="1"/>
  <c r="AW82" s="1"/>
  <c r="R84"/>
  <c r="Z85"/>
  <c r="N86"/>
  <c r="R87"/>
  <c r="V65"/>
  <c r="AH65"/>
  <c r="V68"/>
  <c r="Z75"/>
  <c r="N76"/>
  <c r="AD83"/>
  <c r="R88"/>
  <c r="V88"/>
  <c r="AG62"/>
  <c r="AH62" s="1"/>
  <c r="AD66"/>
  <c r="AH67"/>
  <c r="N68"/>
  <c r="AH68"/>
  <c r="Z76"/>
  <c r="V78"/>
  <c r="R82"/>
  <c r="AR82" s="1"/>
  <c r="AS82" s="1"/>
  <c r="V85"/>
  <c r="AH90"/>
  <c r="Z92"/>
  <c r="AH94"/>
  <c r="Z96"/>
  <c r="AH98"/>
  <c r="Z100"/>
  <c r="AH102"/>
  <c r="Z104"/>
  <c r="Z105"/>
  <c r="AH106"/>
  <c r="AH108"/>
  <c r="R110"/>
  <c r="AH110"/>
  <c r="AH80"/>
  <c r="AD88"/>
  <c r="AD89"/>
  <c r="N90"/>
  <c r="Z90"/>
  <c r="R91"/>
  <c r="AD91"/>
  <c r="N92"/>
  <c r="AD92"/>
  <c r="AD93"/>
  <c r="N94"/>
  <c r="Z94"/>
  <c r="R95"/>
  <c r="AD95"/>
  <c r="N96"/>
  <c r="AD96"/>
  <c r="AD97"/>
  <c r="N98"/>
  <c r="Z98"/>
  <c r="R99"/>
  <c r="AD99"/>
  <c r="N100"/>
  <c r="AD100"/>
  <c r="AD101"/>
  <c r="N102"/>
  <c r="Z102"/>
  <c r="R103"/>
  <c r="AD103"/>
  <c r="N104"/>
  <c r="AD104"/>
  <c r="AD107"/>
  <c r="N105"/>
  <c r="AD105"/>
  <c r="R109"/>
  <c r="AD109"/>
  <c r="V108"/>
  <c r="V110"/>
  <c r="R111"/>
  <c r="V111"/>
  <c r="AD111"/>
  <c r="V80"/>
  <c r="R81"/>
  <c r="AD81"/>
  <c r="BB26" l="1"/>
  <c r="BB73"/>
  <c r="AX62"/>
  <c r="AP54"/>
  <c r="AT57"/>
  <c r="BB83"/>
  <c r="BB55"/>
  <c r="BB82"/>
  <c r="BB54"/>
  <c r="AX18"/>
  <c r="AT71"/>
  <c r="AX33"/>
  <c r="AX32"/>
  <c r="AX30"/>
  <c r="BB49"/>
  <c r="AX57"/>
  <c r="AX73"/>
  <c r="AX26"/>
  <c r="AX79"/>
  <c r="AX71"/>
  <c r="BB3"/>
  <c r="AT82"/>
  <c r="AX82"/>
  <c r="AT56"/>
  <c r="AX56"/>
  <c r="AT55"/>
  <c r="AX55"/>
  <c r="AT79"/>
  <c r="AP55"/>
  <c r="AP79"/>
  <c r="AT62"/>
  <c r="AT54"/>
  <c r="AT18"/>
  <c r="AL73"/>
  <c r="AL56"/>
  <c r="AL57"/>
  <c r="AL29"/>
  <c r="AL49"/>
  <c r="AL50"/>
  <c r="AL23"/>
  <c r="AT26"/>
  <c r="AP71"/>
  <c r="AL3"/>
  <c r="AT73"/>
  <c r="AL54"/>
  <c r="AP73"/>
  <c r="AL82"/>
  <c r="AL62"/>
  <c r="AL33"/>
  <c r="AL40"/>
  <c r="AL18"/>
  <c r="AL26"/>
  <c r="AL79"/>
  <c r="AL55"/>
  <c r="AP57"/>
  <c r="AL83"/>
  <c r="AL32"/>
  <c r="AL35"/>
  <c r="G4" i="10"/>
  <c r="C11"/>
  <c r="A2"/>
  <c r="A1"/>
  <c r="D15" l="1"/>
  <c r="H4"/>
  <c r="F8" i="4" l="1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3"/>
  <c r="F4"/>
  <c r="F5"/>
  <c r="F6"/>
  <c r="F2" l="1"/>
  <c r="F7"/>
  <c r="G11" i="10" l="1"/>
  <c r="G15" l="1"/>
</calcChain>
</file>

<file path=xl/comments1.xml><?xml version="1.0" encoding="utf-8"?>
<comments xmlns="http://schemas.openxmlformats.org/spreadsheetml/2006/main">
  <authors>
    <author>Utilisateur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je voudrais obtenir la somme des cellules de la feuille "BAL 2018" colonne I  si elles comportent l'index 703 par exemple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M129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augm de 2%
</t>
        </r>
      </text>
    </comment>
  </commentList>
</comments>
</file>

<file path=xl/sharedStrings.xml><?xml version="1.0" encoding="utf-8"?>
<sst xmlns="http://schemas.openxmlformats.org/spreadsheetml/2006/main" count="317" uniqueCount="246">
  <si>
    <t>COMPTES</t>
  </si>
  <si>
    <t>DESIGNATION</t>
  </si>
  <si>
    <t>COMMENTAIRE</t>
  </si>
  <si>
    <t>BUDGET 2018</t>
  </si>
  <si>
    <t>MOYENNE
MENSUELLE</t>
  </si>
  <si>
    <t>REALISE  CUMUL MARS 2018</t>
  </si>
  <si>
    <t>RUB</t>
  </si>
  <si>
    <t>juin</t>
  </si>
  <si>
    <t>BUDGET</t>
  </si>
  <si>
    <t>mois</t>
  </si>
  <si>
    <t>cumul</t>
  </si>
  <si>
    <t>Nombre de jours</t>
  </si>
  <si>
    <t xml:space="preserve">CHIFFRE D'AFFAIRES </t>
  </si>
  <si>
    <t>Marge</t>
  </si>
  <si>
    <t>gaz</t>
  </si>
  <si>
    <t>eau</t>
  </si>
  <si>
    <t>Variat. stocks Fourn. Abat &amp; Nettoy</t>
  </si>
  <si>
    <t>Eau -assainissement</t>
  </si>
  <si>
    <t>Gaz</t>
  </si>
  <si>
    <t>Electricité</t>
  </si>
  <si>
    <t>Carburants</t>
  </si>
  <si>
    <t>Four &amp; Consom. Hyg, Net, Person, Ep</t>
  </si>
  <si>
    <t>Petit Outillage &amp; Consom Production</t>
  </si>
  <si>
    <t>Petit Outillag &amp; Consom Maintenance</t>
  </si>
  <si>
    <t>Pièces Entretien des Equip &amp; Matéri</t>
  </si>
  <si>
    <t>Matériels Portatifs &amp; Autres Equip</t>
  </si>
  <si>
    <t>Fourn. administratives</t>
  </si>
  <si>
    <t>Abont entretien fourn linge perso</t>
  </si>
  <si>
    <t>Formation du personnel</t>
  </si>
  <si>
    <t>Enl. traitement stock mat stécorair</t>
  </si>
  <si>
    <t>Enl. traitement Sarval (Dechets)</t>
  </si>
  <si>
    <t>Enl. traitement déchets</t>
  </si>
  <si>
    <t>Crédit Bail Chariot Elévateur 1</t>
  </si>
  <si>
    <t>Credit Bail Chariot Elevateur 2</t>
  </si>
  <si>
    <t>Location immobilière (loyer abat)</t>
  </si>
  <si>
    <t>Location Mobilière</t>
  </si>
  <si>
    <t>Location Téléphone Fixe</t>
  </si>
  <si>
    <t>Charges Locatives (t.foncières)</t>
  </si>
  <si>
    <t>Ent. répar. mat. &amp; out.(mat abat)</t>
  </si>
  <si>
    <t>Ent. répar. générales</t>
  </si>
  <si>
    <t>Ent. répar. ch froides</t>
  </si>
  <si>
    <t>Maintenance syst informatique</t>
  </si>
  <si>
    <t>Entretien Pré-Traitement</t>
  </si>
  <si>
    <t>Assurances</t>
  </si>
  <si>
    <t>Frais d'Etudes/Contrôle Qualité</t>
  </si>
  <si>
    <t>Personnel intérimaire</t>
  </si>
  <si>
    <t>Personnel mis à disposition</t>
  </si>
  <si>
    <t>Honoraires exp. comptable</t>
  </si>
  <si>
    <t>Honoraires LEYTON</t>
  </si>
  <si>
    <t>Frais d'actes &amp; contentieux</t>
  </si>
  <si>
    <t>Frais d'Analyses ESB</t>
  </si>
  <si>
    <t>Frais d'Analyses</t>
  </si>
  <si>
    <t>Transports/achats</t>
  </si>
  <si>
    <t>Voyages déplacements du personnel</t>
  </si>
  <si>
    <t>Affranchissements</t>
  </si>
  <si>
    <t>Téléphone Fax</t>
  </si>
  <si>
    <t>Orange (Internet)</t>
  </si>
  <si>
    <t>Services bancaires</t>
  </si>
  <si>
    <t>Cotisations Professionnelles</t>
  </si>
  <si>
    <t>Cotisation GENFA</t>
  </si>
  <si>
    <t>Taxe d'apprentissage</t>
  </si>
  <si>
    <t>Format. Cont. Cot. à Organismes</t>
  </si>
  <si>
    <t>Part. Empl. effort CSRUCT</t>
  </si>
  <si>
    <t>Cot Economique Territoriale</t>
  </si>
  <si>
    <t>Redev.Install.Classées DRIRE</t>
  </si>
  <si>
    <t>Salaires appointements</t>
  </si>
  <si>
    <t>Provisions Congés payés</t>
  </si>
  <si>
    <t>Repos compensateurs</t>
  </si>
  <si>
    <t>Indemnités avantages divers</t>
  </si>
  <si>
    <t>Cotisations URSSAF</t>
  </si>
  <si>
    <t>Cot. caiss. retrait. ouvriers</t>
  </si>
  <si>
    <t>Cot. caiss. prevoy. ouvriers</t>
  </si>
  <si>
    <t>Contribution au Paritarisme</t>
  </si>
  <si>
    <t>Cotisations ASSEDIC</t>
  </si>
  <si>
    <t>Mutuelle</t>
  </si>
  <si>
    <t>Variation prov ch/cp</t>
  </si>
  <si>
    <t>Ch.soc.s/repos compensateurs</t>
  </si>
  <si>
    <t>Médecine du Travail</t>
  </si>
  <si>
    <t>Charges div. gestion courante</t>
  </si>
  <si>
    <t>Frais Forfaitaire s/Achats</t>
  </si>
  <si>
    <t>Intér.banc. &amp;/opér.de financ.</t>
  </si>
  <si>
    <t>Dot Prov p/Risques &amp; Ch. Exploitat</t>
  </si>
  <si>
    <t>Dot/prov. dép. créances</t>
  </si>
  <si>
    <t>Vente de Cuirs</t>
  </si>
  <si>
    <t>Abattage bovins</t>
  </si>
  <si>
    <t>Abattage chevaux</t>
  </si>
  <si>
    <t>Abattage ovins</t>
  </si>
  <si>
    <t>Abattage porcs</t>
  </si>
  <si>
    <t>Pénalités Porcs + 125 Kilos</t>
  </si>
  <si>
    <t>Abattage veaux</t>
  </si>
  <si>
    <t>Abattage rituel</t>
  </si>
  <si>
    <t>Prestations Déchets Ttes Catégories</t>
  </si>
  <si>
    <t>Lavage</t>
  </si>
  <si>
    <t>Pénallités Frigo</t>
  </si>
  <si>
    <t>Brulage porcs label</t>
  </si>
  <si>
    <t>Contribution SPE Porcs</t>
  </si>
  <si>
    <t>Prestations Dépots Déchets B.R.</t>
  </si>
  <si>
    <t>Loyer Chomont</t>
  </si>
  <si>
    <t>Loyer Rochais</t>
  </si>
  <si>
    <t>Indémnités Isica</t>
  </si>
  <si>
    <t>Ventes Métaux</t>
  </si>
  <si>
    <t>Pdts divers de gest. courante</t>
  </si>
  <si>
    <t>Frais de Facturation</t>
  </si>
  <si>
    <t>Prod. exceptionnel s/op. gestion</t>
  </si>
  <si>
    <t>Produits sur exercices antérieurs</t>
  </si>
  <si>
    <t>AN logement</t>
  </si>
  <si>
    <t>Variat. stocks prod. nettoyage</t>
  </si>
  <si>
    <t>Variat. stocks outils &amp; Pièces Déta</t>
  </si>
  <si>
    <t>Ent. répar. chaufferie</t>
  </si>
  <si>
    <t>Agefiph Taxe Handicapes</t>
  </si>
  <si>
    <t>Redevance agence bassin</t>
  </si>
  <si>
    <t>Stage Formation Perfectionnement</t>
  </si>
  <si>
    <t>Crédit d'Impot Comptétivité Ent</t>
  </si>
  <si>
    <t>Amendes &amp; Pénalités non Déductibles</t>
  </si>
  <si>
    <t>Autres charges exceptionnelles</t>
  </si>
  <si>
    <t>Dot/immob. corporelles</t>
  </si>
  <si>
    <t>Ventes de sous produits</t>
  </si>
  <si>
    <t>Ventes Onglons</t>
  </si>
  <si>
    <t>Subventions d'exploitation</t>
  </si>
  <si>
    <t>Autres Pord. gestion courantes</t>
  </si>
  <si>
    <t>Preprise s/Prov Risques &amp; Charges</t>
  </si>
  <si>
    <t>Reprise s/Prov. Dep. Créances Clt</t>
  </si>
  <si>
    <t>PROVISIONS / FNP / CCA</t>
  </si>
  <si>
    <t>n° comte</t>
  </si>
  <si>
    <t>rubriques</t>
  </si>
  <si>
    <t>706420/200</t>
  </si>
  <si>
    <t>658/668</t>
  </si>
  <si>
    <t>791-7911</t>
  </si>
  <si>
    <t>attention surveiller sel en stock</t>
  </si>
  <si>
    <t>voir date fact p/fnp</t>
  </si>
  <si>
    <t>si gros approv.passer cca</t>
  </si>
  <si>
    <t>verifier cca</t>
  </si>
  <si>
    <t>vérifier cca</t>
  </si>
  <si>
    <t>payable au trim.d'av.cca</t>
  </si>
  <si>
    <t>payable au trim.d'av.cca hass</t>
  </si>
  <si>
    <t>rembt t.foncière abont</t>
  </si>
  <si>
    <t>maintenance annuelle proratiséé</t>
  </si>
  <si>
    <t>Breizh + Laser03  fact mois</t>
  </si>
  <si>
    <t>Hass + Liv  fact mois</t>
  </si>
  <si>
    <t>Auverco + L.Soulier prov</t>
  </si>
  <si>
    <t>proratiser</t>
  </si>
  <si>
    <t>od mens.auverco + pro.PFA</t>
  </si>
  <si>
    <t>vérifier si redevable</t>
  </si>
  <si>
    <t>passer pro mens</t>
  </si>
  <si>
    <t>cfe+cvae abo 12 mois</t>
  </si>
  <si>
    <t>abo.12 mois</t>
  </si>
  <si>
    <t>Primes à payer</t>
  </si>
  <si>
    <t>Charges s/primes à payer</t>
  </si>
  <si>
    <t>provision PFA</t>
  </si>
  <si>
    <t>état Auverco</t>
  </si>
  <si>
    <t>à provisionner</t>
  </si>
  <si>
    <t>à calculer s/salaires et prov.pfa</t>
  </si>
  <si>
    <t>abont</t>
  </si>
  <si>
    <t>abont  (IFC)</t>
  </si>
  <si>
    <t>voir en fonction des douteux</t>
  </si>
  <si>
    <t>facture annuelle prov à passer</t>
  </si>
  <si>
    <t>plus utilisé à partir de 2019</t>
  </si>
  <si>
    <t>pro Fillon  12</t>
  </si>
  <si>
    <t>od mens.auverco</t>
  </si>
  <si>
    <t>prov.rachat peaux client</t>
  </si>
  <si>
    <t>produits divers</t>
  </si>
  <si>
    <t>variation stocks  appro</t>
  </si>
  <si>
    <t>électricité</t>
  </si>
  <si>
    <t>autres fournitures &amp; consommables</t>
  </si>
  <si>
    <t>enlèvement traitement déchets</t>
  </si>
  <si>
    <t>analyses contrôles qualité</t>
  </si>
  <si>
    <t>linge personnel</t>
  </si>
  <si>
    <t>entretien réparations maintenance</t>
  </si>
  <si>
    <t>formation personnel</t>
  </si>
  <si>
    <t>PROV</t>
  </si>
  <si>
    <t>BALANCE AU 31/01/19</t>
  </si>
  <si>
    <t>BALANCE AU 28/02/19</t>
  </si>
  <si>
    <t>REALISE 02/19</t>
  </si>
  <si>
    <t>BALANCE AU 31/03/19</t>
  </si>
  <si>
    <t>REALISE 03/19</t>
  </si>
  <si>
    <t>BALANCE 04/19</t>
  </si>
  <si>
    <t>CUMUL 01/19</t>
  </si>
  <si>
    <t>CUMUL 02/19</t>
  </si>
  <si>
    <t>CUMUL 04/19</t>
  </si>
  <si>
    <t>REALISE 04/19</t>
  </si>
  <si>
    <t>BALANCE 05/19</t>
  </si>
  <si>
    <t>REALISE  CUMUL 05/18</t>
  </si>
  <si>
    <t>REALISE MAI 19</t>
  </si>
  <si>
    <t>REALISE  CUMUL JUIN 19</t>
  </si>
  <si>
    <t>BALANCE 30/06/18</t>
  </si>
  <si>
    <t>REALISE 06/18</t>
  </si>
  <si>
    <t>BALANCE 31/07/18</t>
  </si>
  <si>
    <t>REALISE  CUMUL 07/18</t>
  </si>
  <si>
    <t>REALISE JUILLET 18</t>
  </si>
  <si>
    <t>BALANCE 31/08/18</t>
  </si>
  <si>
    <t>REALISE  CUMUL 08/18</t>
  </si>
  <si>
    <t>REALISE AOUT 18</t>
  </si>
  <si>
    <t>BALANCE 30/09/18</t>
  </si>
  <si>
    <t>REALISE  CUMUL 09/18</t>
  </si>
  <si>
    <t>REALISE SEPT 18</t>
  </si>
  <si>
    <t>BALANCE 31/10/18</t>
  </si>
  <si>
    <t>REALISE  CUMUL 10/18</t>
  </si>
  <si>
    <t>REALISE OCTOBRE 18</t>
  </si>
  <si>
    <t>BALANCE 30/11/18</t>
  </si>
  <si>
    <t>REALISE  CUMUL 11/18</t>
  </si>
  <si>
    <t>REALISE NOVEMBRE 18</t>
  </si>
  <si>
    <t>BALANCE 31/12/18</t>
  </si>
  <si>
    <t>REALISE  CUMUL 12/18</t>
  </si>
  <si>
    <t>REALISE DECEMBRE 18</t>
  </si>
  <si>
    <t>SOVIAB  EXERCICE 2005</t>
  </si>
  <si>
    <t xml:space="preserve">BU </t>
  </si>
  <si>
    <t>Vol 2017</t>
  </si>
  <si>
    <t>Vol 2016</t>
  </si>
  <si>
    <t>canelli</t>
  </si>
  <si>
    <t>comptes</t>
  </si>
  <si>
    <t>commentaires</t>
  </si>
  <si>
    <t>index</t>
  </si>
  <si>
    <t>budget</t>
  </si>
  <si>
    <t>moy,mensuelles</t>
  </si>
  <si>
    <t>BALANCE AU 30/06/18</t>
  </si>
  <si>
    <t>REALISE AU 30/06/18</t>
  </si>
  <si>
    <t>REALISE JUIN 18</t>
  </si>
  <si>
    <t>Enl. traitement stock mat 1</t>
  </si>
  <si>
    <t>Enl. traitement mat 2</t>
  </si>
  <si>
    <t>Enl. traitement mat 3</t>
  </si>
  <si>
    <t>Honoraires LSP</t>
  </si>
  <si>
    <t>Loyer 1</t>
  </si>
  <si>
    <t>Loyer 2</t>
  </si>
  <si>
    <t>Ventes 1</t>
  </si>
  <si>
    <t>Ventes 2</t>
  </si>
  <si>
    <t>Vente 3</t>
  </si>
  <si>
    <t>Prest.1</t>
  </si>
  <si>
    <t>Prest.2</t>
  </si>
  <si>
    <t>Prest.3</t>
  </si>
  <si>
    <t>Prest.4</t>
  </si>
  <si>
    <t>Prest.5</t>
  </si>
  <si>
    <t>Prest.6</t>
  </si>
  <si>
    <t>Prest.7</t>
  </si>
  <si>
    <t>Prest.8</t>
  </si>
  <si>
    <t>Prest.9</t>
  </si>
  <si>
    <t>Prest.10</t>
  </si>
  <si>
    <t>Prest.11</t>
  </si>
  <si>
    <t>Prest.12</t>
  </si>
  <si>
    <t>Prest.13</t>
  </si>
  <si>
    <t>Prest.14</t>
  </si>
  <si>
    <t xml:space="preserve">ventes 1 2 3 </t>
  </si>
  <si>
    <t>prestations 1-7</t>
  </si>
  <si>
    <t>prestations 8-12-13</t>
  </si>
  <si>
    <t>prestations 9-11</t>
  </si>
  <si>
    <t>honor</t>
  </si>
  <si>
    <t>INDEX</t>
  </si>
</sst>
</file>

<file path=xl/styles.xml><?xml version="1.0" encoding="utf-8"?>
<styleSheet xmlns="http://schemas.openxmlformats.org/spreadsheetml/2006/main">
  <numFmts count="7">
    <numFmt numFmtId="164" formatCode="#\ ##0.00"/>
    <numFmt numFmtId="165" formatCode="#,##0.0000"/>
    <numFmt numFmtId="166" formatCode="0.0000"/>
    <numFmt numFmtId="167" formatCode="_(* #,##0.00_);_(* \(#,##0.00\);_(* &quot;-&quot;??_);_(@_)"/>
    <numFmt numFmtId="168" formatCode="0.000"/>
    <numFmt numFmtId="169" formatCode="#,##0.000"/>
    <numFmt numFmtId="170" formatCode="_(* #,##0.0000_);_(* \(#,##0.0000\);_(* &quot;-&quot;??_);_(@_)"/>
  </numFmts>
  <fonts count="35">
    <font>
      <sz val="11"/>
      <color theme="1"/>
      <name val="Corbel"/>
      <family val="2"/>
      <scheme val="minor"/>
    </font>
    <font>
      <sz val="11"/>
      <color indexed="8"/>
      <name val="Corbel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10"/>
      <color indexed="8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i/>
      <sz val="8"/>
      <name val="Arial"/>
      <family val="2"/>
    </font>
    <font>
      <i/>
      <sz val="8"/>
      <name val="Arial"/>
      <family val="2"/>
    </font>
    <font>
      <i/>
      <sz val="8"/>
      <color indexed="8"/>
      <name val="Arial"/>
      <family val="2"/>
    </font>
    <font>
      <sz val="8"/>
      <name val="Arial"/>
      <family val="2"/>
    </font>
    <font>
      <b/>
      <u/>
      <sz val="8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7"/>
      <color indexed="48"/>
      <name val="Arial"/>
      <family val="2"/>
    </font>
    <font>
      <sz val="8"/>
      <color indexed="8"/>
      <name val="Arial"/>
      <family val="2"/>
    </font>
    <font>
      <sz val="8"/>
      <color indexed="10"/>
      <name val="Arial"/>
      <family val="2"/>
    </font>
    <font>
      <b/>
      <sz val="8"/>
      <color indexed="62"/>
      <name val="Arial"/>
      <family val="2"/>
    </font>
    <font>
      <sz val="10"/>
      <name val="Arial"/>
    </font>
    <font>
      <b/>
      <sz val="10"/>
      <color theme="1"/>
      <name val="Corbel"/>
      <family val="2"/>
      <scheme val="minor"/>
    </font>
    <font>
      <b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Corbel"/>
      <family val="2"/>
      <scheme val="minor"/>
    </font>
    <font>
      <sz val="10"/>
      <color theme="1"/>
      <name val="Arial"/>
      <family val="2"/>
    </font>
    <font>
      <sz val="10"/>
      <color indexed="8"/>
      <name val="Corbel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sz val="10"/>
      <color rgb="FFFF0000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  <font>
      <i/>
      <sz val="8"/>
      <color rgb="FFFF000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20" fillId="0" borderId="0"/>
  </cellStyleXfs>
  <cellXfs count="403">
    <xf numFmtId="0" fontId="0" fillId="0" borderId="0" xfId="0"/>
    <xf numFmtId="0" fontId="0" fillId="0" borderId="0" xfId="0" applyAlignment="1">
      <alignment vertical="center"/>
    </xf>
    <xf numFmtId="0" fontId="0" fillId="2" borderId="6" xfId="0" applyFill="1" applyBorder="1" applyAlignment="1">
      <alignment horizontal="center" vertical="center" wrapText="1"/>
    </xf>
    <xf numFmtId="0" fontId="13" fillId="0" borderId="0" xfId="2" applyNumberFormat="1" applyFont="1" applyFill="1" applyBorder="1" applyAlignment="1" applyProtection="1">
      <alignment horizontal="left" vertical="center"/>
    </xf>
    <xf numFmtId="0" fontId="14" fillId="0" borderId="0" xfId="2" applyNumberFormat="1" applyFont="1" applyFill="1" applyBorder="1" applyAlignment="1" applyProtection="1">
      <alignment vertical="center"/>
    </xf>
    <xf numFmtId="0" fontId="14" fillId="0" borderId="0" xfId="2" applyNumberFormat="1" applyFont="1" applyFill="1" applyBorder="1" applyAlignment="1" applyProtection="1">
      <alignment horizontal="center" vertical="center"/>
    </xf>
    <xf numFmtId="4" fontId="14" fillId="0" borderId="0" xfId="2" applyNumberFormat="1" applyFont="1" applyFill="1" applyBorder="1" applyAlignment="1" applyProtection="1">
      <alignment vertical="center"/>
    </xf>
    <xf numFmtId="3" fontId="14" fillId="0" borderId="0" xfId="2" applyNumberFormat="1" applyFont="1" applyFill="1" applyBorder="1" applyAlignment="1" applyProtection="1">
      <alignment vertical="center"/>
    </xf>
    <xf numFmtId="0" fontId="14" fillId="7" borderId="27" xfId="2" applyNumberFormat="1" applyFont="1" applyFill="1" applyBorder="1" applyAlignment="1" applyProtection="1">
      <alignment vertical="center"/>
    </xf>
    <xf numFmtId="3" fontId="13" fillId="7" borderId="28" xfId="2" applyNumberFormat="1" applyFont="1" applyFill="1" applyBorder="1" applyAlignment="1" applyProtection="1">
      <alignment horizontal="center" vertical="center"/>
    </xf>
    <xf numFmtId="3" fontId="13" fillId="7" borderId="29" xfId="2" applyNumberFormat="1" applyFont="1" applyFill="1" applyBorder="1" applyAlignment="1" applyProtection="1">
      <alignment horizontal="center" vertical="center"/>
    </xf>
    <xf numFmtId="0" fontId="13" fillId="7" borderId="29" xfId="2" applyNumberFormat="1" applyFont="1" applyFill="1" applyBorder="1" applyAlignment="1" applyProtection="1">
      <alignment horizontal="center" vertical="center"/>
    </xf>
    <xf numFmtId="0" fontId="14" fillId="7" borderId="30" xfId="2" applyNumberFormat="1" applyFont="1" applyFill="1" applyBorder="1" applyAlignment="1" applyProtection="1">
      <alignment horizontal="center" vertical="center"/>
    </xf>
    <xf numFmtId="0" fontId="14" fillId="0" borderId="0" xfId="2" applyNumberFormat="1" applyFont="1" applyFill="1" applyBorder="1" applyAlignment="1" applyProtection="1">
      <alignment horizontal="left" vertical="center"/>
    </xf>
    <xf numFmtId="0" fontId="13" fillId="7" borderId="31" xfId="2" applyNumberFormat="1" applyFont="1" applyFill="1" applyBorder="1" applyAlignment="1" applyProtection="1">
      <alignment vertical="center"/>
    </xf>
    <xf numFmtId="3" fontId="13" fillId="7" borderId="32" xfId="2" applyNumberFormat="1" applyFont="1" applyFill="1" applyBorder="1" applyAlignment="1" applyProtection="1">
      <alignment horizontal="center" vertical="center"/>
    </xf>
    <xf numFmtId="4" fontId="13" fillId="7" borderId="33" xfId="2" applyNumberFormat="1" applyFont="1" applyFill="1" applyBorder="1" applyAlignment="1" applyProtection="1">
      <alignment horizontal="center" vertical="center"/>
    </xf>
    <xf numFmtId="0" fontId="13" fillId="7" borderId="33" xfId="2" applyNumberFormat="1" applyFont="1" applyFill="1" applyBorder="1" applyAlignment="1" applyProtection="1">
      <alignment horizontal="center" vertical="center"/>
    </xf>
    <xf numFmtId="0" fontId="14" fillId="7" borderId="34" xfId="2" applyNumberFormat="1" applyFont="1" applyFill="1" applyBorder="1" applyAlignment="1" applyProtection="1">
      <alignment horizontal="center" vertical="center"/>
    </xf>
    <xf numFmtId="0" fontId="14" fillId="0" borderId="27" xfId="2" applyNumberFormat="1" applyFont="1" applyFill="1" applyBorder="1" applyAlignment="1" applyProtection="1">
      <alignment vertical="center"/>
    </xf>
    <xf numFmtId="3" fontId="14" fillId="0" borderId="28" xfId="2" applyNumberFormat="1" applyFont="1" applyFill="1" applyBorder="1" applyAlignment="1" applyProtection="1">
      <alignment vertical="center"/>
    </xf>
    <xf numFmtId="3" fontId="14" fillId="0" borderId="29" xfId="2" applyNumberFormat="1" applyFont="1" applyFill="1" applyBorder="1" applyAlignment="1" applyProtection="1">
      <alignment vertical="center"/>
    </xf>
    <xf numFmtId="0" fontId="14" fillId="0" borderId="29" xfId="2" applyNumberFormat="1" applyFont="1" applyFill="1" applyBorder="1" applyAlignment="1" applyProtection="1">
      <alignment vertical="center"/>
    </xf>
    <xf numFmtId="0" fontId="14" fillId="0" borderId="30" xfId="2" applyNumberFormat="1" applyFont="1" applyFill="1" applyBorder="1" applyAlignment="1" applyProtection="1">
      <alignment vertical="center"/>
    </xf>
    <xf numFmtId="0" fontId="14" fillId="8" borderId="3" xfId="2" applyNumberFormat="1" applyFont="1" applyFill="1" applyBorder="1" applyAlignment="1" applyProtection="1">
      <alignment vertical="center"/>
    </xf>
    <xf numFmtId="3" fontId="14" fillId="8" borderId="1" xfId="2" applyNumberFormat="1" applyFont="1" applyFill="1" applyBorder="1" applyAlignment="1" applyProtection="1">
      <alignment vertical="center"/>
    </xf>
    <xf numFmtId="3" fontId="14" fillId="8" borderId="0" xfId="2" applyNumberFormat="1" applyFont="1" applyFill="1" applyBorder="1" applyAlignment="1" applyProtection="1">
      <alignment vertical="center"/>
    </xf>
    <xf numFmtId="0" fontId="14" fillId="8" borderId="0" xfId="2" applyNumberFormat="1" applyFont="1" applyFill="1" applyBorder="1" applyAlignment="1" applyProtection="1">
      <alignment vertical="center"/>
    </xf>
    <xf numFmtId="0" fontId="14" fillId="8" borderId="2" xfId="2" applyNumberFormat="1" applyFont="1" applyFill="1" applyBorder="1" applyAlignment="1" applyProtection="1">
      <alignment vertical="center"/>
    </xf>
    <xf numFmtId="0" fontId="14" fillId="0" borderId="3" xfId="2" applyNumberFormat="1" applyFont="1" applyFill="1" applyBorder="1" applyAlignment="1" applyProtection="1">
      <alignment vertical="center"/>
    </xf>
    <xf numFmtId="3" fontId="14" fillId="0" borderId="1" xfId="2" applyNumberFormat="1" applyFont="1" applyFill="1" applyBorder="1" applyAlignment="1" applyProtection="1">
      <alignment vertical="center"/>
    </xf>
    <xf numFmtId="0" fontId="14" fillId="0" borderId="2" xfId="2" applyNumberFormat="1" applyFont="1" applyFill="1" applyBorder="1" applyAlignment="1" applyProtection="1">
      <alignment vertical="center"/>
    </xf>
    <xf numFmtId="166" fontId="14" fillId="8" borderId="0" xfId="2" applyNumberFormat="1" applyFont="1" applyFill="1" applyBorder="1" applyAlignment="1" applyProtection="1">
      <alignment vertical="center"/>
    </xf>
    <xf numFmtId="10" fontId="15" fillId="8" borderId="2" xfId="4" applyNumberFormat="1" applyFont="1" applyFill="1" applyBorder="1" applyAlignment="1" applyProtection="1">
      <alignment vertical="center"/>
    </xf>
    <xf numFmtId="168" fontId="14" fillId="0" borderId="0" xfId="2" applyNumberFormat="1" applyFont="1" applyFill="1" applyBorder="1" applyAlignment="1" applyProtection="1">
      <alignment vertical="center"/>
    </xf>
    <xf numFmtId="0" fontId="12" fillId="9" borderId="3" xfId="2" applyNumberFormat="1" applyFont="1" applyFill="1" applyBorder="1" applyAlignment="1" applyProtection="1">
      <alignment vertical="center"/>
    </xf>
    <xf numFmtId="3" fontId="12" fillId="9" borderId="1" xfId="2" applyNumberFormat="1" applyFont="1" applyFill="1" applyBorder="1" applyAlignment="1" applyProtection="1">
      <alignment vertical="center"/>
    </xf>
    <xf numFmtId="3" fontId="12" fillId="9" borderId="0" xfId="2" applyNumberFormat="1" applyFont="1" applyFill="1" applyBorder="1" applyAlignment="1" applyProtection="1">
      <alignment vertical="center"/>
    </xf>
    <xf numFmtId="168" fontId="12" fillId="9" borderId="0" xfId="2" applyNumberFormat="1" applyFont="1" applyFill="1" applyBorder="1" applyAlignment="1" applyProtection="1">
      <alignment vertical="center"/>
    </xf>
    <xf numFmtId="10" fontId="12" fillId="9" borderId="2" xfId="4" applyNumberFormat="1" applyFont="1" applyFill="1" applyBorder="1" applyAlignment="1" applyProtection="1">
      <alignment vertical="center"/>
    </xf>
    <xf numFmtId="166" fontId="12" fillId="9" borderId="0" xfId="2" applyNumberFormat="1" applyFont="1" applyFill="1" applyBorder="1" applyAlignment="1" applyProtection="1">
      <alignment vertical="center"/>
    </xf>
    <xf numFmtId="168" fontId="14" fillId="8" borderId="0" xfId="2" applyNumberFormat="1" applyFont="1" applyFill="1" applyBorder="1" applyAlignment="1" applyProtection="1">
      <alignment vertical="center"/>
    </xf>
    <xf numFmtId="0" fontId="14" fillId="9" borderId="3" xfId="2" applyNumberFormat="1" applyFont="1" applyFill="1" applyBorder="1" applyAlignment="1" applyProtection="1">
      <alignment vertical="center"/>
    </xf>
    <xf numFmtId="3" fontId="14" fillId="9" borderId="1" xfId="2" applyNumberFormat="1" applyFont="1" applyFill="1" applyBorder="1" applyAlignment="1" applyProtection="1">
      <alignment vertical="center"/>
    </xf>
    <xf numFmtId="3" fontId="14" fillId="9" borderId="0" xfId="2" applyNumberFormat="1" applyFont="1" applyFill="1" applyBorder="1" applyAlignment="1" applyProtection="1">
      <alignment vertical="center"/>
    </xf>
    <xf numFmtId="0" fontId="14" fillId="9" borderId="0" xfId="2" applyNumberFormat="1" applyFont="1" applyFill="1" applyBorder="1" applyAlignment="1" applyProtection="1">
      <alignment vertical="center"/>
    </xf>
    <xf numFmtId="0" fontId="14" fillId="9" borderId="2" xfId="2" applyNumberFormat="1" applyFont="1" applyFill="1" applyBorder="1" applyAlignment="1" applyProtection="1">
      <alignment vertical="center"/>
    </xf>
    <xf numFmtId="165" fontId="14" fillId="8" borderId="0" xfId="2" applyNumberFormat="1" applyFont="1" applyFill="1" applyBorder="1" applyAlignment="1" applyProtection="1">
      <alignment vertical="center"/>
    </xf>
    <xf numFmtId="0" fontId="12" fillId="10" borderId="3" xfId="2" applyNumberFormat="1" applyFont="1" applyFill="1" applyBorder="1" applyAlignment="1" applyProtection="1">
      <alignment vertical="center"/>
    </xf>
    <xf numFmtId="3" fontId="12" fillId="10" borderId="1" xfId="2" applyNumberFormat="1" applyFont="1" applyFill="1" applyBorder="1" applyAlignment="1" applyProtection="1">
      <alignment vertical="center"/>
    </xf>
    <xf numFmtId="3" fontId="12" fillId="10" borderId="0" xfId="2" applyNumberFormat="1" applyFont="1" applyFill="1" applyBorder="1" applyAlignment="1" applyProtection="1">
      <alignment vertical="center"/>
    </xf>
    <xf numFmtId="0" fontId="12" fillId="10" borderId="0" xfId="2" applyNumberFormat="1" applyFont="1" applyFill="1" applyBorder="1" applyAlignment="1" applyProtection="1">
      <alignment vertical="center"/>
    </xf>
    <xf numFmtId="0" fontId="12" fillId="10" borderId="2" xfId="2" applyNumberFormat="1" applyFont="1" applyFill="1" applyBorder="1" applyAlignment="1" applyProtection="1">
      <alignment vertical="center"/>
    </xf>
    <xf numFmtId="1" fontId="12" fillId="10" borderId="3" xfId="2" applyNumberFormat="1" applyFont="1" applyFill="1" applyBorder="1" applyAlignment="1" applyProtection="1">
      <alignment vertical="center"/>
    </xf>
    <xf numFmtId="9" fontId="12" fillId="10" borderId="2" xfId="4" applyFont="1" applyFill="1" applyBorder="1" applyAlignment="1" applyProtection="1">
      <alignment vertical="center"/>
    </xf>
    <xf numFmtId="1" fontId="14" fillId="11" borderId="3" xfId="2" applyNumberFormat="1" applyFont="1" applyFill="1" applyBorder="1" applyAlignment="1" applyProtection="1">
      <alignment vertical="center"/>
    </xf>
    <xf numFmtId="3" fontId="14" fillId="11" borderId="1" xfId="2" applyNumberFormat="1" applyFont="1" applyFill="1" applyBorder="1" applyAlignment="1" applyProtection="1">
      <alignment vertical="center"/>
    </xf>
    <xf numFmtId="1" fontId="14" fillId="11" borderId="0" xfId="2" applyNumberFormat="1" applyFont="1" applyFill="1" applyBorder="1" applyAlignment="1" applyProtection="1">
      <alignment vertical="center"/>
    </xf>
    <xf numFmtId="168" fontId="14" fillId="11" borderId="0" xfId="2" applyNumberFormat="1" applyFont="1" applyFill="1" applyBorder="1" applyAlignment="1" applyProtection="1">
      <alignment vertical="center"/>
    </xf>
    <xf numFmtId="10" fontId="15" fillId="11" borderId="2" xfId="4" applyNumberFormat="1" applyFont="1" applyFill="1" applyBorder="1" applyAlignment="1" applyProtection="1">
      <alignment vertical="center"/>
    </xf>
    <xf numFmtId="1" fontId="14" fillId="0" borderId="3" xfId="2" applyNumberFormat="1" applyFont="1" applyFill="1" applyBorder="1" applyAlignment="1" applyProtection="1">
      <alignment vertical="center"/>
    </xf>
    <xf numFmtId="1" fontId="14" fillId="0" borderId="0" xfId="2" applyNumberFormat="1" applyFont="1" applyFill="1" applyBorder="1" applyAlignment="1" applyProtection="1">
      <alignment vertical="center"/>
    </xf>
    <xf numFmtId="3" fontId="14" fillId="0" borderId="2" xfId="2" applyNumberFormat="1" applyFont="1" applyFill="1" applyBorder="1" applyAlignment="1" applyProtection="1">
      <alignment vertical="center"/>
    </xf>
    <xf numFmtId="1" fontId="12" fillId="6" borderId="3" xfId="2" applyNumberFormat="1" applyFont="1" applyFill="1" applyBorder="1" applyAlignment="1" applyProtection="1">
      <alignment vertical="center"/>
    </xf>
    <xf numFmtId="3" fontId="12" fillId="6" borderId="1" xfId="2" applyNumberFormat="1" applyFont="1" applyFill="1" applyBorder="1" applyAlignment="1" applyProtection="1">
      <alignment vertical="center"/>
    </xf>
    <xf numFmtId="3" fontId="12" fillId="6" borderId="0" xfId="2" applyNumberFormat="1" applyFont="1" applyFill="1" applyBorder="1" applyAlignment="1" applyProtection="1">
      <alignment vertical="center"/>
    </xf>
    <xf numFmtId="0" fontId="12" fillId="6" borderId="2" xfId="2" applyNumberFormat="1" applyFont="1" applyFill="1" applyBorder="1" applyAlignment="1" applyProtection="1">
      <alignment vertical="center"/>
    </xf>
    <xf numFmtId="1" fontId="14" fillId="7" borderId="3" xfId="2" applyNumberFormat="1" applyFont="1" applyFill="1" applyBorder="1" applyAlignment="1" applyProtection="1">
      <alignment vertical="center"/>
    </xf>
    <xf numFmtId="3" fontId="14" fillId="7" borderId="1" xfId="2" applyNumberFormat="1" applyFont="1" applyFill="1" applyBorder="1" applyAlignment="1" applyProtection="1">
      <alignment vertical="center"/>
    </xf>
    <xf numFmtId="3" fontId="14" fillId="7" borderId="0" xfId="2" applyNumberFormat="1" applyFont="1" applyFill="1" applyBorder="1" applyAlignment="1" applyProtection="1">
      <alignment vertical="center"/>
    </xf>
    <xf numFmtId="169" fontId="14" fillId="7" borderId="0" xfId="2" applyNumberFormat="1" applyFont="1" applyFill="1" applyBorder="1" applyAlignment="1" applyProtection="1">
      <alignment vertical="center"/>
    </xf>
    <xf numFmtId="10" fontId="15" fillId="7" borderId="2" xfId="4" applyNumberFormat="1" applyFont="1" applyFill="1" applyBorder="1" applyAlignment="1" applyProtection="1">
      <alignment vertical="center"/>
    </xf>
    <xf numFmtId="1" fontId="14" fillId="8" borderId="3" xfId="2" applyNumberFormat="1" applyFont="1" applyFill="1" applyBorder="1" applyAlignment="1" applyProtection="1">
      <alignment vertical="center"/>
    </xf>
    <xf numFmtId="169" fontId="14" fillId="8" borderId="0" xfId="2" applyNumberFormat="1" applyFont="1" applyFill="1" applyBorder="1" applyAlignment="1" applyProtection="1">
      <alignment vertical="center"/>
    </xf>
    <xf numFmtId="4" fontId="14" fillId="0" borderId="3" xfId="2" applyNumberFormat="1" applyFont="1" applyFill="1" applyBorder="1" applyAlignment="1" applyProtection="1">
      <alignment vertical="center"/>
    </xf>
    <xf numFmtId="170" fontId="14" fillId="8" borderId="3" xfId="5" applyNumberFormat="1" applyFont="1" applyFill="1" applyBorder="1" applyAlignment="1" applyProtection="1">
      <alignment vertical="center"/>
    </xf>
    <xf numFmtId="9" fontId="15" fillId="8" borderId="2" xfId="4" applyFont="1" applyFill="1" applyBorder="1" applyAlignment="1" applyProtection="1">
      <alignment vertical="center"/>
    </xf>
    <xf numFmtId="0" fontId="14" fillId="0" borderId="31" xfId="2" applyNumberFormat="1" applyFont="1" applyFill="1" applyBorder="1" applyAlignment="1" applyProtection="1">
      <alignment vertical="center"/>
    </xf>
    <xf numFmtId="3" fontId="16" fillId="0" borderId="32" xfId="2" applyNumberFormat="1" applyFont="1" applyFill="1" applyBorder="1" applyAlignment="1" applyProtection="1">
      <alignment vertical="top"/>
    </xf>
    <xf numFmtId="3" fontId="14" fillId="0" borderId="33" xfId="2" applyNumberFormat="1" applyFont="1" applyFill="1" applyBorder="1" applyAlignment="1" applyProtection="1">
      <alignment vertical="top"/>
    </xf>
    <xf numFmtId="4" fontId="16" fillId="0" borderId="33" xfId="2" applyNumberFormat="1" applyFont="1" applyFill="1" applyBorder="1" applyAlignment="1" applyProtection="1">
      <alignment vertical="top"/>
    </xf>
    <xf numFmtId="0" fontId="14" fillId="0" borderId="34" xfId="2" applyNumberFormat="1" applyFont="1" applyFill="1" applyBorder="1" applyAlignment="1" applyProtection="1">
      <alignment vertical="top"/>
    </xf>
    <xf numFmtId="0" fontId="14" fillId="5" borderId="3" xfId="2" applyNumberFormat="1" applyFont="1" applyFill="1" applyBorder="1" applyAlignment="1" applyProtection="1">
      <alignment vertical="center"/>
    </xf>
    <xf numFmtId="3" fontId="14" fillId="5" borderId="1" xfId="2" applyNumberFormat="1" applyFont="1" applyFill="1" applyBorder="1" applyAlignment="1" applyProtection="1">
      <alignment vertical="center"/>
    </xf>
    <xf numFmtId="3" fontId="14" fillId="5" borderId="0" xfId="2" applyNumberFormat="1" applyFont="1" applyFill="1" applyBorder="1" applyAlignment="1" applyProtection="1">
      <alignment vertical="center"/>
    </xf>
    <xf numFmtId="0" fontId="14" fillId="5" borderId="2" xfId="2" applyNumberFormat="1" applyFont="1" applyFill="1" applyBorder="1" applyAlignment="1" applyProtection="1">
      <alignment vertical="center"/>
    </xf>
    <xf numFmtId="169" fontId="14" fillId="5" borderId="0" xfId="2" applyNumberFormat="1" applyFont="1" applyFill="1" applyBorder="1" applyAlignment="1" applyProtection="1">
      <alignment vertical="center"/>
    </xf>
    <xf numFmtId="10" fontId="15" fillId="5" borderId="2" xfId="4" applyNumberFormat="1" applyFont="1" applyFill="1" applyBorder="1" applyAlignment="1" applyProtection="1">
      <alignment vertical="center"/>
    </xf>
    <xf numFmtId="0" fontId="12" fillId="6" borderId="3" xfId="2" applyNumberFormat="1" applyFont="1" applyFill="1" applyBorder="1" applyAlignment="1" applyProtection="1">
      <alignment vertical="center"/>
    </xf>
    <xf numFmtId="3" fontId="17" fillId="6" borderId="1" xfId="2" applyNumberFormat="1" applyFont="1" applyFill="1" applyBorder="1" applyAlignment="1" applyProtection="1">
      <alignment vertical="center"/>
    </xf>
    <xf numFmtId="169" fontId="12" fillId="6" borderId="0" xfId="2" applyNumberFormat="1" applyFont="1" applyFill="1" applyBorder="1" applyAlignment="1" applyProtection="1">
      <alignment vertical="center"/>
    </xf>
    <xf numFmtId="10" fontId="15" fillId="6" borderId="2" xfId="4" applyNumberFormat="1" applyFont="1" applyFill="1" applyBorder="1" applyAlignment="1" applyProtection="1">
      <alignment vertical="center"/>
    </xf>
    <xf numFmtId="169" fontId="14" fillId="0" borderId="0" xfId="2" applyNumberFormat="1" applyFont="1" applyFill="1" applyBorder="1" applyAlignment="1" applyProtection="1">
      <alignment vertical="center"/>
    </xf>
    <xf numFmtId="10" fontId="15" fillId="0" borderId="2" xfId="4" applyNumberFormat="1" applyFont="1" applyFill="1" applyBorder="1" applyAlignment="1" applyProtection="1">
      <alignment vertical="center"/>
    </xf>
    <xf numFmtId="0" fontId="18" fillId="6" borderId="2" xfId="2" applyNumberFormat="1" applyFont="1" applyFill="1" applyBorder="1" applyAlignment="1" applyProtection="1">
      <alignment vertical="center"/>
    </xf>
    <xf numFmtId="0" fontId="12" fillId="6" borderId="0" xfId="2" applyNumberFormat="1" applyFont="1" applyFill="1" applyBorder="1" applyAlignment="1" applyProtection="1">
      <alignment vertical="center"/>
    </xf>
    <xf numFmtId="3" fontId="18" fillId="6" borderId="2" xfId="2" applyNumberFormat="1" applyFont="1" applyFill="1" applyBorder="1" applyAlignment="1" applyProtection="1">
      <alignment vertical="center"/>
    </xf>
    <xf numFmtId="1" fontId="14" fillId="5" borderId="3" xfId="2" applyNumberFormat="1" applyFont="1" applyFill="1" applyBorder="1" applyAlignment="1" applyProtection="1">
      <alignment vertical="center"/>
    </xf>
    <xf numFmtId="0" fontId="15" fillId="0" borderId="2" xfId="2" applyNumberFormat="1" applyFont="1" applyFill="1" applyBorder="1" applyAlignment="1" applyProtection="1">
      <alignment vertical="center"/>
    </xf>
    <xf numFmtId="0" fontId="14" fillId="0" borderId="1" xfId="2" applyNumberFormat="1" applyFont="1" applyFill="1" applyBorder="1" applyAlignment="1" applyProtection="1">
      <alignment horizontal="left" vertical="center"/>
    </xf>
    <xf numFmtId="0" fontId="12" fillId="2" borderId="3" xfId="2" applyNumberFormat="1" applyFont="1" applyFill="1" applyBorder="1" applyAlignment="1" applyProtection="1">
      <alignment vertical="center"/>
    </xf>
    <xf numFmtId="3" fontId="12" fillId="2" borderId="1" xfId="2" applyNumberFormat="1" applyFont="1" applyFill="1" applyBorder="1" applyAlignment="1" applyProtection="1">
      <alignment vertical="center"/>
    </xf>
    <xf numFmtId="3" fontId="12" fillId="2" borderId="0" xfId="2" applyNumberFormat="1" applyFont="1" applyFill="1" applyBorder="1" applyAlignment="1" applyProtection="1">
      <alignment vertical="center"/>
    </xf>
    <xf numFmtId="169" fontId="12" fillId="2" borderId="0" xfId="2" applyNumberFormat="1" applyFont="1" applyFill="1" applyBorder="1" applyAlignment="1" applyProtection="1">
      <alignment vertical="center"/>
    </xf>
    <xf numFmtId="0" fontId="18" fillId="2" borderId="2" xfId="2" applyNumberFormat="1" applyFont="1" applyFill="1" applyBorder="1" applyAlignment="1" applyProtection="1">
      <alignment vertical="center"/>
    </xf>
    <xf numFmtId="4" fontId="18" fillId="2" borderId="2" xfId="2" applyNumberFormat="1" applyFont="1" applyFill="1" applyBorder="1" applyAlignment="1" applyProtection="1">
      <alignment vertical="center"/>
    </xf>
    <xf numFmtId="0" fontId="14" fillId="0" borderId="3" xfId="2" applyNumberFormat="1" applyFont="1" applyFill="1" applyBorder="1" applyAlignment="1" applyProtection="1">
      <alignment horizontal="left" vertical="center"/>
    </xf>
    <xf numFmtId="0" fontId="12" fillId="2" borderId="2" xfId="2" applyNumberFormat="1" applyFont="1" applyFill="1" applyBorder="1" applyAlignment="1" applyProtection="1">
      <alignment vertical="center"/>
    </xf>
    <xf numFmtId="0" fontId="14" fillId="12" borderId="3" xfId="2" applyNumberFormat="1" applyFont="1" applyFill="1" applyBorder="1" applyAlignment="1" applyProtection="1">
      <alignment vertical="center"/>
    </xf>
    <xf numFmtId="3" fontId="14" fillId="12" borderId="1" xfId="2" applyNumberFormat="1" applyFont="1" applyFill="1" applyBorder="1" applyAlignment="1" applyProtection="1">
      <alignment vertical="center"/>
    </xf>
    <xf numFmtId="3" fontId="14" fillId="12" borderId="0" xfId="2" applyNumberFormat="1" applyFont="1" applyFill="1" applyBorder="1" applyAlignment="1" applyProtection="1">
      <alignment vertical="center"/>
    </xf>
    <xf numFmtId="169" fontId="14" fillId="12" borderId="0" xfId="2" applyNumberFormat="1" applyFont="1" applyFill="1" applyBorder="1" applyAlignment="1" applyProtection="1">
      <alignment vertical="center"/>
    </xf>
    <xf numFmtId="10" fontId="15" fillId="12" borderId="2" xfId="4" applyNumberFormat="1" applyFont="1" applyFill="1" applyBorder="1" applyAlignment="1" applyProtection="1">
      <alignment vertical="center"/>
    </xf>
    <xf numFmtId="9" fontId="12" fillId="6" borderId="0" xfId="4" applyFont="1" applyFill="1" applyBorder="1" applyAlignment="1" applyProtection="1">
      <alignment vertical="center"/>
    </xf>
    <xf numFmtId="1" fontId="14" fillId="5" borderId="0" xfId="2" applyNumberFormat="1" applyFont="1" applyFill="1" applyBorder="1" applyAlignment="1" applyProtection="1">
      <alignment vertical="center"/>
    </xf>
    <xf numFmtId="1" fontId="12" fillId="3" borderId="3" xfId="2" applyNumberFormat="1" applyFont="1" applyFill="1" applyBorder="1" applyAlignment="1" applyProtection="1">
      <alignment vertical="center"/>
    </xf>
    <xf numFmtId="3" fontId="12" fillId="3" borderId="0" xfId="2" applyNumberFormat="1" applyFont="1" applyFill="1" applyBorder="1" applyAlignment="1" applyProtection="1">
      <alignment vertical="center"/>
    </xf>
    <xf numFmtId="0" fontId="12" fillId="3" borderId="2" xfId="2" applyNumberFormat="1" applyFont="1" applyFill="1" applyBorder="1" applyAlignment="1" applyProtection="1">
      <alignment vertical="center"/>
    </xf>
    <xf numFmtId="3" fontId="14" fillId="6" borderId="0" xfId="2" applyNumberFormat="1" applyFont="1" applyFill="1" applyBorder="1" applyAlignment="1" applyProtection="1">
      <alignment vertical="center"/>
    </xf>
    <xf numFmtId="0" fontId="14" fillId="6" borderId="0" xfId="2" applyNumberFormat="1" applyFont="1" applyFill="1" applyBorder="1" applyAlignment="1" applyProtection="1">
      <alignment vertical="center"/>
    </xf>
    <xf numFmtId="0" fontId="15" fillId="6" borderId="2" xfId="2" applyNumberFormat="1" applyFont="1" applyFill="1" applyBorder="1" applyAlignment="1" applyProtection="1">
      <alignment vertical="center"/>
    </xf>
    <xf numFmtId="1" fontId="12" fillId="9" borderId="3" xfId="2" applyNumberFormat="1" applyFont="1" applyFill="1" applyBorder="1" applyAlignment="1" applyProtection="1">
      <alignment vertical="center"/>
    </xf>
    <xf numFmtId="0" fontId="15" fillId="9" borderId="2" xfId="2" applyNumberFormat="1" applyFont="1" applyFill="1" applyBorder="1" applyAlignment="1" applyProtection="1">
      <alignment vertical="center"/>
    </xf>
    <xf numFmtId="1" fontId="14" fillId="8" borderId="0" xfId="2" applyNumberFormat="1" applyFont="1" applyFill="1" applyBorder="1" applyAlignment="1" applyProtection="1">
      <alignment vertical="center"/>
    </xf>
    <xf numFmtId="10" fontId="14" fillId="5" borderId="3" xfId="4" applyNumberFormat="1" applyFont="1" applyFill="1" applyBorder="1" applyAlignment="1" applyProtection="1">
      <alignment vertical="center"/>
    </xf>
    <xf numFmtId="0" fontId="14" fillId="7" borderId="31" xfId="2" applyNumberFormat="1" applyFont="1" applyFill="1" applyBorder="1" applyAlignment="1" applyProtection="1">
      <alignment vertical="center"/>
    </xf>
    <xf numFmtId="3" fontId="14" fillId="7" borderId="32" xfId="2" applyNumberFormat="1" applyFont="1" applyFill="1" applyBorder="1" applyAlignment="1" applyProtection="1">
      <alignment vertical="center"/>
    </xf>
    <xf numFmtId="3" fontId="14" fillId="7" borderId="33" xfId="2" applyNumberFormat="1" applyFont="1" applyFill="1" applyBorder="1" applyAlignment="1" applyProtection="1">
      <alignment vertical="center"/>
    </xf>
    <xf numFmtId="169" fontId="14" fillId="7" borderId="33" xfId="2" applyNumberFormat="1" applyFont="1" applyFill="1" applyBorder="1" applyAlignment="1" applyProtection="1">
      <alignment vertical="center"/>
    </xf>
    <xf numFmtId="10" fontId="15" fillId="7" borderId="34" xfId="4" applyNumberFormat="1" applyFont="1" applyFill="1" applyBorder="1" applyAlignment="1" applyProtection="1">
      <alignment vertical="center"/>
    </xf>
    <xf numFmtId="0" fontId="14" fillId="7" borderId="3" xfId="2" applyNumberFormat="1" applyFont="1" applyFill="1" applyBorder="1" applyAlignment="1" applyProtection="1">
      <alignment vertical="center"/>
    </xf>
    <xf numFmtId="3" fontId="16" fillId="0" borderId="1" xfId="2" applyNumberFormat="1" applyFont="1" applyFill="1" applyBorder="1" applyAlignment="1" applyProtection="1">
      <alignment vertical="top"/>
    </xf>
    <xf numFmtId="3" fontId="14" fillId="0" borderId="0" xfId="2" applyNumberFormat="1" applyFont="1" applyFill="1" applyBorder="1" applyAlignment="1" applyProtection="1">
      <alignment vertical="top"/>
    </xf>
    <xf numFmtId="4" fontId="16" fillId="0" borderId="0" xfId="2" applyNumberFormat="1" applyFont="1" applyFill="1" applyBorder="1" applyAlignment="1" applyProtection="1">
      <alignment vertical="top"/>
    </xf>
    <xf numFmtId="0" fontId="14" fillId="5" borderId="0" xfId="2" applyNumberFormat="1" applyFont="1" applyFill="1" applyBorder="1" applyAlignment="1" applyProtection="1">
      <alignment vertical="center"/>
    </xf>
    <xf numFmtId="0" fontId="14" fillId="6" borderId="2" xfId="2" applyNumberFormat="1" applyFont="1" applyFill="1" applyBorder="1" applyAlignment="1" applyProtection="1">
      <alignment vertical="center"/>
    </xf>
    <xf numFmtId="0" fontId="14" fillId="5" borderId="31" xfId="2" applyNumberFormat="1" applyFont="1" applyFill="1" applyBorder="1" applyAlignment="1" applyProtection="1">
      <alignment vertical="center"/>
    </xf>
    <xf numFmtId="3" fontId="14" fillId="5" borderId="32" xfId="2" applyNumberFormat="1" applyFont="1" applyFill="1" applyBorder="1" applyAlignment="1" applyProtection="1">
      <alignment vertical="center"/>
    </xf>
    <xf numFmtId="3" fontId="14" fillId="5" borderId="33" xfId="2" applyNumberFormat="1" applyFont="1" applyFill="1" applyBorder="1" applyAlignment="1" applyProtection="1">
      <alignment vertical="center"/>
    </xf>
    <xf numFmtId="169" fontId="14" fillId="5" borderId="33" xfId="2" applyNumberFormat="1" applyFont="1" applyFill="1" applyBorder="1" applyAlignment="1" applyProtection="1">
      <alignment vertical="center"/>
    </xf>
    <xf numFmtId="10" fontId="15" fillId="5" borderId="34" xfId="4" applyNumberFormat="1" applyFont="1" applyFill="1" applyBorder="1" applyAlignment="1" applyProtection="1">
      <alignment vertical="center"/>
    </xf>
    <xf numFmtId="1" fontId="14" fillId="13" borderId="3" xfId="2" applyNumberFormat="1" applyFont="1" applyFill="1" applyBorder="1" applyAlignment="1" applyProtection="1">
      <alignment vertical="center"/>
    </xf>
    <xf numFmtId="3" fontId="14" fillId="13" borderId="1" xfId="2" applyNumberFormat="1" applyFont="1" applyFill="1" applyBorder="1" applyAlignment="1" applyProtection="1">
      <alignment vertical="center"/>
    </xf>
    <xf numFmtId="3" fontId="14" fillId="13" borderId="0" xfId="2" applyNumberFormat="1" applyFont="1" applyFill="1" applyBorder="1" applyAlignment="1" applyProtection="1">
      <alignment vertical="center"/>
    </xf>
    <xf numFmtId="169" fontId="14" fillId="13" borderId="0" xfId="2" applyNumberFormat="1" applyFont="1" applyFill="1" applyBorder="1" applyAlignment="1" applyProtection="1">
      <alignment vertical="center"/>
    </xf>
    <xf numFmtId="10" fontId="15" fillId="13" borderId="2" xfId="4" applyNumberFormat="1" applyFont="1" applyFill="1" applyBorder="1" applyAlignment="1" applyProtection="1">
      <alignment vertical="center"/>
    </xf>
    <xf numFmtId="10" fontId="18" fillId="6" borderId="2" xfId="4" applyNumberFormat="1" applyFont="1" applyFill="1" applyBorder="1" applyAlignment="1" applyProtection="1">
      <alignment vertical="center"/>
    </xf>
    <xf numFmtId="1" fontId="14" fillId="13" borderId="3" xfId="2" applyNumberFormat="1" applyFont="1" applyFill="1" applyBorder="1" applyAlignment="1" applyProtection="1">
      <alignment vertical="center" wrapText="1"/>
    </xf>
    <xf numFmtId="1" fontId="14" fillId="7" borderId="31" xfId="2" applyNumberFormat="1" applyFont="1" applyFill="1" applyBorder="1" applyAlignment="1" applyProtection="1">
      <alignment vertical="center"/>
    </xf>
    <xf numFmtId="10" fontId="15" fillId="5" borderId="2" xfId="4" applyNumberFormat="1" applyFont="1" applyFill="1" applyBorder="1" applyAlignment="1" applyProtection="1">
      <alignment horizontal="right" vertical="center"/>
    </xf>
    <xf numFmtId="1" fontId="15" fillId="0" borderId="0" xfId="2" applyNumberFormat="1" applyFont="1" applyFill="1" applyBorder="1" applyAlignment="1" applyProtection="1">
      <alignment vertical="center"/>
    </xf>
    <xf numFmtId="3" fontId="15" fillId="0" borderId="0" xfId="2" applyNumberFormat="1" applyFont="1" applyFill="1" applyBorder="1" applyAlignment="1" applyProtection="1">
      <alignment vertical="center"/>
    </xf>
    <xf numFmtId="3" fontId="19" fillId="0" borderId="0" xfId="2" applyNumberFormat="1" applyFont="1" applyFill="1" applyBorder="1" applyAlignment="1" applyProtection="1">
      <alignment vertical="center"/>
    </xf>
    <xf numFmtId="3" fontId="12" fillId="0" borderId="0" xfId="2" applyNumberFormat="1" applyFont="1" applyFill="1" applyBorder="1" applyAlignment="1" applyProtection="1">
      <alignment vertical="center"/>
    </xf>
    <xf numFmtId="0" fontId="20" fillId="0" borderId="9" xfId="6" applyFill="1" applyBorder="1" applyAlignment="1">
      <alignment vertical="center"/>
    </xf>
    <xf numFmtId="0" fontId="3" fillId="0" borderId="9" xfId="6" applyFont="1" applyFill="1" applyBorder="1" applyAlignment="1">
      <alignment vertical="center"/>
    </xf>
    <xf numFmtId="3" fontId="3" fillId="0" borderId="10" xfId="6" applyNumberFormat="1" applyFont="1" applyFill="1" applyBorder="1" applyAlignment="1">
      <alignment horizontal="center" vertical="center"/>
    </xf>
    <xf numFmtId="17" fontId="20" fillId="0" borderId="11" xfId="6" applyNumberFormat="1" applyFill="1" applyBorder="1" applyAlignment="1">
      <alignment horizontal="centerContinuous" vertical="center"/>
    </xf>
    <xf numFmtId="17" fontId="20" fillId="0" borderId="12" xfId="6" applyNumberFormat="1" applyFill="1" applyBorder="1" applyAlignment="1">
      <alignment horizontal="centerContinuous" vertical="center"/>
    </xf>
    <xf numFmtId="0" fontId="20" fillId="0" borderId="0" xfId="6" applyAlignment="1">
      <alignment vertical="center"/>
    </xf>
    <xf numFmtId="0" fontId="20" fillId="0" borderId="0" xfId="6" applyFill="1" applyAlignment="1">
      <alignment vertical="center"/>
    </xf>
    <xf numFmtId="17" fontId="20" fillId="0" borderId="0" xfId="6" applyNumberFormat="1" applyFill="1" applyAlignment="1">
      <alignment vertical="center"/>
    </xf>
    <xf numFmtId="0" fontId="20" fillId="0" borderId="13" xfId="6" applyFill="1" applyBorder="1" applyAlignment="1">
      <alignment vertical="center"/>
    </xf>
    <xf numFmtId="3" fontId="3" fillId="0" borderId="14" xfId="6" applyNumberFormat="1" applyFont="1" applyFill="1" applyBorder="1" applyAlignment="1">
      <alignment horizontal="center" vertical="center"/>
    </xf>
    <xf numFmtId="0" fontId="20" fillId="0" borderId="14" xfId="6" applyFill="1" applyBorder="1" applyAlignment="1">
      <alignment vertical="center"/>
    </xf>
    <xf numFmtId="0" fontId="4" fillId="0" borderId="15" xfId="6" applyFont="1" applyFill="1" applyBorder="1" applyAlignment="1">
      <alignment vertical="center"/>
    </xf>
    <xf numFmtId="0" fontId="5" fillId="0" borderId="9" xfId="6" applyFont="1" applyFill="1" applyBorder="1" applyAlignment="1">
      <alignment vertical="center"/>
    </xf>
    <xf numFmtId="1" fontId="5" fillId="0" borderId="20" xfId="6" applyNumberFormat="1" applyFont="1" applyFill="1" applyBorder="1" applyAlignment="1">
      <alignment vertical="center"/>
    </xf>
    <xf numFmtId="3" fontId="3" fillId="0" borderId="20" xfId="6" applyNumberFormat="1" applyFont="1" applyFill="1" applyBorder="1" applyAlignment="1">
      <alignment horizontal="right" vertical="center"/>
    </xf>
    <xf numFmtId="3" fontId="7" fillId="0" borderId="20" xfId="6" applyNumberFormat="1" applyFont="1" applyFill="1" applyBorder="1" applyAlignment="1">
      <alignment vertical="center"/>
    </xf>
    <xf numFmtId="3" fontId="7" fillId="0" borderId="18" xfId="6" applyNumberFormat="1" applyFont="1" applyFill="1" applyBorder="1" applyAlignment="1">
      <alignment vertical="center"/>
    </xf>
    <xf numFmtId="3" fontId="7" fillId="0" borderId="0" xfId="6" applyNumberFormat="1" applyFont="1" applyFill="1" applyBorder="1" applyAlignment="1">
      <alignment vertical="center"/>
    </xf>
    <xf numFmtId="3" fontId="8" fillId="0" borderId="21" xfId="6" applyNumberFormat="1" applyFont="1" applyFill="1" applyBorder="1" applyAlignment="1">
      <alignment vertical="center"/>
    </xf>
    <xf numFmtId="3" fontId="7" fillId="0" borderId="22" xfId="6" applyNumberFormat="1" applyFont="1" applyFill="1" applyBorder="1" applyAlignment="1">
      <alignment vertical="center"/>
    </xf>
    <xf numFmtId="3" fontId="7" fillId="0" borderId="23" xfId="6" applyNumberFormat="1" applyFont="1" applyFill="1" applyBorder="1" applyAlignment="1">
      <alignment vertical="center"/>
    </xf>
    <xf numFmtId="3" fontId="7" fillId="0" borderId="25" xfId="6" applyNumberFormat="1" applyFont="1" applyFill="1" applyBorder="1" applyAlignment="1">
      <alignment vertical="center"/>
    </xf>
    <xf numFmtId="3" fontId="8" fillId="0" borderId="24" xfId="6" applyNumberFormat="1" applyFont="1" applyFill="1" applyBorder="1" applyAlignment="1">
      <alignment vertical="center"/>
    </xf>
    <xf numFmtId="0" fontId="20" fillId="0" borderId="20" xfId="6" applyFill="1" applyBorder="1" applyAlignment="1">
      <alignment vertical="center"/>
    </xf>
    <xf numFmtId="0" fontId="3" fillId="0" borderId="20" xfId="6" applyFont="1" applyFill="1" applyBorder="1" applyAlignment="1">
      <alignment vertical="center"/>
    </xf>
    <xf numFmtId="10" fontId="9" fillId="0" borderId="18" xfId="6" applyNumberFormat="1" applyFont="1" applyFill="1" applyBorder="1" applyAlignment="1">
      <alignment vertical="center"/>
    </xf>
    <xf numFmtId="10" fontId="10" fillId="0" borderId="18" xfId="6" applyNumberFormat="1" applyFont="1" applyFill="1" applyBorder="1" applyAlignment="1">
      <alignment vertical="center"/>
    </xf>
    <xf numFmtId="10" fontId="10" fillId="0" borderId="0" xfId="6" applyNumberFormat="1" applyFont="1" applyFill="1" applyBorder="1" applyAlignment="1">
      <alignment vertical="center"/>
    </xf>
    <xf numFmtId="10" fontId="11" fillId="0" borderId="21" xfId="6" applyNumberFormat="1" applyFont="1" applyFill="1" applyBorder="1" applyAlignment="1">
      <alignment vertical="center"/>
    </xf>
    <xf numFmtId="0" fontId="5" fillId="0" borderId="18" xfId="6" applyFont="1" applyFill="1" applyBorder="1" applyAlignment="1">
      <alignment vertical="center"/>
    </xf>
    <xf numFmtId="3" fontId="20" fillId="0" borderId="0" xfId="6" applyNumberFormat="1" applyFill="1" applyAlignment="1">
      <alignment vertical="center"/>
    </xf>
    <xf numFmtId="0" fontId="3" fillId="0" borderId="0" xfId="6" applyFont="1" applyAlignment="1">
      <alignment vertical="center"/>
    </xf>
    <xf numFmtId="3" fontId="3" fillId="0" borderId="0" xfId="6" applyNumberFormat="1" applyFont="1" applyAlignment="1">
      <alignment vertical="center"/>
    </xf>
    <xf numFmtId="3" fontId="7" fillId="0" borderId="22" xfId="6" applyNumberFormat="1" applyFont="1" applyFill="1" applyBorder="1" applyAlignment="1">
      <alignment horizontal="right" vertical="center"/>
    </xf>
    <xf numFmtId="0" fontId="5" fillId="0" borderId="16" xfId="6" applyFont="1" applyFill="1" applyBorder="1" applyAlignment="1">
      <alignment vertical="center"/>
    </xf>
    <xf numFmtId="3" fontId="5" fillId="0" borderId="11" xfId="6" applyNumberFormat="1" applyFont="1" applyFill="1" applyBorder="1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1" fontId="0" fillId="0" borderId="3" xfId="0" applyNumberFormat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/>
    </xf>
    <xf numFmtId="0" fontId="0" fillId="0" borderId="31" xfId="0" applyBorder="1" applyAlignment="1">
      <alignment vertical="center"/>
    </xf>
    <xf numFmtId="1" fontId="0" fillId="0" borderId="6" xfId="0" applyNumberFormat="1" applyBorder="1" applyAlignment="1">
      <alignment horizontal="center" vertical="center" wrapText="1"/>
    </xf>
    <xf numFmtId="3" fontId="0" fillId="0" borderId="3" xfId="0" applyNumberFormat="1" applyBorder="1" applyAlignment="1">
      <alignment vertical="center"/>
    </xf>
    <xf numFmtId="0" fontId="0" fillId="15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21" borderId="6" xfId="0" applyFill="1" applyBorder="1" applyAlignment="1">
      <alignment horizontal="center" vertical="center" wrapText="1"/>
    </xf>
    <xf numFmtId="0" fontId="0" fillId="19" borderId="6" xfId="0" applyFill="1" applyBorder="1" applyAlignment="1">
      <alignment horizontal="center" vertical="center" wrapText="1"/>
    </xf>
    <xf numFmtId="0" fontId="0" fillId="23" borderId="6" xfId="0" applyFill="1" applyBorder="1" applyAlignment="1">
      <alignment horizontal="center" vertical="center" wrapText="1"/>
    </xf>
    <xf numFmtId="0" fontId="0" fillId="16" borderId="6" xfId="0" applyFill="1" applyBorder="1" applyAlignment="1">
      <alignment horizontal="center" vertical="center" wrapText="1"/>
    </xf>
    <xf numFmtId="0" fontId="0" fillId="22" borderId="6" xfId="0" applyFill="1" applyBorder="1" applyAlignment="1">
      <alignment horizontal="center" vertical="center" wrapText="1"/>
    </xf>
    <xf numFmtId="0" fontId="0" fillId="20" borderId="6" xfId="0" applyFill="1" applyBorder="1" applyAlignment="1">
      <alignment horizontal="center" vertical="center" wrapText="1"/>
    </xf>
    <xf numFmtId="0" fontId="0" fillId="25" borderId="6" xfId="0" applyFill="1" applyBorder="1" applyAlignment="1">
      <alignment horizontal="center" vertical="center" wrapText="1"/>
    </xf>
    <xf numFmtId="0" fontId="0" fillId="17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7" fontId="0" fillId="15" borderId="6" xfId="0" applyNumberFormat="1" applyFill="1" applyBorder="1" applyAlignment="1">
      <alignment horizontal="center" vertical="center" wrapText="1"/>
    </xf>
    <xf numFmtId="17" fontId="0" fillId="19" borderId="6" xfId="0" applyNumberFormat="1" applyFill="1" applyBorder="1" applyAlignment="1">
      <alignment horizontal="center" vertical="center" wrapText="1"/>
    </xf>
    <xf numFmtId="0" fontId="0" fillId="24" borderId="6" xfId="0" applyFill="1" applyBorder="1" applyAlignment="1">
      <alignment horizontal="center" vertical="center" wrapText="1"/>
    </xf>
    <xf numFmtId="0" fontId="0" fillId="14" borderId="6" xfId="0" applyFill="1" applyBorder="1" applyAlignment="1">
      <alignment horizontal="center" vertical="center" wrapText="1"/>
    </xf>
    <xf numFmtId="1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18" borderId="6" xfId="0" applyFill="1" applyBorder="1" applyAlignment="1">
      <alignment horizontal="center" vertical="center" wrapText="1"/>
    </xf>
    <xf numFmtId="165" fontId="14" fillId="0" borderId="0" xfId="2" applyNumberFormat="1" applyFont="1" applyFill="1" applyBorder="1" applyAlignment="1" applyProtection="1">
      <alignment horizontal="center" vertical="center"/>
    </xf>
    <xf numFmtId="4" fontId="14" fillId="0" borderId="0" xfId="2" applyNumberFormat="1" applyFont="1" applyFill="1" applyBorder="1" applyAlignment="1" applyProtection="1">
      <alignment horizontal="center" vertical="center"/>
    </xf>
    <xf numFmtId="3" fontId="14" fillId="7" borderId="27" xfId="2" applyNumberFormat="1" applyFont="1" applyFill="1" applyBorder="1" applyAlignment="1" applyProtection="1">
      <alignment horizontal="center" vertical="center"/>
    </xf>
    <xf numFmtId="0" fontId="14" fillId="27" borderId="0" xfId="2" applyNumberFormat="1" applyFont="1" applyFill="1" applyBorder="1" applyAlignment="1" applyProtection="1">
      <alignment vertical="center"/>
    </xf>
    <xf numFmtId="0" fontId="7" fillId="26" borderId="0" xfId="2" applyNumberFormat="1" applyFont="1" applyFill="1" applyBorder="1" applyAlignment="1" applyProtection="1">
      <alignment horizontal="center" vertical="center"/>
    </xf>
    <xf numFmtId="3" fontId="14" fillId="7" borderId="31" xfId="2" applyNumberFormat="1" applyFont="1" applyFill="1" applyBorder="1" applyAlignment="1" applyProtection="1">
      <alignment horizontal="center" vertical="center"/>
    </xf>
    <xf numFmtId="3" fontId="14" fillId="0" borderId="27" xfId="2" applyNumberFormat="1" applyFont="1" applyFill="1" applyBorder="1" applyAlignment="1" applyProtection="1">
      <alignment vertical="center"/>
    </xf>
    <xf numFmtId="0" fontId="22" fillId="3" borderId="0" xfId="2" applyNumberFormat="1" applyFont="1" applyFill="1" applyBorder="1" applyAlignment="1" applyProtection="1">
      <alignment horizontal="center" vertical="center"/>
    </xf>
    <xf numFmtId="3" fontId="7" fillId="3" borderId="0" xfId="2" applyNumberFormat="1" applyFont="1" applyFill="1" applyBorder="1" applyAlignment="1" applyProtection="1">
      <alignment vertical="center"/>
    </xf>
    <xf numFmtId="3" fontId="14" fillId="8" borderId="3" xfId="2" applyNumberFormat="1" applyFont="1" applyFill="1" applyBorder="1" applyAlignment="1" applyProtection="1">
      <alignment vertical="center"/>
    </xf>
    <xf numFmtId="3" fontId="14" fillId="0" borderId="3" xfId="2" applyNumberFormat="1" applyFont="1" applyFill="1" applyBorder="1" applyAlignment="1" applyProtection="1">
      <alignment vertical="center"/>
    </xf>
    <xf numFmtId="3" fontId="14" fillId="8" borderId="3" xfId="5" applyNumberFormat="1" applyFont="1" applyFill="1" applyBorder="1" applyAlignment="1" applyProtection="1">
      <alignment vertical="center"/>
    </xf>
    <xf numFmtId="3" fontId="12" fillId="9" borderId="3" xfId="5" applyNumberFormat="1" applyFont="1" applyFill="1" applyBorder="1" applyAlignment="1" applyProtection="1">
      <alignment vertical="center"/>
    </xf>
    <xf numFmtId="4" fontId="14" fillId="27" borderId="0" xfId="2" applyNumberFormat="1" applyFont="1" applyFill="1" applyBorder="1" applyAlignment="1" applyProtection="1">
      <alignment vertical="center"/>
    </xf>
    <xf numFmtId="3" fontId="12" fillId="0" borderId="33" xfId="2" applyNumberFormat="1" applyFont="1" applyFill="1" applyBorder="1" applyAlignment="1" applyProtection="1">
      <alignment vertical="center"/>
    </xf>
    <xf numFmtId="3" fontId="7" fillId="8" borderId="0" xfId="2" applyNumberFormat="1" applyFont="1" applyFill="1" applyBorder="1" applyAlignment="1" applyProtection="1">
      <alignment vertical="center"/>
    </xf>
    <xf numFmtId="3" fontId="12" fillId="10" borderId="3" xfId="5" applyNumberFormat="1" applyFont="1" applyFill="1" applyBorder="1" applyAlignment="1" applyProtection="1">
      <alignment vertical="center"/>
    </xf>
    <xf numFmtId="3" fontId="14" fillId="11" borderId="3" xfId="5" applyNumberFormat="1" applyFont="1" applyFill="1" applyBorder="1" applyAlignment="1" applyProtection="1">
      <alignment vertical="center"/>
    </xf>
    <xf numFmtId="3" fontId="12" fillId="6" borderId="3" xfId="5" applyNumberFormat="1" applyFont="1" applyFill="1" applyBorder="1" applyAlignment="1" applyProtection="1">
      <alignment vertical="center"/>
    </xf>
    <xf numFmtId="3" fontId="14" fillId="7" borderId="3" xfId="5" applyNumberFormat="1" applyFont="1" applyFill="1" applyBorder="1" applyAlignment="1" applyProtection="1">
      <alignment vertical="center"/>
    </xf>
    <xf numFmtId="3" fontId="12" fillId="8" borderId="3" xfId="5" applyNumberFormat="1" applyFont="1" applyFill="1" applyBorder="1" applyAlignment="1" applyProtection="1">
      <alignment vertical="center"/>
    </xf>
    <xf numFmtId="3" fontId="7" fillId="27" borderId="0" xfId="2" applyNumberFormat="1" applyFont="1" applyFill="1" applyBorder="1" applyAlignment="1" applyProtection="1">
      <alignment vertical="center"/>
    </xf>
    <xf numFmtId="3" fontId="14" fillId="0" borderId="31" xfId="2" applyNumberFormat="1" applyFont="1" applyFill="1" applyBorder="1" applyAlignment="1" applyProtection="1">
      <alignment vertical="top"/>
    </xf>
    <xf numFmtId="3" fontId="14" fillId="5" borderId="3" xfId="2" applyNumberFormat="1" applyFont="1" applyFill="1" applyBorder="1" applyAlignment="1" applyProtection="1">
      <alignment vertical="center"/>
    </xf>
    <xf numFmtId="3" fontId="12" fillId="5" borderId="3" xfId="5" applyNumberFormat="1" applyFont="1" applyFill="1" applyBorder="1" applyAlignment="1" applyProtection="1">
      <alignment vertical="center"/>
    </xf>
    <xf numFmtId="3" fontId="14" fillId="5" borderId="3" xfId="5" applyNumberFormat="1" applyFont="1" applyFill="1" applyBorder="1" applyAlignment="1" applyProtection="1">
      <alignment vertical="center"/>
    </xf>
    <xf numFmtId="3" fontId="15" fillId="0" borderId="3" xfId="4" applyNumberFormat="1" applyFont="1" applyFill="1" applyBorder="1" applyAlignment="1" applyProtection="1">
      <alignment vertical="center"/>
    </xf>
    <xf numFmtId="0" fontId="10" fillId="6" borderId="3" xfId="2" applyNumberFormat="1" applyFont="1" applyFill="1" applyBorder="1" applyAlignment="1" applyProtection="1">
      <alignment horizontal="right" vertical="center"/>
    </xf>
    <xf numFmtId="1" fontId="10" fillId="6" borderId="3" xfId="2" applyNumberFormat="1" applyFont="1" applyFill="1" applyBorder="1" applyAlignment="1" applyProtection="1">
      <alignment horizontal="right" vertical="center"/>
    </xf>
    <xf numFmtId="3" fontId="15" fillId="0" borderId="3" xfId="2" applyNumberFormat="1" applyFont="1" applyFill="1" applyBorder="1" applyAlignment="1" applyProtection="1">
      <alignment vertical="center"/>
    </xf>
    <xf numFmtId="3" fontId="12" fillId="2" borderId="3" xfId="5" applyNumberFormat="1" applyFont="1" applyFill="1" applyBorder="1" applyAlignment="1" applyProtection="1">
      <alignment vertical="center"/>
    </xf>
    <xf numFmtId="3" fontId="14" fillId="12" borderId="3" xfId="5" applyNumberFormat="1" applyFont="1" applyFill="1" applyBorder="1" applyAlignment="1" applyProtection="1">
      <alignment vertical="center"/>
    </xf>
    <xf numFmtId="3" fontId="14" fillId="26" borderId="0" xfId="2" applyNumberFormat="1" applyFont="1" applyFill="1" applyBorder="1" applyAlignment="1" applyProtection="1">
      <alignment vertical="center"/>
    </xf>
    <xf numFmtId="3" fontId="12" fillId="3" borderId="1" xfId="2" applyNumberFormat="1" applyFont="1" applyFill="1" applyBorder="1" applyAlignment="1" applyProtection="1">
      <alignment vertical="center"/>
    </xf>
    <xf numFmtId="0" fontId="18" fillId="3" borderId="2" xfId="2" applyNumberFormat="1" applyFont="1" applyFill="1" applyBorder="1" applyAlignment="1" applyProtection="1">
      <alignment vertical="center"/>
    </xf>
    <xf numFmtId="3" fontId="12" fillId="3" borderId="3" xfId="5" applyNumberFormat="1" applyFont="1" applyFill="1" applyBorder="1" applyAlignment="1" applyProtection="1">
      <alignment vertical="center"/>
    </xf>
    <xf numFmtId="3" fontId="12" fillId="26" borderId="0" xfId="2" applyNumberFormat="1" applyFont="1" applyFill="1" applyBorder="1" applyAlignment="1" applyProtection="1">
      <alignment vertical="center"/>
    </xf>
    <xf numFmtId="3" fontId="18" fillId="0" borderId="3" xfId="2" applyNumberFormat="1" applyFont="1" applyFill="1" applyBorder="1" applyAlignment="1" applyProtection="1">
      <alignment vertical="center"/>
    </xf>
    <xf numFmtId="3" fontId="12" fillId="0" borderId="3" xfId="5" applyNumberFormat="1" applyFont="1" applyFill="1" applyBorder="1" applyAlignment="1" applyProtection="1">
      <alignment vertical="center"/>
    </xf>
    <xf numFmtId="3" fontId="22" fillId="28" borderId="7" xfId="2" applyNumberFormat="1" applyFont="1" applyFill="1" applyBorder="1" applyAlignment="1" applyProtection="1">
      <alignment vertical="center"/>
    </xf>
    <xf numFmtId="3" fontId="14" fillId="7" borderId="31" xfId="5" applyNumberFormat="1" applyFont="1" applyFill="1" applyBorder="1" applyAlignment="1" applyProtection="1">
      <alignment vertical="center"/>
    </xf>
    <xf numFmtId="3" fontId="22" fillId="27" borderId="0" xfId="2" applyNumberFormat="1" applyFont="1" applyFill="1" applyBorder="1" applyAlignment="1" applyProtection="1">
      <alignment vertical="center"/>
    </xf>
    <xf numFmtId="3" fontId="22" fillId="27" borderId="29" xfId="2" applyNumberFormat="1" applyFont="1" applyFill="1" applyBorder="1" applyAlignment="1" applyProtection="1">
      <alignment vertical="center"/>
    </xf>
    <xf numFmtId="3" fontId="14" fillId="5" borderId="31" xfId="5" applyNumberFormat="1" applyFont="1" applyFill="1" applyBorder="1" applyAlignment="1" applyProtection="1">
      <alignment vertical="center"/>
    </xf>
    <xf numFmtId="3" fontId="22" fillId="28" borderId="0" xfId="2" applyNumberFormat="1" applyFont="1" applyFill="1" applyBorder="1" applyAlignment="1" applyProtection="1">
      <alignment vertical="center"/>
    </xf>
    <xf numFmtId="3" fontId="14" fillId="13" borderId="3" xfId="5" applyNumberFormat="1" applyFont="1" applyFill="1" applyBorder="1" applyAlignment="1" applyProtection="1">
      <alignment vertical="center"/>
    </xf>
    <xf numFmtId="169" fontId="14" fillId="6" borderId="0" xfId="2" applyNumberFormat="1" applyFont="1" applyFill="1" applyBorder="1" applyAlignment="1" applyProtection="1">
      <alignment vertical="center"/>
    </xf>
    <xf numFmtId="1" fontId="19" fillId="0" borderId="0" xfId="2" applyNumberFormat="1" applyFont="1" applyFill="1" applyBorder="1" applyAlignment="1" applyProtection="1">
      <alignment vertical="center"/>
    </xf>
    <xf numFmtId="0" fontId="25" fillId="0" borderId="0" xfId="0" applyFont="1"/>
    <xf numFmtId="0" fontId="26" fillId="0" borderId="0" xfId="0" applyFont="1" applyFill="1" applyAlignment="1">
      <alignment horizontal="left"/>
    </xf>
    <xf numFmtId="1" fontId="26" fillId="0" borderId="0" xfId="0" applyNumberFormat="1" applyFont="1" applyFill="1" applyAlignment="1">
      <alignment horizontal="center"/>
    </xf>
    <xf numFmtId="0" fontId="26" fillId="0" borderId="0" xfId="0" applyFont="1" applyFill="1"/>
    <xf numFmtId="0" fontId="25" fillId="0" borderId="0" xfId="0" applyFont="1" applyBorder="1"/>
    <xf numFmtId="3" fontId="25" fillId="0" borderId="0" xfId="0" applyNumberFormat="1" applyFont="1"/>
    <xf numFmtId="164" fontId="26" fillId="0" borderId="3" xfId="0" applyNumberFormat="1" applyFont="1" applyFill="1" applyBorder="1" applyAlignment="1">
      <alignment horizontal="left"/>
    </xf>
    <xf numFmtId="3" fontId="26" fillId="0" borderId="5" xfId="0" applyNumberFormat="1" applyFont="1" applyFill="1" applyBorder="1" applyAlignment="1">
      <alignment horizontal="right"/>
    </xf>
    <xf numFmtId="0" fontId="25" fillId="0" borderId="4" xfId="0" applyFont="1" applyFill="1" applyBorder="1"/>
    <xf numFmtId="0" fontId="27" fillId="0" borderId="0" xfId="1" applyFont="1" applyAlignment="1">
      <alignment horizontal="left"/>
    </xf>
    <xf numFmtId="0" fontId="27" fillId="0" borderId="0" xfId="1" applyFont="1"/>
    <xf numFmtId="1" fontId="26" fillId="0" borderId="0" xfId="0" applyNumberFormat="1" applyFont="1" applyFill="1" applyBorder="1" applyAlignment="1">
      <alignment horizontal="center"/>
    </xf>
    <xf numFmtId="3" fontId="26" fillId="0" borderId="0" xfId="0" applyNumberFormat="1" applyFont="1" applyFill="1" applyBorder="1"/>
    <xf numFmtId="4" fontId="25" fillId="0" borderId="0" xfId="0" applyNumberFormat="1" applyFont="1" applyBorder="1" applyAlignment="1">
      <alignment horizontal="right"/>
    </xf>
    <xf numFmtId="2" fontId="25" fillId="0" borderId="3" xfId="0" applyNumberFormat="1" applyFont="1" applyFill="1" applyBorder="1"/>
    <xf numFmtId="0" fontId="25" fillId="0" borderId="0" xfId="0" applyFont="1" applyAlignment="1">
      <alignment horizontal="left"/>
    </xf>
    <xf numFmtId="0" fontId="28" fillId="0" borderId="3" xfId="1" applyFont="1" applyBorder="1"/>
    <xf numFmtId="164" fontId="29" fillId="0" borderId="3" xfId="0" applyNumberFormat="1" applyFont="1" applyFill="1" applyBorder="1" applyAlignment="1">
      <alignment horizontal="left"/>
    </xf>
    <xf numFmtId="3" fontId="29" fillId="0" borderId="3" xfId="0" applyNumberFormat="1" applyFont="1" applyFill="1" applyBorder="1" applyAlignment="1">
      <alignment horizontal="center"/>
    </xf>
    <xf numFmtId="3" fontId="29" fillId="0" borderId="3" xfId="0" applyNumberFormat="1" applyFont="1" applyFill="1" applyBorder="1" applyAlignment="1">
      <alignment horizontal="right"/>
    </xf>
    <xf numFmtId="4" fontId="29" fillId="0" borderId="3" xfId="0" applyNumberFormat="1" applyFont="1" applyBorder="1" applyAlignment="1">
      <alignment horizontal="right"/>
    </xf>
    <xf numFmtId="3" fontId="29" fillId="0" borderId="5" xfId="0" applyNumberFormat="1" applyFont="1" applyFill="1" applyBorder="1" applyAlignment="1">
      <alignment horizontal="right"/>
    </xf>
    <xf numFmtId="0" fontId="29" fillId="0" borderId="3" xfId="0" applyFont="1" applyFill="1" applyBorder="1"/>
    <xf numFmtId="3" fontId="29" fillId="0" borderId="3" xfId="0" applyNumberFormat="1" applyFont="1" applyFill="1" applyBorder="1"/>
    <xf numFmtId="0" fontId="28" fillId="0" borderId="3" xfId="1" applyFont="1" applyFill="1" applyBorder="1"/>
    <xf numFmtId="0" fontId="28" fillId="0" borderId="3" xfId="1" applyFont="1" applyBorder="1" applyAlignment="1">
      <alignment horizontal="left"/>
    </xf>
    <xf numFmtId="1" fontId="29" fillId="0" borderId="3" xfId="0" applyNumberFormat="1" applyFont="1" applyFill="1" applyBorder="1" applyAlignment="1">
      <alignment horizontal="center"/>
    </xf>
    <xf numFmtId="0" fontId="29" fillId="0" borderId="3" xfId="0" applyFont="1" applyBorder="1" applyAlignment="1">
      <alignment horizontal="left"/>
    </xf>
    <xf numFmtId="0" fontId="30" fillId="29" borderId="6" xfId="0" applyFont="1" applyFill="1" applyBorder="1" applyAlignment="1">
      <alignment horizontal="center" vertical="center" wrapText="1"/>
    </xf>
    <xf numFmtId="1" fontId="30" fillId="29" borderId="6" xfId="0" applyNumberFormat="1" applyFont="1" applyFill="1" applyBorder="1" applyAlignment="1">
      <alignment horizontal="center" vertical="center" wrapText="1"/>
    </xf>
    <xf numFmtId="0" fontId="30" fillId="29" borderId="8" xfId="0" applyFont="1" applyFill="1" applyBorder="1" applyAlignment="1">
      <alignment horizontal="center" vertical="center" wrapText="1"/>
    </xf>
    <xf numFmtId="0" fontId="30" fillId="16" borderId="36" xfId="0" applyFont="1" applyFill="1" applyBorder="1" applyAlignment="1">
      <alignment horizontal="center" vertical="center" wrapText="1"/>
    </xf>
    <xf numFmtId="0" fontId="30" fillId="16" borderId="37" xfId="0" applyFont="1" applyFill="1" applyBorder="1" applyAlignment="1">
      <alignment horizontal="center" vertical="center" wrapText="1"/>
    </xf>
    <xf numFmtId="0" fontId="30" fillId="16" borderId="38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 wrapText="1"/>
    </xf>
    <xf numFmtId="0" fontId="30" fillId="0" borderId="6" xfId="0" applyFont="1" applyBorder="1" applyAlignment="1">
      <alignment horizontal="center" vertical="center" wrapText="1"/>
    </xf>
    <xf numFmtId="3" fontId="7" fillId="30" borderId="18" xfId="6" applyNumberFormat="1" applyFont="1" applyFill="1" applyBorder="1" applyAlignment="1">
      <alignment vertical="center"/>
    </xf>
    <xf numFmtId="3" fontId="7" fillId="30" borderId="0" xfId="6" applyNumberFormat="1" applyFont="1" applyFill="1" applyBorder="1" applyAlignment="1">
      <alignment vertical="center"/>
    </xf>
    <xf numFmtId="3" fontId="8" fillId="30" borderId="21" xfId="6" applyNumberFormat="1" applyFont="1" applyFill="1" applyBorder="1" applyAlignment="1">
      <alignment vertical="center"/>
    </xf>
    <xf numFmtId="0" fontId="3" fillId="0" borderId="13" xfId="6" applyFont="1" applyFill="1" applyBorder="1" applyAlignment="1">
      <alignment horizontal="center" vertical="center" wrapText="1"/>
    </xf>
    <xf numFmtId="0" fontId="28" fillId="30" borderId="3" xfId="1" applyNumberFormat="1" applyFont="1" applyFill="1" applyBorder="1" applyAlignment="1">
      <alignment horizontal="left"/>
    </xf>
    <xf numFmtId="0" fontId="28" fillId="30" borderId="3" xfId="1" applyFont="1" applyFill="1" applyBorder="1"/>
    <xf numFmtId="164" fontId="29" fillId="30" borderId="3" xfId="0" applyNumberFormat="1" applyFont="1" applyFill="1" applyBorder="1" applyAlignment="1">
      <alignment horizontal="left"/>
    </xf>
    <xf numFmtId="3" fontId="29" fillId="30" borderId="3" xfId="0" applyNumberFormat="1" applyFont="1" applyFill="1" applyBorder="1" applyAlignment="1">
      <alignment horizontal="center"/>
    </xf>
    <xf numFmtId="3" fontId="29" fillId="30" borderId="3" xfId="0" applyNumberFormat="1" applyFont="1" applyFill="1" applyBorder="1" applyAlignment="1">
      <alignment horizontal="right"/>
    </xf>
    <xf numFmtId="4" fontId="29" fillId="30" borderId="3" xfId="0" applyNumberFormat="1" applyFont="1" applyFill="1" applyBorder="1" applyAlignment="1">
      <alignment horizontal="right"/>
    </xf>
    <xf numFmtId="3" fontId="29" fillId="30" borderId="5" xfId="0" applyNumberFormat="1" applyFont="1" applyFill="1" applyBorder="1" applyAlignment="1">
      <alignment horizontal="right"/>
    </xf>
    <xf numFmtId="3" fontId="29" fillId="30" borderId="3" xfId="0" applyNumberFormat="1" applyFont="1" applyFill="1" applyBorder="1"/>
    <xf numFmtId="0" fontId="25" fillId="30" borderId="0" xfId="0" applyFont="1" applyFill="1" applyBorder="1"/>
    <xf numFmtId="0" fontId="25" fillId="30" borderId="0" xfId="0" applyFont="1" applyFill="1"/>
    <xf numFmtId="3" fontId="7" fillId="30" borderId="20" xfId="6" applyNumberFormat="1" applyFont="1" applyFill="1" applyBorder="1" applyAlignment="1">
      <alignment vertical="center"/>
    </xf>
    <xf numFmtId="0" fontId="5" fillId="0" borderId="11" xfId="6" applyFont="1" applyFill="1" applyBorder="1" applyAlignment="1">
      <alignment vertical="center"/>
    </xf>
    <xf numFmtId="0" fontId="5" fillId="0" borderId="26" xfId="6" applyFont="1" applyFill="1" applyBorder="1" applyAlignment="1">
      <alignment vertical="center"/>
    </xf>
    <xf numFmtId="0" fontId="6" fillId="0" borderId="12" xfId="6" applyFont="1" applyFill="1" applyBorder="1" applyAlignment="1">
      <alignment vertical="center"/>
    </xf>
    <xf numFmtId="0" fontId="5" fillId="0" borderId="10" xfId="6" applyFont="1" applyFill="1" applyBorder="1" applyAlignment="1">
      <alignment vertical="center"/>
    </xf>
    <xf numFmtId="0" fontId="5" fillId="0" borderId="19" xfId="6" applyFont="1" applyFill="1" applyBorder="1" applyAlignment="1">
      <alignment vertical="center"/>
    </xf>
    <xf numFmtId="0" fontId="6" fillId="0" borderId="17" xfId="6" applyFont="1" applyFill="1" applyBorder="1" applyAlignment="1">
      <alignment vertical="center"/>
    </xf>
    <xf numFmtId="0" fontId="5" fillId="0" borderId="0" xfId="6" applyFont="1" applyFill="1" applyBorder="1" applyAlignment="1">
      <alignment vertical="center"/>
    </xf>
    <xf numFmtId="3" fontId="6" fillId="0" borderId="21" xfId="6" applyNumberFormat="1" applyFont="1" applyFill="1" applyBorder="1" applyAlignment="1">
      <alignment vertical="center"/>
    </xf>
    <xf numFmtId="3" fontId="5" fillId="0" borderId="26" xfId="6" applyNumberFormat="1" applyFont="1" applyFill="1" applyBorder="1" applyAlignment="1">
      <alignment vertical="center"/>
    </xf>
    <xf numFmtId="3" fontId="6" fillId="0" borderId="12" xfId="6" applyNumberFormat="1" applyFont="1" applyFill="1" applyBorder="1" applyAlignment="1">
      <alignment vertical="center"/>
    </xf>
    <xf numFmtId="0" fontId="20" fillId="0" borderId="14" xfId="6" applyFill="1" applyBorder="1" applyAlignment="1">
      <alignment horizontal="center" vertical="center"/>
    </xf>
    <xf numFmtId="0" fontId="20" fillId="0" borderId="35" xfId="6" applyFill="1" applyBorder="1" applyAlignment="1">
      <alignment horizontal="center" vertical="center"/>
    </xf>
    <xf numFmtId="3" fontId="25" fillId="0" borderId="0" xfId="0" applyNumberFormat="1" applyFont="1" applyBorder="1"/>
    <xf numFmtId="3" fontId="5" fillId="0" borderId="11" xfId="6" applyNumberFormat="1" applyFont="1" applyFill="1" applyBorder="1" applyAlignment="1">
      <alignment horizontal="center" vertical="center"/>
    </xf>
    <xf numFmtId="3" fontId="5" fillId="0" borderId="10" xfId="6" applyNumberFormat="1" applyFont="1" applyFill="1" applyBorder="1" applyAlignment="1">
      <alignment horizontal="center" vertical="center"/>
    </xf>
    <xf numFmtId="0" fontId="5" fillId="0" borderId="20" xfId="6" applyFont="1" applyFill="1" applyBorder="1" applyAlignment="1">
      <alignment vertical="center"/>
    </xf>
    <xf numFmtId="3" fontId="5" fillId="0" borderId="18" xfId="6" applyNumberFormat="1" applyFont="1" applyFill="1" applyBorder="1" applyAlignment="1">
      <alignment horizontal="center" vertical="center"/>
    </xf>
    <xf numFmtId="0" fontId="5" fillId="0" borderId="16" xfId="6" applyFont="1" applyFill="1" applyBorder="1" applyAlignment="1">
      <alignment horizontal="right" vertical="center"/>
    </xf>
    <xf numFmtId="3" fontId="5" fillId="0" borderId="16" xfId="6" applyNumberFormat="1" applyFont="1" applyFill="1" applyBorder="1" applyAlignment="1">
      <alignment horizontal="right" vertical="center"/>
    </xf>
    <xf numFmtId="0" fontId="5" fillId="4" borderId="20" xfId="6" applyFont="1" applyFill="1" applyBorder="1" applyAlignment="1">
      <alignment vertical="center"/>
    </xf>
    <xf numFmtId="1" fontId="5" fillId="4" borderId="20" xfId="6" applyNumberFormat="1" applyFont="1" applyFill="1" applyBorder="1" applyAlignment="1">
      <alignment vertical="center"/>
    </xf>
    <xf numFmtId="3" fontId="5" fillId="4" borderId="18" xfId="6" applyNumberFormat="1" applyFont="1" applyFill="1" applyBorder="1" applyAlignment="1">
      <alignment horizontal="right" vertical="center"/>
    </xf>
    <xf numFmtId="0" fontId="5" fillId="4" borderId="18" xfId="6" applyFont="1" applyFill="1" applyBorder="1" applyAlignment="1">
      <alignment vertical="center"/>
    </xf>
    <xf numFmtId="0" fontId="5" fillId="4" borderId="0" xfId="6" applyFont="1" applyFill="1" applyBorder="1" applyAlignment="1">
      <alignment vertical="center"/>
    </xf>
    <xf numFmtId="3" fontId="6" fillId="4" borderId="21" xfId="6" applyNumberFormat="1" applyFont="1" applyFill="1" applyBorder="1" applyAlignment="1">
      <alignment vertical="center"/>
    </xf>
    <xf numFmtId="0" fontId="20" fillId="4" borderId="0" xfId="6" applyFill="1" applyAlignment="1">
      <alignment vertical="center"/>
    </xf>
    <xf numFmtId="3" fontId="5" fillId="4" borderId="18" xfId="6" applyNumberFormat="1" applyFont="1" applyFill="1" applyBorder="1" applyAlignment="1">
      <alignment vertical="center"/>
    </xf>
    <xf numFmtId="0" fontId="28" fillId="4" borderId="3" xfId="1" applyNumberFormat="1" applyFont="1" applyFill="1" applyBorder="1" applyAlignment="1">
      <alignment horizontal="left"/>
    </xf>
    <xf numFmtId="0" fontId="28" fillId="4" borderId="3" xfId="1" applyFont="1" applyFill="1" applyBorder="1"/>
    <xf numFmtId="164" fontId="29" fillId="4" borderId="3" xfId="0" applyNumberFormat="1" applyFont="1" applyFill="1" applyBorder="1" applyAlignment="1">
      <alignment horizontal="left"/>
    </xf>
    <xf numFmtId="3" fontId="29" fillId="4" borderId="3" xfId="0" applyNumberFormat="1" applyFont="1" applyFill="1" applyBorder="1" applyAlignment="1">
      <alignment horizontal="center"/>
    </xf>
    <xf numFmtId="3" fontId="29" fillId="4" borderId="3" xfId="0" applyNumberFormat="1" applyFont="1" applyFill="1" applyBorder="1" applyAlignment="1"/>
    <xf numFmtId="4" fontId="29" fillId="4" borderId="3" xfId="0" applyNumberFormat="1" applyFont="1" applyFill="1" applyBorder="1" applyAlignment="1">
      <alignment horizontal="right"/>
    </xf>
    <xf numFmtId="3" fontId="29" fillId="4" borderId="3" xfId="0" applyNumberFormat="1" applyFont="1" applyFill="1" applyBorder="1" applyAlignment="1">
      <alignment horizontal="right"/>
    </xf>
    <xf numFmtId="3" fontId="29" fillId="4" borderId="5" xfId="0" applyNumberFormat="1" applyFont="1" applyFill="1" applyBorder="1" applyAlignment="1">
      <alignment horizontal="right"/>
    </xf>
    <xf numFmtId="3" fontId="29" fillId="4" borderId="3" xfId="0" applyNumberFormat="1" applyFont="1" applyFill="1" applyBorder="1"/>
    <xf numFmtId="0" fontId="25" fillId="4" borderId="0" xfId="0" applyFont="1" applyFill="1" applyBorder="1"/>
    <xf numFmtId="0" fontId="25" fillId="4" borderId="0" xfId="0" applyFont="1" applyFill="1"/>
    <xf numFmtId="0" fontId="29" fillId="4" borderId="3" xfId="0" applyFont="1" applyFill="1" applyBorder="1" applyAlignment="1">
      <alignment horizontal="left"/>
    </xf>
    <xf numFmtId="3" fontId="29" fillId="4" borderId="3" xfId="0" applyNumberFormat="1" applyFont="1" applyFill="1" applyBorder="1" applyAlignment="1">
      <alignment wrapText="1"/>
    </xf>
    <xf numFmtId="0" fontId="29" fillId="4" borderId="3" xfId="0" applyNumberFormat="1" applyFont="1" applyFill="1" applyBorder="1" applyAlignment="1">
      <alignment horizontal="left"/>
    </xf>
    <xf numFmtId="0" fontId="28" fillId="15" borderId="3" xfId="1" applyNumberFormat="1" applyFont="1" applyFill="1" applyBorder="1" applyAlignment="1">
      <alignment horizontal="left"/>
    </xf>
    <xf numFmtId="0" fontId="28" fillId="15" borderId="3" xfId="1" applyFont="1" applyFill="1" applyBorder="1"/>
    <xf numFmtId="164" fontId="29" fillId="15" borderId="3" xfId="0" applyNumberFormat="1" applyFont="1" applyFill="1" applyBorder="1" applyAlignment="1">
      <alignment horizontal="left"/>
    </xf>
    <xf numFmtId="3" fontId="29" fillId="15" borderId="3" xfId="0" applyNumberFormat="1" applyFont="1" applyFill="1" applyBorder="1" applyAlignment="1">
      <alignment horizontal="center"/>
    </xf>
    <xf numFmtId="3" fontId="29" fillId="15" borderId="3" xfId="0" applyNumberFormat="1" applyFont="1" applyFill="1" applyBorder="1" applyAlignment="1">
      <alignment horizontal="right"/>
    </xf>
    <xf numFmtId="4" fontId="29" fillId="15" borderId="3" xfId="0" applyNumberFormat="1" applyFont="1" applyFill="1" applyBorder="1" applyAlignment="1">
      <alignment horizontal="right"/>
    </xf>
    <xf numFmtId="3" fontId="29" fillId="15" borderId="5" xfId="0" applyNumberFormat="1" applyFont="1" applyFill="1" applyBorder="1" applyAlignment="1">
      <alignment horizontal="right"/>
    </xf>
    <xf numFmtId="0" fontId="29" fillId="15" borderId="3" xfId="0" applyFont="1" applyFill="1" applyBorder="1"/>
    <xf numFmtId="3" fontId="29" fillId="15" borderId="3" xfId="0" applyNumberFormat="1" applyFont="1" applyFill="1" applyBorder="1"/>
    <xf numFmtId="0" fontId="25" fillId="15" borderId="0" xfId="0" applyFont="1" applyFill="1" applyBorder="1"/>
    <xf numFmtId="0" fontId="25" fillId="15" borderId="0" xfId="0" applyFont="1" applyFill="1"/>
    <xf numFmtId="164" fontId="29" fillId="15" borderId="3" xfId="0" applyNumberFormat="1" applyFont="1" applyFill="1" applyBorder="1" applyAlignment="1">
      <alignment vertical="center"/>
    </xf>
    <xf numFmtId="164" fontId="29" fillId="15" borderId="3" xfId="0" quotePrefix="1" applyNumberFormat="1" applyFont="1" applyFill="1" applyBorder="1" applyAlignment="1">
      <alignment horizontal="left"/>
    </xf>
    <xf numFmtId="0" fontId="29" fillId="15" borderId="3" xfId="0" applyNumberFormat="1" applyFont="1" applyFill="1" applyBorder="1" applyAlignment="1">
      <alignment horizontal="left"/>
    </xf>
    <xf numFmtId="3" fontId="2" fillId="15" borderId="20" xfId="6" applyNumberFormat="1" applyFont="1" applyFill="1" applyBorder="1" applyAlignment="1">
      <alignment vertical="center"/>
    </xf>
    <xf numFmtId="3" fontId="3" fillId="15" borderId="20" xfId="6" applyNumberFormat="1" applyFont="1" applyFill="1" applyBorder="1" applyAlignment="1">
      <alignment vertical="center"/>
    </xf>
    <xf numFmtId="3" fontId="5" fillId="15" borderId="18" xfId="6" applyNumberFormat="1" applyFont="1" applyFill="1" applyBorder="1" applyAlignment="1">
      <alignment vertical="center"/>
    </xf>
    <xf numFmtId="3" fontId="20" fillId="15" borderId="18" xfId="6" applyNumberFormat="1" applyFill="1" applyBorder="1" applyAlignment="1">
      <alignment vertical="center"/>
    </xf>
    <xf numFmtId="3" fontId="20" fillId="15" borderId="0" xfId="6" applyNumberFormat="1" applyFill="1" applyBorder="1" applyAlignment="1">
      <alignment vertical="center"/>
    </xf>
    <xf numFmtId="3" fontId="4" fillId="15" borderId="21" xfId="6" applyNumberFormat="1" applyFont="1" applyFill="1" applyBorder="1" applyAlignment="1">
      <alignment vertical="center"/>
    </xf>
    <xf numFmtId="0" fontId="20" fillId="15" borderId="0" xfId="6" applyFill="1" applyAlignment="1">
      <alignment vertical="center"/>
    </xf>
    <xf numFmtId="0" fontId="28" fillId="2" borderId="3" xfId="1" applyNumberFormat="1" applyFont="1" applyFill="1" applyBorder="1" applyAlignment="1">
      <alignment horizontal="left"/>
    </xf>
    <xf numFmtId="0" fontId="28" fillId="2" borderId="3" xfId="1" applyFont="1" applyFill="1" applyBorder="1"/>
    <xf numFmtId="164" fontId="29" fillId="2" borderId="3" xfId="0" applyNumberFormat="1" applyFont="1" applyFill="1" applyBorder="1" applyAlignment="1">
      <alignment horizontal="left"/>
    </xf>
    <xf numFmtId="3" fontId="29" fillId="2" borderId="3" xfId="0" applyNumberFormat="1" applyFont="1" applyFill="1" applyBorder="1" applyAlignment="1">
      <alignment horizontal="center"/>
    </xf>
    <xf numFmtId="3" fontId="29" fillId="2" borderId="3" xfId="0" applyNumberFormat="1" applyFont="1" applyFill="1" applyBorder="1" applyAlignment="1">
      <alignment horizontal="right"/>
    </xf>
    <xf numFmtId="4" fontId="29" fillId="2" borderId="3" xfId="0" applyNumberFormat="1" applyFont="1" applyFill="1" applyBorder="1" applyAlignment="1">
      <alignment horizontal="right"/>
    </xf>
    <xf numFmtId="3" fontId="29" fillId="2" borderId="5" xfId="0" applyNumberFormat="1" applyFont="1" applyFill="1" applyBorder="1" applyAlignment="1">
      <alignment horizontal="right"/>
    </xf>
    <xf numFmtId="3" fontId="29" fillId="2" borderId="3" xfId="0" applyNumberFormat="1" applyFont="1" applyFill="1" applyBorder="1"/>
    <xf numFmtId="0" fontId="25" fillId="2" borderId="0" xfId="0" applyFont="1" applyFill="1" applyBorder="1"/>
    <xf numFmtId="0" fontId="25" fillId="2" borderId="0" xfId="0" applyFont="1" applyFill="1"/>
    <xf numFmtId="0" fontId="31" fillId="0" borderId="15" xfId="6" applyFont="1" applyFill="1" applyBorder="1" applyAlignment="1">
      <alignment horizontal="center" vertical="center"/>
    </xf>
    <xf numFmtId="0" fontId="32" fillId="0" borderId="12" xfId="6" applyFont="1" applyFill="1" applyBorder="1" applyAlignment="1">
      <alignment vertical="center"/>
    </xf>
    <xf numFmtId="0" fontId="32" fillId="0" borderId="17" xfId="6" applyFont="1" applyFill="1" applyBorder="1" applyAlignment="1">
      <alignment vertical="center"/>
    </xf>
    <xf numFmtId="3" fontId="32" fillId="4" borderId="21" xfId="6" applyNumberFormat="1" applyFont="1" applyFill="1" applyBorder="1" applyAlignment="1">
      <alignment vertical="center"/>
    </xf>
    <xf numFmtId="0" fontId="32" fillId="0" borderId="21" xfId="6" applyFont="1" applyFill="1" applyBorder="1" applyAlignment="1">
      <alignment vertical="center"/>
    </xf>
    <xf numFmtId="3" fontId="32" fillId="0" borderId="12" xfId="6" applyNumberFormat="1" applyFont="1" applyFill="1" applyBorder="1" applyAlignment="1">
      <alignment vertical="center"/>
    </xf>
    <xf numFmtId="3" fontId="33" fillId="0" borderId="21" xfId="6" applyNumberFormat="1" applyFont="1" applyFill="1" applyBorder="1" applyAlignment="1">
      <alignment vertical="center"/>
    </xf>
    <xf numFmtId="3" fontId="33" fillId="30" borderId="21" xfId="6" applyNumberFormat="1" applyFont="1" applyFill="1" applyBorder="1" applyAlignment="1">
      <alignment vertical="center"/>
    </xf>
    <xf numFmtId="3" fontId="33" fillId="0" borderId="24" xfId="6" applyNumberFormat="1" applyFont="1" applyFill="1" applyBorder="1" applyAlignment="1">
      <alignment vertical="center"/>
    </xf>
    <xf numFmtId="10" fontId="34" fillId="0" borderId="21" xfId="6" applyNumberFormat="1" applyFont="1" applyFill="1" applyBorder="1" applyAlignment="1">
      <alignment vertical="center"/>
    </xf>
    <xf numFmtId="3" fontId="31" fillId="15" borderId="21" xfId="6" applyNumberFormat="1" applyFont="1" applyFill="1" applyBorder="1" applyAlignment="1">
      <alignment vertical="center"/>
    </xf>
    <xf numFmtId="0" fontId="31" fillId="0" borderId="0" xfId="6" applyFont="1" applyFill="1" applyAlignment="1">
      <alignment vertical="center"/>
    </xf>
    <xf numFmtId="3" fontId="31" fillId="0" borderId="0" xfId="6" applyNumberFormat="1" applyFont="1" applyFill="1" applyAlignment="1">
      <alignment vertical="center"/>
    </xf>
    <xf numFmtId="17" fontId="2" fillId="0" borderId="11" xfId="6" applyNumberFormat="1" applyFont="1" applyFill="1" applyBorder="1" applyAlignment="1">
      <alignment horizontal="center" vertical="center"/>
    </xf>
    <xf numFmtId="17" fontId="2" fillId="0" borderId="26" xfId="6" applyNumberFormat="1" applyFont="1" applyFill="1" applyBorder="1" applyAlignment="1">
      <alignment horizontal="center" vertical="center"/>
    </xf>
    <xf numFmtId="17" fontId="2" fillId="0" borderId="12" xfId="6" applyNumberFormat="1" applyFont="1" applyFill="1" applyBorder="1" applyAlignment="1">
      <alignment horizontal="center" vertical="center"/>
    </xf>
  </cellXfs>
  <cellStyles count="7">
    <cellStyle name="Milliers 2" xfId="5"/>
    <cellStyle name="Normal" xfId="0" builtinId="0"/>
    <cellStyle name="Normal 2" xfId="1"/>
    <cellStyle name="Normal 3" xfId="2"/>
    <cellStyle name="Normal 4" xfId="6"/>
    <cellStyle name="Pourcentage 2" xfId="3"/>
    <cellStyle name="Pourcentage 3" xfId="4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80630%20SVB%20B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ER%20tab%20bord%2017%20-%20LIVROZE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LANCE%20300618%20FORM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l 300618"/>
    </sheetNames>
    <sheetDataSet>
      <sheetData sheetId="0">
        <row r="83">
          <cell r="A83">
            <v>6033100</v>
          </cell>
          <cell r="B83" t="str">
            <v>Variat. stocks Fourn. Abat &amp; Nettoy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</row>
        <row r="84">
          <cell r="A84">
            <v>6061100</v>
          </cell>
          <cell r="B84" t="str">
            <v>Eau -assainissement</v>
          </cell>
          <cell r="C84">
            <v>0</v>
          </cell>
          <cell r="D84">
            <v>0</v>
          </cell>
          <cell r="E84">
            <v>0</v>
          </cell>
          <cell r="F84">
            <v>48917.24</v>
          </cell>
        </row>
        <row r="85">
          <cell r="A85">
            <v>6061200</v>
          </cell>
          <cell r="B85" t="str">
            <v>Gaz</v>
          </cell>
          <cell r="C85">
            <v>0</v>
          </cell>
          <cell r="D85">
            <v>0</v>
          </cell>
          <cell r="E85">
            <v>0</v>
          </cell>
          <cell r="F85">
            <v>38164.5</v>
          </cell>
        </row>
        <row r="86">
          <cell r="A86">
            <v>6061300</v>
          </cell>
          <cell r="B86" t="str">
            <v>Electricité</v>
          </cell>
          <cell r="C86">
            <v>0</v>
          </cell>
          <cell r="D86">
            <v>0</v>
          </cell>
          <cell r="E86">
            <v>0</v>
          </cell>
          <cell r="F86">
            <v>41922.290000000008</v>
          </cell>
        </row>
        <row r="87">
          <cell r="A87">
            <v>6061400</v>
          </cell>
          <cell r="B87" t="str">
            <v>Carburants</v>
          </cell>
          <cell r="C87">
            <v>0</v>
          </cell>
          <cell r="D87">
            <v>0</v>
          </cell>
          <cell r="E87">
            <v>0</v>
          </cell>
          <cell r="F87">
            <v>83.34</v>
          </cell>
        </row>
        <row r="88">
          <cell r="A88">
            <v>6063100</v>
          </cell>
          <cell r="B88" t="str">
            <v>Four &amp; Consom. Hyg, Net, Person, Ep</v>
          </cell>
          <cell r="C88">
            <v>0</v>
          </cell>
          <cell r="D88">
            <v>0</v>
          </cell>
          <cell r="E88">
            <v>0</v>
          </cell>
          <cell r="F88">
            <v>6328.97</v>
          </cell>
        </row>
        <row r="89">
          <cell r="A89">
            <v>6063200</v>
          </cell>
          <cell r="B89" t="str">
            <v>Petit Outillage &amp; Consom Production</v>
          </cell>
          <cell r="C89">
            <v>0</v>
          </cell>
          <cell r="D89">
            <v>0</v>
          </cell>
          <cell r="E89">
            <v>0</v>
          </cell>
          <cell r="F89">
            <v>10504.18</v>
          </cell>
        </row>
        <row r="90">
          <cell r="A90">
            <v>6063300</v>
          </cell>
          <cell r="B90" t="str">
            <v>Petit Outillag &amp; Consom Maintenance</v>
          </cell>
          <cell r="C90">
            <v>0</v>
          </cell>
          <cell r="D90">
            <v>0</v>
          </cell>
          <cell r="E90">
            <v>0</v>
          </cell>
          <cell r="F90">
            <v>10200.839999999998</v>
          </cell>
        </row>
        <row r="91">
          <cell r="A91">
            <v>6063400</v>
          </cell>
          <cell r="B91" t="str">
            <v>Pièces Entretien des Equip &amp; Matéri</v>
          </cell>
          <cell r="C91">
            <v>0</v>
          </cell>
          <cell r="D91">
            <v>0</v>
          </cell>
          <cell r="E91">
            <v>0</v>
          </cell>
          <cell r="F91">
            <v>6857.9500000000016</v>
          </cell>
        </row>
        <row r="92">
          <cell r="A92">
            <v>6063500</v>
          </cell>
          <cell r="B92" t="str">
            <v>Matériels Portatifs &amp; Autres Equip</v>
          </cell>
          <cell r="C92">
            <v>0</v>
          </cell>
          <cell r="D92">
            <v>0</v>
          </cell>
          <cell r="E92">
            <v>0</v>
          </cell>
          <cell r="F92">
            <v>100</v>
          </cell>
        </row>
        <row r="93">
          <cell r="A93">
            <v>6064100</v>
          </cell>
          <cell r="B93" t="str">
            <v>Fourn. administratives</v>
          </cell>
          <cell r="C93">
            <v>0</v>
          </cell>
          <cell r="D93">
            <v>0</v>
          </cell>
          <cell r="E93">
            <v>0</v>
          </cell>
          <cell r="F93">
            <v>525.65</v>
          </cell>
        </row>
        <row r="94">
          <cell r="A94">
            <v>6111100</v>
          </cell>
          <cell r="B94" t="str">
            <v>Abont entretien fourn linge perso</v>
          </cell>
          <cell r="C94">
            <v>0</v>
          </cell>
          <cell r="D94">
            <v>0</v>
          </cell>
          <cell r="E94">
            <v>0</v>
          </cell>
          <cell r="F94">
            <v>5060.74</v>
          </cell>
        </row>
        <row r="95">
          <cell r="A95">
            <v>6112100</v>
          </cell>
          <cell r="B95" t="str">
            <v>Formation du personnel</v>
          </cell>
          <cell r="C95">
            <v>0</v>
          </cell>
          <cell r="D95">
            <v>0</v>
          </cell>
          <cell r="E95">
            <v>0</v>
          </cell>
          <cell r="F95">
            <v>2765</v>
          </cell>
        </row>
        <row r="96">
          <cell r="A96">
            <v>6113100</v>
          </cell>
          <cell r="B96" t="str">
            <v>Enl. traitement stock mat stécorair</v>
          </cell>
          <cell r="C96">
            <v>0</v>
          </cell>
          <cell r="D96">
            <v>0</v>
          </cell>
          <cell r="E96">
            <v>0</v>
          </cell>
          <cell r="F96">
            <v>420</v>
          </cell>
        </row>
        <row r="97">
          <cell r="A97">
            <v>6113110</v>
          </cell>
          <cell r="B97" t="str">
            <v>Enl. traitement Sarval (Dechets)</v>
          </cell>
          <cell r="C97">
            <v>0</v>
          </cell>
          <cell r="D97">
            <v>0</v>
          </cell>
          <cell r="E97">
            <v>0</v>
          </cell>
          <cell r="F97">
            <v>69138</v>
          </cell>
        </row>
        <row r="98">
          <cell r="A98">
            <v>6113120</v>
          </cell>
          <cell r="B98" t="str">
            <v>Enl. traitement déchets</v>
          </cell>
          <cell r="C98">
            <v>0</v>
          </cell>
          <cell r="D98">
            <v>0</v>
          </cell>
          <cell r="E98">
            <v>0</v>
          </cell>
          <cell r="F98">
            <v>203.7</v>
          </cell>
        </row>
        <row r="99">
          <cell r="A99">
            <v>6121000</v>
          </cell>
          <cell r="B99" t="str">
            <v>Crédit Bail Chariot Elévateur 1</v>
          </cell>
          <cell r="C99">
            <v>0</v>
          </cell>
          <cell r="D99">
            <v>0</v>
          </cell>
          <cell r="E99">
            <v>0</v>
          </cell>
          <cell r="F99">
            <v>871.2600000000001</v>
          </cell>
        </row>
        <row r="100">
          <cell r="A100">
            <v>6122000</v>
          </cell>
          <cell r="B100" t="str">
            <v>Credit Bail Chariot Elevateur 2</v>
          </cell>
          <cell r="C100">
            <v>0</v>
          </cell>
          <cell r="D100">
            <v>0</v>
          </cell>
          <cell r="E100">
            <v>0</v>
          </cell>
          <cell r="F100">
            <v>558.95999999999992</v>
          </cell>
        </row>
        <row r="101">
          <cell r="A101">
            <v>6132000</v>
          </cell>
          <cell r="B101" t="str">
            <v>Location immobilière (loyer abat)</v>
          </cell>
          <cell r="C101">
            <v>0</v>
          </cell>
          <cell r="D101">
            <v>0</v>
          </cell>
          <cell r="E101">
            <v>0</v>
          </cell>
          <cell r="F101">
            <v>12179.34</v>
          </cell>
        </row>
        <row r="102">
          <cell r="A102">
            <v>6133000</v>
          </cell>
          <cell r="B102" t="str">
            <v>Location Mobilière</v>
          </cell>
          <cell r="C102">
            <v>0</v>
          </cell>
          <cell r="D102">
            <v>0</v>
          </cell>
          <cell r="E102">
            <v>0</v>
          </cell>
          <cell r="F102">
            <v>1519.1</v>
          </cell>
        </row>
        <row r="103">
          <cell r="A103">
            <v>613530</v>
          </cell>
          <cell r="B103" t="str">
            <v>Location Téléphone Fixe</v>
          </cell>
          <cell r="C103">
            <v>0</v>
          </cell>
          <cell r="D103">
            <v>0</v>
          </cell>
          <cell r="E103">
            <v>0</v>
          </cell>
          <cell r="F103">
            <v>510.72</v>
          </cell>
        </row>
        <row r="104">
          <cell r="A104">
            <v>6142000</v>
          </cell>
          <cell r="B104" t="str">
            <v>Charges Locatives (t.foncières)</v>
          </cell>
          <cell r="C104">
            <v>0</v>
          </cell>
          <cell r="D104">
            <v>0</v>
          </cell>
          <cell r="E104">
            <v>0</v>
          </cell>
          <cell r="F104">
            <v>10439.5</v>
          </cell>
        </row>
        <row r="105">
          <cell r="A105">
            <v>6155100</v>
          </cell>
          <cell r="B105" t="str">
            <v>Ent. répar. mat. &amp; out.(mat abat)</v>
          </cell>
          <cell r="C105">
            <v>0</v>
          </cell>
          <cell r="D105">
            <v>0</v>
          </cell>
          <cell r="E105">
            <v>0</v>
          </cell>
          <cell r="F105">
            <v>9464.64</v>
          </cell>
        </row>
        <row r="106">
          <cell r="A106">
            <v>6155200</v>
          </cell>
          <cell r="B106" t="str">
            <v>Ent. répar. générales</v>
          </cell>
          <cell r="C106">
            <v>0</v>
          </cell>
          <cell r="D106">
            <v>0</v>
          </cell>
          <cell r="E106">
            <v>0</v>
          </cell>
          <cell r="F106">
            <v>2135.91</v>
          </cell>
        </row>
        <row r="107">
          <cell r="A107">
            <v>6155300</v>
          </cell>
          <cell r="B107" t="str">
            <v>Ent. répar. ch froides</v>
          </cell>
          <cell r="C107">
            <v>0</v>
          </cell>
          <cell r="D107">
            <v>0</v>
          </cell>
          <cell r="E107">
            <v>0</v>
          </cell>
          <cell r="F107">
            <v>4159.26</v>
          </cell>
        </row>
        <row r="108">
          <cell r="A108">
            <v>6155600</v>
          </cell>
          <cell r="B108" t="str">
            <v>Maintenance syst informatique</v>
          </cell>
          <cell r="C108">
            <v>0</v>
          </cell>
          <cell r="D108">
            <v>0</v>
          </cell>
          <cell r="E108">
            <v>0</v>
          </cell>
          <cell r="F108">
            <v>1888.99</v>
          </cell>
        </row>
        <row r="109">
          <cell r="A109">
            <v>6155800</v>
          </cell>
          <cell r="B109" t="str">
            <v>Entretien Pré-Traitement</v>
          </cell>
          <cell r="C109">
            <v>0</v>
          </cell>
          <cell r="D109">
            <v>0</v>
          </cell>
          <cell r="E109">
            <v>0</v>
          </cell>
          <cell r="F109">
            <v>2840.84</v>
          </cell>
        </row>
        <row r="110">
          <cell r="A110">
            <v>6161000</v>
          </cell>
          <cell r="B110" t="str">
            <v>Assurances</v>
          </cell>
          <cell r="C110">
            <v>0</v>
          </cell>
          <cell r="D110">
            <v>0</v>
          </cell>
          <cell r="E110">
            <v>0</v>
          </cell>
          <cell r="F110">
            <v>8631</v>
          </cell>
        </row>
        <row r="111">
          <cell r="A111">
            <v>6171000</v>
          </cell>
          <cell r="B111" t="str">
            <v>Frais d'Etudes/Contrôle Qualité</v>
          </cell>
          <cell r="C111">
            <v>0</v>
          </cell>
          <cell r="D111">
            <v>0</v>
          </cell>
          <cell r="E111">
            <v>0</v>
          </cell>
          <cell r="F111">
            <v>920</v>
          </cell>
        </row>
        <row r="112">
          <cell r="A112">
            <v>6211000</v>
          </cell>
          <cell r="B112" t="str">
            <v>Personnel intérimaire</v>
          </cell>
          <cell r="C112">
            <v>0</v>
          </cell>
          <cell r="D112">
            <v>0</v>
          </cell>
          <cell r="E112">
            <v>0</v>
          </cell>
          <cell r="F112">
            <v>54710.84</v>
          </cell>
        </row>
        <row r="113">
          <cell r="A113">
            <v>6214000</v>
          </cell>
          <cell r="B113" t="str">
            <v>Personnel mis à disposition</v>
          </cell>
          <cell r="C113">
            <v>0</v>
          </cell>
          <cell r="D113">
            <v>0</v>
          </cell>
          <cell r="E113">
            <v>0</v>
          </cell>
          <cell r="F113">
            <v>14301.86</v>
          </cell>
        </row>
        <row r="114">
          <cell r="A114">
            <v>6226100</v>
          </cell>
          <cell r="B114" t="str">
            <v>Honoraires exp. comptable</v>
          </cell>
          <cell r="C114">
            <v>0</v>
          </cell>
          <cell r="D114">
            <v>0</v>
          </cell>
          <cell r="E114">
            <v>0</v>
          </cell>
          <cell r="F114">
            <v>4668.91</v>
          </cell>
        </row>
        <row r="115">
          <cell r="A115">
            <v>622620</v>
          </cell>
          <cell r="B115" t="str">
            <v>Honoraires LEYTON</v>
          </cell>
          <cell r="C115">
            <v>0</v>
          </cell>
          <cell r="D115">
            <v>0</v>
          </cell>
          <cell r="E115">
            <v>0</v>
          </cell>
          <cell r="F115">
            <v>5040</v>
          </cell>
        </row>
        <row r="116">
          <cell r="A116">
            <v>6227100</v>
          </cell>
          <cell r="B116" t="str">
            <v>Frais d'actes &amp; contentieux</v>
          </cell>
          <cell r="C116">
            <v>0</v>
          </cell>
          <cell r="D116">
            <v>0</v>
          </cell>
          <cell r="E116">
            <v>0</v>
          </cell>
          <cell r="F116">
            <v>43.1</v>
          </cell>
        </row>
        <row r="117">
          <cell r="A117">
            <v>6228100</v>
          </cell>
          <cell r="B117" t="str">
            <v>Frais d'Analyses ESB</v>
          </cell>
          <cell r="C117">
            <v>0</v>
          </cell>
          <cell r="D117">
            <v>0</v>
          </cell>
          <cell r="E117">
            <v>0</v>
          </cell>
          <cell r="F117">
            <v>36.299999999999997</v>
          </cell>
        </row>
        <row r="118">
          <cell r="A118">
            <v>6228200</v>
          </cell>
          <cell r="B118" t="str">
            <v>Frais d'Analyses</v>
          </cell>
          <cell r="C118">
            <v>0</v>
          </cell>
          <cell r="D118">
            <v>0</v>
          </cell>
          <cell r="E118">
            <v>0</v>
          </cell>
          <cell r="F118">
            <v>4525.37</v>
          </cell>
        </row>
        <row r="119">
          <cell r="A119">
            <v>6241000</v>
          </cell>
          <cell r="B119" t="str">
            <v>Transports/achats</v>
          </cell>
          <cell r="C119">
            <v>0</v>
          </cell>
          <cell r="D119">
            <v>0</v>
          </cell>
          <cell r="E119">
            <v>0</v>
          </cell>
          <cell r="F119">
            <v>948.5200000000001</v>
          </cell>
        </row>
        <row r="120">
          <cell r="A120">
            <v>6251100</v>
          </cell>
          <cell r="B120" t="str">
            <v>Voyages déplacements du personnel</v>
          </cell>
          <cell r="C120">
            <v>0</v>
          </cell>
          <cell r="D120">
            <v>0</v>
          </cell>
          <cell r="E120">
            <v>0</v>
          </cell>
          <cell r="F120">
            <v>1047.8800000000001</v>
          </cell>
        </row>
        <row r="121">
          <cell r="A121">
            <v>6261000</v>
          </cell>
          <cell r="B121" t="str">
            <v>Affranchissements</v>
          </cell>
          <cell r="C121">
            <v>0</v>
          </cell>
          <cell r="D121">
            <v>0</v>
          </cell>
          <cell r="E121">
            <v>0</v>
          </cell>
          <cell r="F121">
            <v>680.92000000000019</v>
          </cell>
        </row>
        <row r="122">
          <cell r="A122">
            <v>6262000</v>
          </cell>
          <cell r="B122" t="str">
            <v>Téléphone Fax</v>
          </cell>
          <cell r="C122">
            <v>0</v>
          </cell>
          <cell r="D122">
            <v>0</v>
          </cell>
          <cell r="E122">
            <v>0</v>
          </cell>
          <cell r="F122">
            <v>949.8</v>
          </cell>
        </row>
        <row r="123">
          <cell r="A123">
            <v>6263000</v>
          </cell>
          <cell r="B123" t="str">
            <v>Orange (Internet)</v>
          </cell>
          <cell r="C123">
            <v>0</v>
          </cell>
          <cell r="D123">
            <v>0</v>
          </cell>
          <cell r="E123">
            <v>0</v>
          </cell>
          <cell r="F123">
            <v>360</v>
          </cell>
        </row>
        <row r="124">
          <cell r="A124">
            <v>6278100</v>
          </cell>
          <cell r="B124" t="str">
            <v>Services bancaires</v>
          </cell>
          <cell r="C124">
            <v>0</v>
          </cell>
          <cell r="D124">
            <v>0</v>
          </cell>
          <cell r="E124">
            <v>0</v>
          </cell>
          <cell r="F124">
            <v>113.35000000000001</v>
          </cell>
        </row>
        <row r="125">
          <cell r="A125">
            <v>6281000</v>
          </cell>
          <cell r="B125" t="str">
            <v>Cotisations Professionnelles</v>
          </cell>
          <cell r="C125">
            <v>0</v>
          </cell>
          <cell r="D125">
            <v>0</v>
          </cell>
          <cell r="E125">
            <v>0</v>
          </cell>
          <cell r="F125">
            <v>1603.2900000000002</v>
          </cell>
        </row>
        <row r="126">
          <cell r="A126">
            <v>6282000</v>
          </cell>
          <cell r="B126" t="str">
            <v>Cotisation GENFA</v>
          </cell>
          <cell r="C126">
            <v>0</v>
          </cell>
          <cell r="D126">
            <v>0</v>
          </cell>
          <cell r="E126">
            <v>0</v>
          </cell>
          <cell r="F126">
            <v>154</v>
          </cell>
        </row>
        <row r="127">
          <cell r="A127">
            <v>6312000</v>
          </cell>
          <cell r="B127" t="str">
            <v>Taxe d'apprentissage</v>
          </cell>
          <cell r="C127">
            <v>0</v>
          </cell>
          <cell r="D127">
            <v>0</v>
          </cell>
          <cell r="E127">
            <v>0</v>
          </cell>
          <cell r="F127">
            <v>1641.81</v>
          </cell>
        </row>
        <row r="128">
          <cell r="A128">
            <v>6333000</v>
          </cell>
          <cell r="B128" t="str">
            <v>Format. Cont. Cot. à Organismes</v>
          </cell>
          <cell r="C128">
            <v>0</v>
          </cell>
          <cell r="D128">
            <v>0</v>
          </cell>
          <cell r="E128">
            <v>0</v>
          </cell>
          <cell r="F128">
            <v>2695.6499999999996</v>
          </cell>
        </row>
        <row r="129">
          <cell r="A129">
            <v>6334100</v>
          </cell>
          <cell r="B129" t="str">
            <v>Part. Empl. effort CSRUCT</v>
          </cell>
          <cell r="C129">
            <v>0</v>
          </cell>
          <cell r="D129">
            <v>0</v>
          </cell>
          <cell r="E129">
            <v>0</v>
          </cell>
          <cell r="F129">
            <v>1086.3399999999999</v>
          </cell>
        </row>
        <row r="130">
          <cell r="A130">
            <v>6351100</v>
          </cell>
          <cell r="B130" t="str">
            <v>Cot Economique Territoriale</v>
          </cell>
          <cell r="C130">
            <v>0</v>
          </cell>
          <cell r="D130">
            <v>0</v>
          </cell>
          <cell r="E130">
            <v>0</v>
          </cell>
          <cell r="F130">
            <v>10655.5</v>
          </cell>
        </row>
        <row r="131">
          <cell r="A131">
            <v>6378100</v>
          </cell>
          <cell r="B131" t="str">
            <v>Redev.Install.Classées DRIRE</v>
          </cell>
          <cell r="C131">
            <v>0</v>
          </cell>
          <cell r="D131">
            <v>0</v>
          </cell>
          <cell r="E131">
            <v>0</v>
          </cell>
          <cell r="F131">
            <v>1049</v>
          </cell>
        </row>
        <row r="132">
          <cell r="A132">
            <v>6411000</v>
          </cell>
          <cell r="B132" t="str">
            <v>Salaires appointements</v>
          </cell>
          <cell r="C132">
            <v>0</v>
          </cell>
          <cell r="D132">
            <v>0</v>
          </cell>
          <cell r="E132">
            <v>0</v>
          </cell>
          <cell r="F132">
            <v>253393.58</v>
          </cell>
        </row>
        <row r="133">
          <cell r="A133">
            <v>6412000</v>
          </cell>
          <cell r="B133" t="str">
            <v>Provisions Congés payés</v>
          </cell>
          <cell r="C133">
            <v>0</v>
          </cell>
          <cell r="D133">
            <v>0</v>
          </cell>
          <cell r="E133">
            <v>0</v>
          </cell>
          <cell r="F133">
            <v>9612.1600000000035</v>
          </cell>
        </row>
        <row r="134">
          <cell r="A134">
            <v>6412100</v>
          </cell>
          <cell r="B134" t="str">
            <v>Repos compensateurs</v>
          </cell>
          <cell r="C134">
            <v>0</v>
          </cell>
          <cell r="D134">
            <v>0</v>
          </cell>
          <cell r="E134">
            <v>0</v>
          </cell>
          <cell r="F134">
            <v>195</v>
          </cell>
        </row>
        <row r="135">
          <cell r="A135">
            <v>6414000</v>
          </cell>
          <cell r="B135" t="str">
            <v>Indemnités avantages divers</v>
          </cell>
          <cell r="C135">
            <v>0</v>
          </cell>
          <cell r="D135">
            <v>0</v>
          </cell>
          <cell r="E135">
            <v>0</v>
          </cell>
          <cell r="F135">
            <v>880.83999999999992</v>
          </cell>
        </row>
        <row r="136">
          <cell r="A136">
            <v>6451000</v>
          </cell>
          <cell r="B136" t="str">
            <v>Cotisations URSSAF</v>
          </cell>
          <cell r="C136">
            <v>0</v>
          </cell>
          <cell r="D136">
            <v>0</v>
          </cell>
          <cell r="E136">
            <v>0</v>
          </cell>
          <cell r="F136">
            <v>77173.86</v>
          </cell>
        </row>
        <row r="137">
          <cell r="A137">
            <v>6453100</v>
          </cell>
          <cell r="B137" t="str">
            <v>Cot. caiss. retrait. ouvriers</v>
          </cell>
          <cell r="C137">
            <v>0</v>
          </cell>
          <cell r="D137">
            <v>0</v>
          </cell>
          <cell r="E137">
            <v>0</v>
          </cell>
          <cell r="F137">
            <v>14651.26</v>
          </cell>
        </row>
        <row r="138">
          <cell r="A138">
            <v>6453110</v>
          </cell>
          <cell r="B138" t="str">
            <v>Cot. caiss. prevoy. ouvriers</v>
          </cell>
          <cell r="C138">
            <v>0</v>
          </cell>
          <cell r="D138">
            <v>0</v>
          </cell>
          <cell r="E138">
            <v>0</v>
          </cell>
          <cell r="F138">
            <v>2273.52</v>
          </cell>
        </row>
        <row r="139">
          <cell r="A139">
            <v>6453700</v>
          </cell>
          <cell r="B139" t="str">
            <v>Contribution au Paritarisme</v>
          </cell>
          <cell r="C139">
            <v>0</v>
          </cell>
          <cell r="D139">
            <v>0</v>
          </cell>
          <cell r="E139">
            <v>0</v>
          </cell>
          <cell r="F139">
            <v>261</v>
          </cell>
        </row>
        <row r="140">
          <cell r="A140">
            <v>6454000</v>
          </cell>
          <cell r="B140" t="str">
            <v>Cotisations ASSEDIC</v>
          </cell>
          <cell r="C140">
            <v>0</v>
          </cell>
          <cell r="D140">
            <v>0</v>
          </cell>
          <cell r="E140">
            <v>0</v>
          </cell>
          <cell r="F140">
            <v>9925.14</v>
          </cell>
        </row>
        <row r="141">
          <cell r="A141">
            <v>6455000</v>
          </cell>
          <cell r="B141" t="str">
            <v>Mutuelle</v>
          </cell>
          <cell r="C141">
            <v>0</v>
          </cell>
          <cell r="D141">
            <v>0</v>
          </cell>
          <cell r="E141">
            <v>0</v>
          </cell>
          <cell r="F141">
            <v>645.84</v>
          </cell>
        </row>
        <row r="142">
          <cell r="A142">
            <v>6456000</v>
          </cell>
          <cell r="B142" t="str">
            <v>Variation prov ch/cp</v>
          </cell>
          <cell r="C142">
            <v>0</v>
          </cell>
          <cell r="D142">
            <v>0</v>
          </cell>
          <cell r="E142">
            <v>0</v>
          </cell>
          <cell r="F142">
            <v>3268.1399999999994</v>
          </cell>
        </row>
        <row r="143">
          <cell r="A143">
            <v>6456100</v>
          </cell>
          <cell r="B143" t="str">
            <v>Ch.soc.s/repos compensateurs</v>
          </cell>
          <cell r="C143">
            <v>0</v>
          </cell>
          <cell r="D143">
            <v>0</v>
          </cell>
          <cell r="E143">
            <v>0</v>
          </cell>
          <cell r="F143">
            <v>66</v>
          </cell>
        </row>
        <row r="144">
          <cell r="A144">
            <v>6475100</v>
          </cell>
          <cell r="B144" t="str">
            <v>Médecine du Travail</v>
          </cell>
          <cell r="C144">
            <v>0</v>
          </cell>
          <cell r="D144">
            <v>0</v>
          </cell>
          <cell r="E144">
            <v>0</v>
          </cell>
          <cell r="F144">
            <v>1129.5</v>
          </cell>
        </row>
        <row r="145">
          <cell r="A145">
            <v>6580000</v>
          </cell>
          <cell r="B145" t="str">
            <v>Charges div. gestion courante</v>
          </cell>
          <cell r="C145">
            <v>0</v>
          </cell>
          <cell r="D145">
            <v>0</v>
          </cell>
          <cell r="E145">
            <v>0</v>
          </cell>
          <cell r="F145">
            <v>670.68</v>
          </cell>
        </row>
        <row r="146">
          <cell r="A146">
            <v>6581000</v>
          </cell>
          <cell r="B146" t="str">
            <v>Frais Forfaitaire s/Achats</v>
          </cell>
          <cell r="C146">
            <v>0</v>
          </cell>
          <cell r="D146">
            <v>0</v>
          </cell>
          <cell r="E146">
            <v>0</v>
          </cell>
          <cell r="F146">
            <v>182.78</v>
          </cell>
        </row>
        <row r="147">
          <cell r="A147">
            <v>6616000</v>
          </cell>
          <cell r="B147" t="str">
            <v>Intér.banc. &amp;/opér.de financ.</v>
          </cell>
          <cell r="C147">
            <v>0</v>
          </cell>
          <cell r="D147">
            <v>0</v>
          </cell>
          <cell r="E147">
            <v>0</v>
          </cell>
          <cell r="F147">
            <v>69.44</v>
          </cell>
        </row>
        <row r="148">
          <cell r="A148">
            <v>6815000</v>
          </cell>
          <cell r="B148" t="str">
            <v>Dot Prov p/Risques &amp; Ch. Exploitat</v>
          </cell>
          <cell r="C148">
            <v>0</v>
          </cell>
          <cell r="D148">
            <v>0</v>
          </cell>
          <cell r="E148">
            <v>0</v>
          </cell>
          <cell r="F148">
            <v>8000</v>
          </cell>
        </row>
        <row r="149">
          <cell r="A149">
            <v>6817400</v>
          </cell>
          <cell r="B149" t="str">
            <v>Dot/prov. dép. créances</v>
          </cell>
          <cell r="C149">
            <v>0</v>
          </cell>
          <cell r="D149">
            <v>0</v>
          </cell>
          <cell r="E149">
            <v>0</v>
          </cell>
          <cell r="F149">
            <v>2840.67</v>
          </cell>
        </row>
        <row r="150">
          <cell r="A150">
            <v>7038000</v>
          </cell>
          <cell r="B150" t="str">
            <v>Vente de Cuirs</v>
          </cell>
          <cell r="C150">
            <v>0</v>
          </cell>
          <cell r="D150">
            <v>0</v>
          </cell>
          <cell r="E150">
            <v>0</v>
          </cell>
          <cell r="F150">
            <v>44245</v>
          </cell>
        </row>
        <row r="151">
          <cell r="A151">
            <v>7061100</v>
          </cell>
          <cell r="B151" t="str">
            <v>Abattage bovins</v>
          </cell>
          <cell r="C151">
            <v>0</v>
          </cell>
          <cell r="D151">
            <v>0</v>
          </cell>
          <cell r="E151">
            <v>0</v>
          </cell>
          <cell r="F151">
            <v>132919.05999999997</v>
          </cell>
        </row>
        <row r="152">
          <cell r="A152">
            <v>7061200</v>
          </cell>
          <cell r="B152" t="str">
            <v>Abattage chevaux</v>
          </cell>
          <cell r="C152">
            <v>0</v>
          </cell>
          <cell r="D152">
            <v>0</v>
          </cell>
          <cell r="E152">
            <v>0</v>
          </cell>
          <cell r="F152">
            <v>799.7</v>
          </cell>
        </row>
        <row r="153">
          <cell r="A153">
            <v>7061300</v>
          </cell>
          <cell r="B153" t="str">
            <v>Abattage ovins</v>
          </cell>
          <cell r="C153">
            <v>0</v>
          </cell>
          <cell r="D153">
            <v>0</v>
          </cell>
          <cell r="E153">
            <v>0</v>
          </cell>
          <cell r="F153">
            <v>37832.389999999985</v>
          </cell>
        </row>
        <row r="154">
          <cell r="A154">
            <v>7061400</v>
          </cell>
          <cell r="B154" t="str">
            <v>Abattage porcs</v>
          </cell>
          <cell r="C154">
            <v>0</v>
          </cell>
          <cell r="D154">
            <v>0</v>
          </cell>
          <cell r="E154">
            <v>0</v>
          </cell>
          <cell r="F154">
            <v>353894.33000000007</v>
          </cell>
        </row>
        <row r="155">
          <cell r="A155">
            <v>7061410</v>
          </cell>
          <cell r="B155" t="str">
            <v>Pénalités Porcs + 125 Kilos</v>
          </cell>
          <cell r="C155">
            <v>0</v>
          </cell>
          <cell r="D155">
            <v>0</v>
          </cell>
          <cell r="E155">
            <v>0</v>
          </cell>
          <cell r="F155">
            <v>1798.4300000000005</v>
          </cell>
        </row>
        <row r="156">
          <cell r="A156">
            <v>7061500</v>
          </cell>
          <cell r="B156" t="str">
            <v>Abattage veaux</v>
          </cell>
          <cell r="C156">
            <v>0</v>
          </cell>
          <cell r="D156">
            <v>0</v>
          </cell>
          <cell r="E156">
            <v>0</v>
          </cell>
          <cell r="F156">
            <v>47859.14</v>
          </cell>
        </row>
        <row r="157">
          <cell r="A157">
            <v>7061600</v>
          </cell>
          <cell r="B157" t="str">
            <v>Abattage rituel</v>
          </cell>
          <cell r="C157">
            <v>0</v>
          </cell>
          <cell r="D157">
            <v>0</v>
          </cell>
          <cell r="E157">
            <v>0</v>
          </cell>
          <cell r="F157">
            <v>161.5</v>
          </cell>
        </row>
        <row r="158">
          <cell r="A158">
            <v>7062000</v>
          </cell>
          <cell r="B158" t="str">
            <v>Prestations Déchets Ttes Catégories</v>
          </cell>
          <cell r="C158">
            <v>0</v>
          </cell>
          <cell r="D158">
            <v>0</v>
          </cell>
          <cell r="E158">
            <v>0</v>
          </cell>
          <cell r="F158">
            <v>123067.67999999991</v>
          </cell>
        </row>
        <row r="159">
          <cell r="A159">
            <v>7063000</v>
          </cell>
          <cell r="B159" t="str">
            <v>Lavage</v>
          </cell>
          <cell r="C159">
            <v>0</v>
          </cell>
          <cell r="D159">
            <v>0</v>
          </cell>
          <cell r="E159">
            <v>0</v>
          </cell>
          <cell r="F159">
            <v>1501.4599999999998</v>
          </cell>
        </row>
        <row r="160">
          <cell r="A160">
            <v>7063100</v>
          </cell>
          <cell r="B160" t="str">
            <v>Pénallités Frigo</v>
          </cell>
          <cell r="C160">
            <v>0</v>
          </cell>
          <cell r="D160">
            <v>0</v>
          </cell>
          <cell r="E160">
            <v>0</v>
          </cell>
          <cell r="F160">
            <v>2665</v>
          </cell>
        </row>
        <row r="161">
          <cell r="A161">
            <v>7064100</v>
          </cell>
          <cell r="B161" t="str">
            <v>Brulage porcs label</v>
          </cell>
          <cell r="C161">
            <v>0</v>
          </cell>
          <cell r="D161">
            <v>0</v>
          </cell>
          <cell r="E161">
            <v>0</v>
          </cell>
          <cell r="F161">
            <v>2141.5500000000006</v>
          </cell>
        </row>
        <row r="162">
          <cell r="A162">
            <v>7064300</v>
          </cell>
          <cell r="B162" t="str">
            <v>Contribution SPE Porcs</v>
          </cell>
          <cell r="C162">
            <v>0</v>
          </cell>
          <cell r="D162">
            <v>0</v>
          </cell>
          <cell r="E162">
            <v>0</v>
          </cell>
          <cell r="F162">
            <v>2037.7300000000005</v>
          </cell>
        </row>
        <row r="163">
          <cell r="A163">
            <v>7066000</v>
          </cell>
          <cell r="B163" t="str">
            <v>Prestations Dépots Déchets B.R.</v>
          </cell>
          <cell r="C163">
            <v>0</v>
          </cell>
          <cell r="D163">
            <v>0</v>
          </cell>
          <cell r="E163">
            <v>0</v>
          </cell>
          <cell r="F163">
            <v>4259.7599999999993</v>
          </cell>
        </row>
        <row r="164">
          <cell r="A164">
            <v>7081000</v>
          </cell>
          <cell r="B164" t="str">
            <v>Frais d'Analyses ESB</v>
          </cell>
          <cell r="C164">
            <v>0</v>
          </cell>
          <cell r="D164">
            <v>0</v>
          </cell>
          <cell r="E164">
            <v>0</v>
          </cell>
          <cell r="F164">
            <v>42.6</v>
          </cell>
        </row>
        <row r="165">
          <cell r="A165">
            <v>7083000</v>
          </cell>
          <cell r="B165" t="str">
            <v>Loyer Chomont</v>
          </cell>
          <cell r="C165">
            <v>0</v>
          </cell>
          <cell r="D165">
            <v>0</v>
          </cell>
          <cell r="E165">
            <v>0</v>
          </cell>
          <cell r="F165">
            <v>1713.36</v>
          </cell>
        </row>
        <row r="166">
          <cell r="A166">
            <v>7083001</v>
          </cell>
          <cell r="B166" t="str">
            <v>Loyer Rochais</v>
          </cell>
          <cell r="C166">
            <v>0</v>
          </cell>
          <cell r="D166">
            <v>0</v>
          </cell>
          <cell r="E166">
            <v>0</v>
          </cell>
          <cell r="F166">
            <v>1653</v>
          </cell>
        </row>
        <row r="167">
          <cell r="A167">
            <v>7414000</v>
          </cell>
          <cell r="B167" t="str">
            <v>Indémnités Isica</v>
          </cell>
          <cell r="C167">
            <v>0</v>
          </cell>
          <cell r="D167">
            <v>0</v>
          </cell>
          <cell r="E167">
            <v>0</v>
          </cell>
          <cell r="F167">
            <v>2868.47</v>
          </cell>
        </row>
        <row r="168">
          <cell r="A168">
            <v>75800000</v>
          </cell>
          <cell r="B168" t="str">
            <v>Ventes Métaux</v>
          </cell>
          <cell r="C168">
            <v>0</v>
          </cell>
          <cell r="D168">
            <v>0</v>
          </cell>
          <cell r="E168">
            <v>0</v>
          </cell>
          <cell r="F168">
            <v>236.60999999999999</v>
          </cell>
        </row>
        <row r="169">
          <cell r="A169">
            <v>7580000</v>
          </cell>
          <cell r="B169" t="str">
            <v>Pdts divers de gest. courante</v>
          </cell>
          <cell r="C169">
            <v>0</v>
          </cell>
          <cell r="D169">
            <v>0</v>
          </cell>
          <cell r="E169">
            <v>0</v>
          </cell>
          <cell r="F169">
            <v>96.52000000000001</v>
          </cell>
        </row>
        <row r="170">
          <cell r="A170">
            <v>7581000</v>
          </cell>
          <cell r="B170" t="str">
            <v>Frais de Facturation</v>
          </cell>
          <cell r="C170">
            <v>0</v>
          </cell>
          <cell r="D170">
            <v>0</v>
          </cell>
          <cell r="E170">
            <v>0</v>
          </cell>
          <cell r="F170">
            <v>2850</v>
          </cell>
        </row>
        <row r="171">
          <cell r="A171">
            <v>7710000</v>
          </cell>
          <cell r="B171" t="str">
            <v>Prod. exceptionnel s/op. gestion</v>
          </cell>
          <cell r="C171">
            <v>0</v>
          </cell>
          <cell r="D171">
            <v>0</v>
          </cell>
          <cell r="E171">
            <v>0</v>
          </cell>
          <cell r="F171">
            <v>2497.69</v>
          </cell>
        </row>
        <row r="172">
          <cell r="A172">
            <v>772000</v>
          </cell>
          <cell r="B172" t="str">
            <v>Produits sur exercices antérieurs</v>
          </cell>
          <cell r="C172">
            <v>0</v>
          </cell>
          <cell r="D172">
            <v>0</v>
          </cell>
          <cell r="E172">
            <v>0</v>
          </cell>
          <cell r="F172">
            <v>14830</v>
          </cell>
        </row>
        <row r="173">
          <cell r="A173">
            <v>7911000</v>
          </cell>
          <cell r="B173" t="str">
            <v>AN logement</v>
          </cell>
          <cell r="C173">
            <v>0</v>
          </cell>
          <cell r="D173">
            <v>0</v>
          </cell>
          <cell r="E173">
            <v>0</v>
          </cell>
          <cell r="F173">
            <v>1035.04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.bord 2017"/>
      <sheetName val="budget 17"/>
      <sheetName val="t.bord"/>
      <sheetName val="budget03_réalisé02"/>
      <sheetName val="tbord02_réalisé02"/>
      <sheetName val="budget02_réalisé0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300618"/>
    </sheetNames>
    <sheetDataSet>
      <sheetData sheetId="0">
        <row r="1">
          <cell r="A1" t="str">
            <v>6033100</v>
          </cell>
          <cell r="B1" t="str">
            <v>Variat. stocks Fourn. Abat &amp; Nettoy</v>
          </cell>
          <cell r="C1">
            <v>14054.18</v>
          </cell>
          <cell r="D1">
            <v>14054.18</v>
          </cell>
          <cell r="G1">
            <v>0</v>
          </cell>
        </row>
        <row r="2">
          <cell r="A2" t="str">
            <v>6061100</v>
          </cell>
          <cell r="B2" t="str">
            <v>Eau -assainissement</v>
          </cell>
          <cell r="C2">
            <v>56407.13</v>
          </cell>
          <cell r="D2">
            <v>7489.89</v>
          </cell>
          <cell r="E2">
            <v>48917.24</v>
          </cell>
          <cell r="G2">
            <v>48917.24</v>
          </cell>
        </row>
        <row r="3">
          <cell r="A3" t="str">
            <v>6061200</v>
          </cell>
          <cell r="B3" t="str">
            <v>Gaz</v>
          </cell>
          <cell r="C3">
            <v>39656.89</v>
          </cell>
          <cell r="D3">
            <v>1492.39</v>
          </cell>
          <cell r="E3">
            <v>38164.5</v>
          </cell>
          <cell r="G3">
            <v>38164.5</v>
          </cell>
        </row>
        <row r="4">
          <cell r="A4" t="str">
            <v>6061300</v>
          </cell>
          <cell r="B4" t="str">
            <v>Electricité</v>
          </cell>
          <cell r="C4">
            <v>49807.24</v>
          </cell>
          <cell r="D4">
            <v>7884.95</v>
          </cell>
          <cell r="E4">
            <v>41922.29</v>
          </cell>
          <cell r="G4">
            <v>41922.29</v>
          </cell>
        </row>
        <row r="5">
          <cell r="A5" t="str">
            <v>6061400</v>
          </cell>
          <cell r="B5" t="str">
            <v>Carburants</v>
          </cell>
          <cell r="C5">
            <v>83.34</v>
          </cell>
          <cell r="E5">
            <v>83.34</v>
          </cell>
          <cell r="G5">
            <v>83.34</v>
          </cell>
        </row>
        <row r="6">
          <cell r="A6" t="str">
            <v>6063100</v>
          </cell>
          <cell r="B6" t="str">
            <v>Four &amp; Consom. Hyg, Net, Person, Ep</v>
          </cell>
          <cell r="C6">
            <v>6388.35</v>
          </cell>
          <cell r="D6">
            <v>59.38</v>
          </cell>
          <cell r="E6">
            <v>6328.97</v>
          </cell>
          <cell r="G6">
            <v>6328.97</v>
          </cell>
        </row>
        <row r="7">
          <cell r="A7" t="str">
            <v>6063200</v>
          </cell>
          <cell r="B7" t="str">
            <v>Petit Outillage &amp; Consom Production</v>
          </cell>
          <cell r="C7">
            <v>10504.18</v>
          </cell>
          <cell r="E7">
            <v>10504.18</v>
          </cell>
          <cell r="G7">
            <v>10504.18</v>
          </cell>
        </row>
        <row r="8">
          <cell r="A8" t="str">
            <v>6063300</v>
          </cell>
          <cell r="B8" t="str">
            <v>Petit Outillag &amp; Consom Maintenance</v>
          </cell>
          <cell r="C8">
            <v>10500.35</v>
          </cell>
          <cell r="D8">
            <v>299.51</v>
          </cell>
          <cell r="E8">
            <v>10200.84</v>
          </cell>
          <cell r="G8">
            <v>10200.84</v>
          </cell>
        </row>
        <row r="9">
          <cell r="A9" t="str">
            <v>6063400</v>
          </cell>
          <cell r="B9" t="str">
            <v>Pièces Entretien des Equip &amp; Matéri</v>
          </cell>
          <cell r="C9">
            <v>6857.95</v>
          </cell>
          <cell r="E9">
            <v>6857.95</v>
          </cell>
          <cell r="G9">
            <v>6857.95</v>
          </cell>
        </row>
        <row r="10">
          <cell r="A10" t="str">
            <v>6063500</v>
          </cell>
          <cell r="B10" t="str">
            <v>Matériels Portatifs &amp; Autres Equip</v>
          </cell>
          <cell r="C10">
            <v>100</v>
          </cell>
          <cell r="E10">
            <v>100</v>
          </cell>
          <cell r="G10">
            <v>100</v>
          </cell>
        </row>
        <row r="11">
          <cell r="A11" t="str">
            <v>6064100</v>
          </cell>
          <cell r="B11" t="str">
            <v>Fourn. administratives</v>
          </cell>
          <cell r="C11">
            <v>525.65</v>
          </cell>
          <cell r="E11">
            <v>525.65</v>
          </cell>
          <cell r="G11">
            <v>525.65</v>
          </cell>
        </row>
        <row r="12">
          <cell r="A12" t="str">
            <v>6111100</v>
          </cell>
          <cell r="B12" t="str">
            <v>Abont entretien fourn linge perso</v>
          </cell>
          <cell r="C12">
            <v>6086.24</v>
          </cell>
          <cell r="D12">
            <v>1025.5</v>
          </cell>
          <cell r="E12">
            <v>5060.74</v>
          </cell>
          <cell r="G12">
            <v>5060.74</v>
          </cell>
        </row>
        <row r="13">
          <cell r="A13" t="str">
            <v>6112100</v>
          </cell>
          <cell r="B13" t="str">
            <v>Formation du personnel</v>
          </cell>
          <cell r="C13">
            <v>2765</v>
          </cell>
          <cell r="E13">
            <v>2765</v>
          </cell>
          <cell r="G13">
            <v>2765</v>
          </cell>
        </row>
        <row r="14">
          <cell r="A14" t="str">
            <v>6113100</v>
          </cell>
          <cell r="B14" t="str">
            <v>Enl. traitement stock mat stécorair</v>
          </cell>
          <cell r="C14">
            <v>420</v>
          </cell>
          <cell r="E14">
            <v>420</v>
          </cell>
          <cell r="G14">
            <v>420</v>
          </cell>
        </row>
        <row r="15">
          <cell r="A15" t="str">
            <v>6113110</v>
          </cell>
          <cell r="B15" t="str">
            <v>Enl. traitement Sarval (Dechets)</v>
          </cell>
          <cell r="C15">
            <v>70048</v>
          </cell>
          <cell r="D15">
            <v>910</v>
          </cell>
          <cell r="E15">
            <v>69138</v>
          </cell>
          <cell r="G15">
            <v>69138</v>
          </cell>
        </row>
        <row r="16">
          <cell r="A16" t="str">
            <v>6113120</v>
          </cell>
          <cell r="B16" t="str">
            <v xml:space="preserve">Enl. traitement déchets </v>
          </cell>
          <cell r="C16">
            <v>203.7</v>
          </cell>
          <cell r="E16">
            <v>203.7</v>
          </cell>
          <cell r="G16">
            <v>203.7</v>
          </cell>
        </row>
        <row r="17">
          <cell r="A17" t="str">
            <v>6121000</v>
          </cell>
          <cell r="B17" t="str">
            <v>Crédit Bail Chariot Elévateur 1</v>
          </cell>
          <cell r="C17">
            <v>1016.47</v>
          </cell>
          <cell r="D17">
            <v>145.21</v>
          </cell>
          <cell r="E17">
            <v>871.26</v>
          </cell>
          <cell r="G17">
            <v>871.26</v>
          </cell>
        </row>
        <row r="18">
          <cell r="A18" t="str">
            <v>6122000</v>
          </cell>
          <cell r="B18" t="str">
            <v>Credit Bail Chariot Elevateur 2</v>
          </cell>
          <cell r="C18">
            <v>652.12</v>
          </cell>
          <cell r="D18">
            <v>93.16</v>
          </cell>
          <cell r="E18">
            <v>558.96</v>
          </cell>
          <cell r="G18">
            <v>558.96</v>
          </cell>
        </row>
        <row r="19">
          <cell r="A19" t="str">
            <v>6132000</v>
          </cell>
          <cell r="B19" t="str">
            <v>Location immobilière (loyer abat)</v>
          </cell>
          <cell r="C19">
            <v>12179.34</v>
          </cell>
          <cell r="E19">
            <v>12179.34</v>
          </cell>
          <cell r="G19">
            <v>12179.34</v>
          </cell>
        </row>
        <row r="20">
          <cell r="A20" t="str">
            <v>6133000</v>
          </cell>
          <cell r="B20" t="str">
            <v>Location Mobilière</v>
          </cell>
          <cell r="C20">
            <v>1798.38</v>
          </cell>
          <cell r="D20">
            <v>279.27999999999997</v>
          </cell>
          <cell r="E20">
            <v>1519.1</v>
          </cell>
          <cell r="G20">
            <v>1519.1</v>
          </cell>
        </row>
        <row r="21">
          <cell r="A21" t="str">
            <v>613530</v>
          </cell>
          <cell r="B21" t="str">
            <v>Location Téléphone Fixe</v>
          </cell>
          <cell r="C21">
            <v>510.72</v>
          </cell>
          <cell r="E21">
            <v>510.72</v>
          </cell>
          <cell r="G21">
            <v>510.72</v>
          </cell>
        </row>
        <row r="22">
          <cell r="A22" t="str">
            <v>6142000</v>
          </cell>
          <cell r="B22" t="str">
            <v>Charges Locatives (t.foncières)</v>
          </cell>
          <cell r="C22">
            <v>10439.5</v>
          </cell>
          <cell r="E22">
            <v>10439.5</v>
          </cell>
          <cell r="G22">
            <v>10439.5</v>
          </cell>
        </row>
        <row r="23">
          <cell r="A23" t="str">
            <v>6155100</v>
          </cell>
          <cell r="B23" t="str">
            <v>Ent. répar. mat. &amp; out.(mat abat)</v>
          </cell>
          <cell r="C23">
            <v>9464.64</v>
          </cell>
          <cell r="E23">
            <v>9464.64</v>
          </cell>
          <cell r="G23">
            <v>9464.64</v>
          </cell>
        </row>
        <row r="24">
          <cell r="A24" t="str">
            <v>6155200</v>
          </cell>
          <cell r="B24" t="str">
            <v>Ent. répar. générales</v>
          </cell>
          <cell r="C24">
            <v>2252.04</v>
          </cell>
          <cell r="D24">
            <v>116.13</v>
          </cell>
          <cell r="E24">
            <v>2135.91</v>
          </cell>
          <cell r="G24">
            <v>2135.91</v>
          </cell>
        </row>
        <row r="25">
          <cell r="A25" t="str">
            <v>6155300</v>
          </cell>
          <cell r="B25" t="str">
            <v>Ent. répar. ch froides</v>
          </cell>
          <cell r="C25">
            <v>4370.42</v>
          </cell>
          <cell r="D25">
            <v>1147.56</v>
          </cell>
          <cell r="E25">
            <v>3222.86</v>
          </cell>
          <cell r="G25">
            <v>3222.86</v>
          </cell>
        </row>
        <row r="26">
          <cell r="A26" t="str">
            <v>6155400</v>
          </cell>
          <cell r="B26" t="str">
            <v>Ent. répar. chaufferie</v>
          </cell>
          <cell r="C26">
            <v>936.4</v>
          </cell>
          <cell r="E26">
            <v>936.4</v>
          </cell>
          <cell r="G26">
            <v>936.4</v>
          </cell>
        </row>
        <row r="27">
          <cell r="A27" t="str">
            <v>6155600</v>
          </cell>
          <cell r="B27" t="str">
            <v>Maintenance syst informatique</v>
          </cell>
          <cell r="C27">
            <v>3715.71</v>
          </cell>
          <cell r="D27">
            <v>1826.72</v>
          </cell>
          <cell r="E27">
            <v>1888.99</v>
          </cell>
          <cell r="G27">
            <v>1888.99</v>
          </cell>
        </row>
        <row r="28">
          <cell r="A28" t="str">
            <v>6155800</v>
          </cell>
          <cell r="B28" t="str">
            <v>Entretien Pré-Traitement</v>
          </cell>
          <cell r="C28">
            <v>2840.84</v>
          </cell>
          <cell r="E28">
            <v>2840.84</v>
          </cell>
          <cell r="G28">
            <v>2840.84</v>
          </cell>
        </row>
        <row r="29">
          <cell r="A29" t="str">
            <v>6161000</v>
          </cell>
          <cell r="B29" t="str">
            <v xml:space="preserve">Assurances </v>
          </cell>
          <cell r="C29">
            <v>17418</v>
          </cell>
          <cell r="D29">
            <v>8787</v>
          </cell>
          <cell r="E29">
            <v>8631</v>
          </cell>
          <cell r="G29">
            <v>8631</v>
          </cell>
        </row>
        <row r="30">
          <cell r="A30" t="str">
            <v>6171000</v>
          </cell>
          <cell r="B30" t="str">
            <v>Frais d'Etudes/Contrôle Qualité</v>
          </cell>
          <cell r="C30">
            <v>920</v>
          </cell>
          <cell r="E30">
            <v>920</v>
          </cell>
          <cell r="G30">
            <v>920</v>
          </cell>
        </row>
        <row r="31">
          <cell r="A31" t="str">
            <v>6211000</v>
          </cell>
          <cell r="B31" t="str">
            <v>Personnel intérimaire</v>
          </cell>
          <cell r="C31">
            <v>54710.84</v>
          </cell>
          <cell r="E31">
            <v>54710.84</v>
          </cell>
          <cell r="G31">
            <v>54710.84</v>
          </cell>
        </row>
        <row r="32">
          <cell r="A32" t="str">
            <v>6214000</v>
          </cell>
          <cell r="B32" t="str">
            <v>Personnel mis à disposition</v>
          </cell>
          <cell r="C32">
            <v>14301.86</v>
          </cell>
          <cell r="E32">
            <v>14301.86</v>
          </cell>
          <cell r="G32">
            <v>14301.86</v>
          </cell>
        </row>
        <row r="33">
          <cell r="A33" t="str">
            <v>6226100</v>
          </cell>
          <cell r="B33" t="str">
            <v>Honoraires exp. comptable</v>
          </cell>
          <cell r="C33">
            <v>9626.91</v>
          </cell>
          <cell r="D33">
            <v>4958</v>
          </cell>
          <cell r="E33">
            <v>4668.91</v>
          </cell>
          <cell r="G33">
            <v>4668.91</v>
          </cell>
        </row>
        <row r="34">
          <cell r="A34" t="str">
            <v>622620</v>
          </cell>
          <cell r="B34" t="str">
            <v>Honoraires LEYTON</v>
          </cell>
          <cell r="C34">
            <v>5040</v>
          </cell>
          <cell r="E34">
            <v>5040</v>
          </cell>
          <cell r="G34">
            <v>5040</v>
          </cell>
        </row>
        <row r="35">
          <cell r="A35" t="str">
            <v>6227100</v>
          </cell>
          <cell r="B35" t="str">
            <v>Frais d'actes &amp; contentieux</v>
          </cell>
          <cell r="C35">
            <v>43.1</v>
          </cell>
          <cell r="E35">
            <v>43.1</v>
          </cell>
          <cell r="G35">
            <v>43.1</v>
          </cell>
        </row>
        <row r="36">
          <cell r="A36" t="str">
            <v>6228100</v>
          </cell>
          <cell r="B36" t="str">
            <v>Frais d'Analyses ESB</v>
          </cell>
          <cell r="C36">
            <v>36.299999999999997</v>
          </cell>
          <cell r="E36">
            <v>36.299999999999997</v>
          </cell>
          <cell r="G36">
            <v>36.299999999999997</v>
          </cell>
        </row>
        <row r="37">
          <cell r="A37" t="str">
            <v>6228200</v>
          </cell>
          <cell r="B37" t="str">
            <v>Frais d'Analyses</v>
          </cell>
          <cell r="C37">
            <v>4634.79</v>
          </cell>
          <cell r="D37">
            <v>109.42</v>
          </cell>
          <cell r="E37">
            <v>4525.37</v>
          </cell>
          <cell r="G37">
            <v>4525.37</v>
          </cell>
        </row>
        <row r="38">
          <cell r="A38" t="str">
            <v>6241000</v>
          </cell>
          <cell r="B38" t="str">
            <v>Transports/achats</v>
          </cell>
          <cell r="C38">
            <v>948.52</v>
          </cell>
          <cell r="E38">
            <v>948.52</v>
          </cell>
          <cell r="G38">
            <v>948.52</v>
          </cell>
        </row>
        <row r="39">
          <cell r="A39" t="str">
            <v>6251100</v>
          </cell>
          <cell r="B39" t="str">
            <v>Voyages déplacements du personnel</v>
          </cell>
          <cell r="C39">
            <v>1047.8800000000001</v>
          </cell>
          <cell r="E39">
            <v>1047.8800000000001</v>
          </cell>
          <cell r="G39">
            <v>1047.8800000000001</v>
          </cell>
        </row>
        <row r="40">
          <cell r="A40" t="str">
            <v>6261000</v>
          </cell>
          <cell r="B40" t="str">
            <v>Affranchissements</v>
          </cell>
          <cell r="C40">
            <v>680.92</v>
          </cell>
          <cell r="E40">
            <v>680.92</v>
          </cell>
          <cell r="G40">
            <v>680.92</v>
          </cell>
        </row>
        <row r="41">
          <cell r="A41" t="str">
            <v>6262000</v>
          </cell>
          <cell r="B41" t="str">
            <v>Téléphone Fax</v>
          </cell>
          <cell r="C41">
            <v>1048.5999999999999</v>
          </cell>
          <cell r="D41">
            <v>98.8</v>
          </cell>
          <cell r="E41">
            <v>949.8</v>
          </cell>
          <cell r="G41">
            <v>949.8</v>
          </cell>
        </row>
        <row r="42">
          <cell r="A42" t="str">
            <v>6263000</v>
          </cell>
          <cell r="B42" t="str">
            <v>Orange (Internet)</v>
          </cell>
          <cell r="C42">
            <v>360</v>
          </cell>
          <cell r="E42">
            <v>360</v>
          </cell>
          <cell r="G42">
            <v>360</v>
          </cell>
        </row>
        <row r="43">
          <cell r="A43" t="str">
            <v>6278100</v>
          </cell>
          <cell r="B43" t="str">
            <v>Services bancaires</v>
          </cell>
          <cell r="C43">
            <v>138.09</v>
          </cell>
          <cell r="D43">
            <v>24.74</v>
          </cell>
          <cell r="E43">
            <v>113.35</v>
          </cell>
          <cell r="G43">
            <v>113.35</v>
          </cell>
        </row>
        <row r="44">
          <cell r="A44" t="str">
            <v>6281000</v>
          </cell>
          <cell r="B44" t="str">
            <v>Cotisations Professionnelles</v>
          </cell>
          <cell r="C44">
            <v>3206.57</v>
          </cell>
          <cell r="D44">
            <v>1603.28</v>
          </cell>
          <cell r="E44">
            <v>1603.29</v>
          </cell>
          <cell r="G44">
            <v>1603.29</v>
          </cell>
        </row>
        <row r="45">
          <cell r="A45" t="str">
            <v>6282000</v>
          </cell>
          <cell r="B45" t="str">
            <v>Cotisation GENFA</v>
          </cell>
          <cell r="C45">
            <v>308</v>
          </cell>
          <cell r="D45">
            <v>154</v>
          </cell>
          <cell r="E45">
            <v>154</v>
          </cell>
          <cell r="G45">
            <v>154</v>
          </cell>
        </row>
        <row r="46">
          <cell r="A46" t="str">
            <v>6312000</v>
          </cell>
          <cell r="B46" t="str">
            <v>Taxe d'apprentissage</v>
          </cell>
          <cell r="C46">
            <v>1641.81</v>
          </cell>
          <cell r="E46">
            <v>1641.81</v>
          </cell>
          <cell r="G46">
            <v>1641.81</v>
          </cell>
        </row>
        <row r="47">
          <cell r="A47" t="str">
            <v>6333000</v>
          </cell>
          <cell r="B47" t="str">
            <v>Format. Cont. Cot. à Organismes</v>
          </cell>
          <cell r="C47">
            <v>2695.65</v>
          </cell>
          <cell r="E47">
            <v>2695.65</v>
          </cell>
          <cell r="G47">
            <v>2695.65</v>
          </cell>
        </row>
        <row r="48">
          <cell r="A48" t="str">
            <v>6334100</v>
          </cell>
          <cell r="B48" t="str">
            <v>Part. Empl. effort CSRUCT</v>
          </cell>
          <cell r="C48">
            <v>1086.3399999999999</v>
          </cell>
          <cell r="E48">
            <v>1086.3399999999999</v>
          </cell>
          <cell r="G48">
            <v>1086.3399999999999</v>
          </cell>
        </row>
        <row r="49">
          <cell r="A49" t="str">
            <v>6351100</v>
          </cell>
          <cell r="B49" t="str">
            <v>Cot Economique Territoriale</v>
          </cell>
          <cell r="C49">
            <v>10662.5</v>
          </cell>
          <cell r="D49">
            <v>7</v>
          </cell>
          <cell r="E49">
            <v>10655.5</v>
          </cell>
          <cell r="G49">
            <v>10655.5</v>
          </cell>
        </row>
        <row r="50">
          <cell r="A50" t="str">
            <v>6378100</v>
          </cell>
          <cell r="B50" t="str">
            <v>Redev.Install.Classées DRIRE</v>
          </cell>
          <cell r="C50">
            <v>1049</v>
          </cell>
          <cell r="E50">
            <v>1049</v>
          </cell>
          <cell r="G50">
            <v>1049</v>
          </cell>
        </row>
        <row r="51">
          <cell r="A51" t="str">
            <v>6411000</v>
          </cell>
          <cell r="B51" t="str">
            <v>Salaires appointements</v>
          </cell>
          <cell r="C51">
            <v>253393.58</v>
          </cell>
          <cell r="E51">
            <v>253393.58</v>
          </cell>
          <cell r="G51">
            <v>253393.58</v>
          </cell>
        </row>
        <row r="52">
          <cell r="A52" t="str">
            <v>6412000</v>
          </cell>
          <cell r="B52" t="str">
            <v>Provisions Congés payés</v>
          </cell>
          <cell r="C52">
            <v>56768.37</v>
          </cell>
          <cell r="D52">
            <v>47156.21</v>
          </cell>
          <cell r="E52">
            <v>9612.16</v>
          </cell>
          <cell r="G52">
            <v>9612.16</v>
          </cell>
        </row>
        <row r="53">
          <cell r="A53" t="str">
            <v>6412100</v>
          </cell>
          <cell r="B53" t="str">
            <v>Repos compensateurs</v>
          </cell>
          <cell r="C53">
            <v>4545</v>
          </cell>
          <cell r="D53">
            <v>4350</v>
          </cell>
          <cell r="E53">
            <v>195</v>
          </cell>
          <cell r="G53">
            <v>195</v>
          </cell>
        </row>
        <row r="54">
          <cell r="A54" t="str">
            <v>6414000</v>
          </cell>
          <cell r="B54" t="str">
            <v>Indemnités avantages divers</v>
          </cell>
          <cell r="C54">
            <v>880.84</v>
          </cell>
          <cell r="E54">
            <v>880.84</v>
          </cell>
          <cell r="G54">
            <v>880.84</v>
          </cell>
        </row>
        <row r="55">
          <cell r="A55" t="str">
            <v>6451000</v>
          </cell>
          <cell r="B55" t="str">
            <v>Cotisations URSSAF</v>
          </cell>
          <cell r="C55">
            <v>77173.86</v>
          </cell>
          <cell r="E55">
            <v>77173.86</v>
          </cell>
          <cell r="G55">
            <v>77173.86</v>
          </cell>
        </row>
        <row r="56">
          <cell r="A56" t="str">
            <v>6453100</v>
          </cell>
          <cell r="B56" t="str">
            <v>Cot. caiss. retrait. ouvriers</v>
          </cell>
          <cell r="C56">
            <v>14651.26</v>
          </cell>
          <cell r="E56">
            <v>14651.26</v>
          </cell>
          <cell r="G56">
            <v>14651.26</v>
          </cell>
        </row>
        <row r="57">
          <cell r="A57" t="str">
            <v>6453110</v>
          </cell>
          <cell r="B57" t="str">
            <v>Cot. caiss. prevoy. ouvriers</v>
          </cell>
          <cell r="C57">
            <v>2273.52</v>
          </cell>
          <cell r="E57">
            <v>2273.52</v>
          </cell>
          <cell r="G57">
            <v>2273.52</v>
          </cell>
        </row>
        <row r="58">
          <cell r="A58" t="str">
            <v>6453700</v>
          </cell>
          <cell r="B58" t="str">
            <v>Contribution au Paritarisme</v>
          </cell>
          <cell r="C58">
            <v>261</v>
          </cell>
          <cell r="E58">
            <v>261</v>
          </cell>
          <cell r="G58">
            <v>261</v>
          </cell>
        </row>
        <row r="59">
          <cell r="A59" t="str">
            <v>6454000</v>
          </cell>
          <cell r="B59" t="str">
            <v>Cotisations ASSEDIC</v>
          </cell>
          <cell r="C59">
            <v>9925.14</v>
          </cell>
          <cell r="E59">
            <v>9925.14</v>
          </cell>
          <cell r="G59">
            <v>9925.14</v>
          </cell>
        </row>
        <row r="60">
          <cell r="A60" t="str">
            <v>6455000</v>
          </cell>
          <cell r="B60" t="str">
            <v>Mutuelle</v>
          </cell>
          <cell r="C60">
            <v>645.84</v>
          </cell>
          <cell r="E60">
            <v>645.84</v>
          </cell>
          <cell r="G60">
            <v>645.84</v>
          </cell>
        </row>
        <row r="61">
          <cell r="A61" t="str">
            <v>6456000</v>
          </cell>
          <cell r="B61" t="str">
            <v>Variation prov ch/cp</v>
          </cell>
          <cell r="C61">
            <v>19301.25</v>
          </cell>
          <cell r="D61">
            <v>16033.11</v>
          </cell>
          <cell r="E61">
            <v>3268.14</v>
          </cell>
          <cell r="G61">
            <v>3268.14</v>
          </cell>
        </row>
        <row r="62">
          <cell r="A62" t="str">
            <v>6456100</v>
          </cell>
          <cell r="B62" t="str">
            <v>Ch.soc.s/repos compensateurs</v>
          </cell>
          <cell r="C62">
            <v>1545</v>
          </cell>
          <cell r="D62">
            <v>1479</v>
          </cell>
          <cell r="E62">
            <v>66</v>
          </cell>
          <cell r="G62">
            <v>66</v>
          </cell>
        </row>
        <row r="63">
          <cell r="A63" t="str">
            <v>6475100</v>
          </cell>
          <cell r="B63" t="str">
            <v>Médecine du Travail</v>
          </cell>
          <cell r="C63">
            <v>2259</v>
          </cell>
          <cell r="D63">
            <v>1129.5</v>
          </cell>
          <cell r="E63">
            <v>1129.5</v>
          </cell>
          <cell r="G63">
            <v>1129.5</v>
          </cell>
        </row>
        <row r="64">
          <cell r="A64" t="str">
            <v>6580000</v>
          </cell>
          <cell r="B64" t="str">
            <v>Charges div. gestion courante</v>
          </cell>
          <cell r="C64">
            <v>670.68</v>
          </cell>
          <cell r="E64">
            <v>670.68</v>
          </cell>
          <cell r="G64">
            <v>670.68</v>
          </cell>
        </row>
        <row r="65">
          <cell r="A65" t="str">
            <v>6581000</v>
          </cell>
          <cell r="B65" t="str">
            <v>Frais Forfaitaire s/Achats</v>
          </cell>
          <cell r="C65">
            <v>182.78</v>
          </cell>
          <cell r="E65">
            <v>182.78</v>
          </cell>
          <cell r="G65">
            <v>182.78</v>
          </cell>
        </row>
        <row r="66">
          <cell r="A66" t="str">
            <v>6616000</v>
          </cell>
          <cell r="B66" t="str">
            <v>Intér.banc. &amp;/opér.de financ.</v>
          </cell>
          <cell r="C66">
            <v>85</v>
          </cell>
          <cell r="D66">
            <v>15.56</v>
          </cell>
          <cell r="E66">
            <v>69.44</v>
          </cell>
          <cell r="G66">
            <v>69.44</v>
          </cell>
        </row>
        <row r="67">
          <cell r="A67" t="str">
            <v>6815000</v>
          </cell>
          <cell r="B67" t="str">
            <v>Dot Prov p/Risques &amp; Ch. Exploitat</v>
          </cell>
          <cell r="C67">
            <v>8000</v>
          </cell>
          <cell r="E67">
            <v>8000</v>
          </cell>
          <cell r="G67">
            <v>8000</v>
          </cell>
        </row>
        <row r="68">
          <cell r="A68" t="str">
            <v>6817400</v>
          </cell>
          <cell r="B68" t="str">
            <v>Dot/prov. dép. créances</v>
          </cell>
          <cell r="C68">
            <v>2840.67</v>
          </cell>
          <cell r="E68">
            <v>2840.67</v>
          </cell>
          <cell r="G68">
            <v>2840.67</v>
          </cell>
        </row>
        <row r="69">
          <cell r="A69" t="str">
            <v>7038000</v>
          </cell>
          <cell r="B69" t="str">
            <v>Vente de Cuirs</v>
          </cell>
          <cell r="C69">
            <v>14105</v>
          </cell>
          <cell r="D69">
            <v>58350</v>
          </cell>
          <cell r="F69">
            <v>44245</v>
          </cell>
          <cell r="G69">
            <v>-44245</v>
          </cell>
        </row>
        <row r="70">
          <cell r="A70" t="str">
            <v>7061100</v>
          </cell>
          <cell r="B70" t="str">
            <v>Abattage bovins</v>
          </cell>
          <cell r="C70">
            <v>6878.2</v>
          </cell>
          <cell r="D70">
            <v>139797.26</v>
          </cell>
          <cell r="F70">
            <v>132919.06</v>
          </cell>
          <cell r="G70">
            <v>-132919.06</v>
          </cell>
        </row>
        <row r="71">
          <cell r="A71" t="str">
            <v>7061200</v>
          </cell>
          <cell r="B71" t="str">
            <v>Abattage chevaux</v>
          </cell>
          <cell r="C71">
            <v>40.76</v>
          </cell>
          <cell r="D71">
            <v>840.46</v>
          </cell>
          <cell r="F71">
            <v>799.7</v>
          </cell>
          <cell r="G71">
            <v>-799.7</v>
          </cell>
        </row>
        <row r="72">
          <cell r="A72" t="str">
            <v>7061300</v>
          </cell>
          <cell r="B72" t="str">
            <v>Abattage ovins</v>
          </cell>
          <cell r="C72">
            <v>4127.2299999999996</v>
          </cell>
          <cell r="D72">
            <v>41959.62</v>
          </cell>
          <cell r="F72">
            <v>37832.39</v>
          </cell>
          <cell r="G72">
            <v>-37832.39</v>
          </cell>
        </row>
        <row r="73">
          <cell r="A73" t="str">
            <v>7061400</v>
          </cell>
          <cell r="B73" t="str">
            <v>Abattage porcs</v>
          </cell>
          <cell r="C73">
            <v>70846.710000000006</v>
          </cell>
          <cell r="D73">
            <v>424741.04</v>
          </cell>
          <cell r="F73">
            <v>353894.33</v>
          </cell>
          <cell r="G73">
            <v>-353894.33</v>
          </cell>
        </row>
        <row r="74">
          <cell r="A74" t="str">
            <v>7061410</v>
          </cell>
          <cell r="B74" t="str">
            <v>Pénalités Porcs + 125 Kilos</v>
          </cell>
          <cell r="C74">
            <v>171.66</v>
          </cell>
          <cell r="D74">
            <v>1970.09</v>
          </cell>
          <cell r="F74">
            <v>1798.43</v>
          </cell>
          <cell r="G74">
            <v>-1798.43</v>
          </cell>
        </row>
        <row r="75">
          <cell r="A75" t="str">
            <v>7061500</v>
          </cell>
          <cell r="B75" t="str">
            <v>Abattage veaux</v>
          </cell>
          <cell r="C75">
            <v>6060.95</v>
          </cell>
          <cell r="D75">
            <v>53920.09</v>
          </cell>
          <cell r="F75">
            <v>47859.14</v>
          </cell>
          <cell r="G75">
            <v>-47859.14</v>
          </cell>
        </row>
        <row r="76">
          <cell r="A76" t="str">
            <v>7061600</v>
          </cell>
          <cell r="B76" t="str">
            <v>Abattage rituel</v>
          </cell>
          <cell r="D76">
            <v>161.5</v>
          </cell>
          <cell r="F76">
            <v>161.5</v>
          </cell>
          <cell r="G76">
            <v>-161.5</v>
          </cell>
        </row>
        <row r="77">
          <cell r="A77" t="str">
            <v>7062000</v>
          </cell>
          <cell r="B77" t="str">
            <v>Prestations Déchets Ttes Catégories</v>
          </cell>
          <cell r="C77">
            <v>14823.38</v>
          </cell>
          <cell r="D77">
            <v>137891.06</v>
          </cell>
          <cell r="F77">
            <v>123067.68</v>
          </cell>
          <cell r="G77">
            <v>-123067.68</v>
          </cell>
        </row>
        <row r="78">
          <cell r="A78" t="str">
            <v>7063000</v>
          </cell>
          <cell r="B78" t="str">
            <v>Lavage</v>
          </cell>
          <cell r="C78">
            <v>10.029999999999999</v>
          </cell>
          <cell r="D78">
            <v>1511.49</v>
          </cell>
          <cell r="F78">
            <v>1501.46</v>
          </cell>
          <cell r="G78">
            <v>-1501.46</v>
          </cell>
        </row>
        <row r="79">
          <cell r="A79" t="str">
            <v>7063100</v>
          </cell>
          <cell r="B79" t="str">
            <v>Pénallités Frigo</v>
          </cell>
          <cell r="C79">
            <v>20</v>
          </cell>
          <cell r="D79">
            <v>2685</v>
          </cell>
          <cell r="F79">
            <v>2665</v>
          </cell>
          <cell r="G79">
            <v>-2665</v>
          </cell>
        </row>
        <row r="80">
          <cell r="A80" t="str">
            <v>7064100</v>
          </cell>
          <cell r="B80" t="str">
            <v>Brulage porcs label</v>
          </cell>
          <cell r="C80">
            <v>405.6</v>
          </cell>
          <cell r="D80">
            <v>2547.15</v>
          </cell>
          <cell r="F80">
            <v>2141.5500000000002</v>
          </cell>
          <cell r="G80">
            <v>-2141.5500000000002</v>
          </cell>
        </row>
        <row r="81">
          <cell r="A81" t="str">
            <v>7064300</v>
          </cell>
          <cell r="B81" t="str">
            <v>Contribution SPE Porcs</v>
          </cell>
          <cell r="C81">
            <v>417.64</v>
          </cell>
          <cell r="D81">
            <v>2455.37</v>
          </cell>
          <cell r="F81">
            <v>2037.73</v>
          </cell>
          <cell r="G81">
            <v>-2037.73</v>
          </cell>
        </row>
        <row r="82">
          <cell r="A82" t="str">
            <v>7066000</v>
          </cell>
          <cell r="B82" t="str">
            <v>Prestations Dépots Déchets B.R.</v>
          </cell>
          <cell r="C82">
            <v>115.71</v>
          </cell>
          <cell r="D82">
            <v>4375.47</v>
          </cell>
          <cell r="F82">
            <v>4259.76</v>
          </cell>
          <cell r="G82">
            <v>-4259.76</v>
          </cell>
        </row>
        <row r="83">
          <cell r="A83" t="str">
            <v>7081000</v>
          </cell>
          <cell r="B83" t="str">
            <v>Frais d'Analyses ESB</v>
          </cell>
          <cell r="D83">
            <v>42.6</v>
          </cell>
          <cell r="F83">
            <v>42.6</v>
          </cell>
          <cell r="G83">
            <v>-42.6</v>
          </cell>
        </row>
        <row r="84">
          <cell r="A84" t="str">
            <v>7083000</v>
          </cell>
          <cell r="B84" t="str">
            <v>Loyer Chomont</v>
          </cell>
          <cell r="D84">
            <v>1713.36</v>
          </cell>
          <cell r="F84">
            <v>1713.36</v>
          </cell>
          <cell r="G84">
            <v>-1713.36</v>
          </cell>
        </row>
        <row r="85">
          <cell r="A85" t="str">
            <v>7083001</v>
          </cell>
          <cell r="B85" t="str">
            <v>Loyer Rochais</v>
          </cell>
          <cell r="D85">
            <v>1653</v>
          </cell>
          <cell r="F85">
            <v>1653</v>
          </cell>
          <cell r="G85">
            <v>-1653</v>
          </cell>
        </row>
        <row r="86">
          <cell r="A86" t="str">
            <v>7414000</v>
          </cell>
          <cell r="B86" t="str">
            <v>Indémnités Isica</v>
          </cell>
          <cell r="D86">
            <v>2868.47</v>
          </cell>
          <cell r="F86">
            <v>2868.47</v>
          </cell>
          <cell r="G86">
            <v>-2868.47</v>
          </cell>
        </row>
        <row r="87">
          <cell r="A87" t="str">
            <v>75800000</v>
          </cell>
          <cell r="B87" t="str">
            <v>Ventes Métaux</v>
          </cell>
          <cell r="D87">
            <v>236.61</v>
          </cell>
          <cell r="F87">
            <v>236.61</v>
          </cell>
          <cell r="G87">
            <v>-236.61</v>
          </cell>
        </row>
        <row r="88">
          <cell r="A88" t="str">
            <v>7580000</v>
          </cell>
          <cell r="B88" t="str">
            <v>Pdts divers de gest. courante</v>
          </cell>
          <cell r="D88">
            <v>96.52</v>
          </cell>
          <cell r="F88">
            <v>96.52</v>
          </cell>
          <cell r="G88">
            <v>-96.52</v>
          </cell>
        </row>
        <row r="89">
          <cell r="A89" t="str">
            <v>7581000</v>
          </cell>
          <cell r="B89" t="str">
            <v>Frais de Facturation</v>
          </cell>
          <cell r="C89">
            <v>35</v>
          </cell>
          <cell r="D89">
            <v>2885</v>
          </cell>
          <cell r="F89">
            <v>2850</v>
          </cell>
          <cell r="G89">
            <v>-2850</v>
          </cell>
        </row>
        <row r="90">
          <cell r="A90" t="str">
            <v>7710000</v>
          </cell>
          <cell r="B90" t="str">
            <v>Prod. exceptionnel s/op. gestion</v>
          </cell>
          <cell r="D90">
            <v>2497.69</v>
          </cell>
          <cell r="F90">
            <v>2497.69</v>
          </cell>
          <cell r="G90">
            <v>-2497.69</v>
          </cell>
        </row>
        <row r="91">
          <cell r="A91" t="str">
            <v>772000</v>
          </cell>
          <cell r="B91" t="str">
            <v>Produits sur exercices antérieurs</v>
          </cell>
          <cell r="D91">
            <v>14830</v>
          </cell>
          <cell r="F91">
            <v>14830</v>
          </cell>
          <cell r="G91">
            <v>-14830</v>
          </cell>
        </row>
        <row r="92">
          <cell r="A92" t="str">
            <v>7911000</v>
          </cell>
          <cell r="B92" t="str">
            <v>AN logement</v>
          </cell>
          <cell r="D92">
            <v>1035.04</v>
          </cell>
          <cell r="F92">
            <v>1035.04</v>
          </cell>
          <cell r="G92">
            <v>-1035.04</v>
          </cell>
        </row>
      </sheetData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À bandes">
      <a:majorFont>
        <a:latin typeface="Corbel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K62"/>
  <sheetViews>
    <sheetView topLeftCell="A22" zoomScaleNormal="100" zoomScaleSheetLayoutView="98" workbookViewId="0">
      <selection activeCell="I44" sqref="I44"/>
    </sheetView>
  </sheetViews>
  <sheetFormatPr baseColWidth="10" defaultColWidth="11" defaultRowHeight="13.8"/>
  <cols>
    <col min="1" max="1" width="11" style="264"/>
    <col min="2" max="2" width="38" style="264" customWidth="1"/>
    <col min="3" max="3" width="7.6640625" style="265" customWidth="1"/>
    <col min="4" max="4" width="5.44140625" style="266" customWidth="1"/>
    <col min="5" max="5" width="12.6640625" style="267" customWidth="1"/>
    <col min="6" max="6" width="11.77734375" style="264" customWidth="1"/>
    <col min="7" max="7" width="12.6640625" style="268" customWidth="1"/>
    <col min="8" max="9" width="12.6640625" style="264" customWidth="1"/>
    <col min="10" max="10" width="12.6640625" style="264" hidden="1" customWidth="1"/>
    <col min="11" max="349" width="11" style="268"/>
    <col min="350" max="16384" width="11" style="264"/>
  </cols>
  <sheetData>
    <row r="1" spans="1:349" s="299" customFormat="1" ht="33" customHeight="1" thickBot="1">
      <c r="A1" s="292" t="s">
        <v>209</v>
      </c>
      <c r="B1" s="292" t="s">
        <v>124</v>
      </c>
      <c r="C1" s="292" t="s">
        <v>210</v>
      </c>
      <c r="D1" s="293" t="s">
        <v>211</v>
      </c>
      <c r="E1" s="292" t="s">
        <v>212</v>
      </c>
      <c r="F1" s="294" t="s">
        <v>213</v>
      </c>
      <c r="G1" s="295" t="s">
        <v>214</v>
      </c>
      <c r="H1" s="296" t="s">
        <v>122</v>
      </c>
      <c r="I1" s="296" t="s">
        <v>215</v>
      </c>
      <c r="J1" s="297" t="s">
        <v>216</v>
      </c>
      <c r="K1" s="298"/>
      <c r="L1" s="298"/>
      <c r="M1" s="298"/>
      <c r="N1" s="298"/>
      <c r="O1" s="298"/>
      <c r="P1" s="298"/>
      <c r="Q1" s="298"/>
      <c r="R1" s="298"/>
      <c r="S1" s="298"/>
      <c r="T1" s="298"/>
      <c r="U1" s="298"/>
      <c r="V1" s="298"/>
      <c r="W1" s="298"/>
      <c r="X1" s="298"/>
      <c r="Y1" s="298"/>
      <c r="Z1" s="298"/>
      <c r="AA1" s="298"/>
      <c r="AB1" s="298"/>
      <c r="AC1" s="298"/>
      <c r="AD1" s="298"/>
      <c r="AE1" s="298"/>
      <c r="AF1" s="298"/>
      <c r="AG1" s="298"/>
      <c r="AH1" s="298"/>
      <c r="AI1" s="298"/>
      <c r="AJ1" s="298"/>
      <c r="AK1" s="298"/>
      <c r="AL1" s="298"/>
      <c r="AM1" s="298"/>
      <c r="AN1" s="298"/>
      <c r="AO1" s="298"/>
      <c r="AP1" s="298"/>
      <c r="AQ1" s="298"/>
      <c r="AR1" s="298"/>
      <c r="AS1" s="298"/>
      <c r="AT1" s="298"/>
      <c r="AU1" s="298"/>
      <c r="AV1" s="298"/>
      <c r="AW1" s="298"/>
      <c r="AX1" s="298"/>
      <c r="AY1" s="298"/>
      <c r="AZ1" s="298"/>
      <c r="BA1" s="298"/>
      <c r="BB1" s="298"/>
      <c r="BC1" s="298"/>
      <c r="BD1" s="298"/>
      <c r="BE1" s="298"/>
      <c r="BF1" s="298"/>
      <c r="BG1" s="298"/>
      <c r="BH1" s="298"/>
      <c r="BI1" s="298"/>
      <c r="BJ1" s="298"/>
      <c r="BK1" s="298"/>
      <c r="BL1" s="298"/>
      <c r="BM1" s="298"/>
      <c r="BN1" s="298"/>
      <c r="BO1" s="298"/>
      <c r="BP1" s="298"/>
      <c r="BQ1" s="298"/>
      <c r="BR1" s="298"/>
      <c r="BS1" s="298"/>
      <c r="BT1" s="298"/>
      <c r="BU1" s="298"/>
      <c r="BV1" s="298"/>
      <c r="BW1" s="298"/>
      <c r="BX1" s="298"/>
      <c r="BY1" s="298"/>
      <c r="BZ1" s="298"/>
      <c r="CA1" s="298"/>
      <c r="CB1" s="298"/>
      <c r="CC1" s="298"/>
      <c r="CD1" s="298"/>
      <c r="CE1" s="298"/>
      <c r="CF1" s="298"/>
      <c r="CG1" s="298"/>
      <c r="CH1" s="298"/>
      <c r="CI1" s="298"/>
      <c r="CJ1" s="298"/>
      <c r="CK1" s="298"/>
      <c r="CL1" s="298"/>
      <c r="CM1" s="298"/>
      <c r="CN1" s="298"/>
      <c r="CO1" s="298"/>
      <c r="CP1" s="298"/>
      <c r="CQ1" s="298"/>
      <c r="CR1" s="298"/>
      <c r="CS1" s="298"/>
      <c r="CT1" s="298"/>
      <c r="CU1" s="298"/>
      <c r="CV1" s="298"/>
      <c r="CW1" s="298"/>
      <c r="CX1" s="298"/>
      <c r="CY1" s="298"/>
      <c r="CZ1" s="298"/>
      <c r="DA1" s="298"/>
      <c r="DB1" s="298"/>
      <c r="DC1" s="298"/>
      <c r="DD1" s="298"/>
      <c r="DE1" s="298"/>
      <c r="DF1" s="298"/>
      <c r="DG1" s="298"/>
      <c r="DH1" s="298"/>
      <c r="DI1" s="298"/>
      <c r="DJ1" s="298"/>
      <c r="DK1" s="298"/>
      <c r="DL1" s="298"/>
      <c r="DM1" s="298"/>
      <c r="DN1" s="298"/>
      <c r="DO1" s="298"/>
      <c r="DP1" s="298"/>
      <c r="DQ1" s="298"/>
      <c r="DR1" s="298"/>
      <c r="DS1" s="298"/>
      <c r="DT1" s="298"/>
      <c r="DU1" s="298"/>
      <c r="DV1" s="298"/>
      <c r="DW1" s="298"/>
      <c r="DX1" s="298"/>
      <c r="DY1" s="298"/>
      <c r="DZ1" s="298"/>
      <c r="EA1" s="298"/>
      <c r="EB1" s="298"/>
      <c r="EC1" s="298"/>
      <c r="ED1" s="298"/>
      <c r="EE1" s="298"/>
      <c r="EF1" s="298"/>
      <c r="EG1" s="298"/>
      <c r="EH1" s="298"/>
      <c r="EI1" s="298"/>
      <c r="EJ1" s="298"/>
      <c r="EK1" s="298"/>
      <c r="EL1" s="298"/>
      <c r="EM1" s="298"/>
      <c r="EN1" s="298"/>
      <c r="EO1" s="298"/>
      <c r="EP1" s="298"/>
      <c r="EQ1" s="298"/>
      <c r="ER1" s="298"/>
      <c r="ES1" s="298"/>
      <c r="ET1" s="298"/>
      <c r="EU1" s="298"/>
      <c r="EV1" s="298"/>
      <c r="EW1" s="298"/>
      <c r="EX1" s="298"/>
      <c r="EY1" s="298"/>
      <c r="EZ1" s="298"/>
      <c r="FA1" s="298"/>
      <c r="FB1" s="298"/>
      <c r="FC1" s="298"/>
      <c r="FD1" s="298"/>
      <c r="FE1" s="298"/>
      <c r="FF1" s="298"/>
      <c r="FG1" s="298"/>
      <c r="FH1" s="298"/>
      <c r="FI1" s="298"/>
      <c r="FJ1" s="298"/>
      <c r="FK1" s="298"/>
      <c r="FL1" s="298"/>
      <c r="FM1" s="298"/>
      <c r="FN1" s="298"/>
      <c r="FO1" s="298"/>
      <c r="FP1" s="298"/>
      <c r="FQ1" s="298"/>
      <c r="FR1" s="298"/>
      <c r="FS1" s="298"/>
      <c r="FT1" s="298"/>
      <c r="FU1" s="298"/>
      <c r="FV1" s="298"/>
      <c r="FW1" s="298"/>
      <c r="FX1" s="298"/>
      <c r="FY1" s="298"/>
      <c r="FZ1" s="298"/>
      <c r="GA1" s="298"/>
      <c r="GB1" s="298"/>
      <c r="GC1" s="298"/>
      <c r="GD1" s="298"/>
      <c r="GE1" s="298"/>
      <c r="GF1" s="298"/>
      <c r="GG1" s="298"/>
      <c r="GH1" s="298"/>
      <c r="GI1" s="298"/>
      <c r="GJ1" s="298"/>
      <c r="GK1" s="298"/>
      <c r="GL1" s="298"/>
      <c r="GM1" s="298"/>
      <c r="GN1" s="298"/>
      <c r="GO1" s="298"/>
      <c r="GP1" s="298"/>
      <c r="GQ1" s="298"/>
      <c r="GR1" s="298"/>
      <c r="GS1" s="298"/>
      <c r="GT1" s="298"/>
      <c r="GU1" s="298"/>
      <c r="GV1" s="298"/>
      <c r="GW1" s="298"/>
      <c r="GX1" s="298"/>
      <c r="GY1" s="298"/>
      <c r="GZ1" s="298"/>
      <c r="HA1" s="298"/>
      <c r="HB1" s="298"/>
      <c r="HC1" s="298"/>
      <c r="HD1" s="298"/>
      <c r="HE1" s="298"/>
      <c r="HF1" s="298"/>
      <c r="HG1" s="298"/>
      <c r="HH1" s="298"/>
      <c r="HI1" s="298"/>
      <c r="HJ1" s="298"/>
      <c r="HK1" s="298"/>
      <c r="HL1" s="298"/>
      <c r="HM1" s="298"/>
      <c r="HN1" s="298"/>
      <c r="HO1" s="298"/>
      <c r="HP1" s="298"/>
      <c r="HQ1" s="298"/>
      <c r="HR1" s="298"/>
      <c r="HS1" s="298"/>
      <c r="HT1" s="298"/>
      <c r="HU1" s="298"/>
      <c r="HV1" s="298"/>
      <c r="HW1" s="298"/>
      <c r="HX1" s="298"/>
      <c r="HY1" s="298"/>
      <c r="HZ1" s="298"/>
      <c r="IA1" s="298"/>
      <c r="IB1" s="298"/>
      <c r="IC1" s="298"/>
      <c r="ID1" s="298"/>
      <c r="IE1" s="298"/>
      <c r="IF1" s="298"/>
      <c r="IG1" s="298"/>
      <c r="IH1" s="298"/>
      <c r="II1" s="298"/>
      <c r="IJ1" s="298"/>
      <c r="IK1" s="298"/>
      <c r="IL1" s="298"/>
      <c r="IM1" s="298"/>
      <c r="IN1" s="298"/>
      <c r="IO1" s="298"/>
      <c r="IP1" s="298"/>
      <c r="IQ1" s="298"/>
      <c r="IR1" s="298"/>
      <c r="IS1" s="298"/>
      <c r="IT1" s="298"/>
      <c r="IU1" s="298"/>
      <c r="IV1" s="298"/>
      <c r="IW1" s="298"/>
      <c r="IX1" s="298"/>
      <c r="IY1" s="298"/>
      <c r="IZ1" s="298"/>
      <c r="JA1" s="298"/>
      <c r="JB1" s="298"/>
      <c r="JC1" s="298"/>
      <c r="JD1" s="298"/>
      <c r="JE1" s="298"/>
      <c r="JF1" s="298"/>
      <c r="JG1" s="298"/>
      <c r="JH1" s="298"/>
      <c r="JI1" s="298"/>
      <c r="JJ1" s="298"/>
      <c r="JK1" s="298"/>
      <c r="JL1" s="298"/>
      <c r="JM1" s="298"/>
      <c r="JN1" s="298"/>
      <c r="JO1" s="298"/>
      <c r="JP1" s="298"/>
      <c r="JQ1" s="298"/>
      <c r="JR1" s="298"/>
      <c r="JS1" s="298"/>
      <c r="JT1" s="298"/>
      <c r="JU1" s="298"/>
      <c r="JV1" s="298"/>
      <c r="JW1" s="298"/>
      <c r="JX1" s="298"/>
      <c r="JY1" s="298"/>
      <c r="JZ1" s="298"/>
      <c r="KA1" s="298"/>
      <c r="KB1" s="298"/>
      <c r="KC1" s="298"/>
      <c r="KD1" s="298"/>
      <c r="KE1" s="298"/>
      <c r="KF1" s="298"/>
      <c r="KG1" s="298"/>
      <c r="KH1" s="298"/>
      <c r="KI1" s="298"/>
      <c r="KJ1" s="298"/>
      <c r="KK1" s="298"/>
      <c r="KL1" s="298"/>
      <c r="KM1" s="298"/>
      <c r="KN1" s="298"/>
      <c r="KO1" s="298"/>
      <c r="KP1" s="298"/>
      <c r="KQ1" s="298"/>
      <c r="KR1" s="298"/>
      <c r="KS1" s="298"/>
      <c r="KT1" s="298"/>
      <c r="KU1" s="298"/>
      <c r="KV1" s="298"/>
      <c r="KW1" s="298"/>
      <c r="KX1" s="298"/>
      <c r="KY1" s="298"/>
      <c r="KZ1" s="298"/>
      <c r="LA1" s="298"/>
      <c r="LB1" s="298"/>
      <c r="LC1" s="298"/>
      <c r="LD1" s="298"/>
      <c r="LE1" s="298"/>
      <c r="LF1" s="298"/>
      <c r="LG1" s="298"/>
      <c r="LH1" s="298"/>
      <c r="LI1" s="298"/>
      <c r="LJ1" s="298"/>
      <c r="LK1" s="298"/>
      <c r="LL1" s="298"/>
      <c r="LM1" s="298"/>
      <c r="LN1" s="298"/>
      <c r="LO1" s="298"/>
      <c r="LP1" s="298"/>
      <c r="LQ1" s="298"/>
      <c r="LR1" s="298"/>
      <c r="LS1" s="298"/>
      <c r="LT1" s="298"/>
      <c r="LU1" s="298"/>
      <c r="LV1" s="298"/>
      <c r="LW1" s="298"/>
      <c r="LX1" s="298"/>
      <c r="LY1" s="298"/>
      <c r="LZ1" s="298"/>
      <c r="MA1" s="298"/>
      <c r="MB1" s="298"/>
      <c r="MC1" s="298"/>
      <c r="MD1" s="298"/>
      <c r="ME1" s="298"/>
      <c r="MF1" s="298"/>
      <c r="MG1" s="298"/>
      <c r="MH1" s="298"/>
      <c r="MI1" s="298"/>
      <c r="MJ1" s="298"/>
      <c r="MK1" s="298"/>
    </row>
    <row r="2" spans="1:349" s="313" customFormat="1" ht="14.4">
      <c r="A2" s="304">
        <v>6033100</v>
      </c>
      <c r="B2" s="305" t="s">
        <v>16</v>
      </c>
      <c r="C2" s="306"/>
      <c r="D2" s="307">
        <v>100</v>
      </c>
      <c r="E2" s="308"/>
      <c r="F2" s="309" t="str">
        <f t="shared" ref="F2:F26" si="0">IF(E2&gt;0,E2/12,"0")</f>
        <v>0</v>
      </c>
      <c r="G2" s="309">
        <f>IFERROR(VLOOKUP($A2,'[1]bal 300618'!$A$83:$F$173,6,FALSE),0)</f>
        <v>0</v>
      </c>
      <c r="H2" s="311"/>
      <c r="I2" s="311">
        <f t="shared" ref="I2:I7" si="1">+G2+H2</f>
        <v>0</v>
      </c>
      <c r="J2" s="310" t="e">
        <f>+I2-#REF!</f>
        <v>#REF!</v>
      </c>
      <c r="K2" s="312"/>
      <c r="L2" s="312"/>
      <c r="M2" s="312"/>
      <c r="N2" s="312"/>
      <c r="O2" s="312"/>
      <c r="P2" s="312"/>
      <c r="Q2" s="312"/>
      <c r="R2" s="312"/>
      <c r="S2" s="312"/>
      <c r="T2" s="312"/>
      <c r="U2" s="312"/>
      <c r="V2" s="312"/>
      <c r="W2" s="312"/>
      <c r="X2" s="312"/>
      <c r="Y2" s="312"/>
      <c r="Z2" s="312"/>
      <c r="AA2" s="312"/>
      <c r="AB2" s="312"/>
      <c r="AC2" s="312"/>
      <c r="AD2" s="312"/>
      <c r="AE2" s="312"/>
      <c r="AF2" s="312"/>
      <c r="AG2" s="312"/>
      <c r="AH2" s="312"/>
      <c r="AI2" s="312"/>
      <c r="AJ2" s="312"/>
      <c r="AK2" s="312"/>
      <c r="AL2" s="312"/>
      <c r="AM2" s="312"/>
      <c r="AN2" s="312"/>
      <c r="AO2" s="312"/>
      <c r="AP2" s="312"/>
      <c r="AQ2" s="312"/>
      <c r="AR2" s="312"/>
      <c r="AS2" s="312"/>
      <c r="AT2" s="312"/>
      <c r="AU2" s="312"/>
      <c r="AV2" s="312"/>
      <c r="AW2" s="312"/>
      <c r="AX2" s="312"/>
      <c r="AY2" s="312"/>
      <c r="AZ2" s="312"/>
      <c r="BA2" s="312"/>
      <c r="BB2" s="312"/>
      <c r="BC2" s="312"/>
      <c r="BD2" s="312"/>
      <c r="BE2" s="312"/>
      <c r="BF2" s="312"/>
      <c r="BG2" s="312"/>
      <c r="BH2" s="312"/>
      <c r="BI2" s="312"/>
      <c r="BJ2" s="312"/>
      <c r="BK2" s="312"/>
      <c r="BL2" s="312"/>
      <c r="BM2" s="312"/>
      <c r="BN2" s="312"/>
      <c r="BO2" s="312"/>
      <c r="BP2" s="312"/>
      <c r="BQ2" s="312"/>
      <c r="BR2" s="312"/>
      <c r="BS2" s="312"/>
      <c r="BT2" s="312"/>
      <c r="BU2" s="312"/>
      <c r="BV2" s="312"/>
      <c r="BW2" s="312"/>
      <c r="BX2" s="312"/>
      <c r="BY2" s="312"/>
      <c r="BZ2" s="312"/>
      <c r="CA2" s="312"/>
      <c r="CB2" s="312"/>
      <c r="CC2" s="312"/>
      <c r="CD2" s="312"/>
      <c r="CE2" s="312"/>
      <c r="CF2" s="312"/>
      <c r="CG2" s="312"/>
      <c r="CH2" s="312"/>
      <c r="CI2" s="312"/>
      <c r="CJ2" s="312"/>
      <c r="CK2" s="312"/>
      <c r="CL2" s="312"/>
      <c r="CM2" s="312"/>
      <c r="CN2" s="312"/>
      <c r="CO2" s="312"/>
      <c r="CP2" s="312"/>
      <c r="CQ2" s="312"/>
      <c r="CR2" s="312"/>
      <c r="CS2" s="312"/>
      <c r="CT2" s="312"/>
      <c r="CU2" s="312"/>
      <c r="CV2" s="312"/>
      <c r="CW2" s="312"/>
      <c r="CX2" s="312"/>
      <c r="CY2" s="312"/>
      <c r="CZ2" s="312"/>
      <c r="DA2" s="312"/>
      <c r="DB2" s="312"/>
      <c r="DC2" s="312"/>
      <c r="DD2" s="312"/>
      <c r="DE2" s="312"/>
      <c r="DF2" s="312"/>
      <c r="DG2" s="312"/>
      <c r="DH2" s="312"/>
      <c r="DI2" s="312"/>
      <c r="DJ2" s="312"/>
      <c r="DK2" s="312"/>
      <c r="DL2" s="312"/>
      <c r="DM2" s="312"/>
      <c r="DN2" s="312"/>
      <c r="DO2" s="312"/>
      <c r="DP2" s="312"/>
      <c r="DQ2" s="312"/>
      <c r="DR2" s="312"/>
      <c r="DS2" s="312"/>
      <c r="DT2" s="312"/>
      <c r="DU2" s="312"/>
      <c r="DV2" s="312"/>
      <c r="DW2" s="312"/>
      <c r="DX2" s="312"/>
      <c r="DY2" s="312"/>
      <c r="DZ2" s="312"/>
      <c r="EA2" s="312"/>
      <c r="EB2" s="312"/>
      <c r="EC2" s="312"/>
      <c r="ED2" s="312"/>
      <c r="EE2" s="312"/>
      <c r="EF2" s="312"/>
      <c r="EG2" s="312"/>
      <c r="EH2" s="312"/>
      <c r="EI2" s="312"/>
      <c r="EJ2" s="312"/>
      <c r="EK2" s="312"/>
      <c r="EL2" s="312"/>
      <c r="EM2" s="312"/>
      <c r="EN2" s="312"/>
      <c r="EO2" s="312"/>
      <c r="EP2" s="312"/>
      <c r="EQ2" s="312"/>
      <c r="ER2" s="312"/>
      <c r="ES2" s="312"/>
      <c r="ET2" s="312"/>
      <c r="EU2" s="312"/>
      <c r="EV2" s="312"/>
      <c r="EW2" s="312"/>
      <c r="EX2" s="312"/>
      <c r="EY2" s="312"/>
      <c r="EZ2" s="312"/>
      <c r="FA2" s="312"/>
      <c r="FB2" s="312"/>
      <c r="FC2" s="312"/>
      <c r="FD2" s="312"/>
      <c r="FE2" s="312"/>
      <c r="FF2" s="312"/>
      <c r="FG2" s="312"/>
      <c r="FH2" s="312"/>
      <c r="FI2" s="312"/>
      <c r="FJ2" s="312"/>
      <c r="FK2" s="312"/>
      <c r="FL2" s="312"/>
      <c r="FM2" s="312"/>
      <c r="FN2" s="312"/>
      <c r="FO2" s="312"/>
      <c r="FP2" s="312"/>
      <c r="FQ2" s="312"/>
      <c r="FR2" s="312"/>
      <c r="FS2" s="312"/>
      <c r="FT2" s="312"/>
      <c r="FU2" s="312"/>
      <c r="FV2" s="312"/>
      <c r="FW2" s="312"/>
      <c r="FX2" s="312"/>
      <c r="FY2" s="312"/>
      <c r="FZ2" s="312"/>
      <c r="GA2" s="312"/>
      <c r="GB2" s="312"/>
      <c r="GC2" s="312"/>
      <c r="GD2" s="312"/>
      <c r="GE2" s="312"/>
      <c r="GF2" s="312"/>
      <c r="GG2" s="312"/>
      <c r="GH2" s="312"/>
      <c r="GI2" s="312"/>
      <c r="GJ2" s="312"/>
      <c r="GK2" s="312"/>
      <c r="GL2" s="312"/>
      <c r="GM2" s="312"/>
      <c r="GN2" s="312"/>
      <c r="GO2" s="312"/>
      <c r="GP2" s="312"/>
      <c r="GQ2" s="312"/>
      <c r="GR2" s="312"/>
      <c r="GS2" s="312"/>
      <c r="GT2" s="312"/>
      <c r="GU2" s="312"/>
      <c r="GV2" s="312"/>
      <c r="GW2" s="312"/>
      <c r="GX2" s="312"/>
      <c r="GY2" s="312"/>
      <c r="GZ2" s="312"/>
      <c r="HA2" s="312"/>
      <c r="HB2" s="312"/>
      <c r="HC2" s="312"/>
      <c r="HD2" s="312"/>
      <c r="HE2" s="312"/>
      <c r="HF2" s="312"/>
      <c r="HG2" s="312"/>
      <c r="HH2" s="312"/>
      <c r="HI2" s="312"/>
      <c r="HJ2" s="312"/>
      <c r="HK2" s="312"/>
      <c r="HL2" s="312"/>
      <c r="HM2" s="312"/>
      <c r="HN2" s="312"/>
      <c r="HO2" s="312"/>
      <c r="HP2" s="312"/>
      <c r="HQ2" s="312"/>
      <c r="HR2" s="312"/>
      <c r="HS2" s="312"/>
      <c r="HT2" s="312"/>
      <c r="HU2" s="312"/>
      <c r="HV2" s="312"/>
      <c r="HW2" s="312"/>
      <c r="HX2" s="312"/>
      <c r="HY2" s="312"/>
      <c r="HZ2" s="312"/>
      <c r="IA2" s="312"/>
      <c r="IB2" s="312"/>
      <c r="IC2" s="312"/>
      <c r="ID2" s="312"/>
      <c r="IE2" s="312"/>
      <c r="IF2" s="312"/>
      <c r="IG2" s="312"/>
      <c r="IH2" s="312"/>
      <c r="II2" s="312"/>
      <c r="IJ2" s="312"/>
      <c r="IK2" s="312"/>
      <c r="IL2" s="312"/>
      <c r="IM2" s="312"/>
      <c r="IN2" s="312"/>
      <c r="IO2" s="312"/>
      <c r="IP2" s="312"/>
      <c r="IQ2" s="312"/>
      <c r="IR2" s="312"/>
      <c r="IS2" s="312"/>
      <c r="IT2" s="312"/>
      <c r="IU2" s="312"/>
      <c r="IV2" s="312"/>
      <c r="IW2" s="312"/>
      <c r="IX2" s="312"/>
      <c r="IY2" s="312"/>
      <c r="IZ2" s="312"/>
      <c r="JA2" s="312"/>
      <c r="JB2" s="312"/>
      <c r="JC2" s="312"/>
      <c r="JD2" s="312"/>
      <c r="JE2" s="312"/>
      <c r="JF2" s="312"/>
      <c r="JG2" s="312"/>
      <c r="JH2" s="312"/>
      <c r="JI2" s="312"/>
      <c r="JJ2" s="312"/>
      <c r="JK2" s="312"/>
      <c r="JL2" s="312"/>
      <c r="JM2" s="312"/>
      <c r="JN2" s="312"/>
      <c r="JO2" s="312"/>
      <c r="JP2" s="312"/>
      <c r="JQ2" s="312"/>
      <c r="JR2" s="312"/>
      <c r="JS2" s="312"/>
      <c r="JT2" s="312"/>
      <c r="JU2" s="312"/>
      <c r="JV2" s="312"/>
      <c r="JW2" s="312"/>
      <c r="JX2" s="312"/>
      <c r="JY2" s="312"/>
      <c r="JZ2" s="312"/>
      <c r="KA2" s="312"/>
      <c r="KB2" s="312"/>
      <c r="KC2" s="312"/>
      <c r="KD2" s="312"/>
      <c r="KE2" s="312"/>
      <c r="KF2" s="312"/>
      <c r="KG2" s="312"/>
      <c r="KH2" s="312"/>
      <c r="KI2" s="312"/>
      <c r="KJ2" s="312"/>
      <c r="KK2" s="312"/>
      <c r="KL2" s="312"/>
      <c r="KM2" s="312"/>
      <c r="KN2" s="312"/>
      <c r="KO2" s="312"/>
      <c r="KP2" s="312"/>
      <c r="KQ2" s="312"/>
      <c r="KR2" s="312"/>
      <c r="KS2" s="312"/>
      <c r="KT2" s="312"/>
      <c r="KU2" s="312"/>
      <c r="KV2" s="312"/>
      <c r="KW2" s="312"/>
      <c r="KX2" s="312"/>
      <c r="KY2" s="312"/>
      <c r="KZ2" s="312"/>
      <c r="LA2" s="312"/>
      <c r="LB2" s="312"/>
      <c r="LC2" s="312"/>
      <c r="LD2" s="312"/>
      <c r="LE2" s="312"/>
      <c r="LF2" s="312"/>
      <c r="LG2" s="312"/>
      <c r="LH2" s="312"/>
      <c r="LI2" s="312"/>
      <c r="LJ2" s="312"/>
      <c r="LK2" s="312"/>
      <c r="LL2" s="312"/>
      <c r="LM2" s="312"/>
      <c r="LN2" s="312"/>
      <c r="LO2" s="312"/>
      <c r="LP2" s="312"/>
      <c r="LQ2" s="312"/>
      <c r="LR2" s="312"/>
      <c r="LS2" s="312"/>
      <c r="LT2" s="312"/>
      <c r="LU2" s="312"/>
      <c r="LV2" s="312"/>
      <c r="LW2" s="312"/>
      <c r="LX2" s="312"/>
      <c r="LY2" s="312"/>
      <c r="LZ2" s="312"/>
      <c r="MA2" s="312"/>
      <c r="MB2" s="312"/>
      <c r="MC2" s="312"/>
      <c r="MD2" s="312"/>
      <c r="ME2" s="312"/>
      <c r="MF2" s="312"/>
      <c r="MG2" s="312"/>
      <c r="MH2" s="312"/>
      <c r="MI2" s="312"/>
      <c r="MJ2" s="312"/>
      <c r="MK2" s="312"/>
    </row>
    <row r="3" spans="1:349" s="313" customFormat="1" ht="14.4">
      <c r="A3" s="304">
        <v>6033200</v>
      </c>
      <c r="B3" s="305" t="s">
        <v>106</v>
      </c>
      <c r="C3" s="306"/>
      <c r="D3" s="307">
        <v>100</v>
      </c>
      <c r="E3" s="308"/>
      <c r="F3" s="309" t="str">
        <f t="shared" si="0"/>
        <v>0</v>
      </c>
      <c r="G3" s="309">
        <f>IFERROR(VLOOKUP($A3,'[1]bal 300618'!$A$83:$F$173,6,FALSE),0)</f>
        <v>0</v>
      </c>
      <c r="H3" s="311"/>
      <c r="I3" s="311">
        <f t="shared" si="1"/>
        <v>0</v>
      </c>
      <c r="J3" s="310" t="e">
        <f>+I3-#REF!</f>
        <v>#REF!</v>
      </c>
      <c r="K3" s="312"/>
      <c r="L3" s="312"/>
      <c r="M3" s="312"/>
      <c r="N3" s="312"/>
      <c r="O3" s="312"/>
      <c r="P3" s="312"/>
      <c r="Q3" s="312"/>
      <c r="R3" s="312"/>
      <c r="S3" s="312"/>
      <c r="T3" s="312"/>
      <c r="U3" s="312"/>
      <c r="V3" s="312"/>
      <c r="W3" s="312"/>
      <c r="X3" s="312"/>
      <c r="Y3" s="312"/>
      <c r="Z3" s="312"/>
      <c r="AA3" s="312"/>
      <c r="AB3" s="312"/>
      <c r="AC3" s="312"/>
      <c r="AD3" s="312"/>
      <c r="AE3" s="312"/>
      <c r="AF3" s="312"/>
      <c r="AG3" s="312"/>
      <c r="AH3" s="312"/>
      <c r="AI3" s="312"/>
      <c r="AJ3" s="312"/>
      <c r="AK3" s="312"/>
      <c r="AL3" s="312"/>
      <c r="AM3" s="312"/>
      <c r="AN3" s="312"/>
      <c r="AO3" s="312"/>
      <c r="AP3" s="312"/>
      <c r="AQ3" s="312"/>
      <c r="AR3" s="312"/>
      <c r="AS3" s="312"/>
      <c r="AT3" s="312"/>
      <c r="AU3" s="312"/>
      <c r="AV3" s="312"/>
      <c r="AW3" s="312"/>
      <c r="AX3" s="312"/>
      <c r="AY3" s="312"/>
      <c r="AZ3" s="312"/>
      <c r="BA3" s="312"/>
      <c r="BB3" s="312"/>
      <c r="BC3" s="312"/>
      <c r="BD3" s="312"/>
      <c r="BE3" s="312"/>
      <c r="BF3" s="312"/>
      <c r="BG3" s="312"/>
      <c r="BH3" s="312"/>
      <c r="BI3" s="312"/>
      <c r="BJ3" s="312"/>
      <c r="BK3" s="312"/>
      <c r="BL3" s="312"/>
      <c r="BM3" s="312"/>
      <c r="BN3" s="312"/>
      <c r="BO3" s="312"/>
      <c r="BP3" s="312"/>
      <c r="BQ3" s="312"/>
      <c r="BR3" s="312"/>
      <c r="BS3" s="312"/>
      <c r="BT3" s="312"/>
      <c r="BU3" s="312"/>
      <c r="BV3" s="312"/>
      <c r="BW3" s="312"/>
      <c r="BX3" s="312"/>
      <c r="BY3" s="312"/>
      <c r="BZ3" s="312"/>
      <c r="CA3" s="312"/>
      <c r="CB3" s="312"/>
      <c r="CC3" s="312"/>
      <c r="CD3" s="312"/>
      <c r="CE3" s="312"/>
      <c r="CF3" s="312"/>
      <c r="CG3" s="312"/>
      <c r="CH3" s="312"/>
      <c r="CI3" s="312"/>
      <c r="CJ3" s="312"/>
      <c r="CK3" s="312"/>
      <c r="CL3" s="312"/>
      <c r="CM3" s="312"/>
      <c r="CN3" s="312"/>
      <c r="CO3" s="312"/>
      <c r="CP3" s="312"/>
      <c r="CQ3" s="312"/>
      <c r="CR3" s="312"/>
      <c r="CS3" s="312"/>
      <c r="CT3" s="312"/>
      <c r="CU3" s="312"/>
      <c r="CV3" s="312"/>
      <c r="CW3" s="312"/>
      <c r="CX3" s="312"/>
      <c r="CY3" s="312"/>
      <c r="CZ3" s="312"/>
      <c r="DA3" s="312"/>
      <c r="DB3" s="312"/>
      <c r="DC3" s="312"/>
      <c r="DD3" s="312"/>
      <c r="DE3" s="312"/>
      <c r="DF3" s="312"/>
      <c r="DG3" s="312"/>
      <c r="DH3" s="312"/>
      <c r="DI3" s="312"/>
      <c r="DJ3" s="312"/>
      <c r="DK3" s="312"/>
      <c r="DL3" s="312"/>
      <c r="DM3" s="312"/>
      <c r="DN3" s="312"/>
      <c r="DO3" s="312"/>
      <c r="DP3" s="312"/>
      <c r="DQ3" s="312"/>
      <c r="DR3" s="312"/>
      <c r="DS3" s="312"/>
      <c r="DT3" s="312"/>
      <c r="DU3" s="312"/>
      <c r="DV3" s="312"/>
      <c r="DW3" s="312"/>
      <c r="DX3" s="312"/>
      <c r="DY3" s="312"/>
      <c r="DZ3" s="312"/>
      <c r="EA3" s="312"/>
      <c r="EB3" s="312"/>
      <c r="EC3" s="312"/>
      <c r="ED3" s="312"/>
      <c r="EE3" s="312"/>
      <c r="EF3" s="312"/>
      <c r="EG3" s="312"/>
      <c r="EH3" s="312"/>
      <c r="EI3" s="312"/>
      <c r="EJ3" s="312"/>
      <c r="EK3" s="312"/>
      <c r="EL3" s="312"/>
      <c r="EM3" s="312"/>
      <c r="EN3" s="312"/>
      <c r="EO3" s="312"/>
      <c r="EP3" s="312"/>
      <c r="EQ3" s="312"/>
      <c r="ER3" s="312"/>
      <c r="ES3" s="312"/>
      <c r="ET3" s="312"/>
      <c r="EU3" s="312"/>
      <c r="EV3" s="312"/>
      <c r="EW3" s="312"/>
      <c r="EX3" s="312"/>
      <c r="EY3" s="312"/>
      <c r="EZ3" s="312"/>
      <c r="FA3" s="312"/>
      <c r="FB3" s="312"/>
      <c r="FC3" s="312"/>
      <c r="FD3" s="312"/>
      <c r="FE3" s="312"/>
      <c r="FF3" s="312"/>
      <c r="FG3" s="312"/>
      <c r="FH3" s="312"/>
      <c r="FI3" s="312"/>
      <c r="FJ3" s="312"/>
      <c r="FK3" s="312"/>
      <c r="FL3" s="312"/>
      <c r="FM3" s="312"/>
      <c r="FN3" s="312"/>
      <c r="FO3" s="312"/>
      <c r="FP3" s="312"/>
      <c r="FQ3" s="312"/>
      <c r="FR3" s="312"/>
      <c r="FS3" s="312"/>
      <c r="FT3" s="312"/>
      <c r="FU3" s="312"/>
      <c r="FV3" s="312"/>
      <c r="FW3" s="312"/>
      <c r="FX3" s="312"/>
      <c r="FY3" s="312"/>
      <c r="FZ3" s="312"/>
      <c r="GA3" s="312"/>
      <c r="GB3" s="312"/>
      <c r="GC3" s="312"/>
      <c r="GD3" s="312"/>
      <c r="GE3" s="312"/>
      <c r="GF3" s="312"/>
      <c r="GG3" s="312"/>
      <c r="GH3" s="312"/>
      <c r="GI3" s="312"/>
      <c r="GJ3" s="312"/>
      <c r="GK3" s="312"/>
      <c r="GL3" s="312"/>
      <c r="GM3" s="312"/>
      <c r="GN3" s="312"/>
      <c r="GO3" s="312"/>
      <c r="GP3" s="312"/>
      <c r="GQ3" s="312"/>
      <c r="GR3" s="312"/>
      <c r="GS3" s="312"/>
      <c r="GT3" s="312"/>
      <c r="GU3" s="312"/>
      <c r="GV3" s="312"/>
      <c r="GW3" s="312"/>
      <c r="GX3" s="312"/>
      <c r="GY3" s="312"/>
      <c r="GZ3" s="312"/>
      <c r="HA3" s="312"/>
      <c r="HB3" s="312"/>
      <c r="HC3" s="312"/>
      <c r="HD3" s="312"/>
      <c r="HE3" s="312"/>
      <c r="HF3" s="312"/>
      <c r="HG3" s="312"/>
      <c r="HH3" s="312"/>
      <c r="HI3" s="312"/>
      <c r="HJ3" s="312"/>
      <c r="HK3" s="312"/>
      <c r="HL3" s="312"/>
      <c r="HM3" s="312"/>
      <c r="HN3" s="312"/>
      <c r="HO3" s="312"/>
      <c r="HP3" s="312"/>
      <c r="HQ3" s="312"/>
      <c r="HR3" s="312"/>
      <c r="HS3" s="312"/>
      <c r="HT3" s="312"/>
      <c r="HU3" s="312"/>
      <c r="HV3" s="312"/>
      <c r="HW3" s="312"/>
      <c r="HX3" s="312"/>
      <c r="HY3" s="312"/>
      <c r="HZ3" s="312"/>
      <c r="IA3" s="312"/>
      <c r="IB3" s="312"/>
      <c r="IC3" s="312"/>
      <c r="ID3" s="312"/>
      <c r="IE3" s="312"/>
      <c r="IF3" s="312"/>
      <c r="IG3" s="312"/>
      <c r="IH3" s="312"/>
      <c r="II3" s="312"/>
      <c r="IJ3" s="312"/>
      <c r="IK3" s="312"/>
      <c r="IL3" s="312"/>
      <c r="IM3" s="312"/>
      <c r="IN3" s="312"/>
      <c r="IO3" s="312"/>
      <c r="IP3" s="312"/>
      <c r="IQ3" s="312"/>
      <c r="IR3" s="312"/>
      <c r="IS3" s="312"/>
      <c r="IT3" s="312"/>
      <c r="IU3" s="312"/>
      <c r="IV3" s="312"/>
      <c r="IW3" s="312"/>
      <c r="IX3" s="312"/>
      <c r="IY3" s="312"/>
      <c r="IZ3" s="312"/>
      <c r="JA3" s="312"/>
      <c r="JB3" s="312"/>
      <c r="JC3" s="312"/>
      <c r="JD3" s="312"/>
      <c r="JE3" s="312"/>
      <c r="JF3" s="312"/>
      <c r="JG3" s="312"/>
      <c r="JH3" s="312"/>
      <c r="JI3" s="312"/>
      <c r="JJ3" s="312"/>
      <c r="JK3" s="312"/>
      <c r="JL3" s="312"/>
      <c r="JM3" s="312"/>
      <c r="JN3" s="312"/>
      <c r="JO3" s="312"/>
      <c r="JP3" s="312"/>
      <c r="JQ3" s="312"/>
      <c r="JR3" s="312"/>
      <c r="JS3" s="312"/>
      <c r="JT3" s="312"/>
      <c r="JU3" s="312"/>
      <c r="JV3" s="312"/>
      <c r="JW3" s="312"/>
      <c r="JX3" s="312"/>
      <c r="JY3" s="312"/>
      <c r="JZ3" s="312"/>
      <c r="KA3" s="312"/>
      <c r="KB3" s="312"/>
      <c r="KC3" s="312"/>
      <c r="KD3" s="312"/>
      <c r="KE3" s="312"/>
      <c r="KF3" s="312"/>
      <c r="KG3" s="312"/>
      <c r="KH3" s="312"/>
      <c r="KI3" s="312"/>
      <c r="KJ3" s="312"/>
      <c r="KK3" s="312"/>
      <c r="KL3" s="312"/>
      <c r="KM3" s="312"/>
      <c r="KN3" s="312"/>
      <c r="KO3" s="312"/>
      <c r="KP3" s="312"/>
      <c r="KQ3" s="312"/>
      <c r="KR3" s="312"/>
      <c r="KS3" s="312"/>
      <c r="KT3" s="312"/>
      <c r="KU3" s="312"/>
      <c r="KV3" s="312"/>
      <c r="KW3" s="312"/>
      <c r="KX3" s="312"/>
      <c r="KY3" s="312"/>
      <c r="KZ3" s="312"/>
      <c r="LA3" s="312"/>
      <c r="LB3" s="312"/>
      <c r="LC3" s="312"/>
      <c r="LD3" s="312"/>
      <c r="LE3" s="312"/>
      <c r="LF3" s="312"/>
      <c r="LG3" s="312"/>
      <c r="LH3" s="312"/>
      <c r="LI3" s="312"/>
      <c r="LJ3" s="312"/>
      <c r="LK3" s="312"/>
      <c r="LL3" s="312"/>
      <c r="LM3" s="312"/>
      <c r="LN3" s="312"/>
      <c r="LO3" s="312"/>
      <c r="LP3" s="312"/>
      <c r="LQ3" s="312"/>
      <c r="LR3" s="312"/>
      <c r="LS3" s="312"/>
      <c r="LT3" s="312"/>
      <c r="LU3" s="312"/>
      <c r="LV3" s="312"/>
      <c r="LW3" s="312"/>
      <c r="LX3" s="312"/>
      <c r="LY3" s="312"/>
      <c r="LZ3" s="312"/>
      <c r="MA3" s="312"/>
      <c r="MB3" s="312"/>
      <c r="MC3" s="312"/>
      <c r="MD3" s="312"/>
      <c r="ME3" s="312"/>
      <c r="MF3" s="312"/>
      <c r="MG3" s="312"/>
      <c r="MH3" s="312"/>
      <c r="MI3" s="312"/>
      <c r="MJ3" s="312"/>
      <c r="MK3" s="312"/>
    </row>
    <row r="4" spans="1:349" s="313" customFormat="1" ht="14.4">
      <c r="A4" s="304">
        <v>6033600</v>
      </c>
      <c r="B4" s="305" t="s">
        <v>107</v>
      </c>
      <c r="C4" s="306"/>
      <c r="D4" s="307">
        <v>100</v>
      </c>
      <c r="E4" s="308"/>
      <c r="F4" s="309" t="str">
        <f t="shared" si="0"/>
        <v>0</v>
      </c>
      <c r="G4" s="309">
        <f>IFERROR(VLOOKUP($A4,'[1]bal 300618'!$A$83:$F$173,6,FALSE),0)</f>
        <v>0</v>
      </c>
      <c r="H4" s="311"/>
      <c r="I4" s="311">
        <f t="shared" si="1"/>
        <v>0</v>
      </c>
      <c r="J4" s="310" t="e">
        <f>+I4-#REF!</f>
        <v>#REF!</v>
      </c>
      <c r="K4" s="312"/>
      <c r="L4" s="312"/>
      <c r="M4" s="312"/>
      <c r="N4" s="312"/>
      <c r="O4" s="312"/>
      <c r="P4" s="312"/>
      <c r="Q4" s="312"/>
      <c r="R4" s="312"/>
      <c r="S4" s="312"/>
      <c r="T4" s="312"/>
      <c r="U4" s="312"/>
      <c r="V4" s="312"/>
      <c r="W4" s="312"/>
      <c r="X4" s="312"/>
      <c r="Y4" s="312"/>
      <c r="Z4" s="312"/>
      <c r="AA4" s="312"/>
      <c r="AB4" s="312"/>
      <c r="AC4" s="312"/>
      <c r="AD4" s="312"/>
      <c r="AE4" s="312"/>
      <c r="AF4" s="312"/>
      <c r="AG4" s="312"/>
      <c r="AH4" s="312"/>
      <c r="AI4" s="312"/>
      <c r="AJ4" s="312"/>
      <c r="AK4" s="312"/>
      <c r="AL4" s="312"/>
      <c r="AM4" s="312"/>
      <c r="AN4" s="312"/>
      <c r="AO4" s="312"/>
      <c r="AP4" s="312"/>
      <c r="AQ4" s="312"/>
      <c r="AR4" s="312"/>
      <c r="AS4" s="312"/>
      <c r="AT4" s="312"/>
      <c r="AU4" s="312"/>
      <c r="AV4" s="312"/>
      <c r="AW4" s="312"/>
      <c r="AX4" s="312"/>
      <c r="AY4" s="312"/>
      <c r="AZ4" s="312"/>
      <c r="BA4" s="312"/>
      <c r="BB4" s="312"/>
      <c r="BC4" s="312"/>
      <c r="BD4" s="312"/>
      <c r="BE4" s="312"/>
      <c r="BF4" s="312"/>
      <c r="BG4" s="312"/>
      <c r="BH4" s="312"/>
      <c r="BI4" s="312"/>
      <c r="BJ4" s="312"/>
      <c r="BK4" s="312"/>
      <c r="BL4" s="312"/>
      <c r="BM4" s="312"/>
      <c r="BN4" s="312"/>
      <c r="BO4" s="312"/>
      <c r="BP4" s="312"/>
      <c r="BQ4" s="312"/>
      <c r="BR4" s="312"/>
      <c r="BS4" s="312"/>
      <c r="BT4" s="312"/>
      <c r="BU4" s="312"/>
      <c r="BV4" s="312"/>
      <c r="BW4" s="312"/>
      <c r="BX4" s="312"/>
      <c r="BY4" s="312"/>
      <c r="BZ4" s="312"/>
      <c r="CA4" s="312"/>
      <c r="CB4" s="312"/>
      <c r="CC4" s="312"/>
      <c r="CD4" s="312"/>
      <c r="CE4" s="312"/>
      <c r="CF4" s="312"/>
      <c r="CG4" s="312"/>
      <c r="CH4" s="312"/>
      <c r="CI4" s="312"/>
      <c r="CJ4" s="312"/>
      <c r="CK4" s="312"/>
      <c r="CL4" s="312"/>
      <c r="CM4" s="312"/>
      <c r="CN4" s="312"/>
      <c r="CO4" s="312"/>
      <c r="CP4" s="312"/>
      <c r="CQ4" s="312"/>
      <c r="CR4" s="312"/>
      <c r="CS4" s="312"/>
      <c r="CT4" s="312"/>
      <c r="CU4" s="312"/>
      <c r="CV4" s="312"/>
      <c r="CW4" s="312"/>
      <c r="CX4" s="312"/>
      <c r="CY4" s="312"/>
      <c r="CZ4" s="312"/>
      <c r="DA4" s="312"/>
      <c r="DB4" s="312"/>
      <c r="DC4" s="312"/>
      <c r="DD4" s="312"/>
      <c r="DE4" s="312"/>
      <c r="DF4" s="312"/>
      <c r="DG4" s="312"/>
      <c r="DH4" s="312"/>
      <c r="DI4" s="312"/>
      <c r="DJ4" s="312"/>
      <c r="DK4" s="312"/>
      <c r="DL4" s="312"/>
      <c r="DM4" s="312"/>
      <c r="DN4" s="312"/>
      <c r="DO4" s="312"/>
      <c r="DP4" s="312"/>
      <c r="DQ4" s="312"/>
      <c r="DR4" s="312"/>
      <c r="DS4" s="312"/>
      <c r="DT4" s="312"/>
      <c r="DU4" s="312"/>
      <c r="DV4" s="312"/>
      <c r="DW4" s="312"/>
      <c r="DX4" s="312"/>
      <c r="DY4" s="312"/>
      <c r="DZ4" s="312"/>
      <c r="EA4" s="312"/>
      <c r="EB4" s="312"/>
      <c r="EC4" s="312"/>
      <c r="ED4" s="312"/>
      <c r="EE4" s="312"/>
      <c r="EF4" s="312"/>
      <c r="EG4" s="312"/>
      <c r="EH4" s="312"/>
      <c r="EI4" s="312"/>
      <c r="EJ4" s="312"/>
      <c r="EK4" s="312"/>
      <c r="EL4" s="312"/>
      <c r="EM4" s="312"/>
      <c r="EN4" s="312"/>
      <c r="EO4" s="312"/>
      <c r="EP4" s="312"/>
      <c r="EQ4" s="312"/>
      <c r="ER4" s="312"/>
      <c r="ES4" s="312"/>
      <c r="ET4" s="312"/>
      <c r="EU4" s="312"/>
      <c r="EV4" s="312"/>
      <c r="EW4" s="312"/>
      <c r="EX4" s="312"/>
      <c r="EY4" s="312"/>
      <c r="EZ4" s="312"/>
      <c r="FA4" s="312"/>
      <c r="FB4" s="312"/>
      <c r="FC4" s="312"/>
      <c r="FD4" s="312"/>
      <c r="FE4" s="312"/>
      <c r="FF4" s="312"/>
      <c r="FG4" s="312"/>
      <c r="FH4" s="312"/>
      <c r="FI4" s="312"/>
      <c r="FJ4" s="312"/>
      <c r="FK4" s="312"/>
      <c r="FL4" s="312"/>
      <c r="FM4" s="312"/>
      <c r="FN4" s="312"/>
      <c r="FO4" s="312"/>
      <c r="FP4" s="312"/>
      <c r="FQ4" s="312"/>
      <c r="FR4" s="312"/>
      <c r="FS4" s="312"/>
      <c r="FT4" s="312"/>
      <c r="FU4" s="312"/>
      <c r="FV4" s="312"/>
      <c r="FW4" s="312"/>
      <c r="FX4" s="312"/>
      <c r="FY4" s="312"/>
      <c r="FZ4" s="312"/>
      <c r="GA4" s="312"/>
      <c r="GB4" s="312"/>
      <c r="GC4" s="312"/>
      <c r="GD4" s="312"/>
      <c r="GE4" s="312"/>
      <c r="GF4" s="312"/>
      <c r="GG4" s="312"/>
      <c r="GH4" s="312"/>
      <c r="GI4" s="312"/>
      <c r="GJ4" s="312"/>
      <c r="GK4" s="312"/>
      <c r="GL4" s="312"/>
      <c r="GM4" s="312"/>
      <c r="GN4" s="312"/>
      <c r="GO4" s="312"/>
      <c r="GP4" s="312"/>
      <c r="GQ4" s="312"/>
      <c r="GR4" s="312"/>
      <c r="GS4" s="312"/>
      <c r="GT4" s="312"/>
      <c r="GU4" s="312"/>
      <c r="GV4" s="312"/>
      <c r="GW4" s="312"/>
      <c r="GX4" s="312"/>
      <c r="GY4" s="312"/>
      <c r="GZ4" s="312"/>
      <c r="HA4" s="312"/>
      <c r="HB4" s="312"/>
      <c r="HC4" s="312"/>
      <c r="HD4" s="312"/>
      <c r="HE4" s="312"/>
      <c r="HF4" s="312"/>
      <c r="HG4" s="312"/>
      <c r="HH4" s="312"/>
      <c r="HI4" s="312"/>
      <c r="HJ4" s="312"/>
      <c r="HK4" s="312"/>
      <c r="HL4" s="312"/>
      <c r="HM4" s="312"/>
      <c r="HN4" s="312"/>
      <c r="HO4" s="312"/>
      <c r="HP4" s="312"/>
      <c r="HQ4" s="312"/>
      <c r="HR4" s="312"/>
      <c r="HS4" s="312"/>
      <c r="HT4" s="312"/>
      <c r="HU4" s="312"/>
      <c r="HV4" s="312"/>
      <c r="HW4" s="312"/>
      <c r="HX4" s="312"/>
      <c r="HY4" s="312"/>
      <c r="HZ4" s="312"/>
      <c r="IA4" s="312"/>
      <c r="IB4" s="312"/>
      <c r="IC4" s="312"/>
      <c r="ID4" s="312"/>
      <c r="IE4" s="312"/>
      <c r="IF4" s="312"/>
      <c r="IG4" s="312"/>
      <c r="IH4" s="312"/>
      <c r="II4" s="312"/>
      <c r="IJ4" s="312"/>
      <c r="IK4" s="312"/>
      <c r="IL4" s="312"/>
      <c r="IM4" s="312"/>
      <c r="IN4" s="312"/>
      <c r="IO4" s="312"/>
      <c r="IP4" s="312"/>
      <c r="IQ4" s="312"/>
      <c r="IR4" s="312"/>
      <c r="IS4" s="312"/>
      <c r="IT4" s="312"/>
      <c r="IU4" s="312"/>
      <c r="IV4" s="312"/>
      <c r="IW4" s="312"/>
      <c r="IX4" s="312"/>
      <c r="IY4" s="312"/>
      <c r="IZ4" s="312"/>
      <c r="JA4" s="312"/>
      <c r="JB4" s="312"/>
      <c r="JC4" s="312"/>
      <c r="JD4" s="312"/>
      <c r="JE4" s="312"/>
      <c r="JF4" s="312"/>
      <c r="JG4" s="312"/>
      <c r="JH4" s="312"/>
      <c r="JI4" s="312"/>
      <c r="JJ4" s="312"/>
      <c r="JK4" s="312"/>
      <c r="JL4" s="312"/>
      <c r="JM4" s="312"/>
      <c r="JN4" s="312"/>
      <c r="JO4" s="312"/>
      <c r="JP4" s="312"/>
      <c r="JQ4" s="312"/>
      <c r="JR4" s="312"/>
      <c r="JS4" s="312"/>
      <c r="JT4" s="312"/>
      <c r="JU4" s="312"/>
      <c r="JV4" s="312"/>
      <c r="JW4" s="312"/>
      <c r="JX4" s="312"/>
      <c r="JY4" s="312"/>
      <c r="JZ4" s="312"/>
      <c r="KA4" s="312"/>
      <c r="KB4" s="312"/>
      <c r="KC4" s="312"/>
      <c r="KD4" s="312"/>
      <c r="KE4" s="312"/>
      <c r="KF4" s="312"/>
      <c r="KG4" s="312"/>
      <c r="KH4" s="312"/>
      <c r="KI4" s="312"/>
      <c r="KJ4" s="312"/>
      <c r="KK4" s="312"/>
      <c r="KL4" s="312"/>
      <c r="KM4" s="312"/>
      <c r="KN4" s="312"/>
      <c r="KO4" s="312"/>
      <c r="KP4" s="312"/>
      <c r="KQ4" s="312"/>
      <c r="KR4" s="312"/>
      <c r="KS4" s="312"/>
      <c r="KT4" s="312"/>
      <c r="KU4" s="312"/>
      <c r="KV4" s="312"/>
      <c r="KW4" s="312"/>
      <c r="KX4" s="312"/>
      <c r="KY4" s="312"/>
      <c r="KZ4" s="312"/>
      <c r="LA4" s="312"/>
      <c r="LB4" s="312"/>
      <c r="LC4" s="312"/>
      <c r="LD4" s="312"/>
      <c r="LE4" s="312"/>
      <c r="LF4" s="312"/>
      <c r="LG4" s="312"/>
      <c r="LH4" s="312"/>
      <c r="LI4" s="312"/>
      <c r="LJ4" s="312"/>
      <c r="LK4" s="312"/>
      <c r="LL4" s="312"/>
      <c r="LM4" s="312"/>
      <c r="LN4" s="312"/>
      <c r="LO4" s="312"/>
      <c r="LP4" s="312"/>
      <c r="LQ4" s="312"/>
      <c r="LR4" s="312"/>
      <c r="LS4" s="312"/>
      <c r="LT4" s="312"/>
      <c r="LU4" s="312"/>
      <c r="LV4" s="312"/>
      <c r="LW4" s="312"/>
      <c r="LX4" s="312"/>
      <c r="LY4" s="312"/>
      <c r="LZ4" s="312"/>
      <c r="MA4" s="312"/>
      <c r="MB4" s="312"/>
      <c r="MC4" s="312"/>
      <c r="MD4" s="312"/>
      <c r="ME4" s="312"/>
      <c r="MF4" s="312"/>
      <c r="MG4" s="312"/>
      <c r="MH4" s="312"/>
      <c r="MI4" s="312"/>
      <c r="MJ4" s="312"/>
      <c r="MK4" s="312"/>
    </row>
    <row r="5" spans="1:349" s="366" customFormat="1" ht="14.4">
      <c r="A5" s="356">
        <v>6061100</v>
      </c>
      <c r="B5" s="357" t="s">
        <v>17</v>
      </c>
      <c r="C5" s="358" t="s">
        <v>129</v>
      </c>
      <c r="D5" s="359">
        <v>101</v>
      </c>
      <c r="E5" s="360"/>
      <c r="F5" s="361" t="str">
        <f t="shared" si="0"/>
        <v>0</v>
      </c>
      <c r="G5" s="361">
        <f>IFERROR(VLOOKUP($A5,'[1]bal 300618'!$A$83:$F$173,6,FALSE),0)</f>
        <v>48917.24</v>
      </c>
      <c r="H5" s="364"/>
      <c r="I5" s="364">
        <f t="shared" si="1"/>
        <v>48917.24</v>
      </c>
      <c r="J5" s="362" t="e">
        <f>+I5-#REF!</f>
        <v>#REF!</v>
      </c>
      <c r="K5" s="365"/>
      <c r="L5" s="365"/>
      <c r="M5" s="365"/>
      <c r="N5" s="365"/>
      <c r="O5" s="365"/>
      <c r="P5" s="365"/>
      <c r="Q5" s="365"/>
      <c r="R5" s="365"/>
      <c r="S5" s="365"/>
      <c r="T5" s="365"/>
      <c r="U5" s="365"/>
      <c r="V5" s="365"/>
      <c r="W5" s="365"/>
      <c r="X5" s="365"/>
      <c r="Y5" s="365"/>
      <c r="Z5" s="365"/>
      <c r="AA5" s="365"/>
      <c r="AB5" s="365"/>
      <c r="AC5" s="365"/>
      <c r="AD5" s="365"/>
      <c r="AE5" s="365"/>
      <c r="AF5" s="365"/>
      <c r="AG5" s="365"/>
      <c r="AH5" s="365"/>
      <c r="AI5" s="365"/>
      <c r="AJ5" s="365"/>
      <c r="AK5" s="365"/>
      <c r="AL5" s="365"/>
      <c r="AM5" s="365"/>
      <c r="AN5" s="365"/>
      <c r="AO5" s="365"/>
      <c r="AP5" s="365"/>
      <c r="AQ5" s="365"/>
      <c r="AR5" s="365"/>
      <c r="AS5" s="365"/>
      <c r="AT5" s="365"/>
      <c r="AU5" s="365"/>
      <c r="AV5" s="365"/>
      <c r="AW5" s="365"/>
      <c r="AX5" s="365"/>
      <c r="AY5" s="365"/>
      <c r="AZ5" s="365"/>
      <c r="BA5" s="365"/>
      <c r="BB5" s="365"/>
      <c r="BC5" s="365"/>
      <c r="BD5" s="365"/>
      <c r="BE5" s="365"/>
      <c r="BF5" s="365"/>
      <c r="BG5" s="365"/>
      <c r="BH5" s="365"/>
      <c r="BI5" s="365"/>
      <c r="BJ5" s="365"/>
      <c r="BK5" s="365"/>
      <c r="BL5" s="365"/>
      <c r="BM5" s="365"/>
      <c r="BN5" s="365"/>
      <c r="BO5" s="365"/>
      <c r="BP5" s="365"/>
      <c r="BQ5" s="365"/>
      <c r="BR5" s="365"/>
      <c r="BS5" s="365"/>
      <c r="BT5" s="365"/>
      <c r="BU5" s="365"/>
      <c r="BV5" s="365"/>
      <c r="BW5" s="365"/>
      <c r="BX5" s="365"/>
      <c r="BY5" s="365"/>
      <c r="BZ5" s="365"/>
      <c r="CA5" s="365"/>
      <c r="CB5" s="365"/>
      <c r="CC5" s="365"/>
      <c r="CD5" s="365"/>
      <c r="CE5" s="365"/>
      <c r="CF5" s="365"/>
      <c r="CG5" s="365"/>
      <c r="CH5" s="365"/>
      <c r="CI5" s="365"/>
      <c r="CJ5" s="365"/>
      <c r="CK5" s="365"/>
      <c r="CL5" s="365"/>
      <c r="CM5" s="365"/>
      <c r="CN5" s="365"/>
      <c r="CO5" s="365"/>
      <c r="CP5" s="365"/>
      <c r="CQ5" s="365"/>
      <c r="CR5" s="365"/>
      <c r="CS5" s="365"/>
      <c r="CT5" s="365"/>
      <c r="CU5" s="365"/>
      <c r="CV5" s="365"/>
      <c r="CW5" s="365"/>
      <c r="CX5" s="365"/>
      <c r="CY5" s="365"/>
      <c r="CZ5" s="365"/>
      <c r="DA5" s="365"/>
      <c r="DB5" s="365"/>
      <c r="DC5" s="365"/>
      <c r="DD5" s="365"/>
      <c r="DE5" s="365"/>
      <c r="DF5" s="365"/>
      <c r="DG5" s="365"/>
      <c r="DH5" s="365"/>
      <c r="DI5" s="365"/>
      <c r="DJ5" s="365"/>
      <c r="DK5" s="365"/>
      <c r="DL5" s="365"/>
      <c r="DM5" s="365"/>
      <c r="DN5" s="365"/>
      <c r="DO5" s="365"/>
      <c r="DP5" s="365"/>
      <c r="DQ5" s="365"/>
      <c r="DR5" s="365"/>
      <c r="DS5" s="365"/>
      <c r="DT5" s="365"/>
      <c r="DU5" s="365"/>
      <c r="DV5" s="365"/>
      <c r="DW5" s="365"/>
      <c r="DX5" s="365"/>
      <c r="DY5" s="365"/>
      <c r="DZ5" s="365"/>
      <c r="EA5" s="365"/>
      <c r="EB5" s="365"/>
      <c r="EC5" s="365"/>
      <c r="ED5" s="365"/>
      <c r="EE5" s="365"/>
      <c r="EF5" s="365"/>
      <c r="EG5" s="365"/>
      <c r="EH5" s="365"/>
      <c r="EI5" s="365"/>
      <c r="EJ5" s="365"/>
      <c r="EK5" s="365"/>
      <c r="EL5" s="365"/>
      <c r="EM5" s="365"/>
      <c r="EN5" s="365"/>
      <c r="EO5" s="365"/>
      <c r="EP5" s="365"/>
      <c r="EQ5" s="365"/>
      <c r="ER5" s="365"/>
      <c r="ES5" s="365"/>
      <c r="ET5" s="365"/>
      <c r="EU5" s="365"/>
      <c r="EV5" s="365"/>
      <c r="EW5" s="365"/>
      <c r="EX5" s="365"/>
      <c r="EY5" s="365"/>
      <c r="EZ5" s="365"/>
      <c r="FA5" s="365"/>
      <c r="FB5" s="365"/>
      <c r="FC5" s="365"/>
      <c r="FD5" s="365"/>
      <c r="FE5" s="365"/>
      <c r="FF5" s="365"/>
      <c r="FG5" s="365"/>
      <c r="FH5" s="365"/>
      <c r="FI5" s="365"/>
      <c r="FJ5" s="365"/>
      <c r="FK5" s="365"/>
      <c r="FL5" s="365"/>
      <c r="FM5" s="365"/>
      <c r="FN5" s="365"/>
      <c r="FO5" s="365"/>
      <c r="FP5" s="365"/>
      <c r="FQ5" s="365"/>
      <c r="FR5" s="365"/>
      <c r="FS5" s="365"/>
      <c r="FT5" s="365"/>
      <c r="FU5" s="365"/>
      <c r="FV5" s="365"/>
      <c r="FW5" s="365"/>
      <c r="FX5" s="365"/>
      <c r="FY5" s="365"/>
      <c r="FZ5" s="365"/>
      <c r="GA5" s="365"/>
      <c r="GB5" s="365"/>
      <c r="GC5" s="365"/>
      <c r="GD5" s="365"/>
      <c r="GE5" s="365"/>
      <c r="GF5" s="365"/>
      <c r="GG5" s="365"/>
      <c r="GH5" s="365"/>
      <c r="GI5" s="365"/>
      <c r="GJ5" s="365"/>
      <c r="GK5" s="365"/>
      <c r="GL5" s="365"/>
      <c r="GM5" s="365"/>
      <c r="GN5" s="365"/>
      <c r="GO5" s="365"/>
      <c r="GP5" s="365"/>
      <c r="GQ5" s="365"/>
      <c r="GR5" s="365"/>
      <c r="GS5" s="365"/>
      <c r="GT5" s="365"/>
      <c r="GU5" s="365"/>
      <c r="GV5" s="365"/>
      <c r="GW5" s="365"/>
      <c r="GX5" s="365"/>
      <c r="GY5" s="365"/>
      <c r="GZ5" s="365"/>
      <c r="HA5" s="365"/>
      <c r="HB5" s="365"/>
      <c r="HC5" s="365"/>
      <c r="HD5" s="365"/>
      <c r="HE5" s="365"/>
      <c r="HF5" s="365"/>
      <c r="HG5" s="365"/>
      <c r="HH5" s="365"/>
      <c r="HI5" s="365"/>
      <c r="HJ5" s="365"/>
      <c r="HK5" s="365"/>
      <c r="HL5" s="365"/>
      <c r="HM5" s="365"/>
      <c r="HN5" s="365"/>
      <c r="HO5" s="365"/>
      <c r="HP5" s="365"/>
      <c r="HQ5" s="365"/>
      <c r="HR5" s="365"/>
      <c r="HS5" s="365"/>
      <c r="HT5" s="365"/>
      <c r="HU5" s="365"/>
      <c r="HV5" s="365"/>
      <c r="HW5" s="365"/>
      <c r="HX5" s="365"/>
      <c r="HY5" s="365"/>
      <c r="HZ5" s="365"/>
      <c r="IA5" s="365"/>
      <c r="IB5" s="365"/>
      <c r="IC5" s="365"/>
      <c r="ID5" s="365"/>
      <c r="IE5" s="365"/>
      <c r="IF5" s="365"/>
      <c r="IG5" s="365"/>
      <c r="IH5" s="365"/>
      <c r="II5" s="365"/>
      <c r="IJ5" s="365"/>
      <c r="IK5" s="365"/>
      <c r="IL5" s="365"/>
      <c r="IM5" s="365"/>
      <c r="IN5" s="365"/>
      <c r="IO5" s="365"/>
      <c r="IP5" s="365"/>
      <c r="IQ5" s="365"/>
      <c r="IR5" s="365"/>
      <c r="IS5" s="365"/>
      <c r="IT5" s="365"/>
      <c r="IU5" s="365"/>
      <c r="IV5" s="365"/>
      <c r="IW5" s="365"/>
      <c r="IX5" s="365"/>
      <c r="IY5" s="365"/>
      <c r="IZ5" s="365"/>
      <c r="JA5" s="365"/>
      <c r="JB5" s="365"/>
      <c r="JC5" s="365"/>
      <c r="JD5" s="365"/>
      <c r="JE5" s="365"/>
      <c r="JF5" s="365"/>
      <c r="JG5" s="365"/>
      <c r="JH5" s="365"/>
      <c r="JI5" s="365"/>
      <c r="JJ5" s="365"/>
      <c r="JK5" s="365"/>
      <c r="JL5" s="365"/>
      <c r="JM5" s="365"/>
      <c r="JN5" s="365"/>
      <c r="JO5" s="365"/>
      <c r="JP5" s="365"/>
      <c r="JQ5" s="365"/>
      <c r="JR5" s="365"/>
      <c r="JS5" s="365"/>
      <c r="JT5" s="365"/>
      <c r="JU5" s="365"/>
      <c r="JV5" s="365"/>
      <c r="JW5" s="365"/>
      <c r="JX5" s="365"/>
      <c r="JY5" s="365"/>
      <c r="JZ5" s="365"/>
      <c r="KA5" s="365"/>
      <c r="KB5" s="365"/>
      <c r="KC5" s="365"/>
      <c r="KD5" s="365"/>
      <c r="KE5" s="365"/>
      <c r="KF5" s="365"/>
      <c r="KG5" s="365"/>
      <c r="KH5" s="365"/>
      <c r="KI5" s="365"/>
      <c r="KJ5" s="365"/>
      <c r="KK5" s="365"/>
      <c r="KL5" s="365"/>
      <c r="KM5" s="365"/>
      <c r="KN5" s="365"/>
      <c r="KO5" s="365"/>
      <c r="KP5" s="365"/>
      <c r="KQ5" s="365"/>
      <c r="KR5" s="365"/>
      <c r="KS5" s="365"/>
      <c r="KT5" s="365"/>
      <c r="KU5" s="365"/>
      <c r="KV5" s="365"/>
      <c r="KW5" s="365"/>
      <c r="KX5" s="365"/>
      <c r="KY5" s="365"/>
      <c r="KZ5" s="365"/>
      <c r="LA5" s="365"/>
      <c r="LB5" s="365"/>
      <c r="LC5" s="365"/>
      <c r="LD5" s="365"/>
      <c r="LE5" s="365"/>
      <c r="LF5" s="365"/>
      <c r="LG5" s="365"/>
      <c r="LH5" s="365"/>
      <c r="LI5" s="365"/>
      <c r="LJ5" s="365"/>
      <c r="LK5" s="365"/>
      <c r="LL5" s="365"/>
      <c r="LM5" s="365"/>
      <c r="LN5" s="365"/>
      <c r="LO5" s="365"/>
      <c r="LP5" s="365"/>
      <c r="LQ5" s="365"/>
      <c r="LR5" s="365"/>
      <c r="LS5" s="365"/>
      <c r="LT5" s="365"/>
      <c r="LU5" s="365"/>
      <c r="LV5" s="365"/>
      <c r="LW5" s="365"/>
      <c r="LX5" s="365"/>
      <c r="LY5" s="365"/>
      <c r="LZ5" s="365"/>
      <c r="MA5" s="365"/>
      <c r="MB5" s="365"/>
      <c r="MC5" s="365"/>
      <c r="MD5" s="365"/>
      <c r="ME5" s="365"/>
      <c r="MF5" s="365"/>
      <c r="MG5" s="365"/>
      <c r="MH5" s="365"/>
      <c r="MI5" s="365"/>
      <c r="MJ5" s="365"/>
      <c r="MK5" s="365"/>
    </row>
    <row r="6" spans="1:349" s="366" customFormat="1" ht="14.4">
      <c r="A6" s="356">
        <v>6061200</v>
      </c>
      <c r="B6" s="357" t="s">
        <v>18</v>
      </c>
      <c r="C6" s="358" t="s">
        <v>129</v>
      </c>
      <c r="D6" s="359">
        <v>102</v>
      </c>
      <c r="E6" s="360"/>
      <c r="F6" s="361" t="str">
        <f t="shared" si="0"/>
        <v>0</v>
      </c>
      <c r="G6" s="361">
        <f>IFERROR(VLOOKUP($A6,'[1]bal 300618'!$A$83:$F$173,6,FALSE),0)</f>
        <v>38164.5</v>
      </c>
      <c r="H6" s="364"/>
      <c r="I6" s="364">
        <f t="shared" si="1"/>
        <v>38164.5</v>
      </c>
      <c r="J6" s="362" t="e">
        <f>+I6-#REF!</f>
        <v>#REF!</v>
      </c>
      <c r="K6" s="365"/>
      <c r="L6" s="365"/>
      <c r="M6" s="365"/>
      <c r="N6" s="365"/>
      <c r="O6" s="365"/>
      <c r="P6" s="365"/>
      <c r="Q6" s="365"/>
      <c r="R6" s="365"/>
      <c r="S6" s="365"/>
      <c r="T6" s="365"/>
      <c r="U6" s="365"/>
      <c r="V6" s="365"/>
      <c r="W6" s="365"/>
      <c r="X6" s="365"/>
      <c r="Y6" s="365"/>
      <c r="Z6" s="365"/>
      <c r="AA6" s="365"/>
      <c r="AB6" s="365"/>
      <c r="AC6" s="365"/>
      <c r="AD6" s="365"/>
      <c r="AE6" s="365"/>
      <c r="AF6" s="365"/>
      <c r="AG6" s="365"/>
      <c r="AH6" s="365"/>
      <c r="AI6" s="365"/>
      <c r="AJ6" s="365"/>
      <c r="AK6" s="365"/>
      <c r="AL6" s="365"/>
      <c r="AM6" s="365"/>
      <c r="AN6" s="365"/>
      <c r="AO6" s="365"/>
      <c r="AP6" s="365"/>
      <c r="AQ6" s="365"/>
      <c r="AR6" s="365"/>
      <c r="AS6" s="365"/>
      <c r="AT6" s="365"/>
      <c r="AU6" s="365"/>
      <c r="AV6" s="365"/>
      <c r="AW6" s="365"/>
      <c r="AX6" s="365"/>
      <c r="AY6" s="365"/>
      <c r="AZ6" s="365"/>
      <c r="BA6" s="365"/>
      <c r="BB6" s="365"/>
      <c r="BC6" s="365"/>
      <c r="BD6" s="365"/>
      <c r="BE6" s="365"/>
      <c r="BF6" s="365"/>
      <c r="BG6" s="365"/>
      <c r="BH6" s="365"/>
      <c r="BI6" s="365"/>
      <c r="BJ6" s="365"/>
      <c r="BK6" s="365"/>
      <c r="BL6" s="365"/>
      <c r="BM6" s="365"/>
      <c r="BN6" s="365"/>
      <c r="BO6" s="365"/>
      <c r="BP6" s="365"/>
      <c r="BQ6" s="365"/>
      <c r="BR6" s="365"/>
      <c r="BS6" s="365"/>
      <c r="BT6" s="365"/>
      <c r="BU6" s="365"/>
      <c r="BV6" s="365"/>
      <c r="BW6" s="365"/>
      <c r="BX6" s="365"/>
      <c r="BY6" s="365"/>
      <c r="BZ6" s="365"/>
      <c r="CA6" s="365"/>
      <c r="CB6" s="365"/>
      <c r="CC6" s="365"/>
      <c r="CD6" s="365"/>
      <c r="CE6" s="365"/>
      <c r="CF6" s="365"/>
      <c r="CG6" s="365"/>
      <c r="CH6" s="365"/>
      <c r="CI6" s="365"/>
      <c r="CJ6" s="365"/>
      <c r="CK6" s="365"/>
      <c r="CL6" s="365"/>
      <c r="CM6" s="365"/>
      <c r="CN6" s="365"/>
      <c r="CO6" s="365"/>
      <c r="CP6" s="365"/>
      <c r="CQ6" s="365"/>
      <c r="CR6" s="365"/>
      <c r="CS6" s="365"/>
      <c r="CT6" s="365"/>
      <c r="CU6" s="365"/>
      <c r="CV6" s="365"/>
      <c r="CW6" s="365"/>
      <c r="CX6" s="365"/>
      <c r="CY6" s="365"/>
      <c r="CZ6" s="365"/>
      <c r="DA6" s="365"/>
      <c r="DB6" s="365"/>
      <c r="DC6" s="365"/>
      <c r="DD6" s="365"/>
      <c r="DE6" s="365"/>
      <c r="DF6" s="365"/>
      <c r="DG6" s="365"/>
      <c r="DH6" s="365"/>
      <c r="DI6" s="365"/>
      <c r="DJ6" s="365"/>
      <c r="DK6" s="365"/>
      <c r="DL6" s="365"/>
      <c r="DM6" s="365"/>
      <c r="DN6" s="365"/>
      <c r="DO6" s="365"/>
      <c r="DP6" s="365"/>
      <c r="DQ6" s="365"/>
      <c r="DR6" s="365"/>
      <c r="DS6" s="365"/>
      <c r="DT6" s="365"/>
      <c r="DU6" s="365"/>
      <c r="DV6" s="365"/>
      <c r="DW6" s="365"/>
      <c r="DX6" s="365"/>
      <c r="DY6" s="365"/>
      <c r="DZ6" s="365"/>
      <c r="EA6" s="365"/>
      <c r="EB6" s="365"/>
      <c r="EC6" s="365"/>
      <c r="ED6" s="365"/>
      <c r="EE6" s="365"/>
      <c r="EF6" s="365"/>
      <c r="EG6" s="365"/>
      <c r="EH6" s="365"/>
      <c r="EI6" s="365"/>
      <c r="EJ6" s="365"/>
      <c r="EK6" s="365"/>
      <c r="EL6" s="365"/>
      <c r="EM6" s="365"/>
      <c r="EN6" s="365"/>
      <c r="EO6" s="365"/>
      <c r="EP6" s="365"/>
      <c r="EQ6" s="365"/>
      <c r="ER6" s="365"/>
      <c r="ES6" s="365"/>
      <c r="ET6" s="365"/>
      <c r="EU6" s="365"/>
      <c r="EV6" s="365"/>
      <c r="EW6" s="365"/>
      <c r="EX6" s="365"/>
      <c r="EY6" s="365"/>
      <c r="EZ6" s="365"/>
      <c r="FA6" s="365"/>
      <c r="FB6" s="365"/>
      <c r="FC6" s="365"/>
      <c r="FD6" s="365"/>
      <c r="FE6" s="365"/>
      <c r="FF6" s="365"/>
      <c r="FG6" s="365"/>
      <c r="FH6" s="365"/>
      <c r="FI6" s="365"/>
      <c r="FJ6" s="365"/>
      <c r="FK6" s="365"/>
      <c r="FL6" s="365"/>
      <c r="FM6" s="365"/>
      <c r="FN6" s="365"/>
      <c r="FO6" s="365"/>
      <c r="FP6" s="365"/>
      <c r="FQ6" s="365"/>
      <c r="FR6" s="365"/>
      <c r="FS6" s="365"/>
      <c r="FT6" s="365"/>
      <c r="FU6" s="365"/>
      <c r="FV6" s="365"/>
      <c r="FW6" s="365"/>
      <c r="FX6" s="365"/>
      <c r="FY6" s="365"/>
      <c r="FZ6" s="365"/>
      <c r="GA6" s="365"/>
      <c r="GB6" s="365"/>
      <c r="GC6" s="365"/>
      <c r="GD6" s="365"/>
      <c r="GE6" s="365"/>
      <c r="GF6" s="365"/>
      <c r="GG6" s="365"/>
      <c r="GH6" s="365"/>
      <c r="GI6" s="365"/>
      <c r="GJ6" s="365"/>
      <c r="GK6" s="365"/>
      <c r="GL6" s="365"/>
      <c r="GM6" s="365"/>
      <c r="GN6" s="365"/>
      <c r="GO6" s="365"/>
      <c r="GP6" s="365"/>
      <c r="GQ6" s="365"/>
      <c r="GR6" s="365"/>
      <c r="GS6" s="365"/>
      <c r="GT6" s="365"/>
      <c r="GU6" s="365"/>
      <c r="GV6" s="365"/>
      <c r="GW6" s="365"/>
      <c r="GX6" s="365"/>
      <c r="GY6" s="365"/>
      <c r="GZ6" s="365"/>
      <c r="HA6" s="365"/>
      <c r="HB6" s="365"/>
      <c r="HC6" s="365"/>
      <c r="HD6" s="365"/>
      <c r="HE6" s="365"/>
      <c r="HF6" s="365"/>
      <c r="HG6" s="365"/>
      <c r="HH6" s="365"/>
      <c r="HI6" s="365"/>
      <c r="HJ6" s="365"/>
      <c r="HK6" s="365"/>
      <c r="HL6" s="365"/>
      <c r="HM6" s="365"/>
      <c r="HN6" s="365"/>
      <c r="HO6" s="365"/>
      <c r="HP6" s="365"/>
      <c r="HQ6" s="365"/>
      <c r="HR6" s="365"/>
      <c r="HS6" s="365"/>
      <c r="HT6" s="365"/>
      <c r="HU6" s="365"/>
      <c r="HV6" s="365"/>
      <c r="HW6" s="365"/>
      <c r="HX6" s="365"/>
      <c r="HY6" s="365"/>
      <c r="HZ6" s="365"/>
      <c r="IA6" s="365"/>
      <c r="IB6" s="365"/>
      <c r="IC6" s="365"/>
      <c r="ID6" s="365"/>
      <c r="IE6" s="365"/>
      <c r="IF6" s="365"/>
      <c r="IG6" s="365"/>
      <c r="IH6" s="365"/>
      <c r="II6" s="365"/>
      <c r="IJ6" s="365"/>
      <c r="IK6" s="365"/>
      <c r="IL6" s="365"/>
      <c r="IM6" s="365"/>
      <c r="IN6" s="365"/>
      <c r="IO6" s="365"/>
      <c r="IP6" s="365"/>
      <c r="IQ6" s="365"/>
      <c r="IR6" s="365"/>
      <c r="IS6" s="365"/>
      <c r="IT6" s="365"/>
      <c r="IU6" s="365"/>
      <c r="IV6" s="365"/>
      <c r="IW6" s="365"/>
      <c r="IX6" s="365"/>
      <c r="IY6" s="365"/>
      <c r="IZ6" s="365"/>
      <c r="JA6" s="365"/>
      <c r="JB6" s="365"/>
      <c r="JC6" s="365"/>
      <c r="JD6" s="365"/>
      <c r="JE6" s="365"/>
      <c r="JF6" s="365"/>
      <c r="JG6" s="365"/>
      <c r="JH6" s="365"/>
      <c r="JI6" s="365"/>
      <c r="JJ6" s="365"/>
      <c r="JK6" s="365"/>
      <c r="JL6" s="365"/>
      <c r="JM6" s="365"/>
      <c r="JN6" s="365"/>
      <c r="JO6" s="365"/>
      <c r="JP6" s="365"/>
      <c r="JQ6" s="365"/>
      <c r="JR6" s="365"/>
      <c r="JS6" s="365"/>
      <c r="JT6" s="365"/>
      <c r="JU6" s="365"/>
      <c r="JV6" s="365"/>
      <c r="JW6" s="365"/>
      <c r="JX6" s="365"/>
      <c r="JY6" s="365"/>
      <c r="JZ6" s="365"/>
      <c r="KA6" s="365"/>
      <c r="KB6" s="365"/>
      <c r="KC6" s="365"/>
      <c r="KD6" s="365"/>
      <c r="KE6" s="365"/>
      <c r="KF6" s="365"/>
      <c r="KG6" s="365"/>
      <c r="KH6" s="365"/>
      <c r="KI6" s="365"/>
      <c r="KJ6" s="365"/>
      <c r="KK6" s="365"/>
      <c r="KL6" s="365"/>
      <c r="KM6" s="365"/>
      <c r="KN6" s="365"/>
      <c r="KO6" s="365"/>
      <c r="KP6" s="365"/>
      <c r="KQ6" s="365"/>
      <c r="KR6" s="365"/>
      <c r="KS6" s="365"/>
      <c r="KT6" s="365"/>
      <c r="KU6" s="365"/>
      <c r="KV6" s="365"/>
      <c r="KW6" s="365"/>
      <c r="KX6" s="365"/>
      <c r="KY6" s="365"/>
      <c r="KZ6" s="365"/>
      <c r="LA6" s="365"/>
      <c r="LB6" s="365"/>
      <c r="LC6" s="365"/>
      <c r="LD6" s="365"/>
      <c r="LE6" s="365"/>
      <c r="LF6" s="365"/>
      <c r="LG6" s="365"/>
      <c r="LH6" s="365"/>
      <c r="LI6" s="365"/>
      <c r="LJ6" s="365"/>
      <c r="LK6" s="365"/>
      <c r="LL6" s="365"/>
      <c r="LM6" s="365"/>
      <c r="LN6" s="365"/>
      <c r="LO6" s="365"/>
      <c r="LP6" s="365"/>
      <c r="LQ6" s="365"/>
      <c r="LR6" s="365"/>
      <c r="LS6" s="365"/>
      <c r="LT6" s="365"/>
      <c r="LU6" s="365"/>
      <c r="LV6" s="365"/>
      <c r="LW6" s="365"/>
      <c r="LX6" s="365"/>
      <c r="LY6" s="365"/>
      <c r="LZ6" s="365"/>
      <c r="MA6" s="365"/>
      <c r="MB6" s="365"/>
      <c r="MC6" s="365"/>
      <c r="MD6" s="365"/>
      <c r="ME6" s="365"/>
      <c r="MF6" s="365"/>
      <c r="MG6" s="365"/>
      <c r="MH6" s="365"/>
      <c r="MI6" s="365"/>
      <c r="MJ6" s="365"/>
      <c r="MK6" s="365"/>
    </row>
    <row r="7" spans="1:349" s="366" customFormat="1" ht="14.4">
      <c r="A7" s="356">
        <v>6061300</v>
      </c>
      <c r="B7" s="357" t="s">
        <v>19</v>
      </c>
      <c r="C7" s="358" t="s">
        <v>129</v>
      </c>
      <c r="D7" s="359">
        <v>103</v>
      </c>
      <c r="E7" s="360"/>
      <c r="F7" s="361" t="str">
        <f t="shared" si="0"/>
        <v>0</v>
      </c>
      <c r="G7" s="361">
        <f>IFERROR(VLOOKUP($A7,'[1]bal 300618'!$A$83:$F$173,6,FALSE),0)</f>
        <v>41922.290000000008</v>
      </c>
      <c r="H7" s="364"/>
      <c r="I7" s="364">
        <f t="shared" si="1"/>
        <v>41922.290000000008</v>
      </c>
      <c r="J7" s="362" t="e">
        <f>+I7-#REF!</f>
        <v>#REF!</v>
      </c>
      <c r="K7" s="365"/>
      <c r="L7" s="365"/>
      <c r="M7" s="365"/>
      <c r="N7" s="365"/>
      <c r="O7" s="365"/>
      <c r="P7" s="365"/>
      <c r="Q7" s="365"/>
      <c r="R7" s="365"/>
      <c r="S7" s="365"/>
      <c r="T7" s="365"/>
      <c r="U7" s="365"/>
      <c r="V7" s="365"/>
      <c r="W7" s="365"/>
      <c r="X7" s="365"/>
      <c r="Y7" s="365"/>
      <c r="Z7" s="365"/>
      <c r="AA7" s="365"/>
      <c r="AB7" s="365"/>
      <c r="AC7" s="365"/>
      <c r="AD7" s="365"/>
      <c r="AE7" s="365"/>
      <c r="AF7" s="365"/>
      <c r="AG7" s="365"/>
      <c r="AH7" s="365"/>
      <c r="AI7" s="365"/>
      <c r="AJ7" s="365"/>
      <c r="AK7" s="365"/>
      <c r="AL7" s="365"/>
      <c r="AM7" s="365"/>
      <c r="AN7" s="365"/>
      <c r="AO7" s="365"/>
      <c r="AP7" s="365"/>
      <c r="AQ7" s="365"/>
      <c r="AR7" s="365"/>
      <c r="AS7" s="365"/>
      <c r="AT7" s="365"/>
      <c r="AU7" s="365"/>
      <c r="AV7" s="365"/>
      <c r="AW7" s="365"/>
      <c r="AX7" s="365"/>
      <c r="AY7" s="365"/>
      <c r="AZ7" s="365"/>
      <c r="BA7" s="365"/>
      <c r="BB7" s="365"/>
      <c r="BC7" s="365"/>
      <c r="BD7" s="365"/>
      <c r="BE7" s="365"/>
      <c r="BF7" s="365"/>
      <c r="BG7" s="365"/>
      <c r="BH7" s="365"/>
      <c r="BI7" s="365"/>
      <c r="BJ7" s="365"/>
      <c r="BK7" s="365"/>
      <c r="BL7" s="365"/>
      <c r="BM7" s="365"/>
      <c r="BN7" s="365"/>
      <c r="BO7" s="365"/>
      <c r="BP7" s="365"/>
      <c r="BQ7" s="365"/>
      <c r="BR7" s="365"/>
      <c r="BS7" s="365"/>
      <c r="BT7" s="365"/>
      <c r="BU7" s="365"/>
      <c r="BV7" s="365"/>
      <c r="BW7" s="365"/>
      <c r="BX7" s="365"/>
      <c r="BY7" s="365"/>
      <c r="BZ7" s="365"/>
      <c r="CA7" s="365"/>
      <c r="CB7" s="365"/>
      <c r="CC7" s="365"/>
      <c r="CD7" s="365"/>
      <c r="CE7" s="365"/>
      <c r="CF7" s="365"/>
      <c r="CG7" s="365"/>
      <c r="CH7" s="365"/>
      <c r="CI7" s="365"/>
      <c r="CJ7" s="365"/>
      <c r="CK7" s="365"/>
      <c r="CL7" s="365"/>
      <c r="CM7" s="365"/>
      <c r="CN7" s="365"/>
      <c r="CO7" s="365"/>
      <c r="CP7" s="365"/>
      <c r="CQ7" s="365"/>
      <c r="CR7" s="365"/>
      <c r="CS7" s="365"/>
      <c r="CT7" s="365"/>
      <c r="CU7" s="365"/>
      <c r="CV7" s="365"/>
      <c r="CW7" s="365"/>
      <c r="CX7" s="365"/>
      <c r="CY7" s="365"/>
      <c r="CZ7" s="365"/>
      <c r="DA7" s="365"/>
      <c r="DB7" s="365"/>
      <c r="DC7" s="365"/>
      <c r="DD7" s="365"/>
      <c r="DE7" s="365"/>
      <c r="DF7" s="365"/>
      <c r="DG7" s="365"/>
      <c r="DH7" s="365"/>
      <c r="DI7" s="365"/>
      <c r="DJ7" s="365"/>
      <c r="DK7" s="365"/>
      <c r="DL7" s="365"/>
      <c r="DM7" s="365"/>
      <c r="DN7" s="365"/>
      <c r="DO7" s="365"/>
      <c r="DP7" s="365"/>
      <c r="DQ7" s="365"/>
      <c r="DR7" s="365"/>
      <c r="DS7" s="365"/>
      <c r="DT7" s="365"/>
      <c r="DU7" s="365"/>
      <c r="DV7" s="365"/>
      <c r="DW7" s="365"/>
      <c r="DX7" s="365"/>
      <c r="DY7" s="365"/>
      <c r="DZ7" s="365"/>
      <c r="EA7" s="365"/>
      <c r="EB7" s="365"/>
      <c r="EC7" s="365"/>
      <c r="ED7" s="365"/>
      <c r="EE7" s="365"/>
      <c r="EF7" s="365"/>
      <c r="EG7" s="365"/>
      <c r="EH7" s="365"/>
      <c r="EI7" s="365"/>
      <c r="EJ7" s="365"/>
      <c r="EK7" s="365"/>
      <c r="EL7" s="365"/>
      <c r="EM7" s="365"/>
      <c r="EN7" s="365"/>
      <c r="EO7" s="365"/>
      <c r="EP7" s="365"/>
      <c r="EQ7" s="365"/>
      <c r="ER7" s="365"/>
      <c r="ES7" s="365"/>
      <c r="ET7" s="365"/>
      <c r="EU7" s="365"/>
      <c r="EV7" s="365"/>
      <c r="EW7" s="365"/>
      <c r="EX7" s="365"/>
      <c r="EY7" s="365"/>
      <c r="EZ7" s="365"/>
      <c r="FA7" s="365"/>
      <c r="FB7" s="365"/>
      <c r="FC7" s="365"/>
      <c r="FD7" s="365"/>
      <c r="FE7" s="365"/>
      <c r="FF7" s="365"/>
      <c r="FG7" s="365"/>
      <c r="FH7" s="365"/>
      <c r="FI7" s="365"/>
      <c r="FJ7" s="365"/>
      <c r="FK7" s="365"/>
      <c r="FL7" s="365"/>
      <c r="FM7" s="365"/>
      <c r="FN7" s="365"/>
      <c r="FO7" s="365"/>
      <c r="FP7" s="365"/>
      <c r="FQ7" s="365"/>
      <c r="FR7" s="365"/>
      <c r="FS7" s="365"/>
      <c r="FT7" s="365"/>
      <c r="FU7" s="365"/>
      <c r="FV7" s="365"/>
      <c r="FW7" s="365"/>
      <c r="FX7" s="365"/>
      <c r="FY7" s="365"/>
      <c r="FZ7" s="365"/>
      <c r="GA7" s="365"/>
      <c r="GB7" s="365"/>
      <c r="GC7" s="365"/>
      <c r="GD7" s="365"/>
      <c r="GE7" s="365"/>
      <c r="GF7" s="365"/>
      <c r="GG7" s="365"/>
      <c r="GH7" s="365"/>
      <c r="GI7" s="365"/>
      <c r="GJ7" s="365"/>
      <c r="GK7" s="365"/>
      <c r="GL7" s="365"/>
      <c r="GM7" s="365"/>
      <c r="GN7" s="365"/>
      <c r="GO7" s="365"/>
      <c r="GP7" s="365"/>
      <c r="GQ7" s="365"/>
      <c r="GR7" s="365"/>
      <c r="GS7" s="365"/>
      <c r="GT7" s="365"/>
      <c r="GU7" s="365"/>
      <c r="GV7" s="365"/>
      <c r="GW7" s="365"/>
      <c r="GX7" s="365"/>
      <c r="GY7" s="365"/>
      <c r="GZ7" s="365"/>
      <c r="HA7" s="365"/>
      <c r="HB7" s="365"/>
      <c r="HC7" s="365"/>
      <c r="HD7" s="365"/>
      <c r="HE7" s="365"/>
      <c r="HF7" s="365"/>
      <c r="HG7" s="365"/>
      <c r="HH7" s="365"/>
      <c r="HI7" s="365"/>
      <c r="HJ7" s="365"/>
      <c r="HK7" s="365"/>
      <c r="HL7" s="365"/>
      <c r="HM7" s="365"/>
      <c r="HN7" s="365"/>
      <c r="HO7" s="365"/>
      <c r="HP7" s="365"/>
      <c r="HQ7" s="365"/>
      <c r="HR7" s="365"/>
      <c r="HS7" s="365"/>
      <c r="HT7" s="365"/>
      <c r="HU7" s="365"/>
      <c r="HV7" s="365"/>
      <c r="HW7" s="365"/>
      <c r="HX7" s="365"/>
      <c r="HY7" s="365"/>
      <c r="HZ7" s="365"/>
      <c r="IA7" s="365"/>
      <c r="IB7" s="365"/>
      <c r="IC7" s="365"/>
      <c r="ID7" s="365"/>
      <c r="IE7" s="365"/>
      <c r="IF7" s="365"/>
      <c r="IG7" s="365"/>
      <c r="IH7" s="365"/>
      <c r="II7" s="365"/>
      <c r="IJ7" s="365"/>
      <c r="IK7" s="365"/>
      <c r="IL7" s="365"/>
      <c r="IM7" s="365"/>
      <c r="IN7" s="365"/>
      <c r="IO7" s="365"/>
      <c r="IP7" s="365"/>
      <c r="IQ7" s="365"/>
      <c r="IR7" s="365"/>
      <c r="IS7" s="365"/>
      <c r="IT7" s="365"/>
      <c r="IU7" s="365"/>
      <c r="IV7" s="365"/>
      <c r="IW7" s="365"/>
      <c r="IX7" s="365"/>
      <c r="IY7" s="365"/>
      <c r="IZ7" s="365"/>
      <c r="JA7" s="365"/>
      <c r="JB7" s="365"/>
      <c r="JC7" s="365"/>
      <c r="JD7" s="365"/>
      <c r="JE7" s="365"/>
      <c r="JF7" s="365"/>
      <c r="JG7" s="365"/>
      <c r="JH7" s="365"/>
      <c r="JI7" s="365"/>
      <c r="JJ7" s="365"/>
      <c r="JK7" s="365"/>
      <c r="JL7" s="365"/>
      <c r="JM7" s="365"/>
      <c r="JN7" s="365"/>
      <c r="JO7" s="365"/>
      <c r="JP7" s="365"/>
      <c r="JQ7" s="365"/>
      <c r="JR7" s="365"/>
      <c r="JS7" s="365"/>
      <c r="JT7" s="365"/>
      <c r="JU7" s="365"/>
      <c r="JV7" s="365"/>
      <c r="JW7" s="365"/>
      <c r="JX7" s="365"/>
      <c r="JY7" s="365"/>
      <c r="JZ7" s="365"/>
      <c r="KA7" s="365"/>
      <c r="KB7" s="365"/>
      <c r="KC7" s="365"/>
      <c r="KD7" s="365"/>
      <c r="KE7" s="365"/>
      <c r="KF7" s="365"/>
      <c r="KG7" s="365"/>
      <c r="KH7" s="365"/>
      <c r="KI7" s="365"/>
      <c r="KJ7" s="365"/>
      <c r="KK7" s="365"/>
      <c r="KL7" s="365"/>
      <c r="KM7" s="365"/>
      <c r="KN7" s="365"/>
      <c r="KO7" s="365"/>
      <c r="KP7" s="365"/>
      <c r="KQ7" s="365"/>
      <c r="KR7" s="365"/>
      <c r="KS7" s="365"/>
      <c r="KT7" s="365"/>
      <c r="KU7" s="365"/>
      <c r="KV7" s="365"/>
      <c r="KW7" s="365"/>
      <c r="KX7" s="365"/>
      <c r="KY7" s="365"/>
      <c r="KZ7" s="365"/>
      <c r="LA7" s="365"/>
      <c r="LB7" s="365"/>
      <c r="LC7" s="365"/>
      <c r="LD7" s="365"/>
      <c r="LE7" s="365"/>
      <c r="LF7" s="365"/>
      <c r="LG7" s="365"/>
      <c r="LH7" s="365"/>
      <c r="LI7" s="365"/>
      <c r="LJ7" s="365"/>
      <c r="LK7" s="365"/>
      <c r="LL7" s="365"/>
      <c r="LM7" s="365"/>
      <c r="LN7" s="365"/>
      <c r="LO7" s="365"/>
      <c r="LP7" s="365"/>
      <c r="LQ7" s="365"/>
      <c r="LR7" s="365"/>
      <c r="LS7" s="365"/>
      <c r="LT7" s="365"/>
      <c r="LU7" s="365"/>
      <c r="LV7" s="365"/>
      <c r="LW7" s="365"/>
      <c r="LX7" s="365"/>
      <c r="LY7" s="365"/>
      <c r="LZ7" s="365"/>
      <c r="MA7" s="365"/>
      <c r="MB7" s="365"/>
      <c r="MC7" s="365"/>
      <c r="MD7" s="365"/>
      <c r="ME7" s="365"/>
      <c r="MF7" s="365"/>
      <c r="MG7" s="365"/>
      <c r="MH7" s="365"/>
      <c r="MI7" s="365"/>
      <c r="MJ7" s="365"/>
      <c r="MK7" s="365"/>
    </row>
    <row r="8" spans="1:349" s="366" customFormat="1" ht="14.4">
      <c r="A8" s="356">
        <v>6061400</v>
      </c>
      <c r="B8" s="357" t="s">
        <v>20</v>
      </c>
      <c r="C8" s="358"/>
      <c r="D8" s="359">
        <v>104</v>
      </c>
      <c r="E8" s="360"/>
      <c r="F8" s="361" t="str">
        <f t="shared" si="0"/>
        <v>0</v>
      </c>
      <c r="G8" s="361">
        <f>IFERROR(VLOOKUP($A8,'[1]bal 300618'!$A$83:$F$173,6,FALSE),0)</f>
        <v>83.34</v>
      </c>
      <c r="H8" s="364"/>
      <c r="I8" s="364">
        <f t="shared" ref="I8:I10" si="2">+G8+H8</f>
        <v>83.34</v>
      </c>
      <c r="J8" s="362" t="e">
        <f>+I8-#REF!</f>
        <v>#REF!</v>
      </c>
      <c r="K8" s="365"/>
      <c r="L8" s="365"/>
      <c r="M8" s="365"/>
      <c r="N8" s="365"/>
      <c r="O8" s="365"/>
      <c r="P8" s="365"/>
      <c r="Q8" s="365"/>
      <c r="R8" s="365"/>
      <c r="S8" s="365"/>
      <c r="T8" s="365"/>
      <c r="U8" s="365"/>
      <c r="V8" s="365"/>
      <c r="W8" s="365"/>
      <c r="X8" s="365"/>
      <c r="Y8" s="365"/>
      <c r="Z8" s="365"/>
      <c r="AA8" s="365"/>
      <c r="AB8" s="365"/>
      <c r="AC8" s="365"/>
      <c r="AD8" s="365"/>
      <c r="AE8" s="365"/>
      <c r="AF8" s="365"/>
      <c r="AG8" s="365"/>
      <c r="AH8" s="365"/>
      <c r="AI8" s="365"/>
      <c r="AJ8" s="365"/>
      <c r="AK8" s="365"/>
      <c r="AL8" s="365"/>
      <c r="AM8" s="365"/>
      <c r="AN8" s="365"/>
      <c r="AO8" s="365"/>
      <c r="AP8" s="365"/>
      <c r="AQ8" s="365"/>
      <c r="AR8" s="365"/>
      <c r="AS8" s="365"/>
      <c r="AT8" s="365"/>
      <c r="AU8" s="365"/>
      <c r="AV8" s="365"/>
      <c r="AW8" s="365"/>
      <c r="AX8" s="365"/>
      <c r="AY8" s="365"/>
      <c r="AZ8" s="365"/>
      <c r="BA8" s="365"/>
      <c r="BB8" s="365"/>
      <c r="BC8" s="365"/>
      <c r="BD8" s="365"/>
      <c r="BE8" s="365"/>
      <c r="BF8" s="365"/>
      <c r="BG8" s="365"/>
      <c r="BH8" s="365"/>
      <c r="BI8" s="365"/>
      <c r="BJ8" s="365"/>
      <c r="BK8" s="365"/>
      <c r="BL8" s="365"/>
      <c r="BM8" s="365"/>
      <c r="BN8" s="365"/>
      <c r="BO8" s="365"/>
      <c r="BP8" s="365"/>
      <c r="BQ8" s="365"/>
      <c r="BR8" s="365"/>
      <c r="BS8" s="365"/>
      <c r="BT8" s="365"/>
      <c r="BU8" s="365"/>
      <c r="BV8" s="365"/>
      <c r="BW8" s="365"/>
      <c r="BX8" s="365"/>
      <c r="BY8" s="365"/>
      <c r="BZ8" s="365"/>
      <c r="CA8" s="365"/>
      <c r="CB8" s="365"/>
      <c r="CC8" s="365"/>
      <c r="CD8" s="365"/>
      <c r="CE8" s="365"/>
      <c r="CF8" s="365"/>
      <c r="CG8" s="365"/>
      <c r="CH8" s="365"/>
      <c r="CI8" s="365"/>
      <c r="CJ8" s="365"/>
      <c r="CK8" s="365"/>
      <c r="CL8" s="365"/>
      <c r="CM8" s="365"/>
      <c r="CN8" s="365"/>
      <c r="CO8" s="365"/>
      <c r="CP8" s="365"/>
      <c r="CQ8" s="365"/>
      <c r="CR8" s="365"/>
      <c r="CS8" s="365"/>
      <c r="CT8" s="365"/>
      <c r="CU8" s="365"/>
      <c r="CV8" s="365"/>
      <c r="CW8" s="365"/>
      <c r="CX8" s="365"/>
      <c r="CY8" s="365"/>
      <c r="CZ8" s="365"/>
      <c r="DA8" s="365"/>
      <c r="DB8" s="365"/>
      <c r="DC8" s="365"/>
      <c r="DD8" s="365"/>
      <c r="DE8" s="365"/>
      <c r="DF8" s="365"/>
      <c r="DG8" s="365"/>
      <c r="DH8" s="365"/>
      <c r="DI8" s="365"/>
      <c r="DJ8" s="365"/>
      <c r="DK8" s="365"/>
      <c r="DL8" s="365"/>
      <c r="DM8" s="365"/>
      <c r="DN8" s="365"/>
      <c r="DO8" s="365"/>
      <c r="DP8" s="365"/>
      <c r="DQ8" s="365"/>
      <c r="DR8" s="365"/>
      <c r="DS8" s="365"/>
      <c r="DT8" s="365"/>
      <c r="DU8" s="365"/>
      <c r="DV8" s="365"/>
      <c r="DW8" s="365"/>
      <c r="DX8" s="365"/>
      <c r="DY8" s="365"/>
      <c r="DZ8" s="365"/>
      <c r="EA8" s="365"/>
      <c r="EB8" s="365"/>
      <c r="EC8" s="365"/>
      <c r="ED8" s="365"/>
      <c r="EE8" s="365"/>
      <c r="EF8" s="365"/>
      <c r="EG8" s="365"/>
      <c r="EH8" s="365"/>
      <c r="EI8" s="365"/>
      <c r="EJ8" s="365"/>
      <c r="EK8" s="365"/>
      <c r="EL8" s="365"/>
      <c r="EM8" s="365"/>
      <c r="EN8" s="365"/>
      <c r="EO8" s="365"/>
      <c r="EP8" s="365"/>
      <c r="EQ8" s="365"/>
      <c r="ER8" s="365"/>
      <c r="ES8" s="365"/>
      <c r="ET8" s="365"/>
      <c r="EU8" s="365"/>
      <c r="EV8" s="365"/>
      <c r="EW8" s="365"/>
      <c r="EX8" s="365"/>
      <c r="EY8" s="365"/>
      <c r="EZ8" s="365"/>
      <c r="FA8" s="365"/>
      <c r="FB8" s="365"/>
      <c r="FC8" s="365"/>
      <c r="FD8" s="365"/>
      <c r="FE8" s="365"/>
      <c r="FF8" s="365"/>
      <c r="FG8" s="365"/>
      <c r="FH8" s="365"/>
      <c r="FI8" s="365"/>
      <c r="FJ8" s="365"/>
      <c r="FK8" s="365"/>
      <c r="FL8" s="365"/>
      <c r="FM8" s="365"/>
      <c r="FN8" s="365"/>
      <c r="FO8" s="365"/>
      <c r="FP8" s="365"/>
      <c r="FQ8" s="365"/>
      <c r="FR8" s="365"/>
      <c r="FS8" s="365"/>
      <c r="FT8" s="365"/>
      <c r="FU8" s="365"/>
      <c r="FV8" s="365"/>
      <c r="FW8" s="365"/>
      <c r="FX8" s="365"/>
      <c r="FY8" s="365"/>
      <c r="FZ8" s="365"/>
      <c r="GA8" s="365"/>
      <c r="GB8" s="365"/>
      <c r="GC8" s="365"/>
      <c r="GD8" s="365"/>
      <c r="GE8" s="365"/>
      <c r="GF8" s="365"/>
      <c r="GG8" s="365"/>
      <c r="GH8" s="365"/>
      <c r="GI8" s="365"/>
      <c r="GJ8" s="365"/>
      <c r="GK8" s="365"/>
      <c r="GL8" s="365"/>
      <c r="GM8" s="365"/>
      <c r="GN8" s="365"/>
      <c r="GO8" s="365"/>
      <c r="GP8" s="365"/>
      <c r="GQ8" s="365"/>
      <c r="GR8" s="365"/>
      <c r="GS8" s="365"/>
      <c r="GT8" s="365"/>
      <c r="GU8" s="365"/>
      <c r="GV8" s="365"/>
      <c r="GW8" s="365"/>
      <c r="GX8" s="365"/>
      <c r="GY8" s="365"/>
      <c r="GZ8" s="365"/>
      <c r="HA8" s="365"/>
      <c r="HB8" s="365"/>
      <c r="HC8" s="365"/>
      <c r="HD8" s="365"/>
      <c r="HE8" s="365"/>
      <c r="HF8" s="365"/>
      <c r="HG8" s="365"/>
      <c r="HH8" s="365"/>
      <c r="HI8" s="365"/>
      <c r="HJ8" s="365"/>
      <c r="HK8" s="365"/>
      <c r="HL8" s="365"/>
      <c r="HM8" s="365"/>
      <c r="HN8" s="365"/>
      <c r="HO8" s="365"/>
      <c r="HP8" s="365"/>
      <c r="HQ8" s="365"/>
      <c r="HR8" s="365"/>
      <c r="HS8" s="365"/>
      <c r="HT8" s="365"/>
      <c r="HU8" s="365"/>
      <c r="HV8" s="365"/>
      <c r="HW8" s="365"/>
      <c r="HX8" s="365"/>
      <c r="HY8" s="365"/>
      <c r="HZ8" s="365"/>
      <c r="IA8" s="365"/>
      <c r="IB8" s="365"/>
      <c r="IC8" s="365"/>
      <c r="ID8" s="365"/>
      <c r="IE8" s="365"/>
      <c r="IF8" s="365"/>
      <c r="IG8" s="365"/>
      <c r="IH8" s="365"/>
      <c r="II8" s="365"/>
      <c r="IJ8" s="365"/>
      <c r="IK8" s="365"/>
      <c r="IL8" s="365"/>
      <c r="IM8" s="365"/>
      <c r="IN8" s="365"/>
      <c r="IO8" s="365"/>
      <c r="IP8" s="365"/>
      <c r="IQ8" s="365"/>
      <c r="IR8" s="365"/>
      <c r="IS8" s="365"/>
      <c r="IT8" s="365"/>
      <c r="IU8" s="365"/>
      <c r="IV8" s="365"/>
      <c r="IW8" s="365"/>
      <c r="IX8" s="365"/>
      <c r="IY8" s="365"/>
      <c r="IZ8" s="365"/>
      <c r="JA8" s="365"/>
      <c r="JB8" s="365"/>
      <c r="JC8" s="365"/>
      <c r="JD8" s="365"/>
      <c r="JE8" s="365"/>
      <c r="JF8" s="365"/>
      <c r="JG8" s="365"/>
      <c r="JH8" s="365"/>
      <c r="JI8" s="365"/>
      <c r="JJ8" s="365"/>
      <c r="JK8" s="365"/>
      <c r="JL8" s="365"/>
      <c r="JM8" s="365"/>
      <c r="JN8" s="365"/>
      <c r="JO8" s="365"/>
      <c r="JP8" s="365"/>
      <c r="JQ8" s="365"/>
      <c r="JR8" s="365"/>
      <c r="JS8" s="365"/>
      <c r="JT8" s="365"/>
      <c r="JU8" s="365"/>
      <c r="JV8" s="365"/>
      <c r="JW8" s="365"/>
      <c r="JX8" s="365"/>
      <c r="JY8" s="365"/>
      <c r="JZ8" s="365"/>
      <c r="KA8" s="365"/>
      <c r="KB8" s="365"/>
      <c r="KC8" s="365"/>
      <c r="KD8" s="365"/>
      <c r="KE8" s="365"/>
      <c r="KF8" s="365"/>
      <c r="KG8" s="365"/>
      <c r="KH8" s="365"/>
      <c r="KI8" s="365"/>
      <c r="KJ8" s="365"/>
      <c r="KK8" s="365"/>
      <c r="KL8" s="365"/>
      <c r="KM8" s="365"/>
      <c r="KN8" s="365"/>
      <c r="KO8" s="365"/>
      <c r="KP8" s="365"/>
      <c r="KQ8" s="365"/>
      <c r="KR8" s="365"/>
      <c r="KS8" s="365"/>
      <c r="KT8" s="365"/>
      <c r="KU8" s="365"/>
      <c r="KV8" s="365"/>
      <c r="KW8" s="365"/>
      <c r="KX8" s="365"/>
      <c r="KY8" s="365"/>
      <c r="KZ8" s="365"/>
      <c r="LA8" s="365"/>
      <c r="LB8" s="365"/>
      <c r="LC8" s="365"/>
      <c r="LD8" s="365"/>
      <c r="LE8" s="365"/>
      <c r="LF8" s="365"/>
      <c r="LG8" s="365"/>
      <c r="LH8" s="365"/>
      <c r="LI8" s="365"/>
      <c r="LJ8" s="365"/>
      <c r="LK8" s="365"/>
      <c r="LL8" s="365"/>
      <c r="LM8" s="365"/>
      <c r="LN8" s="365"/>
      <c r="LO8" s="365"/>
      <c r="LP8" s="365"/>
      <c r="LQ8" s="365"/>
      <c r="LR8" s="365"/>
      <c r="LS8" s="365"/>
      <c r="LT8" s="365"/>
      <c r="LU8" s="365"/>
      <c r="LV8" s="365"/>
      <c r="LW8" s="365"/>
      <c r="LX8" s="365"/>
      <c r="LY8" s="365"/>
      <c r="LZ8" s="365"/>
      <c r="MA8" s="365"/>
      <c r="MB8" s="365"/>
      <c r="MC8" s="365"/>
      <c r="MD8" s="365"/>
      <c r="ME8" s="365"/>
      <c r="MF8" s="365"/>
      <c r="MG8" s="365"/>
      <c r="MH8" s="365"/>
      <c r="MI8" s="365"/>
      <c r="MJ8" s="365"/>
      <c r="MK8" s="365"/>
    </row>
    <row r="9" spans="1:349" s="366" customFormat="1" ht="14.4">
      <c r="A9" s="356">
        <v>6063100</v>
      </c>
      <c r="B9" s="357" t="s">
        <v>21</v>
      </c>
      <c r="C9" s="367" t="s">
        <v>130</v>
      </c>
      <c r="D9" s="359">
        <v>104</v>
      </c>
      <c r="E9" s="360"/>
      <c r="F9" s="361" t="str">
        <f t="shared" si="0"/>
        <v>0</v>
      </c>
      <c r="G9" s="361">
        <f>IFERROR(VLOOKUP($A9,'[1]bal 300618'!$A$83:$F$173,6,FALSE),0)</f>
        <v>6328.97</v>
      </c>
      <c r="H9" s="364"/>
      <c r="I9" s="364">
        <f t="shared" si="2"/>
        <v>6328.97</v>
      </c>
      <c r="J9" s="362" t="e">
        <f>+I9-#REF!</f>
        <v>#REF!</v>
      </c>
      <c r="K9" s="365"/>
      <c r="L9" s="365"/>
      <c r="M9" s="365"/>
      <c r="N9" s="365"/>
      <c r="O9" s="365"/>
      <c r="P9" s="365"/>
      <c r="Q9" s="365"/>
      <c r="R9" s="365"/>
      <c r="S9" s="365"/>
      <c r="T9" s="365"/>
      <c r="U9" s="365"/>
      <c r="V9" s="365"/>
      <c r="W9" s="365"/>
      <c r="X9" s="365"/>
      <c r="Y9" s="365"/>
      <c r="Z9" s="365"/>
      <c r="AA9" s="365"/>
      <c r="AB9" s="365"/>
      <c r="AC9" s="365"/>
      <c r="AD9" s="365"/>
      <c r="AE9" s="365"/>
      <c r="AF9" s="365"/>
      <c r="AG9" s="365"/>
      <c r="AH9" s="365"/>
      <c r="AI9" s="365"/>
      <c r="AJ9" s="365"/>
      <c r="AK9" s="365"/>
      <c r="AL9" s="365"/>
      <c r="AM9" s="365"/>
      <c r="AN9" s="365"/>
      <c r="AO9" s="365"/>
      <c r="AP9" s="365"/>
      <c r="AQ9" s="365"/>
      <c r="AR9" s="365"/>
      <c r="AS9" s="365"/>
      <c r="AT9" s="365"/>
      <c r="AU9" s="365"/>
      <c r="AV9" s="365"/>
      <c r="AW9" s="365"/>
      <c r="AX9" s="365"/>
      <c r="AY9" s="365"/>
      <c r="AZ9" s="365"/>
      <c r="BA9" s="365"/>
      <c r="BB9" s="365"/>
      <c r="BC9" s="365"/>
      <c r="BD9" s="365"/>
      <c r="BE9" s="365"/>
      <c r="BF9" s="365"/>
      <c r="BG9" s="365"/>
      <c r="BH9" s="365"/>
      <c r="BI9" s="365"/>
      <c r="BJ9" s="365"/>
      <c r="BK9" s="365"/>
      <c r="BL9" s="365"/>
      <c r="BM9" s="365"/>
      <c r="BN9" s="365"/>
      <c r="BO9" s="365"/>
      <c r="BP9" s="365"/>
      <c r="BQ9" s="365"/>
      <c r="BR9" s="365"/>
      <c r="BS9" s="365"/>
      <c r="BT9" s="365"/>
      <c r="BU9" s="365"/>
      <c r="BV9" s="365"/>
      <c r="BW9" s="365"/>
      <c r="BX9" s="365"/>
      <c r="BY9" s="365"/>
      <c r="BZ9" s="365"/>
      <c r="CA9" s="365"/>
      <c r="CB9" s="365"/>
      <c r="CC9" s="365"/>
      <c r="CD9" s="365"/>
      <c r="CE9" s="365"/>
      <c r="CF9" s="365"/>
      <c r="CG9" s="365"/>
      <c r="CH9" s="365"/>
      <c r="CI9" s="365"/>
      <c r="CJ9" s="365"/>
      <c r="CK9" s="365"/>
      <c r="CL9" s="365"/>
      <c r="CM9" s="365"/>
      <c r="CN9" s="365"/>
      <c r="CO9" s="365"/>
      <c r="CP9" s="365"/>
      <c r="CQ9" s="365"/>
      <c r="CR9" s="365"/>
      <c r="CS9" s="365"/>
      <c r="CT9" s="365"/>
      <c r="CU9" s="365"/>
      <c r="CV9" s="365"/>
      <c r="CW9" s="365"/>
      <c r="CX9" s="365"/>
      <c r="CY9" s="365"/>
      <c r="CZ9" s="365"/>
      <c r="DA9" s="365"/>
      <c r="DB9" s="365"/>
      <c r="DC9" s="365"/>
      <c r="DD9" s="365"/>
      <c r="DE9" s="365"/>
      <c r="DF9" s="365"/>
      <c r="DG9" s="365"/>
      <c r="DH9" s="365"/>
      <c r="DI9" s="365"/>
      <c r="DJ9" s="365"/>
      <c r="DK9" s="365"/>
      <c r="DL9" s="365"/>
      <c r="DM9" s="365"/>
      <c r="DN9" s="365"/>
      <c r="DO9" s="365"/>
      <c r="DP9" s="365"/>
      <c r="DQ9" s="365"/>
      <c r="DR9" s="365"/>
      <c r="DS9" s="365"/>
      <c r="DT9" s="365"/>
      <c r="DU9" s="365"/>
      <c r="DV9" s="365"/>
      <c r="DW9" s="365"/>
      <c r="DX9" s="365"/>
      <c r="DY9" s="365"/>
      <c r="DZ9" s="365"/>
      <c r="EA9" s="365"/>
      <c r="EB9" s="365"/>
      <c r="EC9" s="365"/>
      <c r="ED9" s="365"/>
      <c r="EE9" s="365"/>
      <c r="EF9" s="365"/>
      <c r="EG9" s="365"/>
      <c r="EH9" s="365"/>
      <c r="EI9" s="365"/>
      <c r="EJ9" s="365"/>
      <c r="EK9" s="365"/>
      <c r="EL9" s="365"/>
      <c r="EM9" s="365"/>
      <c r="EN9" s="365"/>
      <c r="EO9" s="365"/>
      <c r="EP9" s="365"/>
      <c r="EQ9" s="365"/>
      <c r="ER9" s="365"/>
      <c r="ES9" s="365"/>
      <c r="ET9" s="365"/>
      <c r="EU9" s="365"/>
      <c r="EV9" s="365"/>
      <c r="EW9" s="365"/>
      <c r="EX9" s="365"/>
      <c r="EY9" s="365"/>
      <c r="EZ9" s="365"/>
      <c r="FA9" s="365"/>
      <c r="FB9" s="365"/>
      <c r="FC9" s="365"/>
      <c r="FD9" s="365"/>
      <c r="FE9" s="365"/>
      <c r="FF9" s="365"/>
      <c r="FG9" s="365"/>
      <c r="FH9" s="365"/>
      <c r="FI9" s="365"/>
      <c r="FJ9" s="365"/>
      <c r="FK9" s="365"/>
      <c r="FL9" s="365"/>
      <c r="FM9" s="365"/>
      <c r="FN9" s="365"/>
      <c r="FO9" s="365"/>
      <c r="FP9" s="365"/>
      <c r="FQ9" s="365"/>
      <c r="FR9" s="365"/>
      <c r="FS9" s="365"/>
      <c r="FT9" s="365"/>
      <c r="FU9" s="365"/>
      <c r="FV9" s="365"/>
      <c r="FW9" s="365"/>
      <c r="FX9" s="365"/>
      <c r="FY9" s="365"/>
      <c r="FZ9" s="365"/>
      <c r="GA9" s="365"/>
      <c r="GB9" s="365"/>
      <c r="GC9" s="365"/>
      <c r="GD9" s="365"/>
      <c r="GE9" s="365"/>
      <c r="GF9" s="365"/>
      <c r="GG9" s="365"/>
      <c r="GH9" s="365"/>
      <c r="GI9" s="365"/>
      <c r="GJ9" s="365"/>
      <c r="GK9" s="365"/>
      <c r="GL9" s="365"/>
      <c r="GM9" s="365"/>
      <c r="GN9" s="365"/>
      <c r="GO9" s="365"/>
      <c r="GP9" s="365"/>
      <c r="GQ9" s="365"/>
      <c r="GR9" s="365"/>
      <c r="GS9" s="365"/>
      <c r="GT9" s="365"/>
      <c r="GU9" s="365"/>
      <c r="GV9" s="365"/>
      <c r="GW9" s="365"/>
      <c r="GX9" s="365"/>
      <c r="GY9" s="365"/>
      <c r="GZ9" s="365"/>
      <c r="HA9" s="365"/>
      <c r="HB9" s="365"/>
      <c r="HC9" s="365"/>
      <c r="HD9" s="365"/>
      <c r="HE9" s="365"/>
      <c r="HF9" s="365"/>
      <c r="HG9" s="365"/>
      <c r="HH9" s="365"/>
      <c r="HI9" s="365"/>
      <c r="HJ9" s="365"/>
      <c r="HK9" s="365"/>
      <c r="HL9" s="365"/>
      <c r="HM9" s="365"/>
      <c r="HN9" s="365"/>
      <c r="HO9" s="365"/>
      <c r="HP9" s="365"/>
      <c r="HQ9" s="365"/>
      <c r="HR9" s="365"/>
      <c r="HS9" s="365"/>
      <c r="HT9" s="365"/>
      <c r="HU9" s="365"/>
      <c r="HV9" s="365"/>
      <c r="HW9" s="365"/>
      <c r="HX9" s="365"/>
      <c r="HY9" s="365"/>
      <c r="HZ9" s="365"/>
      <c r="IA9" s="365"/>
      <c r="IB9" s="365"/>
      <c r="IC9" s="365"/>
      <c r="ID9" s="365"/>
      <c r="IE9" s="365"/>
      <c r="IF9" s="365"/>
      <c r="IG9" s="365"/>
      <c r="IH9" s="365"/>
      <c r="II9" s="365"/>
      <c r="IJ9" s="365"/>
      <c r="IK9" s="365"/>
      <c r="IL9" s="365"/>
      <c r="IM9" s="365"/>
      <c r="IN9" s="365"/>
      <c r="IO9" s="365"/>
      <c r="IP9" s="365"/>
      <c r="IQ9" s="365"/>
      <c r="IR9" s="365"/>
      <c r="IS9" s="365"/>
      <c r="IT9" s="365"/>
      <c r="IU9" s="365"/>
      <c r="IV9" s="365"/>
      <c r="IW9" s="365"/>
      <c r="IX9" s="365"/>
      <c r="IY9" s="365"/>
      <c r="IZ9" s="365"/>
      <c r="JA9" s="365"/>
      <c r="JB9" s="365"/>
      <c r="JC9" s="365"/>
      <c r="JD9" s="365"/>
      <c r="JE9" s="365"/>
      <c r="JF9" s="365"/>
      <c r="JG9" s="365"/>
      <c r="JH9" s="365"/>
      <c r="JI9" s="365"/>
      <c r="JJ9" s="365"/>
      <c r="JK9" s="365"/>
      <c r="JL9" s="365"/>
      <c r="JM9" s="365"/>
      <c r="JN9" s="365"/>
      <c r="JO9" s="365"/>
      <c r="JP9" s="365"/>
      <c r="JQ9" s="365"/>
      <c r="JR9" s="365"/>
      <c r="JS9" s="365"/>
      <c r="JT9" s="365"/>
      <c r="JU9" s="365"/>
      <c r="JV9" s="365"/>
      <c r="JW9" s="365"/>
      <c r="JX9" s="365"/>
      <c r="JY9" s="365"/>
      <c r="JZ9" s="365"/>
      <c r="KA9" s="365"/>
      <c r="KB9" s="365"/>
      <c r="KC9" s="365"/>
      <c r="KD9" s="365"/>
      <c r="KE9" s="365"/>
      <c r="KF9" s="365"/>
      <c r="KG9" s="365"/>
      <c r="KH9" s="365"/>
      <c r="KI9" s="365"/>
      <c r="KJ9" s="365"/>
      <c r="KK9" s="365"/>
      <c r="KL9" s="365"/>
      <c r="KM9" s="365"/>
      <c r="KN9" s="365"/>
      <c r="KO9" s="365"/>
      <c r="KP9" s="365"/>
      <c r="KQ9" s="365"/>
      <c r="KR9" s="365"/>
      <c r="KS9" s="365"/>
      <c r="KT9" s="365"/>
      <c r="KU9" s="365"/>
      <c r="KV9" s="365"/>
      <c r="KW9" s="365"/>
      <c r="KX9" s="365"/>
      <c r="KY9" s="365"/>
      <c r="KZ9" s="365"/>
      <c r="LA9" s="365"/>
      <c r="LB9" s="365"/>
      <c r="LC9" s="365"/>
      <c r="LD9" s="365"/>
      <c r="LE9" s="365"/>
      <c r="LF9" s="365"/>
      <c r="LG9" s="365"/>
      <c r="LH9" s="365"/>
      <c r="LI9" s="365"/>
      <c r="LJ9" s="365"/>
      <c r="LK9" s="365"/>
      <c r="LL9" s="365"/>
      <c r="LM9" s="365"/>
      <c r="LN9" s="365"/>
      <c r="LO9" s="365"/>
      <c r="LP9" s="365"/>
      <c r="LQ9" s="365"/>
      <c r="LR9" s="365"/>
      <c r="LS9" s="365"/>
      <c r="LT9" s="365"/>
      <c r="LU9" s="365"/>
      <c r="LV9" s="365"/>
      <c r="LW9" s="365"/>
      <c r="LX9" s="365"/>
      <c r="LY9" s="365"/>
      <c r="LZ9" s="365"/>
      <c r="MA9" s="365"/>
      <c r="MB9" s="365"/>
      <c r="MC9" s="365"/>
      <c r="MD9" s="365"/>
      <c r="ME9" s="365"/>
      <c r="MF9" s="365"/>
      <c r="MG9" s="365"/>
      <c r="MH9" s="365"/>
      <c r="MI9" s="365"/>
      <c r="MJ9" s="365"/>
      <c r="MK9" s="365"/>
    </row>
    <row r="10" spans="1:349" s="366" customFormat="1" ht="14.4">
      <c r="A10" s="356">
        <v>6063200</v>
      </c>
      <c r="B10" s="357" t="s">
        <v>22</v>
      </c>
      <c r="C10" s="367"/>
      <c r="D10" s="359">
        <v>104</v>
      </c>
      <c r="E10" s="360"/>
      <c r="F10" s="361" t="str">
        <f t="shared" si="0"/>
        <v>0</v>
      </c>
      <c r="G10" s="361">
        <f>IFERROR(VLOOKUP($A10,'[1]bal 300618'!$A$83:$F$173,6,FALSE),0)</f>
        <v>10504.18</v>
      </c>
      <c r="H10" s="364"/>
      <c r="I10" s="364">
        <f t="shared" si="2"/>
        <v>10504.18</v>
      </c>
      <c r="J10" s="362" t="e">
        <f>+I10-#REF!</f>
        <v>#REF!</v>
      </c>
      <c r="K10" s="365"/>
      <c r="L10" s="365"/>
      <c r="M10" s="365"/>
      <c r="N10" s="365"/>
      <c r="O10" s="365"/>
      <c r="P10" s="365"/>
      <c r="Q10" s="365"/>
      <c r="R10" s="365"/>
      <c r="S10" s="365"/>
      <c r="T10" s="365"/>
      <c r="U10" s="365"/>
      <c r="V10" s="365"/>
      <c r="W10" s="365"/>
      <c r="X10" s="365"/>
      <c r="Y10" s="365"/>
      <c r="Z10" s="365"/>
      <c r="AA10" s="365"/>
      <c r="AB10" s="365"/>
      <c r="AC10" s="365"/>
      <c r="AD10" s="365"/>
      <c r="AE10" s="365"/>
      <c r="AF10" s="365"/>
      <c r="AG10" s="365"/>
      <c r="AH10" s="365"/>
      <c r="AI10" s="365"/>
      <c r="AJ10" s="365"/>
      <c r="AK10" s="365"/>
      <c r="AL10" s="365"/>
      <c r="AM10" s="365"/>
      <c r="AN10" s="365"/>
      <c r="AO10" s="365"/>
      <c r="AP10" s="365"/>
      <c r="AQ10" s="365"/>
      <c r="AR10" s="365"/>
      <c r="AS10" s="365"/>
      <c r="AT10" s="365"/>
      <c r="AU10" s="365"/>
      <c r="AV10" s="365"/>
      <c r="AW10" s="365"/>
      <c r="AX10" s="365"/>
      <c r="AY10" s="365"/>
      <c r="AZ10" s="365"/>
      <c r="BA10" s="365"/>
      <c r="BB10" s="365"/>
      <c r="BC10" s="365"/>
      <c r="BD10" s="365"/>
      <c r="BE10" s="365"/>
      <c r="BF10" s="365"/>
      <c r="BG10" s="365"/>
      <c r="BH10" s="365"/>
      <c r="BI10" s="365"/>
      <c r="BJ10" s="365"/>
      <c r="BK10" s="365"/>
      <c r="BL10" s="365"/>
      <c r="BM10" s="365"/>
      <c r="BN10" s="365"/>
      <c r="BO10" s="365"/>
      <c r="BP10" s="365"/>
      <c r="BQ10" s="365"/>
      <c r="BR10" s="365"/>
      <c r="BS10" s="365"/>
      <c r="BT10" s="365"/>
      <c r="BU10" s="365"/>
      <c r="BV10" s="365"/>
      <c r="BW10" s="365"/>
      <c r="BX10" s="365"/>
      <c r="BY10" s="365"/>
      <c r="BZ10" s="365"/>
      <c r="CA10" s="365"/>
      <c r="CB10" s="365"/>
      <c r="CC10" s="365"/>
      <c r="CD10" s="365"/>
      <c r="CE10" s="365"/>
      <c r="CF10" s="365"/>
      <c r="CG10" s="365"/>
      <c r="CH10" s="365"/>
      <c r="CI10" s="365"/>
      <c r="CJ10" s="365"/>
      <c r="CK10" s="365"/>
      <c r="CL10" s="365"/>
      <c r="CM10" s="365"/>
      <c r="CN10" s="365"/>
      <c r="CO10" s="365"/>
      <c r="CP10" s="365"/>
      <c r="CQ10" s="365"/>
      <c r="CR10" s="365"/>
      <c r="CS10" s="365"/>
      <c r="CT10" s="365"/>
      <c r="CU10" s="365"/>
      <c r="CV10" s="365"/>
      <c r="CW10" s="365"/>
      <c r="CX10" s="365"/>
      <c r="CY10" s="365"/>
      <c r="CZ10" s="365"/>
      <c r="DA10" s="365"/>
      <c r="DB10" s="365"/>
      <c r="DC10" s="365"/>
      <c r="DD10" s="365"/>
      <c r="DE10" s="365"/>
      <c r="DF10" s="365"/>
      <c r="DG10" s="365"/>
      <c r="DH10" s="365"/>
      <c r="DI10" s="365"/>
      <c r="DJ10" s="365"/>
      <c r="DK10" s="365"/>
      <c r="DL10" s="365"/>
      <c r="DM10" s="365"/>
      <c r="DN10" s="365"/>
      <c r="DO10" s="365"/>
      <c r="DP10" s="365"/>
      <c r="DQ10" s="365"/>
      <c r="DR10" s="365"/>
      <c r="DS10" s="365"/>
      <c r="DT10" s="365"/>
      <c r="DU10" s="365"/>
      <c r="DV10" s="365"/>
      <c r="DW10" s="365"/>
      <c r="DX10" s="365"/>
      <c r="DY10" s="365"/>
      <c r="DZ10" s="365"/>
      <c r="EA10" s="365"/>
      <c r="EB10" s="365"/>
      <c r="EC10" s="365"/>
      <c r="ED10" s="365"/>
      <c r="EE10" s="365"/>
      <c r="EF10" s="365"/>
      <c r="EG10" s="365"/>
      <c r="EH10" s="365"/>
      <c r="EI10" s="365"/>
      <c r="EJ10" s="365"/>
      <c r="EK10" s="365"/>
      <c r="EL10" s="365"/>
      <c r="EM10" s="365"/>
      <c r="EN10" s="365"/>
      <c r="EO10" s="365"/>
      <c r="EP10" s="365"/>
      <c r="EQ10" s="365"/>
      <c r="ER10" s="365"/>
      <c r="ES10" s="365"/>
      <c r="ET10" s="365"/>
      <c r="EU10" s="365"/>
      <c r="EV10" s="365"/>
      <c r="EW10" s="365"/>
      <c r="EX10" s="365"/>
      <c r="EY10" s="365"/>
      <c r="EZ10" s="365"/>
      <c r="FA10" s="365"/>
      <c r="FB10" s="365"/>
      <c r="FC10" s="365"/>
      <c r="FD10" s="365"/>
      <c r="FE10" s="365"/>
      <c r="FF10" s="365"/>
      <c r="FG10" s="365"/>
      <c r="FH10" s="365"/>
      <c r="FI10" s="365"/>
      <c r="FJ10" s="365"/>
      <c r="FK10" s="365"/>
      <c r="FL10" s="365"/>
      <c r="FM10" s="365"/>
      <c r="FN10" s="365"/>
      <c r="FO10" s="365"/>
      <c r="FP10" s="365"/>
      <c r="FQ10" s="365"/>
      <c r="FR10" s="365"/>
      <c r="FS10" s="365"/>
      <c r="FT10" s="365"/>
      <c r="FU10" s="365"/>
      <c r="FV10" s="365"/>
      <c r="FW10" s="365"/>
      <c r="FX10" s="365"/>
      <c r="FY10" s="365"/>
      <c r="FZ10" s="365"/>
      <c r="GA10" s="365"/>
      <c r="GB10" s="365"/>
      <c r="GC10" s="365"/>
      <c r="GD10" s="365"/>
      <c r="GE10" s="365"/>
      <c r="GF10" s="365"/>
      <c r="GG10" s="365"/>
      <c r="GH10" s="365"/>
      <c r="GI10" s="365"/>
      <c r="GJ10" s="365"/>
      <c r="GK10" s="365"/>
      <c r="GL10" s="365"/>
      <c r="GM10" s="365"/>
      <c r="GN10" s="365"/>
      <c r="GO10" s="365"/>
      <c r="GP10" s="365"/>
      <c r="GQ10" s="365"/>
      <c r="GR10" s="365"/>
      <c r="GS10" s="365"/>
      <c r="GT10" s="365"/>
      <c r="GU10" s="365"/>
      <c r="GV10" s="365"/>
      <c r="GW10" s="365"/>
      <c r="GX10" s="365"/>
      <c r="GY10" s="365"/>
      <c r="GZ10" s="365"/>
      <c r="HA10" s="365"/>
      <c r="HB10" s="365"/>
      <c r="HC10" s="365"/>
      <c r="HD10" s="365"/>
      <c r="HE10" s="365"/>
      <c r="HF10" s="365"/>
      <c r="HG10" s="365"/>
      <c r="HH10" s="365"/>
      <c r="HI10" s="365"/>
      <c r="HJ10" s="365"/>
      <c r="HK10" s="365"/>
      <c r="HL10" s="365"/>
      <c r="HM10" s="365"/>
      <c r="HN10" s="365"/>
      <c r="HO10" s="365"/>
      <c r="HP10" s="365"/>
      <c r="HQ10" s="365"/>
      <c r="HR10" s="365"/>
      <c r="HS10" s="365"/>
      <c r="HT10" s="365"/>
      <c r="HU10" s="365"/>
      <c r="HV10" s="365"/>
      <c r="HW10" s="365"/>
      <c r="HX10" s="365"/>
      <c r="HY10" s="365"/>
      <c r="HZ10" s="365"/>
      <c r="IA10" s="365"/>
      <c r="IB10" s="365"/>
      <c r="IC10" s="365"/>
      <c r="ID10" s="365"/>
      <c r="IE10" s="365"/>
      <c r="IF10" s="365"/>
      <c r="IG10" s="365"/>
      <c r="IH10" s="365"/>
      <c r="II10" s="365"/>
      <c r="IJ10" s="365"/>
      <c r="IK10" s="365"/>
      <c r="IL10" s="365"/>
      <c r="IM10" s="365"/>
      <c r="IN10" s="365"/>
      <c r="IO10" s="365"/>
      <c r="IP10" s="365"/>
      <c r="IQ10" s="365"/>
      <c r="IR10" s="365"/>
      <c r="IS10" s="365"/>
      <c r="IT10" s="365"/>
      <c r="IU10" s="365"/>
      <c r="IV10" s="365"/>
      <c r="IW10" s="365"/>
      <c r="IX10" s="365"/>
      <c r="IY10" s="365"/>
      <c r="IZ10" s="365"/>
      <c r="JA10" s="365"/>
      <c r="JB10" s="365"/>
      <c r="JC10" s="365"/>
      <c r="JD10" s="365"/>
      <c r="JE10" s="365"/>
      <c r="JF10" s="365"/>
      <c r="JG10" s="365"/>
      <c r="JH10" s="365"/>
      <c r="JI10" s="365"/>
      <c r="JJ10" s="365"/>
      <c r="JK10" s="365"/>
      <c r="JL10" s="365"/>
      <c r="JM10" s="365"/>
      <c r="JN10" s="365"/>
      <c r="JO10" s="365"/>
      <c r="JP10" s="365"/>
      <c r="JQ10" s="365"/>
      <c r="JR10" s="365"/>
      <c r="JS10" s="365"/>
      <c r="JT10" s="365"/>
      <c r="JU10" s="365"/>
      <c r="JV10" s="365"/>
      <c r="JW10" s="365"/>
      <c r="JX10" s="365"/>
      <c r="JY10" s="365"/>
      <c r="JZ10" s="365"/>
      <c r="KA10" s="365"/>
      <c r="KB10" s="365"/>
      <c r="KC10" s="365"/>
      <c r="KD10" s="365"/>
      <c r="KE10" s="365"/>
      <c r="KF10" s="365"/>
      <c r="KG10" s="365"/>
      <c r="KH10" s="365"/>
      <c r="KI10" s="365"/>
      <c r="KJ10" s="365"/>
      <c r="KK10" s="365"/>
      <c r="KL10" s="365"/>
      <c r="KM10" s="365"/>
      <c r="KN10" s="365"/>
      <c r="KO10" s="365"/>
      <c r="KP10" s="365"/>
      <c r="KQ10" s="365"/>
      <c r="KR10" s="365"/>
      <c r="KS10" s="365"/>
      <c r="KT10" s="365"/>
      <c r="KU10" s="365"/>
      <c r="KV10" s="365"/>
      <c r="KW10" s="365"/>
      <c r="KX10" s="365"/>
      <c r="KY10" s="365"/>
      <c r="KZ10" s="365"/>
      <c r="LA10" s="365"/>
      <c r="LB10" s="365"/>
      <c r="LC10" s="365"/>
      <c r="LD10" s="365"/>
      <c r="LE10" s="365"/>
      <c r="LF10" s="365"/>
      <c r="LG10" s="365"/>
      <c r="LH10" s="365"/>
      <c r="LI10" s="365"/>
      <c r="LJ10" s="365"/>
      <c r="LK10" s="365"/>
      <c r="LL10" s="365"/>
      <c r="LM10" s="365"/>
      <c r="LN10" s="365"/>
      <c r="LO10" s="365"/>
      <c r="LP10" s="365"/>
      <c r="LQ10" s="365"/>
      <c r="LR10" s="365"/>
      <c r="LS10" s="365"/>
      <c r="LT10" s="365"/>
      <c r="LU10" s="365"/>
      <c r="LV10" s="365"/>
      <c r="LW10" s="365"/>
      <c r="LX10" s="365"/>
      <c r="LY10" s="365"/>
      <c r="LZ10" s="365"/>
      <c r="MA10" s="365"/>
      <c r="MB10" s="365"/>
      <c r="MC10" s="365"/>
      <c r="MD10" s="365"/>
      <c r="ME10" s="365"/>
      <c r="MF10" s="365"/>
      <c r="MG10" s="365"/>
      <c r="MH10" s="365"/>
      <c r="MI10" s="365"/>
      <c r="MJ10" s="365"/>
      <c r="MK10" s="365"/>
    </row>
    <row r="11" spans="1:349" s="366" customFormat="1" ht="14.4">
      <c r="A11" s="356">
        <v>6063300</v>
      </c>
      <c r="B11" s="357" t="s">
        <v>23</v>
      </c>
      <c r="C11" s="367"/>
      <c r="D11" s="359">
        <v>104</v>
      </c>
      <c r="E11" s="360"/>
      <c r="F11" s="361" t="str">
        <f t="shared" si="0"/>
        <v>0</v>
      </c>
      <c r="G11" s="361">
        <f>IFERROR(VLOOKUP($A11,'[1]bal 300618'!$A$83:$F$173,6,FALSE),0)</f>
        <v>10200.839999999998</v>
      </c>
      <c r="H11" s="364"/>
      <c r="I11" s="364">
        <f t="shared" ref="I11:I33" si="3">+G11+H11</f>
        <v>10200.839999999998</v>
      </c>
      <c r="J11" s="362" t="e">
        <f>+I11-#REF!</f>
        <v>#REF!</v>
      </c>
      <c r="K11" s="365"/>
      <c r="L11" s="365"/>
      <c r="M11" s="365"/>
      <c r="N11" s="365"/>
      <c r="O11" s="365"/>
      <c r="P11" s="365"/>
      <c r="Q11" s="365"/>
      <c r="R11" s="365"/>
      <c r="S11" s="365"/>
      <c r="T11" s="365"/>
      <c r="U11" s="365"/>
      <c r="V11" s="365"/>
      <c r="W11" s="365"/>
      <c r="X11" s="365"/>
      <c r="Y11" s="365"/>
      <c r="Z11" s="365"/>
      <c r="AA11" s="365"/>
      <c r="AB11" s="365"/>
      <c r="AC11" s="365"/>
      <c r="AD11" s="365"/>
      <c r="AE11" s="365"/>
      <c r="AF11" s="365"/>
      <c r="AG11" s="365"/>
      <c r="AH11" s="365"/>
      <c r="AI11" s="365"/>
      <c r="AJ11" s="365"/>
      <c r="AK11" s="365"/>
      <c r="AL11" s="365"/>
      <c r="AM11" s="365"/>
      <c r="AN11" s="365"/>
      <c r="AO11" s="365"/>
      <c r="AP11" s="365"/>
      <c r="AQ11" s="365"/>
      <c r="AR11" s="365"/>
      <c r="AS11" s="365"/>
      <c r="AT11" s="365"/>
      <c r="AU11" s="365"/>
      <c r="AV11" s="365"/>
      <c r="AW11" s="365"/>
      <c r="AX11" s="365"/>
      <c r="AY11" s="365"/>
      <c r="AZ11" s="365"/>
      <c r="BA11" s="365"/>
      <c r="BB11" s="365"/>
      <c r="BC11" s="365"/>
      <c r="BD11" s="365"/>
      <c r="BE11" s="365"/>
      <c r="BF11" s="365"/>
      <c r="BG11" s="365"/>
      <c r="BH11" s="365"/>
      <c r="BI11" s="365"/>
      <c r="BJ11" s="365"/>
      <c r="BK11" s="365"/>
      <c r="BL11" s="365"/>
      <c r="BM11" s="365"/>
      <c r="BN11" s="365"/>
      <c r="BO11" s="365"/>
      <c r="BP11" s="365"/>
      <c r="BQ11" s="365"/>
      <c r="BR11" s="365"/>
      <c r="BS11" s="365"/>
      <c r="BT11" s="365"/>
      <c r="BU11" s="365"/>
      <c r="BV11" s="365"/>
      <c r="BW11" s="365"/>
      <c r="BX11" s="365"/>
      <c r="BY11" s="365"/>
      <c r="BZ11" s="365"/>
      <c r="CA11" s="365"/>
      <c r="CB11" s="365"/>
      <c r="CC11" s="365"/>
      <c r="CD11" s="365"/>
      <c r="CE11" s="365"/>
      <c r="CF11" s="365"/>
      <c r="CG11" s="365"/>
      <c r="CH11" s="365"/>
      <c r="CI11" s="365"/>
      <c r="CJ11" s="365"/>
      <c r="CK11" s="365"/>
      <c r="CL11" s="365"/>
      <c r="CM11" s="365"/>
      <c r="CN11" s="365"/>
      <c r="CO11" s="365"/>
      <c r="CP11" s="365"/>
      <c r="CQ11" s="365"/>
      <c r="CR11" s="365"/>
      <c r="CS11" s="365"/>
      <c r="CT11" s="365"/>
      <c r="CU11" s="365"/>
      <c r="CV11" s="365"/>
      <c r="CW11" s="365"/>
      <c r="CX11" s="365"/>
      <c r="CY11" s="365"/>
      <c r="CZ11" s="365"/>
      <c r="DA11" s="365"/>
      <c r="DB11" s="365"/>
      <c r="DC11" s="365"/>
      <c r="DD11" s="365"/>
      <c r="DE11" s="365"/>
      <c r="DF11" s="365"/>
      <c r="DG11" s="365"/>
      <c r="DH11" s="365"/>
      <c r="DI11" s="365"/>
      <c r="DJ11" s="365"/>
      <c r="DK11" s="365"/>
      <c r="DL11" s="365"/>
      <c r="DM11" s="365"/>
      <c r="DN11" s="365"/>
      <c r="DO11" s="365"/>
      <c r="DP11" s="365"/>
      <c r="DQ11" s="365"/>
      <c r="DR11" s="365"/>
      <c r="DS11" s="365"/>
      <c r="DT11" s="365"/>
      <c r="DU11" s="365"/>
      <c r="DV11" s="365"/>
      <c r="DW11" s="365"/>
      <c r="DX11" s="365"/>
      <c r="DY11" s="365"/>
      <c r="DZ11" s="365"/>
      <c r="EA11" s="365"/>
      <c r="EB11" s="365"/>
      <c r="EC11" s="365"/>
      <c r="ED11" s="365"/>
      <c r="EE11" s="365"/>
      <c r="EF11" s="365"/>
      <c r="EG11" s="365"/>
      <c r="EH11" s="365"/>
      <c r="EI11" s="365"/>
      <c r="EJ11" s="365"/>
      <c r="EK11" s="365"/>
      <c r="EL11" s="365"/>
      <c r="EM11" s="365"/>
      <c r="EN11" s="365"/>
      <c r="EO11" s="365"/>
      <c r="EP11" s="365"/>
      <c r="EQ11" s="365"/>
      <c r="ER11" s="365"/>
      <c r="ES11" s="365"/>
      <c r="ET11" s="365"/>
      <c r="EU11" s="365"/>
      <c r="EV11" s="365"/>
      <c r="EW11" s="365"/>
      <c r="EX11" s="365"/>
      <c r="EY11" s="365"/>
      <c r="EZ11" s="365"/>
      <c r="FA11" s="365"/>
      <c r="FB11" s="365"/>
      <c r="FC11" s="365"/>
      <c r="FD11" s="365"/>
      <c r="FE11" s="365"/>
      <c r="FF11" s="365"/>
      <c r="FG11" s="365"/>
      <c r="FH11" s="365"/>
      <c r="FI11" s="365"/>
      <c r="FJ11" s="365"/>
      <c r="FK11" s="365"/>
      <c r="FL11" s="365"/>
      <c r="FM11" s="365"/>
      <c r="FN11" s="365"/>
      <c r="FO11" s="365"/>
      <c r="FP11" s="365"/>
      <c r="FQ11" s="365"/>
      <c r="FR11" s="365"/>
      <c r="FS11" s="365"/>
      <c r="FT11" s="365"/>
      <c r="FU11" s="365"/>
      <c r="FV11" s="365"/>
      <c r="FW11" s="365"/>
      <c r="FX11" s="365"/>
      <c r="FY11" s="365"/>
      <c r="FZ11" s="365"/>
      <c r="GA11" s="365"/>
      <c r="GB11" s="365"/>
      <c r="GC11" s="365"/>
      <c r="GD11" s="365"/>
      <c r="GE11" s="365"/>
      <c r="GF11" s="365"/>
      <c r="GG11" s="365"/>
      <c r="GH11" s="365"/>
      <c r="GI11" s="365"/>
      <c r="GJ11" s="365"/>
      <c r="GK11" s="365"/>
      <c r="GL11" s="365"/>
      <c r="GM11" s="365"/>
      <c r="GN11" s="365"/>
      <c r="GO11" s="365"/>
      <c r="GP11" s="365"/>
      <c r="GQ11" s="365"/>
      <c r="GR11" s="365"/>
      <c r="GS11" s="365"/>
      <c r="GT11" s="365"/>
      <c r="GU11" s="365"/>
      <c r="GV11" s="365"/>
      <c r="GW11" s="365"/>
      <c r="GX11" s="365"/>
      <c r="GY11" s="365"/>
      <c r="GZ11" s="365"/>
      <c r="HA11" s="365"/>
      <c r="HB11" s="365"/>
      <c r="HC11" s="365"/>
      <c r="HD11" s="365"/>
      <c r="HE11" s="365"/>
      <c r="HF11" s="365"/>
      <c r="HG11" s="365"/>
      <c r="HH11" s="365"/>
      <c r="HI11" s="365"/>
      <c r="HJ11" s="365"/>
      <c r="HK11" s="365"/>
      <c r="HL11" s="365"/>
      <c r="HM11" s="365"/>
      <c r="HN11" s="365"/>
      <c r="HO11" s="365"/>
      <c r="HP11" s="365"/>
      <c r="HQ11" s="365"/>
      <c r="HR11" s="365"/>
      <c r="HS11" s="365"/>
      <c r="HT11" s="365"/>
      <c r="HU11" s="365"/>
      <c r="HV11" s="365"/>
      <c r="HW11" s="365"/>
      <c r="HX11" s="365"/>
      <c r="HY11" s="365"/>
      <c r="HZ11" s="365"/>
      <c r="IA11" s="365"/>
      <c r="IB11" s="365"/>
      <c r="IC11" s="365"/>
      <c r="ID11" s="365"/>
      <c r="IE11" s="365"/>
      <c r="IF11" s="365"/>
      <c r="IG11" s="365"/>
      <c r="IH11" s="365"/>
      <c r="II11" s="365"/>
      <c r="IJ11" s="365"/>
      <c r="IK11" s="365"/>
      <c r="IL11" s="365"/>
      <c r="IM11" s="365"/>
      <c r="IN11" s="365"/>
      <c r="IO11" s="365"/>
      <c r="IP11" s="365"/>
      <c r="IQ11" s="365"/>
      <c r="IR11" s="365"/>
      <c r="IS11" s="365"/>
      <c r="IT11" s="365"/>
      <c r="IU11" s="365"/>
      <c r="IV11" s="365"/>
      <c r="IW11" s="365"/>
      <c r="IX11" s="365"/>
      <c r="IY11" s="365"/>
      <c r="IZ11" s="365"/>
      <c r="JA11" s="365"/>
      <c r="JB11" s="365"/>
      <c r="JC11" s="365"/>
      <c r="JD11" s="365"/>
      <c r="JE11" s="365"/>
      <c r="JF11" s="365"/>
      <c r="JG11" s="365"/>
      <c r="JH11" s="365"/>
      <c r="JI11" s="365"/>
      <c r="JJ11" s="365"/>
      <c r="JK11" s="365"/>
      <c r="JL11" s="365"/>
      <c r="JM11" s="365"/>
      <c r="JN11" s="365"/>
      <c r="JO11" s="365"/>
      <c r="JP11" s="365"/>
      <c r="JQ11" s="365"/>
      <c r="JR11" s="365"/>
      <c r="JS11" s="365"/>
      <c r="JT11" s="365"/>
      <c r="JU11" s="365"/>
      <c r="JV11" s="365"/>
      <c r="JW11" s="365"/>
      <c r="JX11" s="365"/>
      <c r="JY11" s="365"/>
      <c r="JZ11" s="365"/>
      <c r="KA11" s="365"/>
      <c r="KB11" s="365"/>
      <c r="KC11" s="365"/>
      <c r="KD11" s="365"/>
      <c r="KE11" s="365"/>
      <c r="KF11" s="365"/>
      <c r="KG11" s="365"/>
      <c r="KH11" s="365"/>
      <c r="KI11" s="365"/>
      <c r="KJ11" s="365"/>
      <c r="KK11" s="365"/>
      <c r="KL11" s="365"/>
      <c r="KM11" s="365"/>
      <c r="KN11" s="365"/>
      <c r="KO11" s="365"/>
      <c r="KP11" s="365"/>
      <c r="KQ11" s="365"/>
      <c r="KR11" s="365"/>
      <c r="KS11" s="365"/>
      <c r="KT11" s="365"/>
      <c r="KU11" s="365"/>
      <c r="KV11" s="365"/>
      <c r="KW11" s="365"/>
      <c r="KX11" s="365"/>
      <c r="KY11" s="365"/>
      <c r="KZ11" s="365"/>
      <c r="LA11" s="365"/>
      <c r="LB11" s="365"/>
      <c r="LC11" s="365"/>
      <c r="LD11" s="365"/>
      <c r="LE11" s="365"/>
      <c r="LF11" s="365"/>
      <c r="LG11" s="365"/>
      <c r="LH11" s="365"/>
      <c r="LI11" s="365"/>
      <c r="LJ11" s="365"/>
      <c r="LK11" s="365"/>
      <c r="LL11" s="365"/>
      <c r="LM11" s="365"/>
      <c r="LN11" s="365"/>
      <c r="LO11" s="365"/>
      <c r="LP11" s="365"/>
      <c r="LQ11" s="365"/>
      <c r="LR11" s="365"/>
      <c r="LS11" s="365"/>
      <c r="LT11" s="365"/>
      <c r="LU11" s="365"/>
      <c r="LV11" s="365"/>
      <c r="LW11" s="365"/>
      <c r="LX11" s="365"/>
      <c r="LY11" s="365"/>
      <c r="LZ11" s="365"/>
      <c r="MA11" s="365"/>
      <c r="MB11" s="365"/>
      <c r="MC11" s="365"/>
      <c r="MD11" s="365"/>
      <c r="ME11" s="365"/>
      <c r="MF11" s="365"/>
      <c r="MG11" s="365"/>
      <c r="MH11" s="365"/>
      <c r="MI11" s="365"/>
      <c r="MJ11" s="365"/>
      <c r="MK11" s="365"/>
    </row>
    <row r="12" spans="1:349" s="366" customFormat="1" ht="14.4">
      <c r="A12" s="356">
        <v>6063400</v>
      </c>
      <c r="B12" s="357" t="s">
        <v>24</v>
      </c>
      <c r="C12" s="367"/>
      <c r="D12" s="359">
        <v>104</v>
      </c>
      <c r="E12" s="360"/>
      <c r="F12" s="361" t="str">
        <f t="shared" si="0"/>
        <v>0</v>
      </c>
      <c r="G12" s="361">
        <f>IFERROR(VLOOKUP($A12,'[1]bal 300618'!$A$83:$F$173,6,FALSE),0)</f>
        <v>6857.9500000000016</v>
      </c>
      <c r="H12" s="364"/>
      <c r="I12" s="364">
        <f t="shared" si="3"/>
        <v>6857.9500000000016</v>
      </c>
      <c r="J12" s="362" t="e">
        <f>+I12-#REF!</f>
        <v>#REF!</v>
      </c>
      <c r="K12" s="365"/>
      <c r="L12" s="365"/>
      <c r="M12" s="365"/>
      <c r="N12" s="365"/>
      <c r="O12" s="365"/>
      <c r="P12" s="365"/>
      <c r="Q12" s="365"/>
      <c r="R12" s="365"/>
      <c r="S12" s="365"/>
      <c r="T12" s="365"/>
      <c r="U12" s="365"/>
      <c r="V12" s="365"/>
      <c r="W12" s="365"/>
      <c r="X12" s="365"/>
      <c r="Y12" s="365"/>
      <c r="Z12" s="365"/>
      <c r="AA12" s="365"/>
      <c r="AB12" s="365"/>
      <c r="AC12" s="365"/>
      <c r="AD12" s="365"/>
      <c r="AE12" s="365"/>
      <c r="AF12" s="365"/>
      <c r="AG12" s="365"/>
      <c r="AH12" s="365"/>
      <c r="AI12" s="365"/>
      <c r="AJ12" s="365"/>
      <c r="AK12" s="365"/>
      <c r="AL12" s="365"/>
      <c r="AM12" s="365"/>
      <c r="AN12" s="365"/>
      <c r="AO12" s="365"/>
      <c r="AP12" s="365"/>
      <c r="AQ12" s="365"/>
      <c r="AR12" s="365"/>
      <c r="AS12" s="365"/>
      <c r="AT12" s="365"/>
      <c r="AU12" s="365"/>
      <c r="AV12" s="365"/>
      <c r="AW12" s="365"/>
      <c r="AX12" s="365"/>
      <c r="AY12" s="365"/>
      <c r="AZ12" s="365"/>
      <c r="BA12" s="365"/>
      <c r="BB12" s="365"/>
      <c r="BC12" s="365"/>
      <c r="BD12" s="365"/>
      <c r="BE12" s="365"/>
      <c r="BF12" s="365"/>
      <c r="BG12" s="365"/>
      <c r="BH12" s="365"/>
      <c r="BI12" s="365"/>
      <c r="BJ12" s="365"/>
      <c r="BK12" s="365"/>
      <c r="BL12" s="365"/>
      <c r="BM12" s="365"/>
      <c r="BN12" s="365"/>
      <c r="BO12" s="365"/>
      <c r="BP12" s="365"/>
      <c r="BQ12" s="365"/>
      <c r="BR12" s="365"/>
      <c r="BS12" s="365"/>
      <c r="BT12" s="365"/>
      <c r="BU12" s="365"/>
      <c r="BV12" s="365"/>
      <c r="BW12" s="365"/>
      <c r="BX12" s="365"/>
      <c r="BY12" s="365"/>
      <c r="BZ12" s="365"/>
      <c r="CA12" s="365"/>
      <c r="CB12" s="365"/>
      <c r="CC12" s="365"/>
      <c r="CD12" s="365"/>
      <c r="CE12" s="365"/>
      <c r="CF12" s="365"/>
      <c r="CG12" s="365"/>
      <c r="CH12" s="365"/>
      <c r="CI12" s="365"/>
      <c r="CJ12" s="365"/>
      <c r="CK12" s="365"/>
      <c r="CL12" s="365"/>
      <c r="CM12" s="365"/>
      <c r="CN12" s="365"/>
      <c r="CO12" s="365"/>
      <c r="CP12" s="365"/>
      <c r="CQ12" s="365"/>
      <c r="CR12" s="365"/>
      <c r="CS12" s="365"/>
      <c r="CT12" s="365"/>
      <c r="CU12" s="365"/>
      <c r="CV12" s="365"/>
      <c r="CW12" s="365"/>
      <c r="CX12" s="365"/>
      <c r="CY12" s="365"/>
      <c r="CZ12" s="365"/>
      <c r="DA12" s="365"/>
      <c r="DB12" s="365"/>
      <c r="DC12" s="365"/>
      <c r="DD12" s="365"/>
      <c r="DE12" s="365"/>
      <c r="DF12" s="365"/>
      <c r="DG12" s="365"/>
      <c r="DH12" s="365"/>
      <c r="DI12" s="365"/>
      <c r="DJ12" s="365"/>
      <c r="DK12" s="365"/>
      <c r="DL12" s="365"/>
      <c r="DM12" s="365"/>
      <c r="DN12" s="365"/>
      <c r="DO12" s="365"/>
      <c r="DP12" s="365"/>
      <c r="DQ12" s="365"/>
      <c r="DR12" s="365"/>
      <c r="DS12" s="365"/>
      <c r="DT12" s="365"/>
      <c r="DU12" s="365"/>
      <c r="DV12" s="365"/>
      <c r="DW12" s="365"/>
      <c r="DX12" s="365"/>
      <c r="DY12" s="365"/>
      <c r="DZ12" s="365"/>
      <c r="EA12" s="365"/>
      <c r="EB12" s="365"/>
      <c r="EC12" s="365"/>
      <c r="ED12" s="365"/>
      <c r="EE12" s="365"/>
      <c r="EF12" s="365"/>
      <c r="EG12" s="365"/>
      <c r="EH12" s="365"/>
      <c r="EI12" s="365"/>
      <c r="EJ12" s="365"/>
      <c r="EK12" s="365"/>
      <c r="EL12" s="365"/>
      <c r="EM12" s="365"/>
      <c r="EN12" s="365"/>
      <c r="EO12" s="365"/>
      <c r="EP12" s="365"/>
      <c r="EQ12" s="365"/>
      <c r="ER12" s="365"/>
      <c r="ES12" s="365"/>
      <c r="ET12" s="365"/>
      <c r="EU12" s="365"/>
      <c r="EV12" s="365"/>
      <c r="EW12" s="365"/>
      <c r="EX12" s="365"/>
      <c r="EY12" s="365"/>
      <c r="EZ12" s="365"/>
      <c r="FA12" s="365"/>
      <c r="FB12" s="365"/>
      <c r="FC12" s="365"/>
      <c r="FD12" s="365"/>
      <c r="FE12" s="365"/>
      <c r="FF12" s="365"/>
      <c r="FG12" s="365"/>
      <c r="FH12" s="365"/>
      <c r="FI12" s="365"/>
      <c r="FJ12" s="365"/>
      <c r="FK12" s="365"/>
      <c r="FL12" s="365"/>
      <c r="FM12" s="365"/>
      <c r="FN12" s="365"/>
      <c r="FO12" s="365"/>
      <c r="FP12" s="365"/>
      <c r="FQ12" s="365"/>
      <c r="FR12" s="365"/>
      <c r="FS12" s="365"/>
      <c r="FT12" s="365"/>
      <c r="FU12" s="365"/>
      <c r="FV12" s="365"/>
      <c r="FW12" s="365"/>
      <c r="FX12" s="365"/>
      <c r="FY12" s="365"/>
      <c r="FZ12" s="365"/>
      <c r="GA12" s="365"/>
      <c r="GB12" s="365"/>
      <c r="GC12" s="365"/>
      <c r="GD12" s="365"/>
      <c r="GE12" s="365"/>
      <c r="GF12" s="365"/>
      <c r="GG12" s="365"/>
      <c r="GH12" s="365"/>
      <c r="GI12" s="365"/>
      <c r="GJ12" s="365"/>
      <c r="GK12" s="365"/>
      <c r="GL12" s="365"/>
      <c r="GM12" s="365"/>
      <c r="GN12" s="365"/>
      <c r="GO12" s="365"/>
      <c r="GP12" s="365"/>
      <c r="GQ12" s="365"/>
      <c r="GR12" s="365"/>
      <c r="GS12" s="365"/>
      <c r="GT12" s="365"/>
      <c r="GU12" s="365"/>
      <c r="GV12" s="365"/>
      <c r="GW12" s="365"/>
      <c r="GX12" s="365"/>
      <c r="GY12" s="365"/>
      <c r="GZ12" s="365"/>
      <c r="HA12" s="365"/>
      <c r="HB12" s="365"/>
      <c r="HC12" s="365"/>
      <c r="HD12" s="365"/>
      <c r="HE12" s="365"/>
      <c r="HF12" s="365"/>
      <c r="HG12" s="365"/>
      <c r="HH12" s="365"/>
      <c r="HI12" s="365"/>
      <c r="HJ12" s="365"/>
      <c r="HK12" s="365"/>
      <c r="HL12" s="365"/>
      <c r="HM12" s="365"/>
      <c r="HN12" s="365"/>
      <c r="HO12" s="365"/>
      <c r="HP12" s="365"/>
      <c r="HQ12" s="365"/>
      <c r="HR12" s="365"/>
      <c r="HS12" s="365"/>
      <c r="HT12" s="365"/>
      <c r="HU12" s="365"/>
      <c r="HV12" s="365"/>
      <c r="HW12" s="365"/>
      <c r="HX12" s="365"/>
      <c r="HY12" s="365"/>
      <c r="HZ12" s="365"/>
      <c r="IA12" s="365"/>
      <c r="IB12" s="365"/>
      <c r="IC12" s="365"/>
      <c r="ID12" s="365"/>
      <c r="IE12" s="365"/>
      <c r="IF12" s="365"/>
      <c r="IG12" s="365"/>
      <c r="IH12" s="365"/>
      <c r="II12" s="365"/>
      <c r="IJ12" s="365"/>
      <c r="IK12" s="365"/>
      <c r="IL12" s="365"/>
      <c r="IM12" s="365"/>
      <c r="IN12" s="365"/>
      <c r="IO12" s="365"/>
      <c r="IP12" s="365"/>
      <c r="IQ12" s="365"/>
      <c r="IR12" s="365"/>
      <c r="IS12" s="365"/>
      <c r="IT12" s="365"/>
      <c r="IU12" s="365"/>
      <c r="IV12" s="365"/>
      <c r="IW12" s="365"/>
      <c r="IX12" s="365"/>
      <c r="IY12" s="365"/>
      <c r="IZ12" s="365"/>
      <c r="JA12" s="365"/>
      <c r="JB12" s="365"/>
      <c r="JC12" s="365"/>
      <c r="JD12" s="365"/>
      <c r="JE12" s="365"/>
      <c r="JF12" s="365"/>
      <c r="JG12" s="365"/>
      <c r="JH12" s="365"/>
      <c r="JI12" s="365"/>
      <c r="JJ12" s="365"/>
      <c r="JK12" s="365"/>
      <c r="JL12" s="365"/>
      <c r="JM12" s="365"/>
      <c r="JN12" s="365"/>
      <c r="JO12" s="365"/>
      <c r="JP12" s="365"/>
      <c r="JQ12" s="365"/>
      <c r="JR12" s="365"/>
      <c r="JS12" s="365"/>
      <c r="JT12" s="365"/>
      <c r="JU12" s="365"/>
      <c r="JV12" s="365"/>
      <c r="JW12" s="365"/>
      <c r="JX12" s="365"/>
      <c r="JY12" s="365"/>
      <c r="JZ12" s="365"/>
      <c r="KA12" s="365"/>
      <c r="KB12" s="365"/>
      <c r="KC12" s="365"/>
      <c r="KD12" s="365"/>
      <c r="KE12" s="365"/>
      <c r="KF12" s="365"/>
      <c r="KG12" s="365"/>
      <c r="KH12" s="365"/>
      <c r="KI12" s="365"/>
      <c r="KJ12" s="365"/>
      <c r="KK12" s="365"/>
      <c r="KL12" s="365"/>
      <c r="KM12" s="365"/>
      <c r="KN12" s="365"/>
      <c r="KO12" s="365"/>
      <c r="KP12" s="365"/>
      <c r="KQ12" s="365"/>
      <c r="KR12" s="365"/>
      <c r="KS12" s="365"/>
      <c r="KT12" s="365"/>
      <c r="KU12" s="365"/>
      <c r="KV12" s="365"/>
      <c r="KW12" s="365"/>
      <c r="KX12" s="365"/>
      <c r="KY12" s="365"/>
      <c r="KZ12" s="365"/>
      <c r="LA12" s="365"/>
      <c r="LB12" s="365"/>
      <c r="LC12" s="365"/>
      <c r="LD12" s="365"/>
      <c r="LE12" s="365"/>
      <c r="LF12" s="365"/>
      <c r="LG12" s="365"/>
      <c r="LH12" s="365"/>
      <c r="LI12" s="365"/>
      <c r="LJ12" s="365"/>
      <c r="LK12" s="365"/>
      <c r="LL12" s="365"/>
      <c r="LM12" s="365"/>
      <c r="LN12" s="365"/>
      <c r="LO12" s="365"/>
      <c r="LP12" s="365"/>
      <c r="LQ12" s="365"/>
      <c r="LR12" s="365"/>
      <c r="LS12" s="365"/>
      <c r="LT12" s="365"/>
      <c r="LU12" s="365"/>
      <c r="LV12" s="365"/>
      <c r="LW12" s="365"/>
      <c r="LX12" s="365"/>
      <c r="LY12" s="365"/>
      <c r="LZ12" s="365"/>
      <c r="MA12" s="365"/>
      <c r="MB12" s="365"/>
      <c r="MC12" s="365"/>
      <c r="MD12" s="365"/>
      <c r="ME12" s="365"/>
      <c r="MF12" s="365"/>
      <c r="MG12" s="365"/>
      <c r="MH12" s="365"/>
      <c r="MI12" s="365"/>
      <c r="MJ12" s="365"/>
      <c r="MK12" s="365"/>
    </row>
    <row r="13" spans="1:349" s="366" customFormat="1" ht="14.4">
      <c r="A13" s="356">
        <v>6063500</v>
      </c>
      <c r="B13" s="357" t="s">
        <v>25</v>
      </c>
      <c r="C13" s="358"/>
      <c r="D13" s="359">
        <v>104</v>
      </c>
      <c r="E13" s="360"/>
      <c r="F13" s="361" t="str">
        <f t="shared" si="0"/>
        <v>0</v>
      </c>
      <c r="G13" s="361">
        <f>IFERROR(VLOOKUP($A13,'[1]bal 300618'!$A$83:$F$173,6,FALSE),0)</f>
        <v>100</v>
      </c>
      <c r="H13" s="364"/>
      <c r="I13" s="364">
        <f t="shared" si="3"/>
        <v>100</v>
      </c>
      <c r="J13" s="362" t="e">
        <f>+I13-#REF!</f>
        <v>#REF!</v>
      </c>
      <c r="K13" s="365"/>
      <c r="L13" s="365"/>
      <c r="M13" s="365"/>
      <c r="N13" s="365"/>
      <c r="O13" s="365"/>
      <c r="P13" s="365"/>
      <c r="Q13" s="365"/>
      <c r="R13" s="365"/>
      <c r="S13" s="365"/>
      <c r="T13" s="365"/>
      <c r="U13" s="365"/>
      <c r="V13" s="365"/>
      <c r="W13" s="365"/>
      <c r="X13" s="365"/>
      <c r="Y13" s="365"/>
      <c r="Z13" s="365"/>
      <c r="AA13" s="365"/>
      <c r="AB13" s="365"/>
      <c r="AC13" s="365"/>
      <c r="AD13" s="365"/>
      <c r="AE13" s="365"/>
      <c r="AF13" s="365"/>
      <c r="AG13" s="365"/>
      <c r="AH13" s="365"/>
      <c r="AI13" s="365"/>
      <c r="AJ13" s="365"/>
      <c r="AK13" s="365"/>
      <c r="AL13" s="365"/>
      <c r="AM13" s="365"/>
      <c r="AN13" s="365"/>
      <c r="AO13" s="365"/>
      <c r="AP13" s="365"/>
      <c r="AQ13" s="365"/>
      <c r="AR13" s="365"/>
      <c r="AS13" s="365"/>
      <c r="AT13" s="365"/>
      <c r="AU13" s="365"/>
      <c r="AV13" s="365"/>
      <c r="AW13" s="365"/>
      <c r="AX13" s="365"/>
      <c r="AY13" s="365"/>
      <c r="AZ13" s="365"/>
      <c r="BA13" s="365"/>
      <c r="BB13" s="365"/>
      <c r="BC13" s="365"/>
      <c r="BD13" s="365"/>
      <c r="BE13" s="365"/>
      <c r="BF13" s="365"/>
      <c r="BG13" s="365"/>
      <c r="BH13" s="365"/>
      <c r="BI13" s="365"/>
      <c r="BJ13" s="365"/>
      <c r="BK13" s="365"/>
      <c r="BL13" s="365"/>
      <c r="BM13" s="365"/>
      <c r="BN13" s="365"/>
      <c r="BO13" s="365"/>
      <c r="BP13" s="365"/>
      <c r="BQ13" s="365"/>
      <c r="BR13" s="365"/>
      <c r="BS13" s="365"/>
      <c r="BT13" s="365"/>
      <c r="BU13" s="365"/>
      <c r="BV13" s="365"/>
      <c r="BW13" s="365"/>
      <c r="BX13" s="365"/>
      <c r="BY13" s="365"/>
      <c r="BZ13" s="365"/>
      <c r="CA13" s="365"/>
      <c r="CB13" s="365"/>
      <c r="CC13" s="365"/>
      <c r="CD13" s="365"/>
      <c r="CE13" s="365"/>
      <c r="CF13" s="365"/>
      <c r="CG13" s="365"/>
      <c r="CH13" s="365"/>
      <c r="CI13" s="365"/>
      <c r="CJ13" s="365"/>
      <c r="CK13" s="365"/>
      <c r="CL13" s="365"/>
      <c r="CM13" s="365"/>
      <c r="CN13" s="365"/>
      <c r="CO13" s="365"/>
      <c r="CP13" s="365"/>
      <c r="CQ13" s="365"/>
      <c r="CR13" s="365"/>
      <c r="CS13" s="365"/>
      <c r="CT13" s="365"/>
      <c r="CU13" s="365"/>
      <c r="CV13" s="365"/>
      <c r="CW13" s="365"/>
      <c r="CX13" s="365"/>
      <c r="CY13" s="365"/>
      <c r="CZ13" s="365"/>
      <c r="DA13" s="365"/>
      <c r="DB13" s="365"/>
      <c r="DC13" s="365"/>
      <c r="DD13" s="365"/>
      <c r="DE13" s="365"/>
      <c r="DF13" s="365"/>
      <c r="DG13" s="365"/>
      <c r="DH13" s="365"/>
      <c r="DI13" s="365"/>
      <c r="DJ13" s="365"/>
      <c r="DK13" s="365"/>
      <c r="DL13" s="365"/>
      <c r="DM13" s="365"/>
      <c r="DN13" s="365"/>
      <c r="DO13" s="365"/>
      <c r="DP13" s="365"/>
      <c r="DQ13" s="365"/>
      <c r="DR13" s="365"/>
      <c r="DS13" s="365"/>
      <c r="DT13" s="365"/>
      <c r="DU13" s="365"/>
      <c r="DV13" s="365"/>
      <c r="DW13" s="365"/>
      <c r="DX13" s="365"/>
      <c r="DY13" s="365"/>
      <c r="DZ13" s="365"/>
      <c r="EA13" s="365"/>
      <c r="EB13" s="365"/>
      <c r="EC13" s="365"/>
      <c r="ED13" s="365"/>
      <c r="EE13" s="365"/>
      <c r="EF13" s="365"/>
      <c r="EG13" s="365"/>
      <c r="EH13" s="365"/>
      <c r="EI13" s="365"/>
      <c r="EJ13" s="365"/>
      <c r="EK13" s="365"/>
      <c r="EL13" s="365"/>
      <c r="EM13" s="365"/>
      <c r="EN13" s="365"/>
      <c r="EO13" s="365"/>
      <c r="EP13" s="365"/>
      <c r="EQ13" s="365"/>
      <c r="ER13" s="365"/>
      <c r="ES13" s="365"/>
      <c r="ET13" s="365"/>
      <c r="EU13" s="365"/>
      <c r="EV13" s="365"/>
      <c r="EW13" s="365"/>
      <c r="EX13" s="365"/>
      <c r="EY13" s="365"/>
      <c r="EZ13" s="365"/>
      <c r="FA13" s="365"/>
      <c r="FB13" s="365"/>
      <c r="FC13" s="365"/>
      <c r="FD13" s="365"/>
      <c r="FE13" s="365"/>
      <c r="FF13" s="365"/>
      <c r="FG13" s="365"/>
      <c r="FH13" s="365"/>
      <c r="FI13" s="365"/>
      <c r="FJ13" s="365"/>
      <c r="FK13" s="365"/>
      <c r="FL13" s="365"/>
      <c r="FM13" s="365"/>
      <c r="FN13" s="365"/>
      <c r="FO13" s="365"/>
      <c r="FP13" s="365"/>
      <c r="FQ13" s="365"/>
      <c r="FR13" s="365"/>
      <c r="FS13" s="365"/>
      <c r="FT13" s="365"/>
      <c r="FU13" s="365"/>
      <c r="FV13" s="365"/>
      <c r="FW13" s="365"/>
      <c r="FX13" s="365"/>
      <c r="FY13" s="365"/>
      <c r="FZ13" s="365"/>
      <c r="GA13" s="365"/>
      <c r="GB13" s="365"/>
      <c r="GC13" s="365"/>
      <c r="GD13" s="365"/>
      <c r="GE13" s="365"/>
      <c r="GF13" s="365"/>
      <c r="GG13" s="365"/>
      <c r="GH13" s="365"/>
      <c r="GI13" s="365"/>
      <c r="GJ13" s="365"/>
      <c r="GK13" s="365"/>
      <c r="GL13" s="365"/>
      <c r="GM13" s="365"/>
      <c r="GN13" s="365"/>
      <c r="GO13" s="365"/>
      <c r="GP13" s="365"/>
      <c r="GQ13" s="365"/>
      <c r="GR13" s="365"/>
      <c r="GS13" s="365"/>
      <c r="GT13" s="365"/>
      <c r="GU13" s="365"/>
      <c r="GV13" s="365"/>
      <c r="GW13" s="365"/>
      <c r="GX13" s="365"/>
      <c r="GY13" s="365"/>
      <c r="GZ13" s="365"/>
      <c r="HA13" s="365"/>
      <c r="HB13" s="365"/>
      <c r="HC13" s="365"/>
      <c r="HD13" s="365"/>
      <c r="HE13" s="365"/>
      <c r="HF13" s="365"/>
      <c r="HG13" s="365"/>
      <c r="HH13" s="365"/>
      <c r="HI13" s="365"/>
      <c r="HJ13" s="365"/>
      <c r="HK13" s="365"/>
      <c r="HL13" s="365"/>
      <c r="HM13" s="365"/>
      <c r="HN13" s="365"/>
      <c r="HO13" s="365"/>
      <c r="HP13" s="365"/>
      <c r="HQ13" s="365"/>
      <c r="HR13" s="365"/>
      <c r="HS13" s="365"/>
      <c r="HT13" s="365"/>
      <c r="HU13" s="365"/>
      <c r="HV13" s="365"/>
      <c r="HW13" s="365"/>
      <c r="HX13" s="365"/>
      <c r="HY13" s="365"/>
      <c r="HZ13" s="365"/>
      <c r="IA13" s="365"/>
      <c r="IB13" s="365"/>
      <c r="IC13" s="365"/>
      <c r="ID13" s="365"/>
      <c r="IE13" s="365"/>
      <c r="IF13" s="365"/>
      <c r="IG13" s="365"/>
      <c r="IH13" s="365"/>
      <c r="II13" s="365"/>
      <c r="IJ13" s="365"/>
      <c r="IK13" s="365"/>
      <c r="IL13" s="365"/>
      <c r="IM13" s="365"/>
      <c r="IN13" s="365"/>
      <c r="IO13" s="365"/>
      <c r="IP13" s="365"/>
      <c r="IQ13" s="365"/>
      <c r="IR13" s="365"/>
      <c r="IS13" s="365"/>
      <c r="IT13" s="365"/>
      <c r="IU13" s="365"/>
      <c r="IV13" s="365"/>
      <c r="IW13" s="365"/>
      <c r="IX13" s="365"/>
      <c r="IY13" s="365"/>
      <c r="IZ13" s="365"/>
      <c r="JA13" s="365"/>
      <c r="JB13" s="365"/>
      <c r="JC13" s="365"/>
      <c r="JD13" s="365"/>
      <c r="JE13" s="365"/>
      <c r="JF13" s="365"/>
      <c r="JG13" s="365"/>
      <c r="JH13" s="365"/>
      <c r="JI13" s="365"/>
      <c r="JJ13" s="365"/>
      <c r="JK13" s="365"/>
      <c r="JL13" s="365"/>
      <c r="JM13" s="365"/>
      <c r="JN13" s="365"/>
      <c r="JO13" s="365"/>
      <c r="JP13" s="365"/>
      <c r="JQ13" s="365"/>
      <c r="JR13" s="365"/>
      <c r="JS13" s="365"/>
      <c r="JT13" s="365"/>
      <c r="JU13" s="365"/>
      <c r="JV13" s="365"/>
      <c r="JW13" s="365"/>
      <c r="JX13" s="365"/>
      <c r="JY13" s="365"/>
      <c r="JZ13" s="365"/>
      <c r="KA13" s="365"/>
      <c r="KB13" s="365"/>
      <c r="KC13" s="365"/>
      <c r="KD13" s="365"/>
      <c r="KE13" s="365"/>
      <c r="KF13" s="365"/>
      <c r="KG13" s="365"/>
      <c r="KH13" s="365"/>
      <c r="KI13" s="365"/>
      <c r="KJ13" s="365"/>
      <c r="KK13" s="365"/>
      <c r="KL13" s="365"/>
      <c r="KM13" s="365"/>
      <c r="KN13" s="365"/>
      <c r="KO13" s="365"/>
      <c r="KP13" s="365"/>
      <c r="KQ13" s="365"/>
      <c r="KR13" s="365"/>
      <c r="KS13" s="365"/>
      <c r="KT13" s="365"/>
      <c r="KU13" s="365"/>
      <c r="KV13" s="365"/>
      <c r="KW13" s="365"/>
      <c r="KX13" s="365"/>
      <c r="KY13" s="365"/>
      <c r="KZ13" s="365"/>
      <c r="LA13" s="365"/>
      <c r="LB13" s="365"/>
      <c r="LC13" s="365"/>
      <c r="LD13" s="365"/>
      <c r="LE13" s="365"/>
      <c r="LF13" s="365"/>
      <c r="LG13" s="365"/>
      <c r="LH13" s="365"/>
      <c r="LI13" s="365"/>
      <c r="LJ13" s="365"/>
      <c r="LK13" s="365"/>
      <c r="LL13" s="365"/>
      <c r="LM13" s="365"/>
      <c r="LN13" s="365"/>
      <c r="LO13" s="365"/>
      <c r="LP13" s="365"/>
      <c r="LQ13" s="365"/>
      <c r="LR13" s="365"/>
      <c r="LS13" s="365"/>
      <c r="LT13" s="365"/>
      <c r="LU13" s="365"/>
      <c r="LV13" s="365"/>
      <c r="LW13" s="365"/>
      <c r="LX13" s="365"/>
      <c r="LY13" s="365"/>
      <c r="LZ13" s="365"/>
      <c r="MA13" s="365"/>
      <c r="MB13" s="365"/>
      <c r="MC13" s="365"/>
      <c r="MD13" s="365"/>
      <c r="ME13" s="365"/>
      <c r="MF13" s="365"/>
      <c r="MG13" s="365"/>
      <c r="MH13" s="365"/>
      <c r="MI13" s="365"/>
      <c r="MJ13" s="365"/>
      <c r="MK13" s="365"/>
    </row>
    <row r="14" spans="1:349" s="366" customFormat="1" ht="14.4">
      <c r="A14" s="356">
        <v>6064100</v>
      </c>
      <c r="B14" s="357" t="s">
        <v>26</v>
      </c>
      <c r="C14" s="358"/>
      <c r="D14" s="359">
        <v>104</v>
      </c>
      <c r="E14" s="360"/>
      <c r="F14" s="361" t="str">
        <f t="shared" si="0"/>
        <v>0</v>
      </c>
      <c r="G14" s="361">
        <f>IFERROR(VLOOKUP($A14,'[1]bal 300618'!$A$83:$F$173,6,FALSE),0)</f>
        <v>525.65</v>
      </c>
      <c r="H14" s="364"/>
      <c r="I14" s="364">
        <f t="shared" si="3"/>
        <v>525.65</v>
      </c>
      <c r="J14" s="362" t="e">
        <f>+I14-#REF!</f>
        <v>#REF!</v>
      </c>
      <c r="K14" s="365"/>
      <c r="L14" s="365"/>
      <c r="M14" s="365"/>
      <c r="N14" s="365"/>
      <c r="O14" s="365"/>
      <c r="P14" s="365"/>
      <c r="Q14" s="365"/>
      <c r="R14" s="365"/>
      <c r="S14" s="365"/>
      <c r="T14" s="365"/>
      <c r="U14" s="365"/>
      <c r="V14" s="365"/>
      <c r="W14" s="365"/>
      <c r="X14" s="365"/>
      <c r="Y14" s="365"/>
      <c r="Z14" s="365"/>
      <c r="AA14" s="365"/>
      <c r="AB14" s="365"/>
      <c r="AC14" s="365"/>
      <c r="AD14" s="365"/>
      <c r="AE14" s="365"/>
      <c r="AF14" s="365"/>
      <c r="AG14" s="365"/>
      <c r="AH14" s="365"/>
      <c r="AI14" s="365"/>
      <c r="AJ14" s="365"/>
      <c r="AK14" s="365"/>
      <c r="AL14" s="365"/>
      <c r="AM14" s="365"/>
      <c r="AN14" s="365"/>
      <c r="AO14" s="365"/>
      <c r="AP14" s="365"/>
      <c r="AQ14" s="365"/>
      <c r="AR14" s="365"/>
      <c r="AS14" s="365"/>
      <c r="AT14" s="365"/>
      <c r="AU14" s="365"/>
      <c r="AV14" s="365"/>
      <c r="AW14" s="365"/>
      <c r="AX14" s="365"/>
      <c r="AY14" s="365"/>
      <c r="AZ14" s="365"/>
      <c r="BA14" s="365"/>
      <c r="BB14" s="365"/>
      <c r="BC14" s="365"/>
      <c r="BD14" s="365"/>
      <c r="BE14" s="365"/>
      <c r="BF14" s="365"/>
      <c r="BG14" s="365"/>
      <c r="BH14" s="365"/>
      <c r="BI14" s="365"/>
      <c r="BJ14" s="365"/>
      <c r="BK14" s="365"/>
      <c r="BL14" s="365"/>
      <c r="BM14" s="365"/>
      <c r="BN14" s="365"/>
      <c r="BO14" s="365"/>
      <c r="BP14" s="365"/>
      <c r="BQ14" s="365"/>
      <c r="BR14" s="365"/>
      <c r="BS14" s="365"/>
      <c r="BT14" s="365"/>
      <c r="BU14" s="365"/>
      <c r="BV14" s="365"/>
      <c r="BW14" s="365"/>
      <c r="BX14" s="365"/>
      <c r="BY14" s="365"/>
      <c r="BZ14" s="365"/>
      <c r="CA14" s="365"/>
      <c r="CB14" s="365"/>
      <c r="CC14" s="365"/>
      <c r="CD14" s="365"/>
      <c r="CE14" s="365"/>
      <c r="CF14" s="365"/>
      <c r="CG14" s="365"/>
      <c r="CH14" s="365"/>
      <c r="CI14" s="365"/>
      <c r="CJ14" s="365"/>
      <c r="CK14" s="365"/>
      <c r="CL14" s="365"/>
      <c r="CM14" s="365"/>
      <c r="CN14" s="365"/>
      <c r="CO14" s="365"/>
      <c r="CP14" s="365"/>
      <c r="CQ14" s="365"/>
      <c r="CR14" s="365"/>
      <c r="CS14" s="365"/>
      <c r="CT14" s="365"/>
      <c r="CU14" s="365"/>
      <c r="CV14" s="365"/>
      <c r="CW14" s="365"/>
      <c r="CX14" s="365"/>
      <c r="CY14" s="365"/>
      <c r="CZ14" s="365"/>
      <c r="DA14" s="365"/>
      <c r="DB14" s="365"/>
      <c r="DC14" s="365"/>
      <c r="DD14" s="365"/>
      <c r="DE14" s="365"/>
      <c r="DF14" s="365"/>
      <c r="DG14" s="365"/>
      <c r="DH14" s="365"/>
      <c r="DI14" s="365"/>
      <c r="DJ14" s="365"/>
      <c r="DK14" s="365"/>
      <c r="DL14" s="365"/>
      <c r="DM14" s="365"/>
      <c r="DN14" s="365"/>
      <c r="DO14" s="365"/>
      <c r="DP14" s="365"/>
      <c r="DQ14" s="365"/>
      <c r="DR14" s="365"/>
      <c r="DS14" s="365"/>
      <c r="DT14" s="365"/>
      <c r="DU14" s="365"/>
      <c r="DV14" s="365"/>
      <c r="DW14" s="365"/>
      <c r="DX14" s="365"/>
      <c r="DY14" s="365"/>
      <c r="DZ14" s="365"/>
      <c r="EA14" s="365"/>
      <c r="EB14" s="365"/>
      <c r="EC14" s="365"/>
      <c r="ED14" s="365"/>
      <c r="EE14" s="365"/>
      <c r="EF14" s="365"/>
      <c r="EG14" s="365"/>
      <c r="EH14" s="365"/>
      <c r="EI14" s="365"/>
      <c r="EJ14" s="365"/>
      <c r="EK14" s="365"/>
      <c r="EL14" s="365"/>
      <c r="EM14" s="365"/>
      <c r="EN14" s="365"/>
      <c r="EO14" s="365"/>
      <c r="EP14" s="365"/>
      <c r="EQ14" s="365"/>
      <c r="ER14" s="365"/>
      <c r="ES14" s="365"/>
      <c r="ET14" s="365"/>
      <c r="EU14" s="365"/>
      <c r="EV14" s="365"/>
      <c r="EW14" s="365"/>
      <c r="EX14" s="365"/>
      <c r="EY14" s="365"/>
      <c r="EZ14" s="365"/>
      <c r="FA14" s="365"/>
      <c r="FB14" s="365"/>
      <c r="FC14" s="365"/>
      <c r="FD14" s="365"/>
      <c r="FE14" s="365"/>
      <c r="FF14" s="365"/>
      <c r="FG14" s="365"/>
      <c r="FH14" s="365"/>
      <c r="FI14" s="365"/>
      <c r="FJ14" s="365"/>
      <c r="FK14" s="365"/>
      <c r="FL14" s="365"/>
      <c r="FM14" s="365"/>
      <c r="FN14" s="365"/>
      <c r="FO14" s="365"/>
      <c r="FP14" s="365"/>
      <c r="FQ14" s="365"/>
      <c r="FR14" s="365"/>
      <c r="FS14" s="365"/>
      <c r="FT14" s="365"/>
      <c r="FU14" s="365"/>
      <c r="FV14" s="365"/>
      <c r="FW14" s="365"/>
      <c r="FX14" s="365"/>
      <c r="FY14" s="365"/>
      <c r="FZ14" s="365"/>
      <c r="GA14" s="365"/>
      <c r="GB14" s="365"/>
      <c r="GC14" s="365"/>
      <c r="GD14" s="365"/>
      <c r="GE14" s="365"/>
      <c r="GF14" s="365"/>
      <c r="GG14" s="365"/>
      <c r="GH14" s="365"/>
      <c r="GI14" s="365"/>
      <c r="GJ14" s="365"/>
      <c r="GK14" s="365"/>
      <c r="GL14" s="365"/>
      <c r="GM14" s="365"/>
      <c r="GN14" s="365"/>
      <c r="GO14" s="365"/>
      <c r="GP14" s="365"/>
      <c r="GQ14" s="365"/>
      <c r="GR14" s="365"/>
      <c r="GS14" s="365"/>
      <c r="GT14" s="365"/>
      <c r="GU14" s="365"/>
      <c r="GV14" s="365"/>
      <c r="GW14" s="365"/>
      <c r="GX14" s="365"/>
      <c r="GY14" s="365"/>
      <c r="GZ14" s="365"/>
      <c r="HA14" s="365"/>
      <c r="HB14" s="365"/>
      <c r="HC14" s="365"/>
      <c r="HD14" s="365"/>
      <c r="HE14" s="365"/>
      <c r="HF14" s="365"/>
      <c r="HG14" s="365"/>
      <c r="HH14" s="365"/>
      <c r="HI14" s="365"/>
      <c r="HJ14" s="365"/>
      <c r="HK14" s="365"/>
      <c r="HL14" s="365"/>
      <c r="HM14" s="365"/>
      <c r="HN14" s="365"/>
      <c r="HO14" s="365"/>
      <c r="HP14" s="365"/>
      <c r="HQ14" s="365"/>
      <c r="HR14" s="365"/>
      <c r="HS14" s="365"/>
      <c r="HT14" s="365"/>
      <c r="HU14" s="365"/>
      <c r="HV14" s="365"/>
      <c r="HW14" s="365"/>
      <c r="HX14" s="365"/>
      <c r="HY14" s="365"/>
      <c r="HZ14" s="365"/>
      <c r="IA14" s="365"/>
      <c r="IB14" s="365"/>
      <c r="IC14" s="365"/>
      <c r="ID14" s="365"/>
      <c r="IE14" s="365"/>
      <c r="IF14" s="365"/>
      <c r="IG14" s="365"/>
      <c r="IH14" s="365"/>
      <c r="II14" s="365"/>
      <c r="IJ14" s="365"/>
      <c r="IK14" s="365"/>
      <c r="IL14" s="365"/>
      <c r="IM14" s="365"/>
      <c r="IN14" s="365"/>
      <c r="IO14" s="365"/>
      <c r="IP14" s="365"/>
      <c r="IQ14" s="365"/>
      <c r="IR14" s="365"/>
      <c r="IS14" s="365"/>
      <c r="IT14" s="365"/>
      <c r="IU14" s="365"/>
      <c r="IV14" s="365"/>
      <c r="IW14" s="365"/>
      <c r="IX14" s="365"/>
      <c r="IY14" s="365"/>
      <c r="IZ14" s="365"/>
      <c r="JA14" s="365"/>
      <c r="JB14" s="365"/>
      <c r="JC14" s="365"/>
      <c r="JD14" s="365"/>
      <c r="JE14" s="365"/>
      <c r="JF14" s="365"/>
      <c r="JG14" s="365"/>
      <c r="JH14" s="365"/>
      <c r="JI14" s="365"/>
      <c r="JJ14" s="365"/>
      <c r="JK14" s="365"/>
      <c r="JL14" s="365"/>
      <c r="JM14" s="365"/>
      <c r="JN14" s="365"/>
      <c r="JO14" s="365"/>
      <c r="JP14" s="365"/>
      <c r="JQ14" s="365"/>
      <c r="JR14" s="365"/>
      <c r="JS14" s="365"/>
      <c r="JT14" s="365"/>
      <c r="JU14" s="365"/>
      <c r="JV14" s="365"/>
      <c r="JW14" s="365"/>
      <c r="JX14" s="365"/>
      <c r="JY14" s="365"/>
      <c r="JZ14" s="365"/>
      <c r="KA14" s="365"/>
      <c r="KB14" s="365"/>
      <c r="KC14" s="365"/>
      <c r="KD14" s="365"/>
      <c r="KE14" s="365"/>
      <c r="KF14" s="365"/>
      <c r="KG14" s="365"/>
      <c r="KH14" s="365"/>
      <c r="KI14" s="365"/>
      <c r="KJ14" s="365"/>
      <c r="KK14" s="365"/>
      <c r="KL14" s="365"/>
      <c r="KM14" s="365"/>
      <c r="KN14" s="365"/>
      <c r="KO14" s="365"/>
      <c r="KP14" s="365"/>
      <c r="KQ14" s="365"/>
      <c r="KR14" s="365"/>
      <c r="KS14" s="365"/>
      <c r="KT14" s="365"/>
      <c r="KU14" s="365"/>
      <c r="KV14" s="365"/>
      <c r="KW14" s="365"/>
      <c r="KX14" s="365"/>
      <c r="KY14" s="365"/>
      <c r="KZ14" s="365"/>
      <c r="LA14" s="365"/>
      <c r="LB14" s="365"/>
      <c r="LC14" s="365"/>
      <c r="LD14" s="365"/>
      <c r="LE14" s="365"/>
      <c r="LF14" s="365"/>
      <c r="LG14" s="365"/>
      <c r="LH14" s="365"/>
      <c r="LI14" s="365"/>
      <c r="LJ14" s="365"/>
      <c r="LK14" s="365"/>
      <c r="LL14" s="365"/>
      <c r="LM14" s="365"/>
      <c r="LN14" s="365"/>
      <c r="LO14" s="365"/>
      <c r="LP14" s="365"/>
      <c r="LQ14" s="365"/>
      <c r="LR14" s="365"/>
      <c r="LS14" s="365"/>
      <c r="LT14" s="365"/>
      <c r="LU14" s="365"/>
      <c r="LV14" s="365"/>
      <c r="LW14" s="365"/>
      <c r="LX14" s="365"/>
      <c r="LY14" s="365"/>
      <c r="LZ14" s="365"/>
      <c r="MA14" s="365"/>
      <c r="MB14" s="365"/>
      <c r="MC14" s="365"/>
      <c r="MD14" s="365"/>
      <c r="ME14" s="365"/>
      <c r="MF14" s="365"/>
      <c r="MG14" s="365"/>
      <c r="MH14" s="365"/>
      <c r="MI14" s="365"/>
      <c r="MJ14" s="365"/>
      <c r="MK14" s="365"/>
    </row>
    <row r="15" spans="1:349" s="366" customFormat="1" ht="14.4">
      <c r="A15" s="356">
        <v>6111100</v>
      </c>
      <c r="B15" s="357" t="s">
        <v>27</v>
      </c>
      <c r="C15" s="358" t="s">
        <v>131</v>
      </c>
      <c r="D15" s="359">
        <v>105</v>
      </c>
      <c r="E15" s="360"/>
      <c r="F15" s="361" t="str">
        <f t="shared" si="0"/>
        <v>0</v>
      </c>
      <c r="G15" s="361">
        <f>IFERROR(VLOOKUP($A15,'[1]bal 300618'!$A$83:$F$173,6,FALSE),0)</f>
        <v>5060.74</v>
      </c>
      <c r="H15" s="364"/>
      <c r="I15" s="364">
        <f t="shared" si="3"/>
        <v>5060.74</v>
      </c>
      <c r="J15" s="362" t="e">
        <f>+I15-#REF!</f>
        <v>#REF!</v>
      </c>
      <c r="K15" s="365"/>
      <c r="L15" s="365"/>
      <c r="M15" s="365"/>
      <c r="N15" s="365"/>
      <c r="O15" s="365"/>
      <c r="P15" s="365"/>
      <c r="Q15" s="365"/>
      <c r="R15" s="365"/>
      <c r="S15" s="365"/>
      <c r="T15" s="365"/>
      <c r="U15" s="365"/>
      <c r="V15" s="365"/>
      <c r="W15" s="365"/>
      <c r="X15" s="365"/>
      <c r="Y15" s="365"/>
      <c r="Z15" s="365"/>
      <c r="AA15" s="365"/>
      <c r="AB15" s="365"/>
      <c r="AC15" s="365"/>
      <c r="AD15" s="365"/>
      <c r="AE15" s="365"/>
      <c r="AF15" s="365"/>
      <c r="AG15" s="365"/>
      <c r="AH15" s="365"/>
      <c r="AI15" s="365"/>
      <c r="AJ15" s="365"/>
      <c r="AK15" s="365"/>
      <c r="AL15" s="365"/>
      <c r="AM15" s="365"/>
      <c r="AN15" s="365"/>
      <c r="AO15" s="365"/>
      <c r="AP15" s="365"/>
      <c r="AQ15" s="365"/>
      <c r="AR15" s="365"/>
      <c r="AS15" s="365"/>
      <c r="AT15" s="365"/>
      <c r="AU15" s="365"/>
      <c r="AV15" s="365"/>
      <c r="AW15" s="365"/>
      <c r="AX15" s="365"/>
      <c r="AY15" s="365"/>
      <c r="AZ15" s="365"/>
      <c r="BA15" s="365"/>
      <c r="BB15" s="365"/>
      <c r="BC15" s="365"/>
      <c r="BD15" s="365"/>
      <c r="BE15" s="365"/>
      <c r="BF15" s="365"/>
      <c r="BG15" s="365"/>
      <c r="BH15" s="365"/>
      <c r="BI15" s="365"/>
      <c r="BJ15" s="365"/>
      <c r="BK15" s="365"/>
      <c r="BL15" s="365"/>
      <c r="BM15" s="365"/>
      <c r="BN15" s="365"/>
      <c r="BO15" s="365"/>
      <c r="BP15" s="365"/>
      <c r="BQ15" s="365"/>
      <c r="BR15" s="365"/>
      <c r="BS15" s="365"/>
      <c r="BT15" s="365"/>
      <c r="BU15" s="365"/>
      <c r="BV15" s="365"/>
      <c r="BW15" s="365"/>
      <c r="BX15" s="365"/>
      <c r="BY15" s="365"/>
      <c r="BZ15" s="365"/>
      <c r="CA15" s="365"/>
      <c r="CB15" s="365"/>
      <c r="CC15" s="365"/>
      <c r="CD15" s="365"/>
      <c r="CE15" s="365"/>
      <c r="CF15" s="365"/>
      <c r="CG15" s="365"/>
      <c r="CH15" s="365"/>
      <c r="CI15" s="365"/>
      <c r="CJ15" s="365"/>
      <c r="CK15" s="365"/>
      <c r="CL15" s="365"/>
      <c r="CM15" s="365"/>
      <c r="CN15" s="365"/>
      <c r="CO15" s="365"/>
      <c r="CP15" s="365"/>
      <c r="CQ15" s="365"/>
      <c r="CR15" s="365"/>
      <c r="CS15" s="365"/>
      <c r="CT15" s="365"/>
      <c r="CU15" s="365"/>
      <c r="CV15" s="365"/>
      <c r="CW15" s="365"/>
      <c r="CX15" s="365"/>
      <c r="CY15" s="365"/>
      <c r="CZ15" s="365"/>
      <c r="DA15" s="365"/>
      <c r="DB15" s="365"/>
      <c r="DC15" s="365"/>
      <c r="DD15" s="365"/>
      <c r="DE15" s="365"/>
      <c r="DF15" s="365"/>
      <c r="DG15" s="365"/>
      <c r="DH15" s="365"/>
      <c r="DI15" s="365"/>
      <c r="DJ15" s="365"/>
      <c r="DK15" s="365"/>
      <c r="DL15" s="365"/>
      <c r="DM15" s="365"/>
      <c r="DN15" s="365"/>
      <c r="DO15" s="365"/>
      <c r="DP15" s="365"/>
      <c r="DQ15" s="365"/>
      <c r="DR15" s="365"/>
      <c r="DS15" s="365"/>
      <c r="DT15" s="365"/>
      <c r="DU15" s="365"/>
      <c r="DV15" s="365"/>
      <c r="DW15" s="365"/>
      <c r="DX15" s="365"/>
      <c r="DY15" s="365"/>
      <c r="DZ15" s="365"/>
      <c r="EA15" s="365"/>
      <c r="EB15" s="365"/>
      <c r="EC15" s="365"/>
      <c r="ED15" s="365"/>
      <c r="EE15" s="365"/>
      <c r="EF15" s="365"/>
      <c r="EG15" s="365"/>
      <c r="EH15" s="365"/>
      <c r="EI15" s="365"/>
      <c r="EJ15" s="365"/>
      <c r="EK15" s="365"/>
      <c r="EL15" s="365"/>
      <c r="EM15" s="365"/>
      <c r="EN15" s="365"/>
      <c r="EO15" s="365"/>
      <c r="EP15" s="365"/>
      <c r="EQ15" s="365"/>
      <c r="ER15" s="365"/>
      <c r="ES15" s="365"/>
      <c r="ET15" s="365"/>
      <c r="EU15" s="365"/>
      <c r="EV15" s="365"/>
      <c r="EW15" s="365"/>
      <c r="EX15" s="365"/>
      <c r="EY15" s="365"/>
      <c r="EZ15" s="365"/>
      <c r="FA15" s="365"/>
      <c r="FB15" s="365"/>
      <c r="FC15" s="365"/>
      <c r="FD15" s="365"/>
      <c r="FE15" s="365"/>
      <c r="FF15" s="365"/>
      <c r="FG15" s="365"/>
      <c r="FH15" s="365"/>
      <c r="FI15" s="365"/>
      <c r="FJ15" s="365"/>
      <c r="FK15" s="365"/>
      <c r="FL15" s="365"/>
      <c r="FM15" s="365"/>
      <c r="FN15" s="365"/>
      <c r="FO15" s="365"/>
      <c r="FP15" s="365"/>
      <c r="FQ15" s="365"/>
      <c r="FR15" s="365"/>
      <c r="FS15" s="365"/>
      <c r="FT15" s="365"/>
      <c r="FU15" s="365"/>
      <c r="FV15" s="365"/>
      <c r="FW15" s="365"/>
      <c r="FX15" s="365"/>
      <c r="FY15" s="365"/>
      <c r="FZ15" s="365"/>
      <c r="GA15" s="365"/>
      <c r="GB15" s="365"/>
      <c r="GC15" s="365"/>
      <c r="GD15" s="365"/>
      <c r="GE15" s="365"/>
      <c r="GF15" s="365"/>
      <c r="GG15" s="365"/>
      <c r="GH15" s="365"/>
      <c r="GI15" s="365"/>
      <c r="GJ15" s="365"/>
      <c r="GK15" s="365"/>
      <c r="GL15" s="365"/>
      <c r="GM15" s="365"/>
      <c r="GN15" s="365"/>
      <c r="GO15" s="365"/>
      <c r="GP15" s="365"/>
      <c r="GQ15" s="365"/>
      <c r="GR15" s="365"/>
      <c r="GS15" s="365"/>
      <c r="GT15" s="365"/>
      <c r="GU15" s="365"/>
      <c r="GV15" s="365"/>
      <c r="GW15" s="365"/>
      <c r="GX15" s="365"/>
      <c r="GY15" s="365"/>
      <c r="GZ15" s="365"/>
      <c r="HA15" s="365"/>
      <c r="HB15" s="365"/>
      <c r="HC15" s="365"/>
      <c r="HD15" s="365"/>
      <c r="HE15" s="365"/>
      <c r="HF15" s="365"/>
      <c r="HG15" s="365"/>
      <c r="HH15" s="365"/>
      <c r="HI15" s="365"/>
      <c r="HJ15" s="365"/>
      <c r="HK15" s="365"/>
      <c r="HL15" s="365"/>
      <c r="HM15" s="365"/>
      <c r="HN15" s="365"/>
      <c r="HO15" s="365"/>
      <c r="HP15" s="365"/>
      <c r="HQ15" s="365"/>
      <c r="HR15" s="365"/>
      <c r="HS15" s="365"/>
      <c r="HT15" s="365"/>
      <c r="HU15" s="365"/>
      <c r="HV15" s="365"/>
      <c r="HW15" s="365"/>
      <c r="HX15" s="365"/>
      <c r="HY15" s="365"/>
      <c r="HZ15" s="365"/>
      <c r="IA15" s="365"/>
      <c r="IB15" s="365"/>
      <c r="IC15" s="365"/>
      <c r="ID15" s="365"/>
      <c r="IE15" s="365"/>
      <c r="IF15" s="365"/>
      <c r="IG15" s="365"/>
      <c r="IH15" s="365"/>
      <c r="II15" s="365"/>
      <c r="IJ15" s="365"/>
      <c r="IK15" s="365"/>
      <c r="IL15" s="365"/>
      <c r="IM15" s="365"/>
      <c r="IN15" s="365"/>
      <c r="IO15" s="365"/>
      <c r="IP15" s="365"/>
      <c r="IQ15" s="365"/>
      <c r="IR15" s="365"/>
      <c r="IS15" s="365"/>
      <c r="IT15" s="365"/>
      <c r="IU15" s="365"/>
      <c r="IV15" s="365"/>
      <c r="IW15" s="365"/>
      <c r="IX15" s="365"/>
      <c r="IY15" s="365"/>
      <c r="IZ15" s="365"/>
      <c r="JA15" s="365"/>
      <c r="JB15" s="365"/>
      <c r="JC15" s="365"/>
      <c r="JD15" s="365"/>
      <c r="JE15" s="365"/>
      <c r="JF15" s="365"/>
      <c r="JG15" s="365"/>
      <c r="JH15" s="365"/>
      <c r="JI15" s="365"/>
      <c r="JJ15" s="365"/>
      <c r="JK15" s="365"/>
      <c r="JL15" s="365"/>
      <c r="JM15" s="365"/>
      <c r="JN15" s="365"/>
      <c r="JO15" s="365"/>
      <c r="JP15" s="365"/>
      <c r="JQ15" s="365"/>
      <c r="JR15" s="365"/>
      <c r="JS15" s="365"/>
      <c r="JT15" s="365"/>
      <c r="JU15" s="365"/>
      <c r="JV15" s="365"/>
      <c r="JW15" s="365"/>
      <c r="JX15" s="365"/>
      <c r="JY15" s="365"/>
      <c r="JZ15" s="365"/>
      <c r="KA15" s="365"/>
      <c r="KB15" s="365"/>
      <c r="KC15" s="365"/>
      <c r="KD15" s="365"/>
      <c r="KE15" s="365"/>
      <c r="KF15" s="365"/>
      <c r="KG15" s="365"/>
      <c r="KH15" s="365"/>
      <c r="KI15" s="365"/>
      <c r="KJ15" s="365"/>
      <c r="KK15" s="365"/>
      <c r="KL15" s="365"/>
      <c r="KM15" s="365"/>
      <c r="KN15" s="365"/>
      <c r="KO15" s="365"/>
      <c r="KP15" s="365"/>
      <c r="KQ15" s="365"/>
      <c r="KR15" s="365"/>
      <c r="KS15" s="365"/>
      <c r="KT15" s="365"/>
      <c r="KU15" s="365"/>
      <c r="KV15" s="365"/>
      <c r="KW15" s="365"/>
      <c r="KX15" s="365"/>
      <c r="KY15" s="365"/>
      <c r="KZ15" s="365"/>
      <c r="LA15" s="365"/>
      <c r="LB15" s="365"/>
      <c r="LC15" s="365"/>
      <c r="LD15" s="365"/>
      <c r="LE15" s="365"/>
      <c r="LF15" s="365"/>
      <c r="LG15" s="365"/>
      <c r="LH15" s="365"/>
      <c r="LI15" s="365"/>
      <c r="LJ15" s="365"/>
      <c r="LK15" s="365"/>
      <c r="LL15" s="365"/>
      <c r="LM15" s="365"/>
      <c r="LN15" s="365"/>
      <c r="LO15" s="365"/>
      <c r="LP15" s="365"/>
      <c r="LQ15" s="365"/>
      <c r="LR15" s="365"/>
      <c r="LS15" s="365"/>
      <c r="LT15" s="365"/>
      <c r="LU15" s="365"/>
      <c r="LV15" s="365"/>
      <c r="LW15" s="365"/>
      <c r="LX15" s="365"/>
      <c r="LY15" s="365"/>
      <c r="LZ15" s="365"/>
      <c r="MA15" s="365"/>
      <c r="MB15" s="365"/>
      <c r="MC15" s="365"/>
      <c r="MD15" s="365"/>
      <c r="ME15" s="365"/>
      <c r="MF15" s="365"/>
      <c r="MG15" s="365"/>
      <c r="MH15" s="365"/>
      <c r="MI15" s="365"/>
      <c r="MJ15" s="365"/>
      <c r="MK15" s="365"/>
    </row>
    <row r="16" spans="1:349" s="366" customFormat="1" ht="14.4">
      <c r="A16" s="356">
        <v>6112100</v>
      </c>
      <c r="B16" s="357" t="s">
        <v>28</v>
      </c>
      <c r="C16" s="358"/>
      <c r="D16" s="359">
        <v>109</v>
      </c>
      <c r="E16" s="364"/>
      <c r="F16" s="361" t="str">
        <f t="shared" si="0"/>
        <v>0</v>
      </c>
      <c r="G16" s="361">
        <f>IFERROR(VLOOKUP($A16,'[1]bal 300618'!$A$83:$F$173,6,FALSE),0)</f>
        <v>2765</v>
      </c>
      <c r="H16" s="364"/>
      <c r="I16" s="364">
        <f t="shared" si="3"/>
        <v>2765</v>
      </c>
      <c r="J16" s="362" t="e">
        <f>+I16-#REF!</f>
        <v>#REF!</v>
      </c>
      <c r="K16" s="365"/>
      <c r="L16" s="365"/>
      <c r="M16" s="365"/>
      <c r="N16" s="365"/>
      <c r="O16" s="365"/>
      <c r="P16" s="365"/>
      <c r="Q16" s="365"/>
      <c r="R16" s="365"/>
      <c r="S16" s="365"/>
      <c r="T16" s="365"/>
      <c r="U16" s="365"/>
      <c r="V16" s="365"/>
      <c r="W16" s="365"/>
      <c r="X16" s="365"/>
      <c r="Y16" s="365"/>
      <c r="Z16" s="365"/>
      <c r="AA16" s="365"/>
      <c r="AB16" s="365"/>
      <c r="AC16" s="365"/>
      <c r="AD16" s="365"/>
      <c r="AE16" s="365"/>
      <c r="AF16" s="365"/>
      <c r="AG16" s="365"/>
      <c r="AH16" s="365"/>
      <c r="AI16" s="365"/>
      <c r="AJ16" s="365"/>
      <c r="AK16" s="365"/>
      <c r="AL16" s="365"/>
      <c r="AM16" s="365"/>
      <c r="AN16" s="365"/>
      <c r="AO16" s="365"/>
      <c r="AP16" s="365"/>
      <c r="AQ16" s="365"/>
      <c r="AR16" s="365"/>
      <c r="AS16" s="365"/>
      <c r="AT16" s="365"/>
      <c r="AU16" s="365"/>
      <c r="AV16" s="365"/>
      <c r="AW16" s="365"/>
      <c r="AX16" s="365"/>
      <c r="AY16" s="365"/>
      <c r="AZ16" s="365"/>
      <c r="BA16" s="365"/>
      <c r="BB16" s="365"/>
      <c r="BC16" s="365"/>
      <c r="BD16" s="365"/>
      <c r="BE16" s="365"/>
      <c r="BF16" s="365"/>
      <c r="BG16" s="365"/>
      <c r="BH16" s="365"/>
      <c r="BI16" s="365"/>
      <c r="BJ16" s="365"/>
      <c r="BK16" s="365"/>
      <c r="BL16" s="365"/>
      <c r="BM16" s="365"/>
      <c r="BN16" s="365"/>
      <c r="BO16" s="365"/>
      <c r="BP16" s="365"/>
      <c r="BQ16" s="365"/>
      <c r="BR16" s="365"/>
      <c r="BS16" s="365"/>
      <c r="BT16" s="365"/>
      <c r="BU16" s="365"/>
      <c r="BV16" s="365"/>
      <c r="BW16" s="365"/>
      <c r="BX16" s="365"/>
      <c r="BY16" s="365"/>
      <c r="BZ16" s="365"/>
      <c r="CA16" s="365"/>
      <c r="CB16" s="365"/>
      <c r="CC16" s="365"/>
      <c r="CD16" s="365"/>
      <c r="CE16" s="365"/>
      <c r="CF16" s="365"/>
      <c r="CG16" s="365"/>
      <c r="CH16" s="365"/>
      <c r="CI16" s="365"/>
      <c r="CJ16" s="365"/>
      <c r="CK16" s="365"/>
      <c r="CL16" s="365"/>
      <c r="CM16" s="365"/>
      <c r="CN16" s="365"/>
      <c r="CO16" s="365"/>
      <c r="CP16" s="365"/>
      <c r="CQ16" s="365"/>
      <c r="CR16" s="365"/>
      <c r="CS16" s="365"/>
      <c r="CT16" s="365"/>
      <c r="CU16" s="365"/>
      <c r="CV16" s="365"/>
      <c r="CW16" s="365"/>
      <c r="CX16" s="365"/>
      <c r="CY16" s="365"/>
      <c r="CZ16" s="365"/>
      <c r="DA16" s="365"/>
      <c r="DB16" s="365"/>
      <c r="DC16" s="365"/>
      <c r="DD16" s="365"/>
      <c r="DE16" s="365"/>
      <c r="DF16" s="365"/>
      <c r="DG16" s="365"/>
      <c r="DH16" s="365"/>
      <c r="DI16" s="365"/>
      <c r="DJ16" s="365"/>
      <c r="DK16" s="365"/>
      <c r="DL16" s="365"/>
      <c r="DM16" s="365"/>
      <c r="DN16" s="365"/>
      <c r="DO16" s="365"/>
      <c r="DP16" s="365"/>
      <c r="DQ16" s="365"/>
      <c r="DR16" s="365"/>
      <c r="DS16" s="365"/>
      <c r="DT16" s="365"/>
      <c r="DU16" s="365"/>
      <c r="DV16" s="365"/>
      <c r="DW16" s="365"/>
      <c r="DX16" s="365"/>
      <c r="DY16" s="365"/>
      <c r="DZ16" s="365"/>
      <c r="EA16" s="365"/>
      <c r="EB16" s="365"/>
      <c r="EC16" s="365"/>
      <c r="ED16" s="365"/>
      <c r="EE16" s="365"/>
      <c r="EF16" s="365"/>
      <c r="EG16" s="365"/>
      <c r="EH16" s="365"/>
      <c r="EI16" s="365"/>
      <c r="EJ16" s="365"/>
      <c r="EK16" s="365"/>
      <c r="EL16" s="365"/>
      <c r="EM16" s="365"/>
      <c r="EN16" s="365"/>
      <c r="EO16" s="365"/>
      <c r="EP16" s="365"/>
      <c r="EQ16" s="365"/>
      <c r="ER16" s="365"/>
      <c r="ES16" s="365"/>
      <c r="ET16" s="365"/>
      <c r="EU16" s="365"/>
      <c r="EV16" s="365"/>
      <c r="EW16" s="365"/>
      <c r="EX16" s="365"/>
      <c r="EY16" s="365"/>
      <c r="EZ16" s="365"/>
      <c r="FA16" s="365"/>
      <c r="FB16" s="365"/>
      <c r="FC16" s="365"/>
      <c r="FD16" s="365"/>
      <c r="FE16" s="365"/>
      <c r="FF16" s="365"/>
      <c r="FG16" s="365"/>
      <c r="FH16" s="365"/>
      <c r="FI16" s="365"/>
      <c r="FJ16" s="365"/>
      <c r="FK16" s="365"/>
      <c r="FL16" s="365"/>
      <c r="FM16" s="365"/>
      <c r="FN16" s="365"/>
      <c r="FO16" s="365"/>
      <c r="FP16" s="365"/>
      <c r="FQ16" s="365"/>
      <c r="FR16" s="365"/>
      <c r="FS16" s="365"/>
      <c r="FT16" s="365"/>
      <c r="FU16" s="365"/>
      <c r="FV16" s="365"/>
      <c r="FW16" s="365"/>
      <c r="FX16" s="365"/>
      <c r="FY16" s="365"/>
      <c r="FZ16" s="365"/>
      <c r="GA16" s="365"/>
      <c r="GB16" s="365"/>
      <c r="GC16" s="365"/>
      <c r="GD16" s="365"/>
      <c r="GE16" s="365"/>
      <c r="GF16" s="365"/>
      <c r="GG16" s="365"/>
      <c r="GH16" s="365"/>
      <c r="GI16" s="365"/>
      <c r="GJ16" s="365"/>
      <c r="GK16" s="365"/>
      <c r="GL16" s="365"/>
      <c r="GM16" s="365"/>
      <c r="GN16" s="365"/>
      <c r="GO16" s="365"/>
      <c r="GP16" s="365"/>
      <c r="GQ16" s="365"/>
      <c r="GR16" s="365"/>
      <c r="GS16" s="365"/>
      <c r="GT16" s="365"/>
      <c r="GU16" s="365"/>
      <c r="GV16" s="365"/>
      <c r="GW16" s="365"/>
      <c r="GX16" s="365"/>
      <c r="GY16" s="365"/>
      <c r="GZ16" s="365"/>
      <c r="HA16" s="365"/>
      <c r="HB16" s="365"/>
      <c r="HC16" s="365"/>
      <c r="HD16" s="365"/>
      <c r="HE16" s="365"/>
      <c r="HF16" s="365"/>
      <c r="HG16" s="365"/>
      <c r="HH16" s="365"/>
      <c r="HI16" s="365"/>
      <c r="HJ16" s="365"/>
      <c r="HK16" s="365"/>
      <c r="HL16" s="365"/>
      <c r="HM16" s="365"/>
      <c r="HN16" s="365"/>
      <c r="HO16" s="365"/>
      <c r="HP16" s="365"/>
      <c r="HQ16" s="365"/>
      <c r="HR16" s="365"/>
      <c r="HS16" s="365"/>
      <c r="HT16" s="365"/>
      <c r="HU16" s="365"/>
      <c r="HV16" s="365"/>
      <c r="HW16" s="365"/>
      <c r="HX16" s="365"/>
      <c r="HY16" s="365"/>
      <c r="HZ16" s="365"/>
      <c r="IA16" s="365"/>
      <c r="IB16" s="365"/>
      <c r="IC16" s="365"/>
      <c r="ID16" s="365"/>
      <c r="IE16" s="365"/>
      <c r="IF16" s="365"/>
      <c r="IG16" s="365"/>
      <c r="IH16" s="365"/>
      <c r="II16" s="365"/>
      <c r="IJ16" s="365"/>
      <c r="IK16" s="365"/>
      <c r="IL16" s="365"/>
      <c r="IM16" s="365"/>
      <c r="IN16" s="365"/>
      <c r="IO16" s="365"/>
      <c r="IP16" s="365"/>
      <c r="IQ16" s="365"/>
      <c r="IR16" s="365"/>
      <c r="IS16" s="365"/>
      <c r="IT16" s="365"/>
      <c r="IU16" s="365"/>
      <c r="IV16" s="365"/>
      <c r="IW16" s="365"/>
      <c r="IX16" s="365"/>
      <c r="IY16" s="365"/>
      <c r="IZ16" s="365"/>
      <c r="JA16" s="365"/>
      <c r="JB16" s="365"/>
      <c r="JC16" s="365"/>
      <c r="JD16" s="365"/>
      <c r="JE16" s="365"/>
      <c r="JF16" s="365"/>
      <c r="JG16" s="365"/>
      <c r="JH16" s="365"/>
      <c r="JI16" s="365"/>
      <c r="JJ16" s="365"/>
      <c r="JK16" s="365"/>
      <c r="JL16" s="365"/>
      <c r="JM16" s="365"/>
      <c r="JN16" s="365"/>
      <c r="JO16" s="365"/>
      <c r="JP16" s="365"/>
      <c r="JQ16" s="365"/>
      <c r="JR16" s="365"/>
      <c r="JS16" s="365"/>
      <c r="JT16" s="365"/>
      <c r="JU16" s="365"/>
      <c r="JV16" s="365"/>
      <c r="JW16" s="365"/>
      <c r="JX16" s="365"/>
      <c r="JY16" s="365"/>
      <c r="JZ16" s="365"/>
      <c r="KA16" s="365"/>
      <c r="KB16" s="365"/>
      <c r="KC16" s="365"/>
      <c r="KD16" s="365"/>
      <c r="KE16" s="365"/>
      <c r="KF16" s="365"/>
      <c r="KG16" s="365"/>
      <c r="KH16" s="365"/>
      <c r="KI16" s="365"/>
      <c r="KJ16" s="365"/>
      <c r="KK16" s="365"/>
      <c r="KL16" s="365"/>
      <c r="KM16" s="365"/>
      <c r="KN16" s="365"/>
      <c r="KO16" s="365"/>
      <c r="KP16" s="365"/>
      <c r="KQ16" s="365"/>
      <c r="KR16" s="365"/>
      <c r="KS16" s="365"/>
      <c r="KT16" s="365"/>
      <c r="KU16" s="365"/>
      <c r="KV16" s="365"/>
      <c r="KW16" s="365"/>
      <c r="KX16" s="365"/>
      <c r="KY16" s="365"/>
      <c r="KZ16" s="365"/>
      <c r="LA16" s="365"/>
      <c r="LB16" s="365"/>
      <c r="LC16" s="365"/>
      <c r="LD16" s="365"/>
      <c r="LE16" s="365"/>
      <c r="LF16" s="365"/>
      <c r="LG16" s="365"/>
      <c r="LH16" s="365"/>
      <c r="LI16" s="365"/>
      <c r="LJ16" s="365"/>
      <c r="LK16" s="365"/>
      <c r="LL16" s="365"/>
      <c r="LM16" s="365"/>
      <c r="LN16" s="365"/>
      <c r="LO16" s="365"/>
      <c r="LP16" s="365"/>
      <c r="LQ16" s="365"/>
      <c r="LR16" s="365"/>
      <c r="LS16" s="365"/>
      <c r="LT16" s="365"/>
      <c r="LU16" s="365"/>
      <c r="LV16" s="365"/>
      <c r="LW16" s="365"/>
      <c r="LX16" s="365"/>
      <c r="LY16" s="365"/>
      <c r="LZ16" s="365"/>
      <c r="MA16" s="365"/>
      <c r="MB16" s="365"/>
      <c r="MC16" s="365"/>
      <c r="MD16" s="365"/>
      <c r="ME16" s="365"/>
      <c r="MF16" s="365"/>
      <c r="MG16" s="365"/>
      <c r="MH16" s="365"/>
      <c r="MI16" s="365"/>
      <c r="MJ16" s="365"/>
      <c r="MK16" s="365"/>
    </row>
    <row r="17" spans="1:349" s="366" customFormat="1" ht="14.4">
      <c r="A17" s="356">
        <v>6113100</v>
      </c>
      <c r="B17" s="357" t="s">
        <v>217</v>
      </c>
      <c r="C17" s="358" t="s">
        <v>155</v>
      </c>
      <c r="D17" s="359">
        <v>106</v>
      </c>
      <c r="E17" s="360">
        <v>840</v>
      </c>
      <c r="F17" s="361">
        <f t="shared" si="0"/>
        <v>70</v>
      </c>
      <c r="G17" s="361">
        <f>IFERROR(VLOOKUP($A17,'[1]bal 300618'!$A$83:$F$173,6,FALSE),0)</f>
        <v>420</v>
      </c>
      <c r="H17" s="364"/>
      <c r="I17" s="364">
        <f t="shared" si="3"/>
        <v>420</v>
      </c>
      <c r="J17" s="362" t="e">
        <f>+I17-#REF!</f>
        <v>#REF!</v>
      </c>
      <c r="K17" s="365"/>
      <c r="L17" s="365"/>
      <c r="M17" s="365"/>
      <c r="N17" s="365"/>
      <c r="O17" s="365"/>
      <c r="P17" s="365"/>
      <c r="Q17" s="365"/>
      <c r="R17" s="365"/>
      <c r="S17" s="365"/>
      <c r="T17" s="365"/>
      <c r="U17" s="365"/>
      <c r="V17" s="365"/>
      <c r="W17" s="365"/>
      <c r="X17" s="365"/>
      <c r="Y17" s="365"/>
      <c r="Z17" s="365"/>
      <c r="AA17" s="365"/>
      <c r="AB17" s="365"/>
      <c r="AC17" s="365"/>
      <c r="AD17" s="365"/>
      <c r="AE17" s="365"/>
      <c r="AF17" s="365"/>
      <c r="AG17" s="365"/>
      <c r="AH17" s="365"/>
      <c r="AI17" s="365"/>
      <c r="AJ17" s="365"/>
      <c r="AK17" s="365"/>
      <c r="AL17" s="365"/>
      <c r="AM17" s="365"/>
      <c r="AN17" s="365"/>
      <c r="AO17" s="365"/>
      <c r="AP17" s="365"/>
      <c r="AQ17" s="365"/>
      <c r="AR17" s="365"/>
      <c r="AS17" s="365"/>
      <c r="AT17" s="365"/>
      <c r="AU17" s="365"/>
      <c r="AV17" s="365"/>
      <c r="AW17" s="365"/>
      <c r="AX17" s="365"/>
      <c r="AY17" s="365"/>
      <c r="AZ17" s="365"/>
      <c r="BA17" s="365"/>
      <c r="BB17" s="365"/>
      <c r="BC17" s="365"/>
      <c r="BD17" s="365"/>
      <c r="BE17" s="365"/>
      <c r="BF17" s="365"/>
      <c r="BG17" s="365"/>
      <c r="BH17" s="365"/>
      <c r="BI17" s="365"/>
      <c r="BJ17" s="365"/>
      <c r="BK17" s="365"/>
      <c r="BL17" s="365"/>
      <c r="BM17" s="365"/>
      <c r="BN17" s="365"/>
      <c r="BO17" s="365"/>
      <c r="BP17" s="365"/>
      <c r="BQ17" s="365"/>
      <c r="BR17" s="365"/>
      <c r="BS17" s="365"/>
      <c r="BT17" s="365"/>
      <c r="BU17" s="365"/>
      <c r="BV17" s="365"/>
      <c r="BW17" s="365"/>
      <c r="BX17" s="365"/>
      <c r="BY17" s="365"/>
      <c r="BZ17" s="365"/>
      <c r="CA17" s="365"/>
      <c r="CB17" s="365"/>
      <c r="CC17" s="365"/>
      <c r="CD17" s="365"/>
      <c r="CE17" s="365"/>
      <c r="CF17" s="365"/>
      <c r="CG17" s="365"/>
      <c r="CH17" s="365"/>
      <c r="CI17" s="365"/>
      <c r="CJ17" s="365"/>
      <c r="CK17" s="365"/>
      <c r="CL17" s="365"/>
      <c r="CM17" s="365"/>
      <c r="CN17" s="365"/>
      <c r="CO17" s="365"/>
      <c r="CP17" s="365"/>
      <c r="CQ17" s="365"/>
      <c r="CR17" s="365"/>
      <c r="CS17" s="365"/>
      <c r="CT17" s="365"/>
      <c r="CU17" s="365"/>
      <c r="CV17" s="365"/>
      <c r="CW17" s="365"/>
      <c r="CX17" s="365"/>
      <c r="CY17" s="365"/>
      <c r="CZ17" s="365"/>
      <c r="DA17" s="365"/>
      <c r="DB17" s="365"/>
      <c r="DC17" s="365"/>
      <c r="DD17" s="365"/>
      <c r="DE17" s="365"/>
      <c r="DF17" s="365"/>
      <c r="DG17" s="365"/>
      <c r="DH17" s="365"/>
      <c r="DI17" s="365"/>
      <c r="DJ17" s="365"/>
      <c r="DK17" s="365"/>
      <c r="DL17" s="365"/>
      <c r="DM17" s="365"/>
      <c r="DN17" s="365"/>
      <c r="DO17" s="365"/>
      <c r="DP17" s="365"/>
      <c r="DQ17" s="365"/>
      <c r="DR17" s="365"/>
      <c r="DS17" s="365"/>
      <c r="DT17" s="365"/>
      <c r="DU17" s="365"/>
      <c r="DV17" s="365"/>
      <c r="DW17" s="365"/>
      <c r="DX17" s="365"/>
      <c r="DY17" s="365"/>
      <c r="DZ17" s="365"/>
      <c r="EA17" s="365"/>
      <c r="EB17" s="365"/>
      <c r="EC17" s="365"/>
      <c r="ED17" s="365"/>
      <c r="EE17" s="365"/>
      <c r="EF17" s="365"/>
      <c r="EG17" s="365"/>
      <c r="EH17" s="365"/>
      <c r="EI17" s="365"/>
      <c r="EJ17" s="365"/>
      <c r="EK17" s="365"/>
      <c r="EL17" s="365"/>
      <c r="EM17" s="365"/>
      <c r="EN17" s="365"/>
      <c r="EO17" s="365"/>
      <c r="EP17" s="365"/>
      <c r="EQ17" s="365"/>
      <c r="ER17" s="365"/>
      <c r="ES17" s="365"/>
      <c r="ET17" s="365"/>
      <c r="EU17" s="365"/>
      <c r="EV17" s="365"/>
      <c r="EW17" s="365"/>
      <c r="EX17" s="365"/>
      <c r="EY17" s="365"/>
      <c r="EZ17" s="365"/>
      <c r="FA17" s="365"/>
      <c r="FB17" s="365"/>
      <c r="FC17" s="365"/>
      <c r="FD17" s="365"/>
      <c r="FE17" s="365"/>
      <c r="FF17" s="365"/>
      <c r="FG17" s="365"/>
      <c r="FH17" s="365"/>
      <c r="FI17" s="365"/>
      <c r="FJ17" s="365"/>
      <c r="FK17" s="365"/>
      <c r="FL17" s="365"/>
      <c r="FM17" s="365"/>
      <c r="FN17" s="365"/>
      <c r="FO17" s="365"/>
      <c r="FP17" s="365"/>
      <c r="FQ17" s="365"/>
      <c r="FR17" s="365"/>
      <c r="FS17" s="365"/>
      <c r="FT17" s="365"/>
      <c r="FU17" s="365"/>
      <c r="FV17" s="365"/>
      <c r="FW17" s="365"/>
      <c r="FX17" s="365"/>
      <c r="FY17" s="365"/>
      <c r="FZ17" s="365"/>
      <c r="GA17" s="365"/>
      <c r="GB17" s="365"/>
      <c r="GC17" s="365"/>
      <c r="GD17" s="365"/>
      <c r="GE17" s="365"/>
      <c r="GF17" s="365"/>
      <c r="GG17" s="365"/>
      <c r="GH17" s="365"/>
      <c r="GI17" s="365"/>
      <c r="GJ17" s="365"/>
      <c r="GK17" s="365"/>
      <c r="GL17" s="365"/>
      <c r="GM17" s="365"/>
      <c r="GN17" s="365"/>
      <c r="GO17" s="365"/>
      <c r="GP17" s="365"/>
      <c r="GQ17" s="365"/>
      <c r="GR17" s="365"/>
      <c r="GS17" s="365"/>
      <c r="GT17" s="365"/>
      <c r="GU17" s="365"/>
      <c r="GV17" s="365"/>
      <c r="GW17" s="365"/>
      <c r="GX17" s="365"/>
      <c r="GY17" s="365"/>
      <c r="GZ17" s="365"/>
      <c r="HA17" s="365"/>
      <c r="HB17" s="365"/>
      <c r="HC17" s="365"/>
      <c r="HD17" s="365"/>
      <c r="HE17" s="365"/>
      <c r="HF17" s="365"/>
      <c r="HG17" s="365"/>
      <c r="HH17" s="365"/>
      <c r="HI17" s="365"/>
      <c r="HJ17" s="365"/>
      <c r="HK17" s="365"/>
      <c r="HL17" s="365"/>
      <c r="HM17" s="365"/>
      <c r="HN17" s="365"/>
      <c r="HO17" s="365"/>
      <c r="HP17" s="365"/>
      <c r="HQ17" s="365"/>
      <c r="HR17" s="365"/>
      <c r="HS17" s="365"/>
      <c r="HT17" s="365"/>
      <c r="HU17" s="365"/>
      <c r="HV17" s="365"/>
      <c r="HW17" s="365"/>
      <c r="HX17" s="365"/>
      <c r="HY17" s="365"/>
      <c r="HZ17" s="365"/>
      <c r="IA17" s="365"/>
      <c r="IB17" s="365"/>
      <c r="IC17" s="365"/>
      <c r="ID17" s="365"/>
      <c r="IE17" s="365"/>
      <c r="IF17" s="365"/>
      <c r="IG17" s="365"/>
      <c r="IH17" s="365"/>
      <c r="II17" s="365"/>
      <c r="IJ17" s="365"/>
      <c r="IK17" s="365"/>
      <c r="IL17" s="365"/>
      <c r="IM17" s="365"/>
      <c r="IN17" s="365"/>
      <c r="IO17" s="365"/>
      <c r="IP17" s="365"/>
      <c r="IQ17" s="365"/>
      <c r="IR17" s="365"/>
      <c r="IS17" s="365"/>
      <c r="IT17" s="365"/>
      <c r="IU17" s="365"/>
      <c r="IV17" s="365"/>
      <c r="IW17" s="365"/>
      <c r="IX17" s="365"/>
      <c r="IY17" s="365"/>
      <c r="IZ17" s="365"/>
      <c r="JA17" s="365"/>
      <c r="JB17" s="365"/>
      <c r="JC17" s="365"/>
      <c r="JD17" s="365"/>
      <c r="JE17" s="365"/>
      <c r="JF17" s="365"/>
      <c r="JG17" s="365"/>
      <c r="JH17" s="365"/>
      <c r="JI17" s="365"/>
      <c r="JJ17" s="365"/>
      <c r="JK17" s="365"/>
      <c r="JL17" s="365"/>
      <c r="JM17" s="365"/>
      <c r="JN17" s="365"/>
      <c r="JO17" s="365"/>
      <c r="JP17" s="365"/>
      <c r="JQ17" s="365"/>
      <c r="JR17" s="365"/>
      <c r="JS17" s="365"/>
      <c r="JT17" s="365"/>
      <c r="JU17" s="365"/>
      <c r="JV17" s="365"/>
      <c r="JW17" s="365"/>
      <c r="JX17" s="365"/>
      <c r="JY17" s="365"/>
      <c r="JZ17" s="365"/>
      <c r="KA17" s="365"/>
      <c r="KB17" s="365"/>
      <c r="KC17" s="365"/>
      <c r="KD17" s="365"/>
      <c r="KE17" s="365"/>
      <c r="KF17" s="365"/>
      <c r="KG17" s="365"/>
      <c r="KH17" s="365"/>
      <c r="KI17" s="365"/>
      <c r="KJ17" s="365"/>
      <c r="KK17" s="365"/>
      <c r="KL17" s="365"/>
      <c r="KM17" s="365"/>
      <c r="KN17" s="365"/>
      <c r="KO17" s="365"/>
      <c r="KP17" s="365"/>
      <c r="KQ17" s="365"/>
      <c r="KR17" s="365"/>
      <c r="KS17" s="365"/>
      <c r="KT17" s="365"/>
      <c r="KU17" s="365"/>
      <c r="KV17" s="365"/>
      <c r="KW17" s="365"/>
      <c r="KX17" s="365"/>
      <c r="KY17" s="365"/>
      <c r="KZ17" s="365"/>
      <c r="LA17" s="365"/>
      <c r="LB17" s="365"/>
      <c r="LC17" s="365"/>
      <c r="LD17" s="365"/>
      <c r="LE17" s="365"/>
      <c r="LF17" s="365"/>
      <c r="LG17" s="365"/>
      <c r="LH17" s="365"/>
      <c r="LI17" s="365"/>
      <c r="LJ17" s="365"/>
      <c r="LK17" s="365"/>
      <c r="LL17" s="365"/>
      <c r="LM17" s="365"/>
      <c r="LN17" s="365"/>
      <c r="LO17" s="365"/>
      <c r="LP17" s="365"/>
      <c r="LQ17" s="365"/>
      <c r="LR17" s="365"/>
      <c r="LS17" s="365"/>
      <c r="LT17" s="365"/>
      <c r="LU17" s="365"/>
      <c r="LV17" s="365"/>
      <c r="LW17" s="365"/>
      <c r="LX17" s="365"/>
      <c r="LY17" s="365"/>
      <c r="LZ17" s="365"/>
      <c r="MA17" s="365"/>
      <c r="MB17" s="365"/>
      <c r="MC17" s="365"/>
      <c r="MD17" s="365"/>
      <c r="ME17" s="365"/>
      <c r="MF17" s="365"/>
      <c r="MG17" s="365"/>
      <c r="MH17" s="365"/>
      <c r="MI17" s="365"/>
      <c r="MJ17" s="365"/>
      <c r="MK17" s="365"/>
    </row>
    <row r="18" spans="1:349" s="366" customFormat="1" ht="14.4">
      <c r="A18" s="356">
        <v>6113110</v>
      </c>
      <c r="B18" s="357" t="s">
        <v>218</v>
      </c>
      <c r="C18" s="358"/>
      <c r="D18" s="359">
        <v>106</v>
      </c>
      <c r="E18" s="360"/>
      <c r="F18" s="361" t="str">
        <f t="shared" si="0"/>
        <v>0</v>
      </c>
      <c r="G18" s="361">
        <f>IFERROR(VLOOKUP($A18,'[1]bal 300618'!$A$83:$F$173,6,FALSE),0)</f>
        <v>69138</v>
      </c>
      <c r="H18" s="364"/>
      <c r="I18" s="364">
        <f t="shared" si="3"/>
        <v>69138</v>
      </c>
      <c r="J18" s="362" t="e">
        <f>+I18-#REF!</f>
        <v>#REF!</v>
      </c>
      <c r="K18" s="365"/>
      <c r="L18" s="365"/>
      <c r="M18" s="365"/>
      <c r="N18" s="365"/>
      <c r="O18" s="365"/>
      <c r="P18" s="365"/>
      <c r="Q18" s="365"/>
      <c r="R18" s="365"/>
      <c r="S18" s="365"/>
      <c r="T18" s="365"/>
      <c r="U18" s="365"/>
      <c r="V18" s="365"/>
      <c r="W18" s="365"/>
      <c r="X18" s="365"/>
      <c r="Y18" s="365"/>
      <c r="Z18" s="365"/>
      <c r="AA18" s="365"/>
      <c r="AB18" s="365"/>
      <c r="AC18" s="365"/>
      <c r="AD18" s="365"/>
      <c r="AE18" s="365"/>
      <c r="AF18" s="365"/>
      <c r="AG18" s="365"/>
      <c r="AH18" s="365"/>
      <c r="AI18" s="365"/>
      <c r="AJ18" s="365"/>
      <c r="AK18" s="365"/>
      <c r="AL18" s="365"/>
      <c r="AM18" s="365"/>
      <c r="AN18" s="365"/>
      <c r="AO18" s="365"/>
      <c r="AP18" s="365"/>
      <c r="AQ18" s="365"/>
      <c r="AR18" s="365"/>
      <c r="AS18" s="365"/>
      <c r="AT18" s="365"/>
      <c r="AU18" s="365"/>
      <c r="AV18" s="365"/>
      <c r="AW18" s="365"/>
      <c r="AX18" s="365"/>
      <c r="AY18" s="365"/>
      <c r="AZ18" s="365"/>
      <c r="BA18" s="365"/>
      <c r="BB18" s="365"/>
      <c r="BC18" s="365"/>
      <c r="BD18" s="365"/>
      <c r="BE18" s="365"/>
      <c r="BF18" s="365"/>
      <c r="BG18" s="365"/>
      <c r="BH18" s="365"/>
      <c r="BI18" s="365"/>
      <c r="BJ18" s="365"/>
      <c r="BK18" s="365"/>
      <c r="BL18" s="365"/>
      <c r="BM18" s="365"/>
      <c r="BN18" s="365"/>
      <c r="BO18" s="365"/>
      <c r="BP18" s="365"/>
      <c r="BQ18" s="365"/>
      <c r="BR18" s="365"/>
      <c r="BS18" s="365"/>
      <c r="BT18" s="365"/>
      <c r="BU18" s="365"/>
      <c r="BV18" s="365"/>
      <c r="BW18" s="365"/>
      <c r="BX18" s="365"/>
      <c r="BY18" s="365"/>
      <c r="BZ18" s="365"/>
      <c r="CA18" s="365"/>
      <c r="CB18" s="365"/>
      <c r="CC18" s="365"/>
      <c r="CD18" s="365"/>
      <c r="CE18" s="365"/>
      <c r="CF18" s="365"/>
      <c r="CG18" s="365"/>
      <c r="CH18" s="365"/>
      <c r="CI18" s="365"/>
      <c r="CJ18" s="365"/>
      <c r="CK18" s="365"/>
      <c r="CL18" s="365"/>
      <c r="CM18" s="365"/>
      <c r="CN18" s="365"/>
      <c r="CO18" s="365"/>
      <c r="CP18" s="365"/>
      <c r="CQ18" s="365"/>
      <c r="CR18" s="365"/>
      <c r="CS18" s="365"/>
      <c r="CT18" s="365"/>
      <c r="CU18" s="365"/>
      <c r="CV18" s="365"/>
      <c r="CW18" s="365"/>
      <c r="CX18" s="365"/>
      <c r="CY18" s="365"/>
      <c r="CZ18" s="365"/>
      <c r="DA18" s="365"/>
      <c r="DB18" s="365"/>
      <c r="DC18" s="365"/>
      <c r="DD18" s="365"/>
      <c r="DE18" s="365"/>
      <c r="DF18" s="365"/>
      <c r="DG18" s="365"/>
      <c r="DH18" s="365"/>
      <c r="DI18" s="365"/>
      <c r="DJ18" s="365"/>
      <c r="DK18" s="365"/>
      <c r="DL18" s="365"/>
      <c r="DM18" s="365"/>
      <c r="DN18" s="365"/>
      <c r="DO18" s="365"/>
      <c r="DP18" s="365"/>
      <c r="DQ18" s="365"/>
      <c r="DR18" s="365"/>
      <c r="DS18" s="365"/>
      <c r="DT18" s="365"/>
      <c r="DU18" s="365"/>
      <c r="DV18" s="365"/>
      <c r="DW18" s="365"/>
      <c r="DX18" s="365"/>
      <c r="DY18" s="365"/>
      <c r="DZ18" s="365"/>
      <c r="EA18" s="365"/>
      <c r="EB18" s="365"/>
      <c r="EC18" s="365"/>
      <c r="ED18" s="365"/>
      <c r="EE18" s="365"/>
      <c r="EF18" s="365"/>
      <c r="EG18" s="365"/>
      <c r="EH18" s="365"/>
      <c r="EI18" s="365"/>
      <c r="EJ18" s="365"/>
      <c r="EK18" s="365"/>
      <c r="EL18" s="365"/>
      <c r="EM18" s="365"/>
      <c r="EN18" s="365"/>
      <c r="EO18" s="365"/>
      <c r="EP18" s="365"/>
      <c r="EQ18" s="365"/>
      <c r="ER18" s="365"/>
      <c r="ES18" s="365"/>
      <c r="ET18" s="365"/>
      <c r="EU18" s="365"/>
      <c r="EV18" s="365"/>
      <c r="EW18" s="365"/>
      <c r="EX18" s="365"/>
      <c r="EY18" s="365"/>
      <c r="EZ18" s="365"/>
      <c r="FA18" s="365"/>
      <c r="FB18" s="365"/>
      <c r="FC18" s="365"/>
      <c r="FD18" s="365"/>
      <c r="FE18" s="365"/>
      <c r="FF18" s="365"/>
      <c r="FG18" s="365"/>
      <c r="FH18" s="365"/>
      <c r="FI18" s="365"/>
      <c r="FJ18" s="365"/>
      <c r="FK18" s="365"/>
      <c r="FL18" s="365"/>
      <c r="FM18" s="365"/>
      <c r="FN18" s="365"/>
      <c r="FO18" s="365"/>
      <c r="FP18" s="365"/>
      <c r="FQ18" s="365"/>
      <c r="FR18" s="365"/>
      <c r="FS18" s="365"/>
      <c r="FT18" s="365"/>
      <c r="FU18" s="365"/>
      <c r="FV18" s="365"/>
      <c r="FW18" s="365"/>
      <c r="FX18" s="365"/>
      <c r="FY18" s="365"/>
      <c r="FZ18" s="365"/>
      <c r="GA18" s="365"/>
      <c r="GB18" s="365"/>
      <c r="GC18" s="365"/>
      <c r="GD18" s="365"/>
      <c r="GE18" s="365"/>
      <c r="GF18" s="365"/>
      <c r="GG18" s="365"/>
      <c r="GH18" s="365"/>
      <c r="GI18" s="365"/>
      <c r="GJ18" s="365"/>
      <c r="GK18" s="365"/>
      <c r="GL18" s="365"/>
      <c r="GM18" s="365"/>
      <c r="GN18" s="365"/>
      <c r="GO18" s="365"/>
      <c r="GP18" s="365"/>
      <c r="GQ18" s="365"/>
      <c r="GR18" s="365"/>
      <c r="GS18" s="365"/>
      <c r="GT18" s="365"/>
      <c r="GU18" s="365"/>
      <c r="GV18" s="365"/>
      <c r="GW18" s="365"/>
      <c r="GX18" s="365"/>
      <c r="GY18" s="365"/>
      <c r="GZ18" s="365"/>
      <c r="HA18" s="365"/>
      <c r="HB18" s="365"/>
      <c r="HC18" s="365"/>
      <c r="HD18" s="365"/>
      <c r="HE18" s="365"/>
      <c r="HF18" s="365"/>
      <c r="HG18" s="365"/>
      <c r="HH18" s="365"/>
      <c r="HI18" s="365"/>
      <c r="HJ18" s="365"/>
      <c r="HK18" s="365"/>
      <c r="HL18" s="365"/>
      <c r="HM18" s="365"/>
      <c r="HN18" s="365"/>
      <c r="HO18" s="365"/>
      <c r="HP18" s="365"/>
      <c r="HQ18" s="365"/>
      <c r="HR18" s="365"/>
      <c r="HS18" s="365"/>
      <c r="HT18" s="365"/>
      <c r="HU18" s="365"/>
      <c r="HV18" s="365"/>
      <c r="HW18" s="365"/>
      <c r="HX18" s="365"/>
      <c r="HY18" s="365"/>
      <c r="HZ18" s="365"/>
      <c r="IA18" s="365"/>
      <c r="IB18" s="365"/>
      <c r="IC18" s="365"/>
      <c r="ID18" s="365"/>
      <c r="IE18" s="365"/>
      <c r="IF18" s="365"/>
      <c r="IG18" s="365"/>
      <c r="IH18" s="365"/>
      <c r="II18" s="365"/>
      <c r="IJ18" s="365"/>
      <c r="IK18" s="365"/>
      <c r="IL18" s="365"/>
      <c r="IM18" s="365"/>
      <c r="IN18" s="365"/>
      <c r="IO18" s="365"/>
      <c r="IP18" s="365"/>
      <c r="IQ18" s="365"/>
      <c r="IR18" s="365"/>
      <c r="IS18" s="365"/>
      <c r="IT18" s="365"/>
      <c r="IU18" s="365"/>
      <c r="IV18" s="365"/>
      <c r="IW18" s="365"/>
      <c r="IX18" s="365"/>
      <c r="IY18" s="365"/>
      <c r="IZ18" s="365"/>
      <c r="JA18" s="365"/>
      <c r="JB18" s="365"/>
      <c r="JC18" s="365"/>
      <c r="JD18" s="365"/>
      <c r="JE18" s="365"/>
      <c r="JF18" s="365"/>
      <c r="JG18" s="365"/>
      <c r="JH18" s="365"/>
      <c r="JI18" s="365"/>
      <c r="JJ18" s="365"/>
      <c r="JK18" s="365"/>
      <c r="JL18" s="365"/>
      <c r="JM18" s="365"/>
      <c r="JN18" s="365"/>
      <c r="JO18" s="365"/>
      <c r="JP18" s="365"/>
      <c r="JQ18" s="365"/>
      <c r="JR18" s="365"/>
      <c r="JS18" s="365"/>
      <c r="JT18" s="365"/>
      <c r="JU18" s="365"/>
      <c r="JV18" s="365"/>
      <c r="JW18" s="365"/>
      <c r="JX18" s="365"/>
      <c r="JY18" s="365"/>
      <c r="JZ18" s="365"/>
      <c r="KA18" s="365"/>
      <c r="KB18" s="365"/>
      <c r="KC18" s="365"/>
      <c r="KD18" s="365"/>
      <c r="KE18" s="365"/>
      <c r="KF18" s="365"/>
      <c r="KG18" s="365"/>
      <c r="KH18" s="365"/>
      <c r="KI18" s="365"/>
      <c r="KJ18" s="365"/>
      <c r="KK18" s="365"/>
      <c r="KL18" s="365"/>
      <c r="KM18" s="365"/>
      <c r="KN18" s="365"/>
      <c r="KO18" s="365"/>
      <c r="KP18" s="365"/>
      <c r="KQ18" s="365"/>
      <c r="KR18" s="365"/>
      <c r="KS18" s="365"/>
      <c r="KT18" s="365"/>
      <c r="KU18" s="365"/>
      <c r="KV18" s="365"/>
      <c r="KW18" s="365"/>
      <c r="KX18" s="365"/>
      <c r="KY18" s="365"/>
      <c r="KZ18" s="365"/>
      <c r="LA18" s="365"/>
      <c r="LB18" s="365"/>
      <c r="LC18" s="365"/>
      <c r="LD18" s="365"/>
      <c r="LE18" s="365"/>
      <c r="LF18" s="365"/>
      <c r="LG18" s="365"/>
      <c r="LH18" s="365"/>
      <c r="LI18" s="365"/>
      <c r="LJ18" s="365"/>
      <c r="LK18" s="365"/>
      <c r="LL18" s="365"/>
      <c r="LM18" s="365"/>
      <c r="LN18" s="365"/>
      <c r="LO18" s="365"/>
      <c r="LP18" s="365"/>
      <c r="LQ18" s="365"/>
      <c r="LR18" s="365"/>
      <c r="LS18" s="365"/>
      <c r="LT18" s="365"/>
      <c r="LU18" s="365"/>
      <c r="LV18" s="365"/>
      <c r="LW18" s="365"/>
      <c r="LX18" s="365"/>
      <c r="LY18" s="365"/>
      <c r="LZ18" s="365"/>
      <c r="MA18" s="365"/>
      <c r="MB18" s="365"/>
      <c r="MC18" s="365"/>
      <c r="MD18" s="365"/>
      <c r="ME18" s="365"/>
      <c r="MF18" s="365"/>
      <c r="MG18" s="365"/>
      <c r="MH18" s="365"/>
      <c r="MI18" s="365"/>
      <c r="MJ18" s="365"/>
      <c r="MK18" s="365"/>
    </row>
    <row r="19" spans="1:349" s="366" customFormat="1" ht="14.4">
      <c r="A19" s="356">
        <v>6113120</v>
      </c>
      <c r="B19" s="357" t="s">
        <v>219</v>
      </c>
      <c r="C19" s="358" t="s">
        <v>156</v>
      </c>
      <c r="D19" s="359">
        <v>106</v>
      </c>
      <c r="E19" s="360"/>
      <c r="F19" s="361" t="str">
        <f t="shared" si="0"/>
        <v>0</v>
      </c>
      <c r="G19" s="361">
        <f>IFERROR(VLOOKUP($A19,'[1]bal 300618'!$A$83:$F$173,6,FALSE),0)</f>
        <v>203.7</v>
      </c>
      <c r="H19" s="364"/>
      <c r="I19" s="364">
        <f t="shared" si="3"/>
        <v>203.7</v>
      </c>
      <c r="J19" s="362" t="e">
        <f>+I19-#REF!</f>
        <v>#REF!</v>
      </c>
      <c r="K19" s="365"/>
      <c r="L19" s="365"/>
      <c r="M19" s="365"/>
      <c r="N19" s="365"/>
      <c r="O19" s="365"/>
      <c r="P19" s="365"/>
      <c r="Q19" s="365"/>
      <c r="R19" s="365"/>
      <c r="S19" s="365"/>
      <c r="T19" s="365"/>
      <c r="U19" s="365"/>
      <c r="V19" s="365"/>
      <c r="W19" s="365"/>
      <c r="X19" s="365"/>
      <c r="Y19" s="365"/>
      <c r="Z19" s="365"/>
      <c r="AA19" s="365"/>
      <c r="AB19" s="365"/>
      <c r="AC19" s="365"/>
      <c r="AD19" s="365"/>
      <c r="AE19" s="365"/>
      <c r="AF19" s="365"/>
      <c r="AG19" s="365"/>
      <c r="AH19" s="365"/>
      <c r="AI19" s="365"/>
      <c r="AJ19" s="365"/>
      <c r="AK19" s="365"/>
      <c r="AL19" s="365"/>
      <c r="AM19" s="365"/>
      <c r="AN19" s="365"/>
      <c r="AO19" s="365"/>
      <c r="AP19" s="365"/>
      <c r="AQ19" s="365"/>
      <c r="AR19" s="365"/>
      <c r="AS19" s="365"/>
      <c r="AT19" s="365"/>
      <c r="AU19" s="365"/>
      <c r="AV19" s="365"/>
      <c r="AW19" s="365"/>
      <c r="AX19" s="365"/>
      <c r="AY19" s="365"/>
      <c r="AZ19" s="365"/>
      <c r="BA19" s="365"/>
      <c r="BB19" s="365"/>
      <c r="BC19" s="365"/>
      <c r="BD19" s="365"/>
      <c r="BE19" s="365"/>
      <c r="BF19" s="365"/>
      <c r="BG19" s="365"/>
      <c r="BH19" s="365"/>
      <c r="BI19" s="365"/>
      <c r="BJ19" s="365"/>
      <c r="BK19" s="365"/>
      <c r="BL19" s="365"/>
      <c r="BM19" s="365"/>
      <c r="BN19" s="365"/>
      <c r="BO19" s="365"/>
      <c r="BP19" s="365"/>
      <c r="BQ19" s="365"/>
      <c r="BR19" s="365"/>
      <c r="BS19" s="365"/>
      <c r="BT19" s="365"/>
      <c r="BU19" s="365"/>
      <c r="BV19" s="365"/>
      <c r="BW19" s="365"/>
      <c r="BX19" s="365"/>
      <c r="BY19" s="365"/>
      <c r="BZ19" s="365"/>
      <c r="CA19" s="365"/>
      <c r="CB19" s="365"/>
      <c r="CC19" s="365"/>
      <c r="CD19" s="365"/>
      <c r="CE19" s="365"/>
      <c r="CF19" s="365"/>
      <c r="CG19" s="365"/>
      <c r="CH19" s="365"/>
      <c r="CI19" s="365"/>
      <c r="CJ19" s="365"/>
      <c r="CK19" s="365"/>
      <c r="CL19" s="365"/>
      <c r="CM19" s="365"/>
      <c r="CN19" s="365"/>
      <c r="CO19" s="365"/>
      <c r="CP19" s="365"/>
      <c r="CQ19" s="365"/>
      <c r="CR19" s="365"/>
      <c r="CS19" s="365"/>
      <c r="CT19" s="365"/>
      <c r="CU19" s="365"/>
      <c r="CV19" s="365"/>
      <c r="CW19" s="365"/>
      <c r="CX19" s="365"/>
      <c r="CY19" s="365"/>
      <c r="CZ19" s="365"/>
      <c r="DA19" s="365"/>
      <c r="DB19" s="365"/>
      <c r="DC19" s="365"/>
      <c r="DD19" s="365"/>
      <c r="DE19" s="365"/>
      <c r="DF19" s="365"/>
      <c r="DG19" s="365"/>
      <c r="DH19" s="365"/>
      <c r="DI19" s="365"/>
      <c r="DJ19" s="365"/>
      <c r="DK19" s="365"/>
      <c r="DL19" s="365"/>
      <c r="DM19" s="365"/>
      <c r="DN19" s="365"/>
      <c r="DO19" s="365"/>
      <c r="DP19" s="365"/>
      <c r="DQ19" s="365"/>
      <c r="DR19" s="365"/>
      <c r="DS19" s="365"/>
      <c r="DT19" s="365"/>
      <c r="DU19" s="365"/>
      <c r="DV19" s="365"/>
      <c r="DW19" s="365"/>
      <c r="DX19" s="365"/>
      <c r="DY19" s="365"/>
      <c r="DZ19" s="365"/>
      <c r="EA19" s="365"/>
      <c r="EB19" s="365"/>
      <c r="EC19" s="365"/>
      <c r="ED19" s="365"/>
      <c r="EE19" s="365"/>
      <c r="EF19" s="365"/>
      <c r="EG19" s="365"/>
      <c r="EH19" s="365"/>
      <c r="EI19" s="365"/>
      <c r="EJ19" s="365"/>
      <c r="EK19" s="365"/>
      <c r="EL19" s="365"/>
      <c r="EM19" s="365"/>
      <c r="EN19" s="365"/>
      <c r="EO19" s="365"/>
      <c r="EP19" s="365"/>
      <c r="EQ19" s="365"/>
      <c r="ER19" s="365"/>
      <c r="ES19" s="365"/>
      <c r="ET19" s="365"/>
      <c r="EU19" s="365"/>
      <c r="EV19" s="365"/>
      <c r="EW19" s="365"/>
      <c r="EX19" s="365"/>
      <c r="EY19" s="365"/>
      <c r="EZ19" s="365"/>
      <c r="FA19" s="365"/>
      <c r="FB19" s="365"/>
      <c r="FC19" s="365"/>
      <c r="FD19" s="365"/>
      <c r="FE19" s="365"/>
      <c r="FF19" s="365"/>
      <c r="FG19" s="365"/>
      <c r="FH19" s="365"/>
      <c r="FI19" s="365"/>
      <c r="FJ19" s="365"/>
      <c r="FK19" s="365"/>
      <c r="FL19" s="365"/>
      <c r="FM19" s="365"/>
      <c r="FN19" s="365"/>
      <c r="FO19" s="365"/>
      <c r="FP19" s="365"/>
      <c r="FQ19" s="365"/>
      <c r="FR19" s="365"/>
      <c r="FS19" s="365"/>
      <c r="FT19" s="365"/>
      <c r="FU19" s="365"/>
      <c r="FV19" s="365"/>
      <c r="FW19" s="365"/>
      <c r="FX19" s="365"/>
      <c r="FY19" s="365"/>
      <c r="FZ19" s="365"/>
      <c r="GA19" s="365"/>
      <c r="GB19" s="365"/>
      <c r="GC19" s="365"/>
      <c r="GD19" s="365"/>
      <c r="GE19" s="365"/>
      <c r="GF19" s="365"/>
      <c r="GG19" s="365"/>
      <c r="GH19" s="365"/>
      <c r="GI19" s="365"/>
      <c r="GJ19" s="365"/>
      <c r="GK19" s="365"/>
      <c r="GL19" s="365"/>
      <c r="GM19" s="365"/>
      <c r="GN19" s="365"/>
      <c r="GO19" s="365"/>
      <c r="GP19" s="365"/>
      <c r="GQ19" s="365"/>
      <c r="GR19" s="365"/>
      <c r="GS19" s="365"/>
      <c r="GT19" s="365"/>
      <c r="GU19" s="365"/>
      <c r="GV19" s="365"/>
      <c r="GW19" s="365"/>
      <c r="GX19" s="365"/>
      <c r="GY19" s="365"/>
      <c r="GZ19" s="365"/>
      <c r="HA19" s="365"/>
      <c r="HB19" s="365"/>
      <c r="HC19" s="365"/>
      <c r="HD19" s="365"/>
      <c r="HE19" s="365"/>
      <c r="HF19" s="365"/>
      <c r="HG19" s="365"/>
      <c r="HH19" s="365"/>
      <c r="HI19" s="365"/>
      <c r="HJ19" s="365"/>
      <c r="HK19" s="365"/>
      <c r="HL19" s="365"/>
      <c r="HM19" s="365"/>
      <c r="HN19" s="365"/>
      <c r="HO19" s="365"/>
      <c r="HP19" s="365"/>
      <c r="HQ19" s="365"/>
      <c r="HR19" s="365"/>
      <c r="HS19" s="365"/>
      <c r="HT19" s="365"/>
      <c r="HU19" s="365"/>
      <c r="HV19" s="365"/>
      <c r="HW19" s="365"/>
      <c r="HX19" s="365"/>
      <c r="HY19" s="365"/>
      <c r="HZ19" s="365"/>
      <c r="IA19" s="365"/>
      <c r="IB19" s="365"/>
      <c r="IC19" s="365"/>
      <c r="ID19" s="365"/>
      <c r="IE19" s="365"/>
      <c r="IF19" s="365"/>
      <c r="IG19" s="365"/>
      <c r="IH19" s="365"/>
      <c r="II19" s="365"/>
      <c r="IJ19" s="365"/>
      <c r="IK19" s="365"/>
      <c r="IL19" s="365"/>
      <c r="IM19" s="365"/>
      <c r="IN19" s="365"/>
      <c r="IO19" s="365"/>
      <c r="IP19" s="365"/>
      <c r="IQ19" s="365"/>
      <c r="IR19" s="365"/>
      <c r="IS19" s="365"/>
      <c r="IT19" s="365"/>
      <c r="IU19" s="365"/>
      <c r="IV19" s="365"/>
      <c r="IW19" s="365"/>
      <c r="IX19" s="365"/>
      <c r="IY19" s="365"/>
      <c r="IZ19" s="365"/>
      <c r="JA19" s="365"/>
      <c r="JB19" s="365"/>
      <c r="JC19" s="365"/>
      <c r="JD19" s="365"/>
      <c r="JE19" s="365"/>
      <c r="JF19" s="365"/>
      <c r="JG19" s="365"/>
      <c r="JH19" s="365"/>
      <c r="JI19" s="365"/>
      <c r="JJ19" s="365"/>
      <c r="JK19" s="365"/>
      <c r="JL19" s="365"/>
      <c r="JM19" s="365"/>
      <c r="JN19" s="365"/>
      <c r="JO19" s="365"/>
      <c r="JP19" s="365"/>
      <c r="JQ19" s="365"/>
      <c r="JR19" s="365"/>
      <c r="JS19" s="365"/>
      <c r="JT19" s="365"/>
      <c r="JU19" s="365"/>
      <c r="JV19" s="365"/>
      <c r="JW19" s="365"/>
      <c r="JX19" s="365"/>
      <c r="JY19" s="365"/>
      <c r="JZ19" s="365"/>
      <c r="KA19" s="365"/>
      <c r="KB19" s="365"/>
      <c r="KC19" s="365"/>
      <c r="KD19" s="365"/>
      <c r="KE19" s="365"/>
      <c r="KF19" s="365"/>
      <c r="KG19" s="365"/>
      <c r="KH19" s="365"/>
      <c r="KI19" s="365"/>
      <c r="KJ19" s="365"/>
      <c r="KK19" s="365"/>
      <c r="KL19" s="365"/>
      <c r="KM19" s="365"/>
      <c r="KN19" s="365"/>
      <c r="KO19" s="365"/>
      <c r="KP19" s="365"/>
      <c r="KQ19" s="365"/>
      <c r="KR19" s="365"/>
      <c r="KS19" s="365"/>
      <c r="KT19" s="365"/>
      <c r="KU19" s="365"/>
      <c r="KV19" s="365"/>
      <c r="KW19" s="365"/>
      <c r="KX19" s="365"/>
      <c r="KY19" s="365"/>
      <c r="KZ19" s="365"/>
      <c r="LA19" s="365"/>
      <c r="LB19" s="365"/>
      <c r="LC19" s="365"/>
      <c r="LD19" s="365"/>
      <c r="LE19" s="365"/>
      <c r="LF19" s="365"/>
      <c r="LG19" s="365"/>
      <c r="LH19" s="365"/>
      <c r="LI19" s="365"/>
      <c r="LJ19" s="365"/>
      <c r="LK19" s="365"/>
      <c r="LL19" s="365"/>
      <c r="LM19" s="365"/>
      <c r="LN19" s="365"/>
      <c r="LO19" s="365"/>
      <c r="LP19" s="365"/>
      <c r="LQ19" s="365"/>
      <c r="LR19" s="365"/>
      <c r="LS19" s="365"/>
      <c r="LT19" s="365"/>
      <c r="LU19" s="365"/>
      <c r="LV19" s="365"/>
      <c r="LW19" s="365"/>
      <c r="LX19" s="365"/>
      <c r="LY19" s="365"/>
      <c r="LZ19" s="365"/>
      <c r="MA19" s="365"/>
      <c r="MB19" s="365"/>
      <c r="MC19" s="365"/>
      <c r="MD19" s="365"/>
      <c r="ME19" s="365"/>
      <c r="MF19" s="365"/>
      <c r="MG19" s="365"/>
      <c r="MH19" s="365"/>
      <c r="MI19" s="365"/>
      <c r="MJ19" s="365"/>
      <c r="MK19" s="365"/>
    </row>
    <row r="20" spans="1:349" s="366" customFormat="1" ht="14.4">
      <c r="A20" s="356">
        <v>6155100</v>
      </c>
      <c r="B20" s="357" t="s">
        <v>38</v>
      </c>
      <c r="C20" s="368"/>
      <c r="D20" s="359">
        <v>107</v>
      </c>
      <c r="E20" s="360"/>
      <c r="F20" s="361" t="str">
        <f t="shared" si="0"/>
        <v>0</v>
      </c>
      <c r="G20" s="361">
        <f>IFERROR(VLOOKUP($A20,'[1]bal 300618'!$A$83:$F$173,6,FALSE),0)</f>
        <v>9464.64</v>
      </c>
      <c r="H20" s="364"/>
      <c r="I20" s="364">
        <f t="shared" si="3"/>
        <v>9464.64</v>
      </c>
      <c r="J20" s="362" t="e">
        <f>+I20-#REF!</f>
        <v>#REF!</v>
      </c>
      <c r="K20" s="365"/>
      <c r="L20" s="365"/>
      <c r="M20" s="365"/>
      <c r="N20" s="365"/>
      <c r="O20" s="365"/>
      <c r="P20" s="365"/>
      <c r="Q20" s="365"/>
      <c r="R20" s="365"/>
      <c r="S20" s="365"/>
      <c r="T20" s="365"/>
      <c r="U20" s="365"/>
      <c r="V20" s="365"/>
      <c r="W20" s="365"/>
      <c r="X20" s="365"/>
      <c r="Y20" s="365"/>
      <c r="Z20" s="365"/>
      <c r="AA20" s="365"/>
      <c r="AB20" s="365"/>
      <c r="AC20" s="365"/>
      <c r="AD20" s="365"/>
      <c r="AE20" s="365"/>
      <c r="AF20" s="365"/>
      <c r="AG20" s="365"/>
      <c r="AH20" s="365"/>
      <c r="AI20" s="365"/>
      <c r="AJ20" s="365"/>
      <c r="AK20" s="365"/>
      <c r="AL20" s="365"/>
      <c r="AM20" s="365"/>
      <c r="AN20" s="365"/>
      <c r="AO20" s="365"/>
      <c r="AP20" s="365"/>
      <c r="AQ20" s="365"/>
      <c r="AR20" s="365"/>
      <c r="AS20" s="365"/>
      <c r="AT20" s="365"/>
      <c r="AU20" s="365"/>
      <c r="AV20" s="365"/>
      <c r="AW20" s="365"/>
      <c r="AX20" s="365"/>
      <c r="AY20" s="365"/>
      <c r="AZ20" s="365"/>
      <c r="BA20" s="365"/>
      <c r="BB20" s="365"/>
      <c r="BC20" s="365"/>
      <c r="BD20" s="365"/>
      <c r="BE20" s="365"/>
      <c r="BF20" s="365"/>
      <c r="BG20" s="365"/>
      <c r="BH20" s="365"/>
      <c r="BI20" s="365"/>
      <c r="BJ20" s="365"/>
      <c r="BK20" s="365"/>
      <c r="BL20" s="365"/>
      <c r="BM20" s="365"/>
      <c r="BN20" s="365"/>
      <c r="BO20" s="365"/>
      <c r="BP20" s="365"/>
      <c r="BQ20" s="365"/>
      <c r="BR20" s="365"/>
      <c r="BS20" s="365"/>
      <c r="BT20" s="365"/>
      <c r="BU20" s="365"/>
      <c r="BV20" s="365"/>
      <c r="BW20" s="365"/>
      <c r="BX20" s="365"/>
      <c r="BY20" s="365"/>
      <c r="BZ20" s="365"/>
      <c r="CA20" s="365"/>
      <c r="CB20" s="365"/>
      <c r="CC20" s="365"/>
      <c r="CD20" s="365"/>
      <c r="CE20" s="365"/>
      <c r="CF20" s="365"/>
      <c r="CG20" s="365"/>
      <c r="CH20" s="365"/>
      <c r="CI20" s="365"/>
      <c r="CJ20" s="365"/>
      <c r="CK20" s="365"/>
      <c r="CL20" s="365"/>
      <c r="CM20" s="365"/>
      <c r="CN20" s="365"/>
      <c r="CO20" s="365"/>
      <c r="CP20" s="365"/>
      <c r="CQ20" s="365"/>
      <c r="CR20" s="365"/>
      <c r="CS20" s="365"/>
      <c r="CT20" s="365"/>
      <c r="CU20" s="365"/>
      <c r="CV20" s="365"/>
      <c r="CW20" s="365"/>
      <c r="CX20" s="365"/>
      <c r="CY20" s="365"/>
      <c r="CZ20" s="365"/>
      <c r="DA20" s="365"/>
      <c r="DB20" s="365"/>
      <c r="DC20" s="365"/>
      <c r="DD20" s="365"/>
      <c r="DE20" s="365"/>
      <c r="DF20" s="365"/>
      <c r="DG20" s="365"/>
      <c r="DH20" s="365"/>
      <c r="DI20" s="365"/>
      <c r="DJ20" s="365"/>
      <c r="DK20" s="365"/>
      <c r="DL20" s="365"/>
      <c r="DM20" s="365"/>
      <c r="DN20" s="365"/>
      <c r="DO20" s="365"/>
      <c r="DP20" s="365"/>
      <c r="DQ20" s="365"/>
      <c r="DR20" s="365"/>
      <c r="DS20" s="365"/>
      <c r="DT20" s="365"/>
      <c r="DU20" s="365"/>
      <c r="DV20" s="365"/>
      <c r="DW20" s="365"/>
      <c r="DX20" s="365"/>
      <c r="DY20" s="365"/>
      <c r="DZ20" s="365"/>
      <c r="EA20" s="365"/>
      <c r="EB20" s="365"/>
      <c r="EC20" s="365"/>
      <c r="ED20" s="365"/>
      <c r="EE20" s="365"/>
      <c r="EF20" s="365"/>
      <c r="EG20" s="365"/>
      <c r="EH20" s="365"/>
      <c r="EI20" s="365"/>
      <c r="EJ20" s="365"/>
      <c r="EK20" s="365"/>
      <c r="EL20" s="365"/>
      <c r="EM20" s="365"/>
      <c r="EN20" s="365"/>
      <c r="EO20" s="365"/>
      <c r="EP20" s="365"/>
      <c r="EQ20" s="365"/>
      <c r="ER20" s="365"/>
      <c r="ES20" s="365"/>
      <c r="ET20" s="365"/>
      <c r="EU20" s="365"/>
      <c r="EV20" s="365"/>
      <c r="EW20" s="365"/>
      <c r="EX20" s="365"/>
      <c r="EY20" s="365"/>
      <c r="EZ20" s="365"/>
      <c r="FA20" s="365"/>
      <c r="FB20" s="365"/>
      <c r="FC20" s="365"/>
      <c r="FD20" s="365"/>
      <c r="FE20" s="365"/>
      <c r="FF20" s="365"/>
      <c r="FG20" s="365"/>
      <c r="FH20" s="365"/>
      <c r="FI20" s="365"/>
      <c r="FJ20" s="365"/>
      <c r="FK20" s="365"/>
      <c r="FL20" s="365"/>
      <c r="FM20" s="365"/>
      <c r="FN20" s="365"/>
      <c r="FO20" s="365"/>
      <c r="FP20" s="365"/>
      <c r="FQ20" s="365"/>
      <c r="FR20" s="365"/>
      <c r="FS20" s="365"/>
      <c r="FT20" s="365"/>
      <c r="FU20" s="365"/>
      <c r="FV20" s="365"/>
      <c r="FW20" s="365"/>
      <c r="FX20" s="365"/>
      <c r="FY20" s="365"/>
      <c r="FZ20" s="365"/>
      <c r="GA20" s="365"/>
      <c r="GB20" s="365"/>
      <c r="GC20" s="365"/>
      <c r="GD20" s="365"/>
      <c r="GE20" s="365"/>
      <c r="GF20" s="365"/>
      <c r="GG20" s="365"/>
      <c r="GH20" s="365"/>
      <c r="GI20" s="365"/>
      <c r="GJ20" s="365"/>
      <c r="GK20" s="365"/>
      <c r="GL20" s="365"/>
      <c r="GM20" s="365"/>
      <c r="GN20" s="365"/>
      <c r="GO20" s="365"/>
      <c r="GP20" s="365"/>
      <c r="GQ20" s="365"/>
      <c r="GR20" s="365"/>
      <c r="GS20" s="365"/>
      <c r="GT20" s="365"/>
      <c r="GU20" s="365"/>
      <c r="GV20" s="365"/>
      <c r="GW20" s="365"/>
      <c r="GX20" s="365"/>
      <c r="GY20" s="365"/>
      <c r="GZ20" s="365"/>
      <c r="HA20" s="365"/>
      <c r="HB20" s="365"/>
      <c r="HC20" s="365"/>
      <c r="HD20" s="365"/>
      <c r="HE20" s="365"/>
      <c r="HF20" s="365"/>
      <c r="HG20" s="365"/>
      <c r="HH20" s="365"/>
      <c r="HI20" s="365"/>
      <c r="HJ20" s="365"/>
      <c r="HK20" s="365"/>
      <c r="HL20" s="365"/>
      <c r="HM20" s="365"/>
      <c r="HN20" s="365"/>
      <c r="HO20" s="365"/>
      <c r="HP20" s="365"/>
      <c r="HQ20" s="365"/>
      <c r="HR20" s="365"/>
      <c r="HS20" s="365"/>
      <c r="HT20" s="365"/>
      <c r="HU20" s="365"/>
      <c r="HV20" s="365"/>
      <c r="HW20" s="365"/>
      <c r="HX20" s="365"/>
      <c r="HY20" s="365"/>
      <c r="HZ20" s="365"/>
      <c r="IA20" s="365"/>
      <c r="IB20" s="365"/>
      <c r="IC20" s="365"/>
      <c r="ID20" s="365"/>
      <c r="IE20" s="365"/>
      <c r="IF20" s="365"/>
      <c r="IG20" s="365"/>
      <c r="IH20" s="365"/>
      <c r="II20" s="365"/>
      <c r="IJ20" s="365"/>
      <c r="IK20" s="365"/>
      <c r="IL20" s="365"/>
      <c r="IM20" s="365"/>
      <c r="IN20" s="365"/>
      <c r="IO20" s="365"/>
      <c r="IP20" s="365"/>
      <c r="IQ20" s="365"/>
      <c r="IR20" s="365"/>
      <c r="IS20" s="365"/>
      <c r="IT20" s="365"/>
      <c r="IU20" s="365"/>
      <c r="IV20" s="365"/>
      <c r="IW20" s="365"/>
      <c r="IX20" s="365"/>
      <c r="IY20" s="365"/>
      <c r="IZ20" s="365"/>
      <c r="JA20" s="365"/>
      <c r="JB20" s="365"/>
      <c r="JC20" s="365"/>
      <c r="JD20" s="365"/>
      <c r="JE20" s="365"/>
      <c r="JF20" s="365"/>
      <c r="JG20" s="365"/>
      <c r="JH20" s="365"/>
      <c r="JI20" s="365"/>
      <c r="JJ20" s="365"/>
      <c r="JK20" s="365"/>
      <c r="JL20" s="365"/>
      <c r="JM20" s="365"/>
      <c r="JN20" s="365"/>
      <c r="JO20" s="365"/>
      <c r="JP20" s="365"/>
      <c r="JQ20" s="365"/>
      <c r="JR20" s="365"/>
      <c r="JS20" s="365"/>
      <c r="JT20" s="365"/>
      <c r="JU20" s="365"/>
      <c r="JV20" s="365"/>
      <c r="JW20" s="365"/>
      <c r="JX20" s="365"/>
      <c r="JY20" s="365"/>
      <c r="JZ20" s="365"/>
      <c r="KA20" s="365"/>
      <c r="KB20" s="365"/>
      <c r="KC20" s="365"/>
      <c r="KD20" s="365"/>
      <c r="KE20" s="365"/>
      <c r="KF20" s="365"/>
      <c r="KG20" s="365"/>
      <c r="KH20" s="365"/>
      <c r="KI20" s="365"/>
      <c r="KJ20" s="365"/>
      <c r="KK20" s="365"/>
      <c r="KL20" s="365"/>
      <c r="KM20" s="365"/>
      <c r="KN20" s="365"/>
      <c r="KO20" s="365"/>
      <c r="KP20" s="365"/>
      <c r="KQ20" s="365"/>
      <c r="KR20" s="365"/>
      <c r="KS20" s="365"/>
      <c r="KT20" s="365"/>
      <c r="KU20" s="365"/>
      <c r="KV20" s="365"/>
      <c r="KW20" s="365"/>
      <c r="KX20" s="365"/>
      <c r="KY20" s="365"/>
      <c r="KZ20" s="365"/>
      <c r="LA20" s="365"/>
      <c r="LB20" s="365"/>
      <c r="LC20" s="365"/>
      <c r="LD20" s="365"/>
      <c r="LE20" s="365"/>
      <c r="LF20" s="365"/>
      <c r="LG20" s="365"/>
      <c r="LH20" s="365"/>
      <c r="LI20" s="365"/>
      <c r="LJ20" s="365"/>
      <c r="LK20" s="365"/>
      <c r="LL20" s="365"/>
      <c r="LM20" s="365"/>
      <c r="LN20" s="365"/>
      <c r="LO20" s="365"/>
      <c r="LP20" s="365"/>
      <c r="LQ20" s="365"/>
      <c r="LR20" s="365"/>
      <c r="LS20" s="365"/>
      <c r="LT20" s="365"/>
      <c r="LU20" s="365"/>
      <c r="LV20" s="365"/>
      <c r="LW20" s="365"/>
      <c r="LX20" s="365"/>
      <c r="LY20" s="365"/>
      <c r="LZ20" s="365"/>
      <c r="MA20" s="365"/>
      <c r="MB20" s="365"/>
      <c r="MC20" s="365"/>
      <c r="MD20" s="365"/>
      <c r="ME20" s="365"/>
      <c r="MF20" s="365"/>
      <c r="MG20" s="365"/>
      <c r="MH20" s="365"/>
      <c r="MI20" s="365"/>
      <c r="MJ20" s="365"/>
      <c r="MK20" s="365"/>
    </row>
    <row r="21" spans="1:349" s="366" customFormat="1" ht="14.4">
      <c r="A21" s="356">
        <v>6155200</v>
      </c>
      <c r="B21" s="357" t="s">
        <v>39</v>
      </c>
      <c r="C21" s="358"/>
      <c r="D21" s="359">
        <v>107</v>
      </c>
      <c r="E21" s="360"/>
      <c r="F21" s="361" t="str">
        <f t="shared" si="0"/>
        <v>0</v>
      </c>
      <c r="G21" s="361">
        <f>IFERROR(VLOOKUP($A21,'[1]bal 300618'!$A$83:$F$173,6,FALSE),0)</f>
        <v>2135.91</v>
      </c>
      <c r="H21" s="364"/>
      <c r="I21" s="364">
        <f t="shared" si="3"/>
        <v>2135.91</v>
      </c>
      <c r="J21" s="362" t="e">
        <f>+I21-#REF!</f>
        <v>#REF!</v>
      </c>
      <c r="K21" s="365"/>
      <c r="L21" s="365"/>
      <c r="M21" s="365"/>
      <c r="N21" s="365"/>
      <c r="O21" s="365"/>
      <c r="P21" s="365"/>
      <c r="Q21" s="365"/>
      <c r="R21" s="365"/>
      <c r="S21" s="365"/>
      <c r="T21" s="365"/>
      <c r="U21" s="365"/>
      <c r="V21" s="365"/>
      <c r="W21" s="365"/>
      <c r="X21" s="365"/>
      <c r="Y21" s="365"/>
      <c r="Z21" s="365"/>
      <c r="AA21" s="365"/>
      <c r="AB21" s="365"/>
      <c r="AC21" s="365"/>
      <c r="AD21" s="365"/>
      <c r="AE21" s="365"/>
      <c r="AF21" s="365"/>
      <c r="AG21" s="365"/>
      <c r="AH21" s="365"/>
      <c r="AI21" s="365"/>
      <c r="AJ21" s="365"/>
      <c r="AK21" s="365"/>
      <c r="AL21" s="365"/>
      <c r="AM21" s="365"/>
      <c r="AN21" s="365"/>
      <c r="AO21" s="365"/>
      <c r="AP21" s="365"/>
      <c r="AQ21" s="365"/>
      <c r="AR21" s="365"/>
      <c r="AS21" s="365"/>
      <c r="AT21" s="365"/>
      <c r="AU21" s="365"/>
      <c r="AV21" s="365"/>
      <c r="AW21" s="365"/>
      <c r="AX21" s="365"/>
      <c r="AY21" s="365"/>
      <c r="AZ21" s="365"/>
      <c r="BA21" s="365"/>
      <c r="BB21" s="365"/>
      <c r="BC21" s="365"/>
      <c r="BD21" s="365"/>
      <c r="BE21" s="365"/>
      <c r="BF21" s="365"/>
      <c r="BG21" s="365"/>
      <c r="BH21" s="365"/>
      <c r="BI21" s="365"/>
      <c r="BJ21" s="365"/>
      <c r="BK21" s="365"/>
      <c r="BL21" s="365"/>
      <c r="BM21" s="365"/>
      <c r="BN21" s="365"/>
      <c r="BO21" s="365"/>
      <c r="BP21" s="365"/>
      <c r="BQ21" s="365"/>
      <c r="BR21" s="365"/>
      <c r="BS21" s="365"/>
      <c r="BT21" s="365"/>
      <c r="BU21" s="365"/>
      <c r="BV21" s="365"/>
      <c r="BW21" s="365"/>
      <c r="BX21" s="365"/>
      <c r="BY21" s="365"/>
      <c r="BZ21" s="365"/>
      <c r="CA21" s="365"/>
      <c r="CB21" s="365"/>
      <c r="CC21" s="365"/>
      <c r="CD21" s="365"/>
      <c r="CE21" s="365"/>
      <c r="CF21" s="365"/>
      <c r="CG21" s="365"/>
      <c r="CH21" s="365"/>
      <c r="CI21" s="365"/>
      <c r="CJ21" s="365"/>
      <c r="CK21" s="365"/>
      <c r="CL21" s="365"/>
      <c r="CM21" s="365"/>
      <c r="CN21" s="365"/>
      <c r="CO21" s="365"/>
      <c r="CP21" s="365"/>
      <c r="CQ21" s="365"/>
      <c r="CR21" s="365"/>
      <c r="CS21" s="365"/>
      <c r="CT21" s="365"/>
      <c r="CU21" s="365"/>
      <c r="CV21" s="365"/>
      <c r="CW21" s="365"/>
      <c r="CX21" s="365"/>
      <c r="CY21" s="365"/>
      <c r="CZ21" s="365"/>
      <c r="DA21" s="365"/>
      <c r="DB21" s="365"/>
      <c r="DC21" s="365"/>
      <c r="DD21" s="365"/>
      <c r="DE21" s="365"/>
      <c r="DF21" s="365"/>
      <c r="DG21" s="365"/>
      <c r="DH21" s="365"/>
      <c r="DI21" s="365"/>
      <c r="DJ21" s="365"/>
      <c r="DK21" s="365"/>
      <c r="DL21" s="365"/>
      <c r="DM21" s="365"/>
      <c r="DN21" s="365"/>
      <c r="DO21" s="365"/>
      <c r="DP21" s="365"/>
      <c r="DQ21" s="365"/>
      <c r="DR21" s="365"/>
      <c r="DS21" s="365"/>
      <c r="DT21" s="365"/>
      <c r="DU21" s="365"/>
      <c r="DV21" s="365"/>
      <c r="DW21" s="365"/>
      <c r="DX21" s="365"/>
      <c r="DY21" s="365"/>
      <c r="DZ21" s="365"/>
      <c r="EA21" s="365"/>
      <c r="EB21" s="365"/>
      <c r="EC21" s="365"/>
      <c r="ED21" s="365"/>
      <c r="EE21" s="365"/>
      <c r="EF21" s="365"/>
      <c r="EG21" s="365"/>
      <c r="EH21" s="365"/>
      <c r="EI21" s="365"/>
      <c r="EJ21" s="365"/>
      <c r="EK21" s="365"/>
      <c r="EL21" s="365"/>
      <c r="EM21" s="365"/>
      <c r="EN21" s="365"/>
      <c r="EO21" s="365"/>
      <c r="EP21" s="365"/>
      <c r="EQ21" s="365"/>
      <c r="ER21" s="365"/>
      <c r="ES21" s="365"/>
      <c r="ET21" s="365"/>
      <c r="EU21" s="365"/>
      <c r="EV21" s="365"/>
      <c r="EW21" s="365"/>
      <c r="EX21" s="365"/>
      <c r="EY21" s="365"/>
      <c r="EZ21" s="365"/>
      <c r="FA21" s="365"/>
      <c r="FB21" s="365"/>
      <c r="FC21" s="365"/>
      <c r="FD21" s="365"/>
      <c r="FE21" s="365"/>
      <c r="FF21" s="365"/>
      <c r="FG21" s="365"/>
      <c r="FH21" s="365"/>
      <c r="FI21" s="365"/>
      <c r="FJ21" s="365"/>
      <c r="FK21" s="365"/>
      <c r="FL21" s="365"/>
      <c r="FM21" s="365"/>
      <c r="FN21" s="365"/>
      <c r="FO21" s="365"/>
      <c r="FP21" s="365"/>
      <c r="FQ21" s="365"/>
      <c r="FR21" s="365"/>
      <c r="FS21" s="365"/>
      <c r="FT21" s="365"/>
      <c r="FU21" s="365"/>
      <c r="FV21" s="365"/>
      <c r="FW21" s="365"/>
      <c r="FX21" s="365"/>
      <c r="FY21" s="365"/>
      <c r="FZ21" s="365"/>
      <c r="GA21" s="365"/>
      <c r="GB21" s="365"/>
      <c r="GC21" s="365"/>
      <c r="GD21" s="365"/>
      <c r="GE21" s="365"/>
      <c r="GF21" s="365"/>
      <c r="GG21" s="365"/>
      <c r="GH21" s="365"/>
      <c r="GI21" s="365"/>
      <c r="GJ21" s="365"/>
      <c r="GK21" s="365"/>
      <c r="GL21" s="365"/>
      <c r="GM21" s="365"/>
      <c r="GN21" s="365"/>
      <c r="GO21" s="365"/>
      <c r="GP21" s="365"/>
      <c r="GQ21" s="365"/>
      <c r="GR21" s="365"/>
      <c r="GS21" s="365"/>
      <c r="GT21" s="365"/>
      <c r="GU21" s="365"/>
      <c r="GV21" s="365"/>
      <c r="GW21" s="365"/>
      <c r="GX21" s="365"/>
      <c r="GY21" s="365"/>
      <c r="GZ21" s="365"/>
      <c r="HA21" s="365"/>
      <c r="HB21" s="365"/>
      <c r="HC21" s="365"/>
      <c r="HD21" s="365"/>
      <c r="HE21" s="365"/>
      <c r="HF21" s="365"/>
      <c r="HG21" s="365"/>
      <c r="HH21" s="365"/>
      <c r="HI21" s="365"/>
      <c r="HJ21" s="365"/>
      <c r="HK21" s="365"/>
      <c r="HL21" s="365"/>
      <c r="HM21" s="365"/>
      <c r="HN21" s="365"/>
      <c r="HO21" s="365"/>
      <c r="HP21" s="365"/>
      <c r="HQ21" s="365"/>
      <c r="HR21" s="365"/>
      <c r="HS21" s="365"/>
      <c r="HT21" s="365"/>
      <c r="HU21" s="365"/>
      <c r="HV21" s="365"/>
      <c r="HW21" s="365"/>
      <c r="HX21" s="365"/>
      <c r="HY21" s="365"/>
      <c r="HZ21" s="365"/>
      <c r="IA21" s="365"/>
      <c r="IB21" s="365"/>
      <c r="IC21" s="365"/>
      <c r="ID21" s="365"/>
      <c r="IE21" s="365"/>
      <c r="IF21" s="365"/>
      <c r="IG21" s="365"/>
      <c r="IH21" s="365"/>
      <c r="II21" s="365"/>
      <c r="IJ21" s="365"/>
      <c r="IK21" s="365"/>
      <c r="IL21" s="365"/>
      <c r="IM21" s="365"/>
      <c r="IN21" s="365"/>
      <c r="IO21" s="365"/>
      <c r="IP21" s="365"/>
      <c r="IQ21" s="365"/>
      <c r="IR21" s="365"/>
      <c r="IS21" s="365"/>
      <c r="IT21" s="365"/>
      <c r="IU21" s="365"/>
      <c r="IV21" s="365"/>
      <c r="IW21" s="365"/>
      <c r="IX21" s="365"/>
      <c r="IY21" s="365"/>
      <c r="IZ21" s="365"/>
      <c r="JA21" s="365"/>
      <c r="JB21" s="365"/>
      <c r="JC21" s="365"/>
      <c r="JD21" s="365"/>
      <c r="JE21" s="365"/>
      <c r="JF21" s="365"/>
      <c r="JG21" s="365"/>
      <c r="JH21" s="365"/>
      <c r="JI21" s="365"/>
      <c r="JJ21" s="365"/>
      <c r="JK21" s="365"/>
      <c r="JL21" s="365"/>
      <c r="JM21" s="365"/>
      <c r="JN21" s="365"/>
      <c r="JO21" s="365"/>
      <c r="JP21" s="365"/>
      <c r="JQ21" s="365"/>
      <c r="JR21" s="365"/>
      <c r="JS21" s="365"/>
      <c r="JT21" s="365"/>
      <c r="JU21" s="365"/>
      <c r="JV21" s="365"/>
      <c r="JW21" s="365"/>
      <c r="JX21" s="365"/>
      <c r="JY21" s="365"/>
      <c r="JZ21" s="365"/>
      <c r="KA21" s="365"/>
      <c r="KB21" s="365"/>
      <c r="KC21" s="365"/>
      <c r="KD21" s="365"/>
      <c r="KE21" s="365"/>
      <c r="KF21" s="365"/>
      <c r="KG21" s="365"/>
      <c r="KH21" s="365"/>
      <c r="KI21" s="365"/>
      <c r="KJ21" s="365"/>
      <c r="KK21" s="365"/>
      <c r="KL21" s="365"/>
      <c r="KM21" s="365"/>
      <c r="KN21" s="365"/>
      <c r="KO21" s="365"/>
      <c r="KP21" s="365"/>
      <c r="KQ21" s="365"/>
      <c r="KR21" s="365"/>
      <c r="KS21" s="365"/>
      <c r="KT21" s="365"/>
      <c r="KU21" s="365"/>
      <c r="KV21" s="365"/>
      <c r="KW21" s="365"/>
      <c r="KX21" s="365"/>
      <c r="KY21" s="365"/>
      <c r="KZ21" s="365"/>
      <c r="LA21" s="365"/>
      <c r="LB21" s="365"/>
      <c r="LC21" s="365"/>
      <c r="LD21" s="365"/>
      <c r="LE21" s="365"/>
      <c r="LF21" s="365"/>
      <c r="LG21" s="365"/>
      <c r="LH21" s="365"/>
      <c r="LI21" s="365"/>
      <c r="LJ21" s="365"/>
      <c r="LK21" s="365"/>
      <c r="LL21" s="365"/>
      <c r="LM21" s="365"/>
      <c r="LN21" s="365"/>
      <c r="LO21" s="365"/>
      <c r="LP21" s="365"/>
      <c r="LQ21" s="365"/>
      <c r="LR21" s="365"/>
      <c r="LS21" s="365"/>
      <c r="LT21" s="365"/>
      <c r="LU21" s="365"/>
      <c r="LV21" s="365"/>
      <c r="LW21" s="365"/>
      <c r="LX21" s="365"/>
      <c r="LY21" s="365"/>
      <c r="LZ21" s="365"/>
      <c r="MA21" s="365"/>
      <c r="MB21" s="365"/>
      <c r="MC21" s="365"/>
      <c r="MD21" s="365"/>
      <c r="ME21" s="365"/>
      <c r="MF21" s="365"/>
      <c r="MG21" s="365"/>
      <c r="MH21" s="365"/>
      <c r="MI21" s="365"/>
      <c r="MJ21" s="365"/>
      <c r="MK21" s="365"/>
    </row>
    <row r="22" spans="1:349" s="366" customFormat="1" ht="14.4">
      <c r="A22" s="356">
        <v>6155300</v>
      </c>
      <c r="B22" s="357" t="s">
        <v>40</v>
      </c>
      <c r="C22" s="358" t="s">
        <v>136</v>
      </c>
      <c r="D22" s="359">
        <v>107</v>
      </c>
      <c r="E22" s="360"/>
      <c r="F22" s="361" t="str">
        <f t="shared" si="0"/>
        <v>0</v>
      </c>
      <c r="G22" s="361">
        <f>IFERROR(VLOOKUP($A22,'[1]bal 300618'!$A$83:$F$173,6,FALSE),0)</f>
        <v>4159.26</v>
      </c>
      <c r="H22" s="364"/>
      <c r="I22" s="364">
        <f t="shared" si="3"/>
        <v>4159.26</v>
      </c>
      <c r="J22" s="362" t="e">
        <f>+I22-#REF!</f>
        <v>#REF!</v>
      </c>
      <c r="K22" s="365"/>
      <c r="L22" s="365"/>
      <c r="M22" s="365"/>
      <c r="N22" s="365"/>
      <c r="O22" s="365"/>
      <c r="P22" s="365"/>
      <c r="Q22" s="365"/>
      <c r="R22" s="365"/>
      <c r="S22" s="365"/>
      <c r="T22" s="365"/>
      <c r="U22" s="365"/>
      <c r="V22" s="365"/>
      <c r="W22" s="365"/>
      <c r="X22" s="365"/>
      <c r="Y22" s="365"/>
      <c r="Z22" s="365"/>
      <c r="AA22" s="365"/>
      <c r="AB22" s="365"/>
      <c r="AC22" s="365"/>
      <c r="AD22" s="365"/>
      <c r="AE22" s="365"/>
      <c r="AF22" s="365"/>
      <c r="AG22" s="365"/>
      <c r="AH22" s="365"/>
      <c r="AI22" s="365"/>
      <c r="AJ22" s="365"/>
      <c r="AK22" s="365"/>
      <c r="AL22" s="365"/>
      <c r="AM22" s="365"/>
      <c r="AN22" s="365"/>
      <c r="AO22" s="365"/>
      <c r="AP22" s="365"/>
      <c r="AQ22" s="365"/>
      <c r="AR22" s="365"/>
      <c r="AS22" s="365"/>
      <c r="AT22" s="365"/>
      <c r="AU22" s="365"/>
      <c r="AV22" s="365"/>
      <c r="AW22" s="365"/>
      <c r="AX22" s="365"/>
      <c r="AY22" s="365"/>
      <c r="AZ22" s="365"/>
      <c r="BA22" s="365"/>
      <c r="BB22" s="365"/>
      <c r="BC22" s="365"/>
      <c r="BD22" s="365"/>
      <c r="BE22" s="365"/>
      <c r="BF22" s="365"/>
      <c r="BG22" s="365"/>
      <c r="BH22" s="365"/>
      <c r="BI22" s="365"/>
      <c r="BJ22" s="365"/>
      <c r="BK22" s="365"/>
      <c r="BL22" s="365"/>
      <c r="BM22" s="365"/>
      <c r="BN22" s="365"/>
      <c r="BO22" s="365"/>
      <c r="BP22" s="365"/>
      <c r="BQ22" s="365"/>
      <c r="BR22" s="365"/>
      <c r="BS22" s="365"/>
      <c r="BT22" s="365"/>
      <c r="BU22" s="365"/>
      <c r="BV22" s="365"/>
      <c r="BW22" s="365"/>
      <c r="BX22" s="365"/>
      <c r="BY22" s="365"/>
      <c r="BZ22" s="365"/>
      <c r="CA22" s="365"/>
      <c r="CB22" s="365"/>
      <c r="CC22" s="365"/>
      <c r="CD22" s="365"/>
      <c r="CE22" s="365"/>
      <c r="CF22" s="365"/>
      <c r="CG22" s="365"/>
      <c r="CH22" s="365"/>
      <c r="CI22" s="365"/>
      <c r="CJ22" s="365"/>
      <c r="CK22" s="365"/>
      <c r="CL22" s="365"/>
      <c r="CM22" s="365"/>
      <c r="CN22" s="365"/>
      <c r="CO22" s="365"/>
      <c r="CP22" s="365"/>
      <c r="CQ22" s="365"/>
      <c r="CR22" s="365"/>
      <c r="CS22" s="365"/>
      <c r="CT22" s="365"/>
      <c r="CU22" s="365"/>
      <c r="CV22" s="365"/>
      <c r="CW22" s="365"/>
      <c r="CX22" s="365"/>
      <c r="CY22" s="365"/>
      <c r="CZ22" s="365"/>
      <c r="DA22" s="365"/>
      <c r="DB22" s="365"/>
      <c r="DC22" s="365"/>
      <c r="DD22" s="365"/>
      <c r="DE22" s="365"/>
      <c r="DF22" s="365"/>
      <c r="DG22" s="365"/>
      <c r="DH22" s="365"/>
      <c r="DI22" s="365"/>
      <c r="DJ22" s="365"/>
      <c r="DK22" s="365"/>
      <c r="DL22" s="365"/>
      <c r="DM22" s="365"/>
      <c r="DN22" s="365"/>
      <c r="DO22" s="365"/>
      <c r="DP22" s="365"/>
      <c r="DQ22" s="365"/>
      <c r="DR22" s="365"/>
      <c r="DS22" s="365"/>
      <c r="DT22" s="365"/>
      <c r="DU22" s="365"/>
      <c r="DV22" s="365"/>
      <c r="DW22" s="365"/>
      <c r="DX22" s="365"/>
      <c r="DY22" s="365"/>
      <c r="DZ22" s="365"/>
      <c r="EA22" s="365"/>
      <c r="EB22" s="365"/>
      <c r="EC22" s="365"/>
      <c r="ED22" s="365"/>
      <c r="EE22" s="365"/>
      <c r="EF22" s="365"/>
      <c r="EG22" s="365"/>
      <c r="EH22" s="365"/>
      <c r="EI22" s="365"/>
      <c r="EJ22" s="365"/>
      <c r="EK22" s="365"/>
      <c r="EL22" s="365"/>
      <c r="EM22" s="365"/>
      <c r="EN22" s="365"/>
      <c r="EO22" s="365"/>
      <c r="EP22" s="365"/>
      <c r="EQ22" s="365"/>
      <c r="ER22" s="365"/>
      <c r="ES22" s="365"/>
      <c r="ET22" s="365"/>
      <c r="EU22" s="365"/>
      <c r="EV22" s="365"/>
      <c r="EW22" s="365"/>
      <c r="EX22" s="365"/>
      <c r="EY22" s="365"/>
      <c r="EZ22" s="365"/>
      <c r="FA22" s="365"/>
      <c r="FB22" s="365"/>
      <c r="FC22" s="365"/>
      <c r="FD22" s="365"/>
      <c r="FE22" s="365"/>
      <c r="FF22" s="365"/>
      <c r="FG22" s="365"/>
      <c r="FH22" s="365"/>
      <c r="FI22" s="365"/>
      <c r="FJ22" s="365"/>
      <c r="FK22" s="365"/>
      <c r="FL22" s="365"/>
      <c r="FM22" s="365"/>
      <c r="FN22" s="365"/>
      <c r="FO22" s="365"/>
      <c r="FP22" s="365"/>
      <c r="FQ22" s="365"/>
      <c r="FR22" s="365"/>
      <c r="FS22" s="365"/>
      <c r="FT22" s="365"/>
      <c r="FU22" s="365"/>
      <c r="FV22" s="365"/>
      <c r="FW22" s="365"/>
      <c r="FX22" s="365"/>
      <c r="FY22" s="365"/>
      <c r="FZ22" s="365"/>
      <c r="GA22" s="365"/>
      <c r="GB22" s="365"/>
      <c r="GC22" s="365"/>
      <c r="GD22" s="365"/>
      <c r="GE22" s="365"/>
      <c r="GF22" s="365"/>
      <c r="GG22" s="365"/>
      <c r="GH22" s="365"/>
      <c r="GI22" s="365"/>
      <c r="GJ22" s="365"/>
      <c r="GK22" s="365"/>
      <c r="GL22" s="365"/>
      <c r="GM22" s="365"/>
      <c r="GN22" s="365"/>
      <c r="GO22" s="365"/>
      <c r="GP22" s="365"/>
      <c r="GQ22" s="365"/>
      <c r="GR22" s="365"/>
      <c r="GS22" s="365"/>
      <c r="GT22" s="365"/>
      <c r="GU22" s="365"/>
      <c r="GV22" s="365"/>
      <c r="GW22" s="365"/>
      <c r="GX22" s="365"/>
      <c r="GY22" s="365"/>
      <c r="GZ22" s="365"/>
      <c r="HA22" s="365"/>
      <c r="HB22" s="365"/>
      <c r="HC22" s="365"/>
      <c r="HD22" s="365"/>
      <c r="HE22" s="365"/>
      <c r="HF22" s="365"/>
      <c r="HG22" s="365"/>
      <c r="HH22" s="365"/>
      <c r="HI22" s="365"/>
      <c r="HJ22" s="365"/>
      <c r="HK22" s="365"/>
      <c r="HL22" s="365"/>
      <c r="HM22" s="365"/>
      <c r="HN22" s="365"/>
      <c r="HO22" s="365"/>
      <c r="HP22" s="365"/>
      <c r="HQ22" s="365"/>
      <c r="HR22" s="365"/>
      <c r="HS22" s="365"/>
      <c r="HT22" s="365"/>
      <c r="HU22" s="365"/>
      <c r="HV22" s="365"/>
      <c r="HW22" s="365"/>
      <c r="HX22" s="365"/>
      <c r="HY22" s="365"/>
      <c r="HZ22" s="365"/>
      <c r="IA22" s="365"/>
      <c r="IB22" s="365"/>
      <c r="IC22" s="365"/>
      <c r="ID22" s="365"/>
      <c r="IE22" s="365"/>
      <c r="IF22" s="365"/>
      <c r="IG22" s="365"/>
      <c r="IH22" s="365"/>
      <c r="II22" s="365"/>
      <c r="IJ22" s="365"/>
      <c r="IK22" s="365"/>
      <c r="IL22" s="365"/>
      <c r="IM22" s="365"/>
      <c r="IN22" s="365"/>
      <c r="IO22" s="365"/>
      <c r="IP22" s="365"/>
      <c r="IQ22" s="365"/>
      <c r="IR22" s="365"/>
      <c r="IS22" s="365"/>
      <c r="IT22" s="365"/>
      <c r="IU22" s="365"/>
      <c r="IV22" s="365"/>
      <c r="IW22" s="365"/>
      <c r="IX22" s="365"/>
      <c r="IY22" s="365"/>
      <c r="IZ22" s="365"/>
      <c r="JA22" s="365"/>
      <c r="JB22" s="365"/>
      <c r="JC22" s="365"/>
      <c r="JD22" s="365"/>
      <c r="JE22" s="365"/>
      <c r="JF22" s="365"/>
      <c r="JG22" s="365"/>
      <c r="JH22" s="365"/>
      <c r="JI22" s="365"/>
      <c r="JJ22" s="365"/>
      <c r="JK22" s="365"/>
      <c r="JL22" s="365"/>
      <c r="JM22" s="365"/>
      <c r="JN22" s="365"/>
      <c r="JO22" s="365"/>
      <c r="JP22" s="365"/>
      <c r="JQ22" s="365"/>
      <c r="JR22" s="365"/>
      <c r="JS22" s="365"/>
      <c r="JT22" s="365"/>
      <c r="JU22" s="365"/>
      <c r="JV22" s="365"/>
      <c r="JW22" s="365"/>
      <c r="JX22" s="365"/>
      <c r="JY22" s="365"/>
      <c r="JZ22" s="365"/>
      <c r="KA22" s="365"/>
      <c r="KB22" s="365"/>
      <c r="KC22" s="365"/>
      <c r="KD22" s="365"/>
      <c r="KE22" s="365"/>
      <c r="KF22" s="365"/>
      <c r="KG22" s="365"/>
      <c r="KH22" s="365"/>
      <c r="KI22" s="365"/>
      <c r="KJ22" s="365"/>
      <c r="KK22" s="365"/>
      <c r="KL22" s="365"/>
      <c r="KM22" s="365"/>
      <c r="KN22" s="365"/>
      <c r="KO22" s="365"/>
      <c r="KP22" s="365"/>
      <c r="KQ22" s="365"/>
      <c r="KR22" s="365"/>
      <c r="KS22" s="365"/>
      <c r="KT22" s="365"/>
      <c r="KU22" s="365"/>
      <c r="KV22" s="365"/>
      <c r="KW22" s="365"/>
      <c r="KX22" s="365"/>
      <c r="KY22" s="365"/>
      <c r="KZ22" s="365"/>
      <c r="LA22" s="365"/>
      <c r="LB22" s="365"/>
      <c r="LC22" s="365"/>
      <c r="LD22" s="365"/>
      <c r="LE22" s="365"/>
      <c r="LF22" s="365"/>
      <c r="LG22" s="365"/>
      <c r="LH22" s="365"/>
      <c r="LI22" s="365"/>
      <c r="LJ22" s="365"/>
      <c r="LK22" s="365"/>
      <c r="LL22" s="365"/>
      <c r="LM22" s="365"/>
      <c r="LN22" s="365"/>
      <c r="LO22" s="365"/>
      <c r="LP22" s="365"/>
      <c r="LQ22" s="365"/>
      <c r="LR22" s="365"/>
      <c r="LS22" s="365"/>
      <c r="LT22" s="365"/>
      <c r="LU22" s="365"/>
      <c r="LV22" s="365"/>
      <c r="LW22" s="365"/>
      <c r="LX22" s="365"/>
      <c r="LY22" s="365"/>
      <c r="LZ22" s="365"/>
      <c r="MA22" s="365"/>
      <c r="MB22" s="365"/>
      <c r="MC22" s="365"/>
      <c r="MD22" s="365"/>
      <c r="ME22" s="365"/>
      <c r="MF22" s="365"/>
      <c r="MG22" s="365"/>
      <c r="MH22" s="365"/>
      <c r="MI22" s="365"/>
      <c r="MJ22" s="365"/>
      <c r="MK22" s="365"/>
    </row>
    <row r="23" spans="1:349" s="366" customFormat="1" ht="14.4">
      <c r="A23" s="356">
        <v>6155400</v>
      </c>
      <c r="B23" s="357" t="s">
        <v>108</v>
      </c>
      <c r="C23" s="358"/>
      <c r="D23" s="359">
        <v>107</v>
      </c>
      <c r="E23" s="360"/>
      <c r="F23" s="361" t="str">
        <f t="shared" si="0"/>
        <v>0</v>
      </c>
      <c r="G23" s="361">
        <f>IFERROR(VLOOKUP($A23,'[1]bal 300618'!$A$83:$F$173,6,FALSE),0)</f>
        <v>0</v>
      </c>
      <c r="H23" s="364"/>
      <c r="I23" s="364">
        <f t="shared" si="3"/>
        <v>0</v>
      </c>
      <c r="J23" s="362" t="e">
        <f>+I23-#REF!</f>
        <v>#REF!</v>
      </c>
      <c r="K23" s="365"/>
      <c r="L23" s="365"/>
      <c r="M23" s="365"/>
      <c r="N23" s="365"/>
      <c r="O23" s="365"/>
      <c r="P23" s="365"/>
      <c r="Q23" s="365"/>
      <c r="R23" s="365"/>
      <c r="S23" s="365"/>
      <c r="T23" s="365"/>
      <c r="U23" s="365"/>
      <c r="V23" s="365"/>
      <c r="W23" s="365"/>
      <c r="X23" s="365"/>
      <c r="Y23" s="365"/>
      <c r="Z23" s="365"/>
      <c r="AA23" s="365"/>
      <c r="AB23" s="365"/>
      <c r="AC23" s="365"/>
      <c r="AD23" s="365"/>
      <c r="AE23" s="365"/>
      <c r="AF23" s="365"/>
      <c r="AG23" s="365"/>
      <c r="AH23" s="365"/>
      <c r="AI23" s="365"/>
      <c r="AJ23" s="365"/>
      <c r="AK23" s="365"/>
      <c r="AL23" s="365"/>
      <c r="AM23" s="365"/>
      <c r="AN23" s="365"/>
      <c r="AO23" s="365"/>
      <c r="AP23" s="365"/>
      <c r="AQ23" s="365"/>
      <c r="AR23" s="365"/>
      <c r="AS23" s="365"/>
      <c r="AT23" s="365"/>
      <c r="AU23" s="365"/>
      <c r="AV23" s="365"/>
      <c r="AW23" s="365"/>
      <c r="AX23" s="365"/>
      <c r="AY23" s="365"/>
      <c r="AZ23" s="365"/>
      <c r="BA23" s="365"/>
      <c r="BB23" s="365"/>
      <c r="BC23" s="365"/>
      <c r="BD23" s="365"/>
      <c r="BE23" s="365"/>
      <c r="BF23" s="365"/>
      <c r="BG23" s="365"/>
      <c r="BH23" s="365"/>
      <c r="BI23" s="365"/>
      <c r="BJ23" s="365"/>
      <c r="BK23" s="365"/>
      <c r="BL23" s="365"/>
      <c r="BM23" s="365"/>
      <c r="BN23" s="365"/>
      <c r="BO23" s="365"/>
      <c r="BP23" s="365"/>
      <c r="BQ23" s="365"/>
      <c r="BR23" s="365"/>
      <c r="BS23" s="365"/>
      <c r="BT23" s="365"/>
      <c r="BU23" s="365"/>
      <c r="BV23" s="365"/>
      <c r="BW23" s="365"/>
      <c r="BX23" s="365"/>
      <c r="BY23" s="365"/>
      <c r="BZ23" s="365"/>
      <c r="CA23" s="365"/>
      <c r="CB23" s="365"/>
      <c r="CC23" s="365"/>
      <c r="CD23" s="365"/>
      <c r="CE23" s="365"/>
      <c r="CF23" s="365"/>
      <c r="CG23" s="365"/>
      <c r="CH23" s="365"/>
      <c r="CI23" s="365"/>
      <c r="CJ23" s="365"/>
      <c r="CK23" s="365"/>
      <c r="CL23" s="365"/>
      <c r="CM23" s="365"/>
      <c r="CN23" s="365"/>
      <c r="CO23" s="365"/>
      <c r="CP23" s="365"/>
      <c r="CQ23" s="365"/>
      <c r="CR23" s="365"/>
      <c r="CS23" s="365"/>
      <c r="CT23" s="365"/>
      <c r="CU23" s="365"/>
      <c r="CV23" s="365"/>
      <c r="CW23" s="365"/>
      <c r="CX23" s="365"/>
      <c r="CY23" s="365"/>
      <c r="CZ23" s="365"/>
      <c r="DA23" s="365"/>
      <c r="DB23" s="365"/>
      <c r="DC23" s="365"/>
      <c r="DD23" s="365"/>
      <c r="DE23" s="365"/>
      <c r="DF23" s="365"/>
      <c r="DG23" s="365"/>
      <c r="DH23" s="365"/>
      <c r="DI23" s="365"/>
      <c r="DJ23" s="365"/>
      <c r="DK23" s="365"/>
      <c r="DL23" s="365"/>
      <c r="DM23" s="365"/>
      <c r="DN23" s="365"/>
      <c r="DO23" s="365"/>
      <c r="DP23" s="365"/>
      <c r="DQ23" s="365"/>
      <c r="DR23" s="365"/>
      <c r="DS23" s="365"/>
      <c r="DT23" s="365"/>
      <c r="DU23" s="365"/>
      <c r="DV23" s="365"/>
      <c r="DW23" s="365"/>
      <c r="DX23" s="365"/>
      <c r="DY23" s="365"/>
      <c r="DZ23" s="365"/>
      <c r="EA23" s="365"/>
      <c r="EB23" s="365"/>
      <c r="EC23" s="365"/>
      <c r="ED23" s="365"/>
      <c r="EE23" s="365"/>
      <c r="EF23" s="365"/>
      <c r="EG23" s="365"/>
      <c r="EH23" s="365"/>
      <c r="EI23" s="365"/>
      <c r="EJ23" s="365"/>
      <c r="EK23" s="365"/>
      <c r="EL23" s="365"/>
      <c r="EM23" s="365"/>
      <c r="EN23" s="365"/>
      <c r="EO23" s="365"/>
      <c r="EP23" s="365"/>
      <c r="EQ23" s="365"/>
      <c r="ER23" s="365"/>
      <c r="ES23" s="365"/>
      <c r="ET23" s="365"/>
      <c r="EU23" s="365"/>
      <c r="EV23" s="365"/>
      <c r="EW23" s="365"/>
      <c r="EX23" s="365"/>
      <c r="EY23" s="365"/>
      <c r="EZ23" s="365"/>
      <c r="FA23" s="365"/>
      <c r="FB23" s="365"/>
      <c r="FC23" s="365"/>
      <c r="FD23" s="365"/>
      <c r="FE23" s="365"/>
      <c r="FF23" s="365"/>
      <c r="FG23" s="365"/>
      <c r="FH23" s="365"/>
      <c r="FI23" s="365"/>
      <c r="FJ23" s="365"/>
      <c r="FK23" s="365"/>
      <c r="FL23" s="365"/>
      <c r="FM23" s="365"/>
      <c r="FN23" s="365"/>
      <c r="FO23" s="365"/>
      <c r="FP23" s="365"/>
      <c r="FQ23" s="365"/>
      <c r="FR23" s="365"/>
      <c r="FS23" s="365"/>
      <c r="FT23" s="365"/>
      <c r="FU23" s="365"/>
      <c r="FV23" s="365"/>
      <c r="FW23" s="365"/>
      <c r="FX23" s="365"/>
      <c r="FY23" s="365"/>
      <c r="FZ23" s="365"/>
      <c r="GA23" s="365"/>
      <c r="GB23" s="365"/>
      <c r="GC23" s="365"/>
      <c r="GD23" s="365"/>
      <c r="GE23" s="365"/>
      <c r="GF23" s="365"/>
      <c r="GG23" s="365"/>
      <c r="GH23" s="365"/>
      <c r="GI23" s="365"/>
      <c r="GJ23" s="365"/>
      <c r="GK23" s="365"/>
      <c r="GL23" s="365"/>
      <c r="GM23" s="365"/>
      <c r="GN23" s="365"/>
      <c r="GO23" s="365"/>
      <c r="GP23" s="365"/>
      <c r="GQ23" s="365"/>
      <c r="GR23" s="365"/>
      <c r="GS23" s="365"/>
      <c r="GT23" s="365"/>
      <c r="GU23" s="365"/>
      <c r="GV23" s="365"/>
      <c r="GW23" s="365"/>
      <c r="GX23" s="365"/>
      <c r="GY23" s="365"/>
      <c r="GZ23" s="365"/>
      <c r="HA23" s="365"/>
      <c r="HB23" s="365"/>
      <c r="HC23" s="365"/>
      <c r="HD23" s="365"/>
      <c r="HE23" s="365"/>
      <c r="HF23" s="365"/>
      <c r="HG23" s="365"/>
      <c r="HH23" s="365"/>
      <c r="HI23" s="365"/>
      <c r="HJ23" s="365"/>
      <c r="HK23" s="365"/>
      <c r="HL23" s="365"/>
      <c r="HM23" s="365"/>
      <c r="HN23" s="365"/>
      <c r="HO23" s="365"/>
      <c r="HP23" s="365"/>
      <c r="HQ23" s="365"/>
      <c r="HR23" s="365"/>
      <c r="HS23" s="365"/>
      <c r="HT23" s="365"/>
      <c r="HU23" s="365"/>
      <c r="HV23" s="365"/>
      <c r="HW23" s="365"/>
      <c r="HX23" s="365"/>
      <c r="HY23" s="365"/>
      <c r="HZ23" s="365"/>
      <c r="IA23" s="365"/>
      <c r="IB23" s="365"/>
      <c r="IC23" s="365"/>
      <c r="ID23" s="365"/>
      <c r="IE23" s="365"/>
      <c r="IF23" s="365"/>
      <c r="IG23" s="365"/>
      <c r="IH23" s="365"/>
      <c r="II23" s="365"/>
      <c r="IJ23" s="365"/>
      <c r="IK23" s="365"/>
      <c r="IL23" s="365"/>
      <c r="IM23" s="365"/>
      <c r="IN23" s="365"/>
      <c r="IO23" s="365"/>
      <c r="IP23" s="365"/>
      <c r="IQ23" s="365"/>
      <c r="IR23" s="365"/>
      <c r="IS23" s="365"/>
      <c r="IT23" s="365"/>
      <c r="IU23" s="365"/>
      <c r="IV23" s="365"/>
      <c r="IW23" s="365"/>
      <c r="IX23" s="365"/>
      <c r="IY23" s="365"/>
      <c r="IZ23" s="365"/>
      <c r="JA23" s="365"/>
      <c r="JB23" s="365"/>
      <c r="JC23" s="365"/>
      <c r="JD23" s="365"/>
      <c r="JE23" s="365"/>
      <c r="JF23" s="365"/>
      <c r="JG23" s="365"/>
      <c r="JH23" s="365"/>
      <c r="JI23" s="365"/>
      <c r="JJ23" s="365"/>
      <c r="JK23" s="365"/>
      <c r="JL23" s="365"/>
      <c r="JM23" s="365"/>
      <c r="JN23" s="365"/>
      <c r="JO23" s="365"/>
      <c r="JP23" s="365"/>
      <c r="JQ23" s="365"/>
      <c r="JR23" s="365"/>
      <c r="JS23" s="365"/>
      <c r="JT23" s="365"/>
      <c r="JU23" s="365"/>
      <c r="JV23" s="365"/>
      <c r="JW23" s="365"/>
      <c r="JX23" s="365"/>
      <c r="JY23" s="365"/>
      <c r="JZ23" s="365"/>
      <c r="KA23" s="365"/>
      <c r="KB23" s="365"/>
      <c r="KC23" s="365"/>
      <c r="KD23" s="365"/>
      <c r="KE23" s="365"/>
      <c r="KF23" s="365"/>
      <c r="KG23" s="365"/>
      <c r="KH23" s="365"/>
      <c r="KI23" s="365"/>
      <c r="KJ23" s="365"/>
      <c r="KK23" s="365"/>
      <c r="KL23" s="365"/>
      <c r="KM23" s="365"/>
      <c r="KN23" s="365"/>
      <c r="KO23" s="365"/>
      <c r="KP23" s="365"/>
      <c r="KQ23" s="365"/>
      <c r="KR23" s="365"/>
      <c r="KS23" s="365"/>
      <c r="KT23" s="365"/>
      <c r="KU23" s="365"/>
      <c r="KV23" s="365"/>
      <c r="KW23" s="365"/>
      <c r="KX23" s="365"/>
      <c r="KY23" s="365"/>
      <c r="KZ23" s="365"/>
      <c r="LA23" s="365"/>
      <c r="LB23" s="365"/>
      <c r="LC23" s="365"/>
      <c r="LD23" s="365"/>
      <c r="LE23" s="365"/>
      <c r="LF23" s="365"/>
      <c r="LG23" s="365"/>
      <c r="LH23" s="365"/>
      <c r="LI23" s="365"/>
      <c r="LJ23" s="365"/>
      <c r="LK23" s="365"/>
      <c r="LL23" s="365"/>
      <c r="LM23" s="365"/>
      <c r="LN23" s="365"/>
      <c r="LO23" s="365"/>
      <c r="LP23" s="365"/>
      <c r="LQ23" s="365"/>
      <c r="LR23" s="365"/>
      <c r="LS23" s="365"/>
      <c r="LT23" s="365"/>
      <c r="LU23" s="365"/>
      <c r="LV23" s="365"/>
      <c r="LW23" s="365"/>
      <c r="LX23" s="365"/>
      <c r="LY23" s="365"/>
      <c r="LZ23" s="365"/>
      <c r="MA23" s="365"/>
      <c r="MB23" s="365"/>
      <c r="MC23" s="365"/>
      <c r="MD23" s="365"/>
      <c r="ME23" s="365"/>
      <c r="MF23" s="365"/>
      <c r="MG23" s="365"/>
      <c r="MH23" s="365"/>
      <c r="MI23" s="365"/>
      <c r="MJ23" s="365"/>
      <c r="MK23" s="365"/>
    </row>
    <row r="24" spans="1:349" s="366" customFormat="1" ht="14.4">
      <c r="A24" s="356">
        <v>6155600</v>
      </c>
      <c r="B24" s="357" t="s">
        <v>41</v>
      </c>
      <c r="C24" s="358" t="s">
        <v>140</v>
      </c>
      <c r="D24" s="359">
        <v>107</v>
      </c>
      <c r="E24" s="360"/>
      <c r="F24" s="361" t="str">
        <f t="shared" si="0"/>
        <v>0</v>
      </c>
      <c r="G24" s="361">
        <f>IFERROR(VLOOKUP($A24,'[1]bal 300618'!$A$83:$F$173,6,FALSE),0)</f>
        <v>1888.99</v>
      </c>
      <c r="H24" s="364"/>
      <c r="I24" s="364">
        <f t="shared" si="3"/>
        <v>1888.99</v>
      </c>
      <c r="J24" s="362" t="e">
        <f>+I24-#REF!</f>
        <v>#REF!</v>
      </c>
      <c r="K24" s="365"/>
      <c r="L24" s="365"/>
      <c r="M24" s="365"/>
      <c r="N24" s="365"/>
      <c r="O24" s="365"/>
      <c r="P24" s="365"/>
      <c r="Q24" s="365"/>
      <c r="R24" s="365"/>
      <c r="S24" s="365"/>
      <c r="T24" s="365"/>
      <c r="U24" s="365"/>
      <c r="V24" s="365"/>
      <c r="W24" s="365"/>
      <c r="X24" s="365"/>
      <c r="Y24" s="365"/>
      <c r="Z24" s="365"/>
      <c r="AA24" s="365"/>
      <c r="AB24" s="365"/>
      <c r="AC24" s="365"/>
      <c r="AD24" s="365"/>
      <c r="AE24" s="365"/>
      <c r="AF24" s="365"/>
      <c r="AG24" s="365"/>
      <c r="AH24" s="365"/>
      <c r="AI24" s="365"/>
      <c r="AJ24" s="365"/>
      <c r="AK24" s="365"/>
      <c r="AL24" s="365"/>
      <c r="AM24" s="365"/>
      <c r="AN24" s="365"/>
      <c r="AO24" s="365"/>
      <c r="AP24" s="365"/>
      <c r="AQ24" s="365"/>
      <c r="AR24" s="365"/>
      <c r="AS24" s="365"/>
      <c r="AT24" s="365"/>
      <c r="AU24" s="365"/>
      <c r="AV24" s="365"/>
      <c r="AW24" s="365"/>
      <c r="AX24" s="365"/>
      <c r="AY24" s="365"/>
      <c r="AZ24" s="365"/>
      <c r="BA24" s="365"/>
      <c r="BB24" s="365"/>
      <c r="BC24" s="365"/>
      <c r="BD24" s="365"/>
      <c r="BE24" s="365"/>
      <c r="BF24" s="365"/>
      <c r="BG24" s="365"/>
      <c r="BH24" s="365"/>
      <c r="BI24" s="365"/>
      <c r="BJ24" s="365"/>
      <c r="BK24" s="365"/>
      <c r="BL24" s="365"/>
      <c r="BM24" s="365"/>
      <c r="BN24" s="365"/>
      <c r="BO24" s="365"/>
      <c r="BP24" s="365"/>
      <c r="BQ24" s="365"/>
      <c r="BR24" s="365"/>
      <c r="BS24" s="365"/>
      <c r="BT24" s="365"/>
      <c r="BU24" s="365"/>
      <c r="BV24" s="365"/>
      <c r="BW24" s="365"/>
      <c r="BX24" s="365"/>
      <c r="BY24" s="365"/>
      <c r="BZ24" s="365"/>
      <c r="CA24" s="365"/>
      <c r="CB24" s="365"/>
      <c r="CC24" s="365"/>
      <c r="CD24" s="365"/>
      <c r="CE24" s="365"/>
      <c r="CF24" s="365"/>
      <c r="CG24" s="365"/>
      <c r="CH24" s="365"/>
      <c r="CI24" s="365"/>
      <c r="CJ24" s="365"/>
      <c r="CK24" s="365"/>
      <c r="CL24" s="365"/>
      <c r="CM24" s="365"/>
      <c r="CN24" s="365"/>
      <c r="CO24" s="365"/>
      <c r="CP24" s="365"/>
      <c r="CQ24" s="365"/>
      <c r="CR24" s="365"/>
      <c r="CS24" s="365"/>
      <c r="CT24" s="365"/>
      <c r="CU24" s="365"/>
      <c r="CV24" s="365"/>
      <c r="CW24" s="365"/>
      <c r="CX24" s="365"/>
      <c r="CY24" s="365"/>
      <c r="CZ24" s="365"/>
      <c r="DA24" s="365"/>
      <c r="DB24" s="365"/>
      <c r="DC24" s="365"/>
      <c r="DD24" s="365"/>
      <c r="DE24" s="365"/>
      <c r="DF24" s="365"/>
      <c r="DG24" s="365"/>
      <c r="DH24" s="365"/>
      <c r="DI24" s="365"/>
      <c r="DJ24" s="365"/>
      <c r="DK24" s="365"/>
      <c r="DL24" s="365"/>
      <c r="DM24" s="365"/>
      <c r="DN24" s="365"/>
      <c r="DO24" s="365"/>
      <c r="DP24" s="365"/>
      <c r="DQ24" s="365"/>
      <c r="DR24" s="365"/>
      <c r="DS24" s="365"/>
      <c r="DT24" s="365"/>
      <c r="DU24" s="365"/>
      <c r="DV24" s="365"/>
      <c r="DW24" s="365"/>
      <c r="DX24" s="365"/>
      <c r="DY24" s="365"/>
      <c r="DZ24" s="365"/>
      <c r="EA24" s="365"/>
      <c r="EB24" s="365"/>
      <c r="EC24" s="365"/>
      <c r="ED24" s="365"/>
      <c r="EE24" s="365"/>
      <c r="EF24" s="365"/>
      <c r="EG24" s="365"/>
      <c r="EH24" s="365"/>
      <c r="EI24" s="365"/>
      <c r="EJ24" s="365"/>
      <c r="EK24" s="365"/>
      <c r="EL24" s="365"/>
      <c r="EM24" s="365"/>
      <c r="EN24" s="365"/>
      <c r="EO24" s="365"/>
      <c r="EP24" s="365"/>
      <c r="EQ24" s="365"/>
      <c r="ER24" s="365"/>
      <c r="ES24" s="365"/>
      <c r="ET24" s="365"/>
      <c r="EU24" s="365"/>
      <c r="EV24" s="365"/>
      <c r="EW24" s="365"/>
      <c r="EX24" s="365"/>
      <c r="EY24" s="365"/>
      <c r="EZ24" s="365"/>
      <c r="FA24" s="365"/>
      <c r="FB24" s="365"/>
      <c r="FC24" s="365"/>
      <c r="FD24" s="365"/>
      <c r="FE24" s="365"/>
      <c r="FF24" s="365"/>
      <c r="FG24" s="365"/>
      <c r="FH24" s="365"/>
      <c r="FI24" s="365"/>
      <c r="FJ24" s="365"/>
      <c r="FK24" s="365"/>
      <c r="FL24" s="365"/>
      <c r="FM24" s="365"/>
      <c r="FN24" s="365"/>
      <c r="FO24" s="365"/>
      <c r="FP24" s="365"/>
      <c r="FQ24" s="365"/>
      <c r="FR24" s="365"/>
      <c r="FS24" s="365"/>
      <c r="FT24" s="365"/>
      <c r="FU24" s="365"/>
      <c r="FV24" s="365"/>
      <c r="FW24" s="365"/>
      <c r="FX24" s="365"/>
      <c r="FY24" s="365"/>
      <c r="FZ24" s="365"/>
      <c r="GA24" s="365"/>
      <c r="GB24" s="365"/>
      <c r="GC24" s="365"/>
      <c r="GD24" s="365"/>
      <c r="GE24" s="365"/>
      <c r="GF24" s="365"/>
      <c r="GG24" s="365"/>
      <c r="GH24" s="365"/>
      <c r="GI24" s="365"/>
      <c r="GJ24" s="365"/>
      <c r="GK24" s="365"/>
      <c r="GL24" s="365"/>
      <c r="GM24" s="365"/>
      <c r="GN24" s="365"/>
      <c r="GO24" s="365"/>
      <c r="GP24" s="365"/>
      <c r="GQ24" s="365"/>
      <c r="GR24" s="365"/>
      <c r="GS24" s="365"/>
      <c r="GT24" s="365"/>
      <c r="GU24" s="365"/>
      <c r="GV24" s="365"/>
      <c r="GW24" s="365"/>
      <c r="GX24" s="365"/>
      <c r="GY24" s="365"/>
      <c r="GZ24" s="365"/>
      <c r="HA24" s="365"/>
      <c r="HB24" s="365"/>
      <c r="HC24" s="365"/>
      <c r="HD24" s="365"/>
      <c r="HE24" s="365"/>
      <c r="HF24" s="365"/>
      <c r="HG24" s="365"/>
      <c r="HH24" s="365"/>
      <c r="HI24" s="365"/>
      <c r="HJ24" s="365"/>
      <c r="HK24" s="365"/>
      <c r="HL24" s="365"/>
      <c r="HM24" s="365"/>
      <c r="HN24" s="365"/>
      <c r="HO24" s="365"/>
      <c r="HP24" s="365"/>
      <c r="HQ24" s="365"/>
      <c r="HR24" s="365"/>
      <c r="HS24" s="365"/>
      <c r="HT24" s="365"/>
      <c r="HU24" s="365"/>
      <c r="HV24" s="365"/>
      <c r="HW24" s="365"/>
      <c r="HX24" s="365"/>
      <c r="HY24" s="365"/>
      <c r="HZ24" s="365"/>
      <c r="IA24" s="365"/>
      <c r="IB24" s="365"/>
      <c r="IC24" s="365"/>
      <c r="ID24" s="365"/>
      <c r="IE24" s="365"/>
      <c r="IF24" s="365"/>
      <c r="IG24" s="365"/>
      <c r="IH24" s="365"/>
      <c r="II24" s="365"/>
      <c r="IJ24" s="365"/>
      <c r="IK24" s="365"/>
      <c r="IL24" s="365"/>
      <c r="IM24" s="365"/>
      <c r="IN24" s="365"/>
      <c r="IO24" s="365"/>
      <c r="IP24" s="365"/>
      <c r="IQ24" s="365"/>
      <c r="IR24" s="365"/>
      <c r="IS24" s="365"/>
      <c r="IT24" s="365"/>
      <c r="IU24" s="365"/>
      <c r="IV24" s="365"/>
      <c r="IW24" s="365"/>
      <c r="IX24" s="365"/>
      <c r="IY24" s="365"/>
      <c r="IZ24" s="365"/>
      <c r="JA24" s="365"/>
      <c r="JB24" s="365"/>
      <c r="JC24" s="365"/>
      <c r="JD24" s="365"/>
      <c r="JE24" s="365"/>
      <c r="JF24" s="365"/>
      <c r="JG24" s="365"/>
      <c r="JH24" s="365"/>
      <c r="JI24" s="365"/>
      <c r="JJ24" s="365"/>
      <c r="JK24" s="365"/>
      <c r="JL24" s="365"/>
      <c r="JM24" s="365"/>
      <c r="JN24" s="365"/>
      <c r="JO24" s="365"/>
      <c r="JP24" s="365"/>
      <c r="JQ24" s="365"/>
      <c r="JR24" s="365"/>
      <c r="JS24" s="365"/>
      <c r="JT24" s="365"/>
      <c r="JU24" s="365"/>
      <c r="JV24" s="365"/>
      <c r="JW24" s="365"/>
      <c r="JX24" s="365"/>
      <c r="JY24" s="365"/>
      <c r="JZ24" s="365"/>
      <c r="KA24" s="365"/>
      <c r="KB24" s="365"/>
      <c r="KC24" s="365"/>
      <c r="KD24" s="365"/>
      <c r="KE24" s="365"/>
      <c r="KF24" s="365"/>
      <c r="KG24" s="365"/>
      <c r="KH24" s="365"/>
      <c r="KI24" s="365"/>
      <c r="KJ24" s="365"/>
      <c r="KK24" s="365"/>
      <c r="KL24" s="365"/>
      <c r="KM24" s="365"/>
      <c r="KN24" s="365"/>
      <c r="KO24" s="365"/>
      <c r="KP24" s="365"/>
      <c r="KQ24" s="365"/>
      <c r="KR24" s="365"/>
      <c r="KS24" s="365"/>
      <c r="KT24" s="365"/>
      <c r="KU24" s="365"/>
      <c r="KV24" s="365"/>
      <c r="KW24" s="365"/>
      <c r="KX24" s="365"/>
      <c r="KY24" s="365"/>
      <c r="KZ24" s="365"/>
      <c r="LA24" s="365"/>
      <c r="LB24" s="365"/>
      <c r="LC24" s="365"/>
      <c r="LD24" s="365"/>
      <c r="LE24" s="365"/>
      <c r="LF24" s="365"/>
      <c r="LG24" s="365"/>
      <c r="LH24" s="365"/>
      <c r="LI24" s="365"/>
      <c r="LJ24" s="365"/>
      <c r="LK24" s="365"/>
      <c r="LL24" s="365"/>
      <c r="LM24" s="365"/>
      <c r="LN24" s="365"/>
      <c r="LO24" s="365"/>
      <c r="LP24" s="365"/>
      <c r="LQ24" s="365"/>
      <c r="LR24" s="365"/>
      <c r="LS24" s="365"/>
      <c r="LT24" s="365"/>
      <c r="LU24" s="365"/>
      <c r="LV24" s="365"/>
      <c r="LW24" s="365"/>
      <c r="LX24" s="365"/>
      <c r="LY24" s="365"/>
      <c r="LZ24" s="365"/>
      <c r="MA24" s="365"/>
      <c r="MB24" s="365"/>
      <c r="MC24" s="365"/>
      <c r="MD24" s="365"/>
      <c r="ME24" s="365"/>
      <c r="MF24" s="365"/>
      <c r="MG24" s="365"/>
      <c r="MH24" s="365"/>
      <c r="MI24" s="365"/>
      <c r="MJ24" s="365"/>
      <c r="MK24" s="365"/>
    </row>
    <row r="25" spans="1:349" s="366" customFormat="1" ht="14.4">
      <c r="A25" s="356">
        <v>6155800</v>
      </c>
      <c r="B25" s="357" t="s">
        <v>42</v>
      </c>
      <c r="C25" s="358"/>
      <c r="D25" s="359">
        <v>107</v>
      </c>
      <c r="E25" s="360"/>
      <c r="F25" s="361" t="str">
        <f t="shared" si="0"/>
        <v>0</v>
      </c>
      <c r="G25" s="361">
        <f>IFERROR(VLOOKUP($A25,'[1]bal 300618'!$A$83:$F$173,6,FALSE),0)</f>
        <v>2840.84</v>
      </c>
      <c r="H25" s="364"/>
      <c r="I25" s="364">
        <f t="shared" si="3"/>
        <v>2840.84</v>
      </c>
      <c r="J25" s="362" t="e">
        <f>+I25-#REF!</f>
        <v>#REF!</v>
      </c>
      <c r="K25" s="365"/>
      <c r="L25" s="365"/>
      <c r="M25" s="365"/>
      <c r="N25" s="365"/>
      <c r="O25" s="365"/>
      <c r="P25" s="365"/>
      <c r="Q25" s="365"/>
      <c r="R25" s="365"/>
      <c r="S25" s="365"/>
      <c r="T25" s="365"/>
      <c r="U25" s="365"/>
      <c r="V25" s="365"/>
      <c r="W25" s="365"/>
      <c r="X25" s="365"/>
      <c r="Y25" s="365"/>
      <c r="Z25" s="365"/>
      <c r="AA25" s="365"/>
      <c r="AB25" s="365"/>
      <c r="AC25" s="365"/>
      <c r="AD25" s="365"/>
      <c r="AE25" s="365"/>
      <c r="AF25" s="365"/>
      <c r="AG25" s="365"/>
      <c r="AH25" s="365"/>
      <c r="AI25" s="365"/>
      <c r="AJ25" s="365"/>
      <c r="AK25" s="365"/>
      <c r="AL25" s="365"/>
      <c r="AM25" s="365"/>
      <c r="AN25" s="365"/>
      <c r="AO25" s="365"/>
      <c r="AP25" s="365"/>
      <c r="AQ25" s="365"/>
      <c r="AR25" s="365"/>
      <c r="AS25" s="365"/>
      <c r="AT25" s="365"/>
      <c r="AU25" s="365"/>
      <c r="AV25" s="365"/>
      <c r="AW25" s="365"/>
      <c r="AX25" s="365"/>
      <c r="AY25" s="365"/>
      <c r="AZ25" s="365"/>
      <c r="BA25" s="365"/>
      <c r="BB25" s="365"/>
      <c r="BC25" s="365"/>
      <c r="BD25" s="365"/>
      <c r="BE25" s="365"/>
      <c r="BF25" s="365"/>
      <c r="BG25" s="365"/>
      <c r="BH25" s="365"/>
      <c r="BI25" s="365"/>
      <c r="BJ25" s="365"/>
      <c r="BK25" s="365"/>
      <c r="BL25" s="365"/>
      <c r="BM25" s="365"/>
      <c r="BN25" s="365"/>
      <c r="BO25" s="365"/>
      <c r="BP25" s="365"/>
      <c r="BQ25" s="365"/>
      <c r="BR25" s="365"/>
      <c r="BS25" s="365"/>
      <c r="BT25" s="365"/>
      <c r="BU25" s="365"/>
      <c r="BV25" s="365"/>
      <c r="BW25" s="365"/>
      <c r="BX25" s="365"/>
      <c r="BY25" s="365"/>
      <c r="BZ25" s="365"/>
      <c r="CA25" s="365"/>
      <c r="CB25" s="365"/>
      <c r="CC25" s="365"/>
      <c r="CD25" s="365"/>
      <c r="CE25" s="365"/>
      <c r="CF25" s="365"/>
      <c r="CG25" s="365"/>
      <c r="CH25" s="365"/>
      <c r="CI25" s="365"/>
      <c r="CJ25" s="365"/>
      <c r="CK25" s="365"/>
      <c r="CL25" s="365"/>
      <c r="CM25" s="365"/>
      <c r="CN25" s="365"/>
      <c r="CO25" s="365"/>
      <c r="CP25" s="365"/>
      <c r="CQ25" s="365"/>
      <c r="CR25" s="365"/>
      <c r="CS25" s="365"/>
      <c r="CT25" s="365"/>
      <c r="CU25" s="365"/>
      <c r="CV25" s="365"/>
      <c r="CW25" s="365"/>
      <c r="CX25" s="365"/>
      <c r="CY25" s="365"/>
      <c r="CZ25" s="365"/>
      <c r="DA25" s="365"/>
      <c r="DB25" s="365"/>
      <c r="DC25" s="365"/>
      <c r="DD25" s="365"/>
      <c r="DE25" s="365"/>
      <c r="DF25" s="365"/>
      <c r="DG25" s="365"/>
      <c r="DH25" s="365"/>
      <c r="DI25" s="365"/>
      <c r="DJ25" s="365"/>
      <c r="DK25" s="365"/>
      <c r="DL25" s="365"/>
      <c r="DM25" s="365"/>
      <c r="DN25" s="365"/>
      <c r="DO25" s="365"/>
      <c r="DP25" s="365"/>
      <c r="DQ25" s="365"/>
      <c r="DR25" s="365"/>
      <c r="DS25" s="365"/>
      <c r="DT25" s="365"/>
      <c r="DU25" s="365"/>
      <c r="DV25" s="365"/>
      <c r="DW25" s="365"/>
      <c r="DX25" s="365"/>
      <c r="DY25" s="365"/>
      <c r="DZ25" s="365"/>
      <c r="EA25" s="365"/>
      <c r="EB25" s="365"/>
      <c r="EC25" s="365"/>
      <c r="ED25" s="365"/>
      <c r="EE25" s="365"/>
      <c r="EF25" s="365"/>
      <c r="EG25" s="365"/>
      <c r="EH25" s="365"/>
      <c r="EI25" s="365"/>
      <c r="EJ25" s="365"/>
      <c r="EK25" s="365"/>
      <c r="EL25" s="365"/>
      <c r="EM25" s="365"/>
      <c r="EN25" s="365"/>
      <c r="EO25" s="365"/>
      <c r="EP25" s="365"/>
      <c r="EQ25" s="365"/>
      <c r="ER25" s="365"/>
      <c r="ES25" s="365"/>
      <c r="ET25" s="365"/>
      <c r="EU25" s="365"/>
      <c r="EV25" s="365"/>
      <c r="EW25" s="365"/>
      <c r="EX25" s="365"/>
      <c r="EY25" s="365"/>
      <c r="EZ25" s="365"/>
      <c r="FA25" s="365"/>
      <c r="FB25" s="365"/>
      <c r="FC25" s="365"/>
      <c r="FD25" s="365"/>
      <c r="FE25" s="365"/>
      <c r="FF25" s="365"/>
      <c r="FG25" s="365"/>
      <c r="FH25" s="365"/>
      <c r="FI25" s="365"/>
      <c r="FJ25" s="365"/>
      <c r="FK25" s="365"/>
      <c r="FL25" s="365"/>
      <c r="FM25" s="365"/>
      <c r="FN25" s="365"/>
      <c r="FO25" s="365"/>
      <c r="FP25" s="365"/>
      <c r="FQ25" s="365"/>
      <c r="FR25" s="365"/>
      <c r="FS25" s="365"/>
      <c r="FT25" s="365"/>
      <c r="FU25" s="365"/>
      <c r="FV25" s="365"/>
      <c r="FW25" s="365"/>
      <c r="FX25" s="365"/>
      <c r="FY25" s="365"/>
      <c r="FZ25" s="365"/>
      <c r="GA25" s="365"/>
      <c r="GB25" s="365"/>
      <c r="GC25" s="365"/>
      <c r="GD25" s="365"/>
      <c r="GE25" s="365"/>
      <c r="GF25" s="365"/>
      <c r="GG25" s="365"/>
      <c r="GH25" s="365"/>
      <c r="GI25" s="365"/>
      <c r="GJ25" s="365"/>
      <c r="GK25" s="365"/>
      <c r="GL25" s="365"/>
      <c r="GM25" s="365"/>
      <c r="GN25" s="365"/>
      <c r="GO25" s="365"/>
      <c r="GP25" s="365"/>
      <c r="GQ25" s="365"/>
      <c r="GR25" s="365"/>
      <c r="GS25" s="365"/>
      <c r="GT25" s="365"/>
      <c r="GU25" s="365"/>
      <c r="GV25" s="365"/>
      <c r="GW25" s="365"/>
      <c r="GX25" s="365"/>
      <c r="GY25" s="365"/>
      <c r="GZ25" s="365"/>
      <c r="HA25" s="365"/>
      <c r="HB25" s="365"/>
      <c r="HC25" s="365"/>
      <c r="HD25" s="365"/>
      <c r="HE25" s="365"/>
      <c r="HF25" s="365"/>
      <c r="HG25" s="365"/>
      <c r="HH25" s="365"/>
      <c r="HI25" s="365"/>
      <c r="HJ25" s="365"/>
      <c r="HK25" s="365"/>
      <c r="HL25" s="365"/>
      <c r="HM25" s="365"/>
      <c r="HN25" s="365"/>
      <c r="HO25" s="365"/>
      <c r="HP25" s="365"/>
      <c r="HQ25" s="365"/>
      <c r="HR25" s="365"/>
      <c r="HS25" s="365"/>
      <c r="HT25" s="365"/>
      <c r="HU25" s="365"/>
      <c r="HV25" s="365"/>
      <c r="HW25" s="365"/>
      <c r="HX25" s="365"/>
      <c r="HY25" s="365"/>
      <c r="HZ25" s="365"/>
      <c r="IA25" s="365"/>
      <c r="IB25" s="365"/>
      <c r="IC25" s="365"/>
      <c r="ID25" s="365"/>
      <c r="IE25" s="365"/>
      <c r="IF25" s="365"/>
      <c r="IG25" s="365"/>
      <c r="IH25" s="365"/>
      <c r="II25" s="365"/>
      <c r="IJ25" s="365"/>
      <c r="IK25" s="365"/>
      <c r="IL25" s="365"/>
      <c r="IM25" s="365"/>
      <c r="IN25" s="365"/>
      <c r="IO25" s="365"/>
      <c r="IP25" s="365"/>
      <c r="IQ25" s="365"/>
      <c r="IR25" s="365"/>
      <c r="IS25" s="365"/>
      <c r="IT25" s="365"/>
      <c r="IU25" s="365"/>
      <c r="IV25" s="365"/>
      <c r="IW25" s="365"/>
      <c r="IX25" s="365"/>
      <c r="IY25" s="365"/>
      <c r="IZ25" s="365"/>
      <c r="JA25" s="365"/>
      <c r="JB25" s="365"/>
      <c r="JC25" s="365"/>
      <c r="JD25" s="365"/>
      <c r="JE25" s="365"/>
      <c r="JF25" s="365"/>
      <c r="JG25" s="365"/>
      <c r="JH25" s="365"/>
      <c r="JI25" s="365"/>
      <c r="JJ25" s="365"/>
      <c r="JK25" s="365"/>
      <c r="JL25" s="365"/>
      <c r="JM25" s="365"/>
      <c r="JN25" s="365"/>
      <c r="JO25" s="365"/>
      <c r="JP25" s="365"/>
      <c r="JQ25" s="365"/>
      <c r="JR25" s="365"/>
      <c r="JS25" s="365"/>
      <c r="JT25" s="365"/>
      <c r="JU25" s="365"/>
      <c r="JV25" s="365"/>
      <c r="JW25" s="365"/>
      <c r="JX25" s="365"/>
      <c r="JY25" s="365"/>
      <c r="JZ25" s="365"/>
      <c r="KA25" s="365"/>
      <c r="KB25" s="365"/>
      <c r="KC25" s="365"/>
      <c r="KD25" s="365"/>
      <c r="KE25" s="365"/>
      <c r="KF25" s="365"/>
      <c r="KG25" s="365"/>
      <c r="KH25" s="365"/>
      <c r="KI25" s="365"/>
      <c r="KJ25" s="365"/>
      <c r="KK25" s="365"/>
      <c r="KL25" s="365"/>
      <c r="KM25" s="365"/>
      <c r="KN25" s="365"/>
      <c r="KO25" s="365"/>
      <c r="KP25" s="365"/>
      <c r="KQ25" s="365"/>
      <c r="KR25" s="365"/>
      <c r="KS25" s="365"/>
      <c r="KT25" s="365"/>
      <c r="KU25" s="365"/>
      <c r="KV25" s="365"/>
      <c r="KW25" s="365"/>
      <c r="KX25" s="365"/>
      <c r="KY25" s="365"/>
      <c r="KZ25" s="365"/>
      <c r="LA25" s="365"/>
      <c r="LB25" s="365"/>
      <c r="LC25" s="365"/>
      <c r="LD25" s="365"/>
      <c r="LE25" s="365"/>
      <c r="LF25" s="365"/>
      <c r="LG25" s="365"/>
      <c r="LH25" s="365"/>
      <c r="LI25" s="365"/>
      <c r="LJ25" s="365"/>
      <c r="LK25" s="365"/>
      <c r="LL25" s="365"/>
      <c r="LM25" s="365"/>
      <c r="LN25" s="365"/>
      <c r="LO25" s="365"/>
      <c r="LP25" s="365"/>
      <c r="LQ25" s="365"/>
      <c r="LR25" s="365"/>
      <c r="LS25" s="365"/>
      <c r="LT25" s="365"/>
      <c r="LU25" s="365"/>
      <c r="LV25" s="365"/>
      <c r="LW25" s="365"/>
      <c r="LX25" s="365"/>
      <c r="LY25" s="365"/>
      <c r="LZ25" s="365"/>
      <c r="MA25" s="365"/>
      <c r="MB25" s="365"/>
      <c r="MC25" s="365"/>
      <c r="MD25" s="365"/>
      <c r="ME25" s="365"/>
      <c r="MF25" s="365"/>
      <c r="MG25" s="365"/>
      <c r="MH25" s="365"/>
      <c r="MI25" s="365"/>
      <c r="MJ25" s="365"/>
      <c r="MK25" s="365"/>
    </row>
    <row r="26" spans="1:349" s="366" customFormat="1" ht="14.4">
      <c r="A26" s="356">
        <v>6171000</v>
      </c>
      <c r="B26" s="357" t="s">
        <v>44</v>
      </c>
      <c r="C26" s="358"/>
      <c r="D26" s="359">
        <v>108</v>
      </c>
      <c r="E26" s="360"/>
      <c r="F26" s="361" t="str">
        <f t="shared" si="0"/>
        <v>0</v>
      </c>
      <c r="G26" s="361">
        <f>IFERROR(VLOOKUP($A26,'[1]bal 300618'!$A$83:$F$173,6,FALSE),0)</f>
        <v>920</v>
      </c>
      <c r="H26" s="364"/>
      <c r="I26" s="364">
        <f t="shared" si="3"/>
        <v>920</v>
      </c>
      <c r="J26" s="362" t="e">
        <f>+I26-#REF!</f>
        <v>#REF!</v>
      </c>
      <c r="K26" s="365"/>
      <c r="L26" s="365"/>
      <c r="M26" s="365"/>
      <c r="N26" s="365"/>
      <c r="O26" s="365"/>
      <c r="P26" s="365"/>
      <c r="Q26" s="365"/>
      <c r="R26" s="365"/>
      <c r="S26" s="365"/>
      <c r="T26" s="365"/>
      <c r="U26" s="365"/>
      <c r="V26" s="365"/>
      <c r="W26" s="365"/>
      <c r="X26" s="365"/>
      <c r="Y26" s="365"/>
      <c r="Z26" s="365"/>
      <c r="AA26" s="365"/>
      <c r="AB26" s="365"/>
      <c r="AC26" s="365"/>
      <c r="AD26" s="365"/>
      <c r="AE26" s="365"/>
      <c r="AF26" s="365"/>
      <c r="AG26" s="365"/>
      <c r="AH26" s="365"/>
      <c r="AI26" s="365"/>
      <c r="AJ26" s="365"/>
      <c r="AK26" s="365"/>
      <c r="AL26" s="365"/>
      <c r="AM26" s="365"/>
      <c r="AN26" s="365"/>
      <c r="AO26" s="365"/>
      <c r="AP26" s="365"/>
      <c r="AQ26" s="365"/>
      <c r="AR26" s="365"/>
      <c r="AS26" s="365"/>
      <c r="AT26" s="365"/>
      <c r="AU26" s="365"/>
      <c r="AV26" s="365"/>
      <c r="AW26" s="365"/>
      <c r="AX26" s="365"/>
      <c r="AY26" s="365"/>
      <c r="AZ26" s="365"/>
      <c r="BA26" s="365"/>
      <c r="BB26" s="365"/>
      <c r="BC26" s="365"/>
      <c r="BD26" s="365"/>
      <c r="BE26" s="365"/>
      <c r="BF26" s="365"/>
      <c r="BG26" s="365"/>
      <c r="BH26" s="365"/>
      <c r="BI26" s="365"/>
      <c r="BJ26" s="365"/>
      <c r="BK26" s="365"/>
      <c r="BL26" s="365"/>
      <c r="BM26" s="365"/>
      <c r="BN26" s="365"/>
      <c r="BO26" s="365"/>
      <c r="BP26" s="365"/>
      <c r="BQ26" s="365"/>
      <c r="BR26" s="365"/>
      <c r="BS26" s="365"/>
      <c r="BT26" s="365"/>
      <c r="BU26" s="365"/>
      <c r="BV26" s="365"/>
      <c r="BW26" s="365"/>
      <c r="BX26" s="365"/>
      <c r="BY26" s="365"/>
      <c r="BZ26" s="365"/>
      <c r="CA26" s="365"/>
      <c r="CB26" s="365"/>
      <c r="CC26" s="365"/>
      <c r="CD26" s="365"/>
      <c r="CE26" s="365"/>
      <c r="CF26" s="365"/>
      <c r="CG26" s="365"/>
      <c r="CH26" s="365"/>
      <c r="CI26" s="365"/>
      <c r="CJ26" s="365"/>
      <c r="CK26" s="365"/>
      <c r="CL26" s="365"/>
      <c r="CM26" s="365"/>
      <c r="CN26" s="365"/>
      <c r="CO26" s="365"/>
      <c r="CP26" s="365"/>
      <c r="CQ26" s="365"/>
      <c r="CR26" s="365"/>
      <c r="CS26" s="365"/>
      <c r="CT26" s="365"/>
      <c r="CU26" s="365"/>
      <c r="CV26" s="365"/>
      <c r="CW26" s="365"/>
      <c r="CX26" s="365"/>
      <c r="CY26" s="365"/>
      <c r="CZ26" s="365"/>
      <c r="DA26" s="365"/>
      <c r="DB26" s="365"/>
      <c r="DC26" s="365"/>
      <c r="DD26" s="365"/>
      <c r="DE26" s="365"/>
      <c r="DF26" s="365"/>
      <c r="DG26" s="365"/>
      <c r="DH26" s="365"/>
      <c r="DI26" s="365"/>
      <c r="DJ26" s="365"/>
      <c r="DK26" s="365"/>
      <c r="DL26" s="365"/>
      <c r="DM26" s="365"/>
      <c r="DN26" s="365"/>
      <c r="DO26" s="365"/>
      <c r="DP26" s="365"/>
      <c r="DQ26" s="365"/>
      <c r="DR26" s="365"/>
      <c r="DS26" s="365"/>
      <c r="DT26" s="365"/>
      <c r="DU26" s="365"/>
      <c r="DV26" s="365"/>
      <c r="DW26" s="365"/>
      <c r="DX26" s="365"/>
      <c r="DY26" s="365"/>
      <c r="DZ26" s="365"/>
      <c r="EA26" s="365"/>
      <c r="EB26" s="365"/>
      <c r="EC26" s="365"/>
      <c r="ED26" s="365"/>
      <c r="EE26" s="365"/>
      <c r="EF26" s="365"/>
      <c r="EG26" s="365"/>
      <c r="EH26" s="365"/>
      <c r="EI26" s="365"/>
      <c r="EJ26" s="365"/>
      <c r="EK26" s="365"/>
      <c r="EL26" s="365"/>
      <c r="EM26" s="365"/>
      <c r="EN26" s="365"/>
      <c r="EO26" s="365"/>
      <c r="EP26" s="365"/>
      <c r="EQ26" s="365"/>
      <c r="ER26" s="365"/>
      <c r="ES26" s="365"/>
      <c r="ET26" s="365"/>
      <c r="EU26" s="365"/>
      <c r="EV26" s="365"/>
      <c r="EW26" s="365"/>
      <c r="EX26" s="365"/>
      <c r="EY26" s="365"/>
      <c r="EZ26" s="365"/>
      <c r="FA26" s="365"/>
      <c r="FB26" s="365"/>
      <c r="FC26" s="365"/>
      <c r="FD26" s="365"/>
      <c r="FE26" s="365"/>
      <c r="FF26" s="365"/>
      <c r="FG26" s="365"/>
      <c r="FH26" s="365"/>
      <c r="FI26" s="365"/>
      <c r="FJ26" s="365"/>
      <c r="FK26" s="365"/>
      <c r="FL26" s="365"/>
      <c r="FM26" s="365"/>
      <c r="FN26" s="365"/>
      <c r="FO26" s="365"/>
      <c r="FP26" s="365"/>
      <c r="FQ26" s="365"/>
      <c r="FR26" s="365"/>
      <c r="FS26" s="365"/>
      <c r="FT26" s="365"/>
      <c r="FU26" s="365"/>
      <c r="FV26" s="365"/>
      <c r="FW26" s="365"/>
      <c r="FX26" s="365"/>
      <c r="FY26" s="365"/>
      <c r="FZ26" s="365"/>
      <c r="GA26" s="365"/>
      <c r="GB26" s="365"/>
      <c r="GC26" s="365"/>
      <c r="GD26" s="365"/>
      <c r="GE26" s="365"/>
      <c r="GF26" s="365"/>
      <c r="GG26" s="365"/>
      <c r="GH26" s="365"/>
      <c r="GI26" s="365"/>
      <c r="GJ26" s="365"/>
      <c r="GK26" s="365"/>
      <c r="GL26" s="365"/>
      <c r="GM26" s="365"/>
      <c r="GN26" s="365"/>
      <c r="GO26" s="365"/>
      <c r="GP26" s="365"/>
      <c r="GQ26" s="365"/>
      <c r="GR26" s="365"/>
      <c r="GS26" s="365"/>
      <c r="GT26" s="365"/>
      <c r="GU26" s="365"/>
      <c r="GV26" s="365"/>
      <c r="GW26" s="365"/>
      <c r="GX26" s="365"/>
      <c r="GY26" s="365"/>
      <c r="GZ26" s="365"/>
      <c r="HA26" s="365"/>
      <c r="HB26" s="365"/>
      <c r="HC26" s="365"/>
      <c r="HD26" s="365"/>
      <c r="HE26" s="365"/>
      <c r="HF26" s="365"/>
      <c r="HG26" s="365"/>
      <c r="HH26" s="365"/>
      <c r="HI26" s="365"/>
      <c r="HJ26" s="365"/>
      <c r="HK26" s="365"/>
      <c r="HL26" s="365"/>
      <c r="HM26" s="365"/>
      <c r="HN26" s="365"/>
      <c r="HO26" s="365"/>
      <c r="HP26" s="365"/>
      <c r="HQ26" s="365"/>
      <c r="HR26" s="365"/>
      <c r="HS26" s="365"/>
      <c r="HT26" s="365"/>
      <c r="HU26" s="365"/>
      <c r="HV26" s="365"/>
      <c r="HW26" s="365"/>
      <c r="HX26" s="365"/>
      <c r="HY26" s="365"/>
      <c r="HZ26" s="365"/>
      <c r="IA26" s="365"/>
      <c r="IB26" s="365"/>
      <c r="IC26" s="365"/>
      <c r="ID26" s="365"/>
      <c r="IE26" s="365"/>
      <c r="IF26" s="365"/>
      <c r="IG26" s="365"/>
      <c r="IH26" s="365"/>
      <c r="II26" s="365"/>
      <c r="IJ26" s="365"/>
      <c r="IK26" s="365"/>
      <c r="IL26" s="365"/>
      <c r="IM26" s="365"/>
      <c r="IN26" s="365"/>
      <c r="IO26" s="365"/>
      <c r="IP26" s="365"/>
      <c r="IQ26" s="365"/>
      <c r="IR26" s="365"/>
      <c r="IS26" s="365"/>
      <c r="IT26" s="365"/>
      <c r="IU26" s="365"/>
      <c r="IV26" s="365"/>
      <c r="IW26" s="365"/>
      <c r="IX26" s="365"/>
      <c r="IY26" s="365"/>
      <c r="IZ26" s="365"/>
      <c r="JA26" s="365"/>
      <c r="JB26" s="365"/>
      <c r="JC26" s="365"/>
      <c r="JD26" s="365"/>
      <c r="JE26" s="365"/>
      <c r="JF26" s="365"/>
      <c r="JG26" s="365"/>
      <c r="JH26" s="365"/>
      <c r="JI26" s="365"/>
      <c r="JJ26" s="365"/>
      <c r="JK26" s="365"/>
      <c r="JL26" s="365"/>
      <c r="JM26" s="365"/>
      <c r="JN26" s="365"/>
      <c r="JO26" s="365"/>
      <c r="JP26" s="365"/>
      <c r="JQ26" s="365"/>
      <c r="JR26" s="365"/>
      <c r="JS26" s="365"/>
      <c r="JT26" s="365"/>
      <c r="JU26" s="365"/>
      <c r="JV26" s="365"/>
      <c r="JW26" s="365"/>
      <c r="JX26" s="365"/>
      <c r="JY26" s="365"/>
      <c r="JZ26" s="365"/>
      <c r="KA26" s="365"/>
      <c r="KB26" s="365"/>
      <c r="KC26" s="365"/>
      <c r="KD26" s="365"/>
      <c r="KE26" s="365"/>
      <c r="KF26" s="365"/>
      <c r="KG26" s="365"/>
      <c r="KH26" s="365"/>
      <c r="KI26" s="365"/>
      <c r="KJ26" s="365"/>
      <c r="KK26" s="365"/>
      <c r="KL26" s="365"/>
      <c r="KM26" s="365"/>
      <c r="KN26" s="365"/>
      <c r="KO26" s="365"/>
      <c r="KP26" s="365"/>
      <c r="KQ26" s="365"/>
      <c r="KR26" s="365"/>
      <c r="KS26" s="365"/>
      <c r="KT26" s="365"/>
      <c r="KU26" s="365"/>
      <c r="KV26" s="365"/>
      <c r="KW26" s="365"/>
      <c r="KX26" s="365"/>
      <c r="KY26" s="365"/>
      <c r="KZ26" s="365"/>
      <c r="LA26" s="365"/>
      <c r="LB26" s="365"/>
      <c r="LC26" s="365"/>
      <c r="LD26" s="365"/>
      <c r="LE26" s="365"/>
      <c r="LF26" s="365"/>
      <c r="LG26" s="365"/>
      <c r="LH26" s="365"/>
      <c r="LI26" s="365"/>
      <c r="LJ26" s="365"/>
      <c r="LK26" s="365"/>
      <c r="LL26" s="365"/>
      <c r="LM26" s="365"/>
      <c r="LN26" s="365"/>
      <c r="LO26" s="365"/>
      <c r="LP26" s="365"/>
      <c r="LQ26" s="365"/>
      <c r="LR26" s="365"/>
      <c r="LS26" s="365"/>
      <c r="LT26" s="365"/>
      <c r="LU26" s="365"/>
      <c r="LV26" s="365"/>
      <c r="LW26" s="365"/>
      <c r="LX26" s="365"/>
      <c r="LY26" s="365"/>
      <c r="LZ26" s="365"/>
      <c r="MA26" s="365"/>
      <c r="MB26" s="365"/>
      <c r="MC26" s="365"/>
      <c r="MD26" s="365"/>
      <c r="ME26" s="365"/>
      <c r="MF26" s="365"/>
      <c r="MG26" s="365"/>
      <c r="MH26" s="365"/>
      <c r="MI26" s="365"/>
      <c r="MJ26" s="365"/>
      <c r="MK26" s="365"/>
    </row>
    <row r="27" spans="1:349" s="313" customFormat="1" ht="14.4" hidden="1">
      <c r="A27" s="304">
        <v>6211000</v>
      </c>
      <c r="B27" s="305" t="s">
        <v>45</v>
      </c>
      <c r="C27" s="306"/>
      <c r="D27" s="307">
        <v>450</v>
      </c>
      <c r="E27" s="308"/>
      <c r="F27" s="309" t="str">
        <f t="shared" ref="F27:F33" si="4">IF(E27&gt;0,E27/12,"0")</f>
        <v>0</v>
      </c>
      <c r="G27" s="309">
        <f>IFERROR(VLOOKUP($A27,'[1]bal 300618'!$A$83:$F$173,6,FALSE),0)</f>
        <v>54710.84</v>
      </c>
      <c r="H27" s="311"/>
      <c r="I27" s="311">
        <f t="shared" si="3"/>
        <v>54710.84</v>
      </c>
      <c r="J27" s="310" t="e">
        <f>+I27-#REF!</f>
        <v>#REF!</v>
      </c>
      <c r="K27" s="312"/>
      <c r="L27" s="312"/>
      <c r="M27" s="312"/>
      <c r="N27" s="312"/>
      <c r="O27" s="312"/>
      <c r="P27" s="312"/>
      <c r="Q27" s="312"/>
      <c r="R27" s="312"/>
      <c r="S27" s="312"/>
      <c r="T27" s="312"/>
      <c r="U27" s="312"/>
      <c r="V27" s="312"/>
      <c r="W27" s="312"/>
      <c r="X27" s="312"/>
      <c r="Y27" s="312"/>
      <c r="Z27" s="312"/>
      <c r="AA27" s="312"/>
      <c r="AB27" s="312"/>
      <c r="AC27" s="312"/>
      <c r="AD27" s="312"/>
      <c r="AE27" s="312"/>
      <c r="AF27" s="312"/>
      <c r="AG27" s="312"/>
      <c r="AH27" s="312"/>
      <c r="AI27" s="312"/>
      <c r="AJ27" s="312"/>
      <c r="AK27" s="312"/>
      <c r="AL27" s="312"/>
      <c r="AM27" s="312"/>
      <c r="AN27" s="312"/>
      <c r="AO27" s="312"/>
      <c r="AP27" s="312"/>
      <c r="AQ27" s="312"/>
      <c r="AR27" s="312"/>
      <c r="AS27" s="312"/>
      <c r="AT27" s="312"/>
      <c r="AU27" s="312"/>
      <c r="AV27" s="312"/>
      <c r="AW27" s="312"/>
      <c r="AX27" s="312"/>
      <c r="AY27" s="312"/>
      <c r="AZ27" s="312"/>
      <c r="BA27" s="312"/>
      <c r="BB27" s="312"/>
      <c r="BC27" s="312"/>
      <c r="BD27" s="312"/>
      <c r="BE27" s="312"/>
      <c r="BF27" s="312"/>
      <c r="BG27" s="312"/>
      <c r="BH27" s="312"/>
      <c r="BI27" s="312"/>
      <c r="BJ27" s="312"/>
      <c r="BK27" s="312"/>
      <c r="BL27" s="312"/>
      <c r="BM27" s="312"/>
      <c r="BN27" s="312"/>
      <c r="BO27" s="312"/>
      <c r="BP27" s="312"/>
      <c r="BQ27" s="312"/>
      <c r="BR27" s="312"/>
      <c r="BS27" s="312"/>
      <c r="BT27" s="312"/>
      <c r="BU27" s="312"/>
      <c r="BV27" s="312"/>
      <c r="BW27" s="312"/>
      <c r="BX27" s="312"/>
      <c r="BY27" s="312"/>
      <c r="BZ27" s="312"/>
      <c r="CA27" s="312"/>
      <c r="CB27" s="312"/>
      <c r="CC27" s="312"/>
      <c r="CD27" s="312"/>
      <c r="CE27" s="312"/>
      <c r="CF27" s="312"/>
      <c r="CG27" s="312"/>
      <c r="CH27" s="312"/>
      <c r="CI27" s="312"/>
      <c r="CJ27" s="312"/>
      <c r="CK27" s="312"/>
      <c r="CL27" s="312"/>
      <c r="CM27" s="312"/>
      <c r="CN27" s="312"/>
      <c r="CO27" s="312"/>
      <c r="CP27" s="312"/>
      <c r="CQ27" s="312"/>
      <c r="CR27" s="312"/>
      <c r="CS27" s="312"/>
      <c r="CT27" s="312"/>
      <c r="CU27" s="312"/>
      <c r="CV27" s="312"/>
      <c r="CW27" s="312"/>
      <c r="CX27" s="312"/>
      <c r="CY27" s="312"/>
      <c r="CZ27" s="312"/>
      <c r="DA27" s="312"/>
      <c r="DB27" s="312"/>
      <c r="DC27" s="312"/>
      <c r="DD27" s="312"/>
      <c r="DE27" s="312"/>
      <c r="DF27" s="312"/>
      <c r="DG27" s="312"/>
      <c r="DH27" s="312"/>
      <c r="DI27" s="312"/>
      <c r="DJ27" s="312"/>
      <c r="DK27" s="312"/>
      <c r="DL27" s="312"/>
      <c r="DM27" s="312"/>
      <c r="DN27" s="312"/>
      <c r="DO27" s="312"/>
      <c r="DP27" s="312"/>
      <c r="DQ27" s="312"/>
      <c r="DR27" s="312"/>
      <c r="DS27" s="312"/>
      <c r="DT27" s="312"/>
      <c r="DU27" s="312"/>
      <c r="DV27" s="312"/>
      <c r="DW27" s="312"/>
      <c r="DX27" s="312"/>
      <c r="DY27" s="312"/>
      <c r="DZ27" s="312"/>
      <c r="EA27" s="312"/>
      <c r="EB27" s="312"/>
      <c r="EC27" s="312"/>
      <c r="ED27" s="312"/>
      <c r="EE27" s="312"/>
      <c r="EF27" s="312"/>
      <c r="EG27" s="312"/>
      <c r="EH27" s="312"/>
      <c r="EI27" s="312"/>
      <c r="EJ27" s="312"/>
      <c r="EK27" s="312"/>
      <c r="EL27" s="312"/>
      <c r="EM27" s="312"/>
      <c r="EN27" s="312"/>
      <c r="EO27" s="312"/>
      <c r="EP27" s="312"/>
      <c r="EQ27" s="312"/>
      <c r="ER27" s="312"/>
      <c r="ES27" s="312"/>
      <c r="ET27" s="312"/>
      <c r="EU27" s="312"/>
      <c r="EV27" s="312"/>
      <c r="EW27" s="312"/>
      <c r="EX27" s="312"/>
      <c r="EY27" s="312"/>
      <c r="EZ27" s="312"/>
      <c r="FA27" s="312"/>
      <c r="FB27" s="312"/>
      <c r="FC27" s="312"/>
      <c r="FD27" s="312"/>
      <c r="FE27" s="312"/>
      <c r="FF27" s="312"/>
      <c r="FG27" s="312"/>
      <c r="FH27" s="312"/>
      <c r="FI27" s="312"/>
      <c r="FJ27" s="312"/>
      <c r="FK27" s="312"/>
      <c r="FL27" s="312"/>
      <c r="FM27" s="312"/>
      <c r="FN27" s="312"/>
      <c r="FO27" s="312"/>
      <c r="FP27" s="312"/>
      <c r="FQ27" s="312"/>
      <c r="FR27" s="312"/>
      <c r="FS27" s="312"/>
      <c r="FT27" s="312"/>
      <c r="FU27" s="312"/>
      <c r="FV27" s="312"/>
      <c r="FW27" s="312"/>
      <c r="FX27" s="312"/>
      <c r="FY27" s="312"/>
      <c r="FZ27" s="312"/>
      <c r="GA27" s="312"/>
      <c r="GB27" s="312"/>
      <c r="GC27" s="312"/>
      <c r="GD27" s="312"/>
      <c r="GE27" s="312"/>
      <c r="GF27" s="312"/>
      <c r="GG27" s="312"/>
      <c r="GH27" s="312"/>
      <c r="GI27" s="312"/>
      <c r="GJ27" s="312"/>
      <c r="GK27" s="312"/>
      <c r="GL27" s="312"/>
      <c r="GM27" s="312"/>
      <c r="GN27" s="312"/>
      <c r="GO27" s="312"/>
      <c r="GP27" s="312"/>
      <c r="GQ27" s="312"/>
      <c r="GR27" s="312"/>
      <c r="GS27" s="312"/>
      <c r="GT27" s="312"/>
      <c r="GU27" s="312"/>
      <c r="GV27" s="312"/>
      <c r="GW27" s="312"/>
      <c r="GX27" s="312"/>
      <c r="GY27" s="312"/>
      <c r="GZ27" s="312"/>
      <c r="HA27" s="312"/>
      <c r="HB27" s="312"/>
      <c r="HC27" s="312"/>
      <c r="HD27" s="312"/>
      <c r="HE27" s="312"/>
      <c r="HF27" s="312"/>
      <c r="HG27" s="312"/>
      <c r="HH27" s="312"/>
      <c r="HI27" s="312"/>
      <c r="HJ27" s="312"/>
      <c r="HK27" s="312"/>
      <c r="HL27" s="312"/>
      <c r="HM27" s="312"/>
      <c r="HN27" s="312"/>
      <c r="HO27" s="312"/>
      <c r="HP27" s="312"/>
      <c r="HQ27" s="312"/>
      <c r="HR27" s="312"/>
      <c r="HS27" s="312"/>
      <c r="HT27" s="312"/>
      <c r="HU27" s="312"/>
      <c r="HV27" s="312"/>
      <c r="HW27" s="312"/>
      <c r="HX27" s="312"/>
      <c r="HY27" s="312"/>
      <c r="HZ27" s="312"/>
      <c r="IA27" s="312"/>
      <c r="IB27" s="312"/>
      <c r="IC27" s="312"/>
      <c r="ID27" s="312"/>
      <c r="IE27" s="312"/>
      <c r="IF27" s="312"/>
      <c r="IG27" s="312"/>
      <c r="IH27" s="312"/>
      <c r="II27" s="312"/>
      <c r="IJ27" s="312"/>
      <c r="IK27" s="312"/>
      <c r="IL27" s="312"/>
      <c r="IM27" s="312"/>
      <c r="IN27" s="312"/>
      <c r="IO27" s="312"/>
      <c r="IP27" s="312"/>
      <c r="IQ27" s="312"/>
      <c r="IR27" s="312"/>
      <c r="IS27" s="312"/>
      <c r="IT27" s="312"/>
      <c r="IU27" s="312"/>
      <c r="IV27" s="312"/>
      <c r="IW27" s="312"/>
      <c r="IX27" s="312"/>
      <c r="IY27" s="312"/>
      <c r="IZ27" s="312"/>
      <c r="JA27" s="312"/>
      <c r="JB27" s="312"/>
      <c r="JC27" s="312"/>
      <c r="JD27" s="312"/>
      <c r="JE27" s="312"/>
      <c r="JF27" s="312"/>
      <c r="JG27" s="312"/>
      <c r="JH27" s="312"/>
      <c r="JI27" s="312"/>
      <c r="JJ27" s="312"/>
      <c r="JK27" s="312"/>
      <c r="JL27" s="312"/>
      <c r="JM27" s="312"/>
      <c r="JN27" s="312"/>
      <c r="JO27" s="312"/>
      <c r="JP27" s="312"/>
      <c r="JQ27" s="312"/>
      <c r="JR27" s="312"/>
      <c r="JS27" s="312"/>
      <c r="JT27" s="312"/>
      <c r="JU27" s="312"/>
      <c r="JV27" s="312"/>
      <c r="JW27" s="312"/>
      <c r="JX27" s="312"/>
      <c r="JY27" s="312"/>
      <c r="JZ27" s="312"/>
      <c r="KA27" s="312"/>
      <c r="KB27" s="312"/>
      <c r="KC27" s="312"/>
      <c r="KD27" s="312"/>
      <c r="KE27" s="312"/>
      <c r="KF27" s="312"/>
      <c r="KG27" s="312"/>
      <c r="KH27" s="312"/>
      <c r="KI27" s="312"/>
      <c r="KJ27" s="312"/>
      <c r="KK27" s="312"/>
      <c r="KL27" s="312"/>
      <c r="KM27" s="312"/>
      <c r="KN27" s="312"/>
      <c r="KO27" s="312"/>
      <c r="KP27" s="312"/>
      <c r="KQ27" s="312"/>
      <c r="KR27" s="312"/>
      <c r="KS27" s="312"/>
      <c r="KT27" s="312"/>
      <c r="KU27" s="312"/>
      <c r="KV27" s="312"/>
      <c r="KW27" s="312"/>
      <c r="KX27" s="312"/>
      <c r="KY27" s="312"/>
      <c r="KZ27" s="312"/>
      <c r="LA27" s="312"/>
      <c r="LB27" s="312"/>
      <c r="LC27" s="312"/>
      <c r="LD27" s="312"/>
      <c r="LE27" s="312"/>
      <c r="LF27" s="312"/>
      <c r="LG27" s="312"/>
      <c r="LH27" s="312"/>
      <c r="LI27" s="312"/>
      <c r="LJ27" s="312"/>
      <c r="LK27" s="312"/>
      <c r="LL27" s="312"/>
      <c r="LM27" s="312"/>
      <c r="LN27" s="312"/>
      <c r="LO27" s="312"/>
      <c r="LP27" s="312"/>
      <c r="LQ27" s="312"/>
      <c r="LR27" s="312"/>
      <c r="LS27" s="312"/>
      <c r="LT27" s="312"/>
      <c r="LU27" s="312"/>
      <c r="LV27" s="312"/>
      <c r="LW27" s="312"/>
      <c r="LX27" s="312"/>
      <c r="LY27" s="312"/>
      <c r="LZ27" s="312"/>
      <c r="MA27" s="312"/>
      <c r="MB27" s="312"/>
      <c r="MC27" s="312"/>
      <c r="MD27" s="312"/>
      <c r="ME27" s="312"/>
      <c r="MF27" s="312"/>
      <c r="MG27" s="312"/>
      <c r="MH27" s="312"/>
      <c r="MI27" s="312"/>
      <c r="MJ27" s="312"/>
      <c r="MK27" s="312"/>
    </row>
    <row r="28" spans="1:349" s="313" customFormat="1" ht="14.4" hidden="1">
      <c r="A28" s="304">
        <v>6214000</v>
      </c>
      <c r="B28" s="305" t="s">
        <v>46</v>
      </c>
      <c r="C28" s="306"/>
      <c r="D28" s="307">
        <v>450</v>
      </c>
      <c r="E28" s="308"/>
      <c r="F28" s="309" t="str">
        <f t="shared" si="4"/>
        <v>0</v>
      </c>
      <c r="G28" s="309">
        <f>IFERROR(VLOOKUP($A28,'[1]bal 300618'!$A$83:$F$173,6,FALSE),0)</f>
        <v>14301.86</v>
      </c>
      <c r="H28" s="311"/>
      <c r="I28" s="311">
        <f t="shared" si="3"/>
        <v>14301.86</v>
      </c>
      <c r="J28" s="310" t="e">
        <f>+I28-#REF!</f>
        <v>#REF!</v>
      </c>
      <c r="K28" s="312"/>
      <c r="L28" s="312"/>
      <c r="M28" s="312"/>
      <c r="N28" s="312"/>
      <c r="O28" s="312"/>
      <c r="P28" s="312"/>
      <c r="Q28" s="312"/>
      <c r="R28" s="312"/>
      <c r="S28" s="312"/>
      <c r="T28" s="312"/>
      <c r="U28" s="312"/>
      <c r="V28" s="312"/>
      <c r="W28" s="312"/>
      <c r="X28" s="312"/>
      <c r="Y28" s="312"/>
      <c r="Z28" s="312"/>
      <c r="AA28" s="312"/>
      <c r="AB28" s="312"/>
      <c r="AC28" s="312"/>
      <c r="AD28" s="312"/>
      <c r="AE28" s="312"/>
      <c r="AF28" s="312"/>
      <c r="AG28" s="312"/>
      <c r="AH28" s="312"/>
      <c r="AI28" s="312"/>
      <c r="AJ28" s="312"/>
      <c r="AK28" s="312"/>
      <c r="AL28" s="312"/>
      <c r="AM28" s="312"/>
      <c r="AN28" s="312"/>
      <c r="AO28" s="312"/>
      <c r="AP28" s="312"/>
      <c r="AQ28" s="312"/>
      <c r="AR28" s="312"/>
      <c r="AS28" s="312"/>
      <c r="AT28" s="312"/>
      <c r="AU28" s="312"/>
      <c r="AV28" s="312"/>
      <c r="AW28" s="312"/>
      <c r="AX28" s="312"/>
      <c r="AY28" s="312"/>
      <c r="AZ28" s="312"/>
      <c r="BA28" s="312"/>
      <c r="BB28" s="312"/>
      <c r="BC28" s="312"/>
      <c r="BD28" s="312"/>
      <c r="BE28" s="312"/>
      <c r="BF28" s="312"/>
      <c r="BG28" s="312"/>
      <c r="BH28" s="312"/>
      <c r="BI28" s="312"/>
      <c r="BJ28" s="312"/>
      <c r="BK28" s="312"/>
      <c r="BL28" s="312"/>
      <c r="BM28" s="312"/>
      <c r="BN28" s="312"/>
      <c r="BO28" s="312"/>
      <c r="BP28" s="312"/>
      <c r="BQ28" s="312"/>
      <c r="BR28" s="312"/>
      <c r="BS28" s="312"/>
      <c r="BT28" s="312"/>
      <c r="BU28" s="312"/>
      <c r="BV28" s="312"/>
      <c r="BW28" s="312"/>
      <c r="BX28" s="312"/>
      <c r="BY28" s="312"/>
      <c r="BZ28" s="312"/>
      <c r="CA28" s="312"/>
      <c r="CB28" s="312"/>
      <c r="CC28" s="312"/>
      <c r="CD28" s="312"/>
      <c r="CE28" s="312"/>
      <c r="CF28" s="312"/>
      <c r="CG28" s="312"/>
      <c r="CH28" s="312"/>
      <c r="CI28" s="312"/>
      <c r="CJ28" s="312"/>
      <c r="CK28" s="312"/>
      <c r="CL28" s="312"/>
      <c r="CM28" s="312"/>
      <c r="CN28" s="312"/>
      <c r="CO28" s="312"/>
      <c r="CP28" s="312"/>
      <c r="CQ28" s="312"/>
      <c r="CR28" s="312"/>
      <c r="CS28" s="312"/>
      <c r="CT28" s="312"/>
      <c r="CU28" s="312"/>
      <c r="CV28" s="312"/>
      <c r="CW28" s="312"/>
      <c r="CX28" s="312"/>
      <c r="CY28" s="312"/>
      <c r="CZ28" s="312"/>
      <c r="DA28" s="312"/>
      <c r="DB28" s="312"/>
      <c r="DC28" s="312"/>
      <c r="DD28" s="312"/>
      <c r="DE28" s="312"/>
      <c r="DF28" s="312"/>
      <c r="DG28" s="312"/>
      <c r="DH28" s="312"/>
      <c r="DI28" s="312"/>
      <c r="DJ28" s="312"/>
      <c r="DK28" s="312"/>
      <c r="DL28" s="312"/>
      <c r="DM28" s="312"/>
      <c r="DN28" s="312"/>
      <c r="DO28" s="312"/>
      <c r="DP28" s="312"/>
      <c r="DQ28" s="312"/>
      <c r="DR28" s="312"/>
      <c r="DS28" s="312"/>
      <c r="DT28" s="312"/>
      <c r="DU28" s="312"/>
      <c r="DV28" s="312"/>
      <c r="DW28" s="312"/>
      <c r="DX28" s="312"/>
      <c r="DY28" s="312"/>
      <c r="DZ28" s="312"/>
      <c r="EA28" s="312"/>
      <c r="EB28" s="312"/>
      <c r="EC28" s="312"/>
      <c r="ED28" s="312"/>
      <c r="EE28" s="312"/>
      <c r="EF28" s="312"/>
      <c r="EG28" s="312"/>
      <c r="EH28" s="312"/>
      <c r="EI28" s="312"/>
      <c r="EJ28" s="312"/>
      <c r="EK28" s="312"/>
      <c r="EL28" s="312"/>
      <c r="EM28" s="312"/>
      <c r="EN28" s="312"/>
      <c r="EO28" s="312"/>
      <c r="EP28" s="312"/>
      <c r="EQ28" s="312"/>
      <c r="ER28" s="312"/>
      <c r="ES28" s="312"/>
      <c r="ET28" s="312"/>
      <c r="EU28" s="312"/>
      <c r="EV28" s="312"/>
      <c r="EW28" s="312"/>
      <c r="EX28" s="312"/>
      <c r="EY28" s="312"/>
      <c r="EZ28" s="312"/>
      <c r="FA28" s="312"/>
      <c r="FB28" s="312"/>
      <c r="FC28" s="312"/>
      <c r="FD28" s="312"/>
      <c r="FE28" s="312"/>
      <c r="FF28" s="312"/>
      <c r="FG28" s="312"/>
      <c r="FH28" s="312"/>
      <c r="FI28" s="312"/>
      <c r="FJ28" s="312"/>
      <c r="FK28" s="312"/>
      <c r="FL28" s="312"/>
      <c r="FM28" s="312"/>
      <c r="FN28" s="312"/>
      <c r="FO28" s="312"/>
      <c r="FP28" s="312"/>
      <c r="FQ28" s="312"/>
      <c r="FR28" s="312"/>
      <c r="FS28" s="312"/>
      <c r="FT28" s="312"/>
      <c r="FU28" s="312"/>
      <c r="FV28" s="312"/>
      <c r="FW28" s="312"/>
      <c r="FX28" s="312"/>
      <c r="FY28" s="312"/>
      <c r="FZ28" s="312"/>
      <c r="GA28" s="312"/>
      <c r="GB28" s="312"/>
      <c r="GC28" s="312"/>
      <c r="GD28" s="312"/>
      <c r="GE28" s="312"/>
      <c r="GF28" s="312"/>
      <c r="GG28" s="312"/>
      <c r="GH28" s="312"/>
      <c r="GI28" s="312"/>
      <c r="GJ28" s="312"/>
      <c r="GK28" s="312"/>
      <c r="GL28" s="312"/>
      <c r="GM28" s="312"/>
      <c r="GN28" s="312"/>
      <c r="GO28" s="312"/>
      <c r="GP28" s="312"/>
      <c r="GQ28" s="312"/>
      <c r="GR28" s="312"/>
      <c r="GS28" s="312"/>
      <c r="GT28" s="312"/>
      <c r="GU28" s="312"/>
      <c r="GV28" s="312"/>
      <c r="GW28" s="312"/>
      <c r="GX28" s="312"/>
      <c r="GY28" s="312"/>
      <c r="GZ28" s="312"/>
      <c r="HA28" s="312"/>
      <c r="HB28" s="312"/>
      <c r="HC28" s="312"/>
      <c r="HD28" s="312"/>
      <c r="HE28" s="312"/>
      <c r="HF28" s="312"/>
      <c r="HG28" s="312"/>
      <c r="HH28" s="312"/>
      <c r="HI28" s="312"/>
      <c r="HJ28" s="312"/>
      <c r="HK28" s="312"/>
      <c r="HL28" s="312"/>
      <c r="HM28" s="312"/>
      <c r="HN28" s="312"/>
      <c r="HO28" s="312"/>
      <c r="HP28" s="312"/>
      <c r="HQ28" s="312"/>
      <c r="HR28" s="312"/>
      <c r="HS28" s="312"/>
      <c r="HT28" s="312"/>
      <c r="HU28" s="312"/>
      <c r="HV28" s="312"/>
      <c r="HW28" s="312"/>
      <c r="HX28" s="312"/>
      <c r="HY28" s="312"/>
      <c r="HZ28" s="312"/>
      <c r="IA28" s="312"/>
      <c r="IB28" s="312"/>
      <c r="IC28" s="312"/>
      <c r="ID28" s="312"/>
      <c r="IE28" s="312"/>
      <c r="IF28" s="312"/>
      <c r="IG28" s="312"/>
      <c r="IH28" s="312"/>
      <c r="II28" s="312"/>
      <c r="IJ28" s="312"/>
      <c r="IK28" s="312"/>
      <c r="IL28" s="312"/>
      <c r="IM28" s="312"/>
      <c r="IN28" s="312"/>
      <c r="IO28" s="312"/>
      <c r="IP28" s="312"/>
      <c r="IQ28" s="312"/>
      <c r="IR28" s="312"/>
      <c r="IS28" s="312"/>
      <c r="IT28" s="312"/>
      <c r="IU28" s="312"/>
      <c r="IV28" s="312"/>
      <c r="IW28" s="312"/>
      <c r="IX28" s="312"/>
      <c r="IY28" s="312"/>
      <c r="IZ28" s="312"/>
      <c r="JA28" s="312"/>
      <c r="JB28" s="312"/>
      <c r="JC28" s="312"/>
      <c r="JD28" s="312"/>
      <c r="JE28" s="312"/>
      <c r="JF28" s="312"/>
      <c r="JG28" s="312"/>
      <c r="JH28" s="312"/>
      <c r="JI28" s="312"/>
      <c r="JJ28" s="312"/>
      <c r="JK28" s="312"/>
      <c r="JL28" s="312"/>
      <c r="JM28" s="312"/>
      <c r="JN28" s="312"/>
      <c r="JO28" s="312"/>
      <c r="JP28" s="312"/>
      <c r="JQ28" s="312"/>
      <c r="JR28" s="312"/>
      <c r="JS28" s="312"/>
      <c r="JT28" s="312"/>
      <c r="JU28" s="312"/>
      <c r="JV28" s="312"/>
      <c r="JW28" s="312"/>
      <c r="JX28" s="312"/>
      <c r="JY28" s="312"/>
      <c r="JZ28" s="312"/>
      <c r="KA28" s="312"/>
      <c r="KB28" s="312"/>
      <c r="KC28" s="312"/>
      <c r="KD28" s="312"/>
      <c r="KE28" s="312"/>
      <c r="KF28" s="312"/>
      <c r="KG28" s="312"/>
      <c r="KH28" s="312"/>
      <c r="KI28" s="312"/>
      <c r="KJ28" s="312"/>
      <c r="KK28" s="312"/>
      <c r="KL28" s="312"/>
      <c r="KM28" s="312"/>
      <c r="KN28" s="312"/>
      <c r="KO28" s="312"/>
      <c r="KP28" s="312"/>
      <c r="KQ28" s="312"/>
      <c r="KR28" s="312"/>
      <c r="KS28" s="312"/>
      <c r="KT28" s="312"/>
      <c r="KU28" s="312"/>
      <c r="KV28" s="312"/>
      <c r="KW28" s="312"/>
      <c r="KX28" s="312"/>
      <c r="KY28" s="312"/>
      <c r="KZ28" s="312"/>
      <c r="LA28" s="312"/>
      <c r="LB28" s="312"/>
      <c r="LC28" s="312"/>
      <c r="LD28" s="312"/>
      <c r="LE28" s="312"/>
      <c r="LF28" s="312"/>
      <c r="LG28" s="312"/>
      <c r="LH28" s="312"/>
      <c r="LI28" s="312"/>
      <c r="LJ28" s="312"/>
      <c r="LK28" s="312"/>
      <c r="LL28" s="312"/>
      <c r="LM28" s="312"/>
      <c r="LN28" s="312"/>
      <c r="LO28" s="312"/>
      <c r="LP28" s="312"/>
      <c r="LQ28" s="312"/>
      <c r="LR28" s="312"/>
      <c r="LS28" s="312"/>
      <c r="LT28" s="312"/>
      <c r="LU28" s="312"/>
      <c r="LV28" s="312"/>
      <c r="LW28" s="312"/>
      <c r="LX28" s="312"/>
      <c r="LY28" s="312"/>
      <c r="LZ28" s="312"/>
      <c r="MA28" s="312"/>
      <c r="MB28" s="312"/>
      <c r="MC28" s="312"/>
      <c r="MD28" s="312"/>
      <c r="ME28" s="312"/>
      <c r="MF28" s="312"/>
      <c r="MG28" s="312"/>
      <c r="MH28" s="312"/>
      <c r="MI28" s="312"/>
      <c r="MJ28" s="312"/>
      <c r="MK28" s="312"/>
    </row>
    <row r="29" spans="1:349" s="386" customFormat="1" ht="14.4">
      <c r="A29" s="377">
        <v>6226100</v>
      </c>
      <c r="B29" s="378" t="s">
        <v>47</v>
      </c>
      <c r="C29" s="379"/>
      <c r="D29" s="380">
        <v>201</v>
      </c>
      <c r="E29" s="381"/>
      <c r="F29" s="382" t="str">
        <f t="shared" si="4"/>
        <v>0</v>
      </c>
      <c r="G29" s="382">
        <f>IFERROR(VLOOKUP($A29,'[1]bal 300618'!$A$83:$F$173,6,FALSE),0)</f>
        <v>4668.91</v>
      </c>
      <c r="H29" s="384"/>
      <c r="I29" s="384">
        <f t="shared" si="3"/>
        <v>4668.91</v>
      </c>
      <c r="J29" s="383" t="e">
        <f>+I29-#REF!</f>
        <v>#REF!</v>
      </c>
      <c r="K29" s="385"/>
      <c r="L29" s="385"/>
      <c r="M29" s="385"/>
      <c r="N29" s="385"/>
      <c r="O29" s="385"/>
      <c r="P29" s="385"/>
      <c r="Q29" s="385"/>
      <c r="R29" s="385"/>
      <c r="S29" s="385"/>
      <c r="T29" s="385"/>
      <c r="U29" s="385"/>
      <c r="V29" s="385"/>
      <c r="W29" s="385"/>
      <c r="X29" s="385"/>
      <c r="Y29" s="385"/>
      <c r="Z29" s="385"/>
      <c r="AA29" s="385"/>
      <c r="AB29" s="385"/>
      <c r="AC29" s="385"/>
      <c r="AD29" s="385"/>
      <c r="AE29" s="385"/>
      <c r="AF29" s="385"/>
      <c r="AG29" s="385"/>
      <c r="AH29" s="385"/>
      <c r="AI29" s="385"/>
      <c r="AJ29" s="385"/>
      <c r="AK29" s="385"/>
      <c r="AL29" s="385"/>
      <c r="AM29" s="385"/>
      <c r="AN29" s="385"/>
      <c r="AO29" s="385"/>
      <c r="AP29" s="385"/>
      <c r="AQ29" s="385"/>
      <c r="AR29" s="385"/>
      <c r="AS29" s="385"/>
      <c r="AT29" s="385"/>
      <c r="AU29" s="385"/>
      <c r="AV29" s="385"/>
      <c r="AW29" s="385"/>
      <c r="AX29" s="385"/>
      <c r="AY29" s="385"/>
      <c r="AZ29" s="385"/>
      <c r="BA29" s="385"/>
      <c r="BB29" s="385"/>
      <c r="BC29" s="385"/>
      <c r="BD29" s="385"/>
      <c r="BE29" s="385"/>
      <c r="BF29" s="385"/>
      <c r="BG29" s="385"/>
      <c r="BH29" s="385"/>
      <c r="BI29" s="385"/>
      <c r="BJ29" s="385"/>
      <c r="BK29" s="385"/>
      <c r="BL29" s="385"/>
      <c r="BM29" s="385"/>
      <c r="BN29" s="385"/>
      <c r="BO29" s="385"/>
      <c r="BP29" s="385"/>
      <c r="BQ29" s="385"/>
      <c r="BR29" s="385"/>
      <c r="BS29" s="385"/>
      <c r="BT29" s="385"/>
      <c r="BU29" s="385"/>
      <c r="BV29" s="385"/>
      <c r="BW29" s="385"/>
      <c r="BX29" s="385"/>
      <c r="BY29" s="385"/>
      <c r="BZ29" s="385"/>
      <c r="CA29" s="385"/>
      <c r="CB29" s="385"/>
      <c r="CC29" s="385"/>
      <c r="CD29" s="385"/>
      <c r="CE29" s="385"/>
      <c r="CF29" s="385"/>
      <c r="CG29" s="385"/>
      <c r="CH29" s="385"/>
      <c r="CI29" s="385"/>
      <c r="CJ29" s="385"/>
      <c r="CK29" s="385"/>
      <c r="CL29" s="385"/>
      <c r="CM29" s="385"/>
      <c r="CN29" s="385"/>
      <c r="CO29" s="385"/>
      <c r="CP29" s="385"/>
      <c r="CQ29" s="385"/>
      <c r="CR29" s="385"/>
      <c r="CS29" s="385"/>
      <c r="CT29" s="385"/>
      <c r="CU29" s="385"/>
      <c r="CV29" s="385"/>
      <c r="CW29" s="385"/>
      <c r="CX29" s="385"/>
      <c r="CY29" s="385"/>
      <c r="CZ29" s="385"/>
      <c r="DA29" s="385"/>
      <c r="DB29" s="385"/>
      <c r="DC29" s="385"/>
      <c r="DD29" s="385"/>
      <c r="DE29" s="385"/>
      <c r="DF29" s="385"/>
      <c r="DG29" s="385"/>
      <c r="DH29" s="385"/>
      <c r="DI29" s="385"/>
      <c r="DJ29" s="385"/>
      <c r="DK29" s="385"/>
      <c r="DL29" s="385"/>
      <c r="DM29" s="385"/>
      <c r="DN29" s="385"/>
      <c r="DO29" s="385"/>
      <c r="DP29" s="385"/>
      <c r="DQ29" s="385"/>
      <c r="DR29" s="385"/>
      <c r="DS29" s="385"/>
      <c r="DT29" s="385"/>
      <c r="DU29" s="385"/>
      <c r="DV29" s="385"/>
      <c r="DW29" s="385"/>
      <c r="DX29" s="385"/>
      <c r="DY29" s="385"/>
      <c r="DZ29" s="385"/>
      <c r="EA29" s="385"/>
      <c r="EB29" s="385"/>
      <c r="EC29" s="385"/>
      <c r="ED29" s="385"/>
      <c r="EE29" s="385"/>
      <c r="EF29" s="385"/>
      <c r="EG29" s="385"/>
      <c r="EH29" s="385"/>
      <c r="EI29" s="385"/>
      <c r="EJ29" s="385"/>
      <c r="EK29" s="385"/>
      <c r="EL29" s="385"/>
      <c r="EM29" s="385"/>
      <c r="EN29" s="385"/>
      <c r="EO29" s="385"/>
      <c r="EP29" s="385"/>
      <c r="EQ29" s="385"/>
      <c r="ER29" s="385"/>
      <c r="ES29" s="385"/>
      <c r="ET29" s="385"/>
      <c r="EU29" s="385"/>
      <c r="EV29" s="385"/>
      <c r="EW29" s="385"/>
      <c r="EX29" s="385"/>
      <c r="EY29" s="385"/>
      <c r="EZ29" s="385"/>
      <c r="FA29" s="385"/>
      <c r="FB29" s="385"/>
      <c r="FC29" s="385"/>
      <c r="FD29" s="385"/>
      <c r="FE29" s="385"/>
      <c r="FF29" s="385"/>
      <c r="FG29" s="385"/>
      <c r="FH29" s="385"/>
      <c r="FI29" s="385"/>
      <c r="FJ29" s="385"/>
      <c r="FK29" s="385"/>
      <c r="FL29" s="385"/>
      <c r="FM29" s="385"/>
      <c r="FN29" s="385"/>
      <c r="FO29" s="385"/>
      <c r="FP29" s="385"/>
      <c r="FQ29" s="385"/>
      <c r="FR29" s="385"/>
      <c r="FS29" s="385"/>
      <c r="FT29" s="385"/>
      <c r="FU29" s="385"/>
      <c r="FV29" s="385"/>
      <c r="FW29" s="385"/>
      <c r="FX29" s="385"/>
      <c r="FY29" s="385"/>
      <c r="FZ29" s="385"/>
      <c r="GA29" s="385"/>
      <c r="GB29" s="385"/>
      <c r="GC29" s="385"/>
      <c r="GD29" s="385"/>
      <c r="GE29" s="385"/>
      <c r="GF29" s="385"/>
      <c r="GG29" s="385"/>
      <c r="GH29" s="385"/>
      <c r="GI29" s="385"/>
      <c r="GJ29" s="385"/>
      <c r="GK29" s="385"/>
      <c r="GL29" s="385"/>
      <c r="GM29" s="385"/>
      <c r="GN29" s="385"/>
      <c r="GO29" s="385"/>
      <c r="GP29" s="385"/>
      <c r="GQ29" s="385"/>
      <c r="GR29" s="385"/>
      <c r="GS29" s="385"/>
      <c r="GT29" s="385"/>
      <c r="GU29" s="385"/>
      <c r="GV29" s="385"/>
      <c r="GW29" s="385"/>
      <c r="GX29" s="385"/>
      <c r="GY29" s="385"/>
      <c r="GZ29" s="385"/>
      <c r="HA29" s="385"/>
      <c r="HB29" s="385"/>
      <c r="HC29" s="385"/>
      <c r="HD29" s="385"/>
      <c r="HE29" s="385"/>
      <c r="HF29" s="385"/>
      <c r="HG29" s="385"/>
      <c r="HH29" s="385"/>
      <c r="HI29" s="385"/>
      <c r="HJ29" s="385"/>
      <c r="HK29" s="385"/>
      <c r="HL29" s="385"/>
      <c r="HM29" s="385"/>
      <c r="HN29" s="385"/>
      <c r="HO29" s="385"/>
      <c r="HP29" s="385"/>
      <c r="HQ29" s="385"/>
      <c r="HR29" s="385"/>
      <c r="HS29" s="385"/>
      <c r="HT29" s="385"/>
      <c r="HU29" s="385"/>
      <c r="HV29" s="385"/>
      <c r="HW29" s="385"/>
      <c r="HX29" s="385"/>
      <c r="HY29" s="385"/>
      <c r="HZ29" s="385"/>
      <c r="IA29" s="385"/>
      <c r="IB29" s="385"/>
      <c r="IC29" s="385"/>
      <c r="ID29" s="385"/>
      <c r="IE29" s="385"/>
      <c r="IF29" s="385"/>
      <c r="IG29" s="385"/>
      <c r="IH29" s="385"/>
      <c r="II29" s="385"/>
      <c r="IJ29" s="385"/>
      <c r="IK29" s="385"/>
      <c r="IL29" s="385"/>
      <c r="IM29" s="385"/>
      <c r="IN29" s="385"/>
      <c r="IO29" s="385"/>
      <c r="IP29" s="385"/>
      <c r="IQ29" s="385"/>
      <c r="IR29" s="385"/>
      <c r="IS29" s="385"/>
      <c r="IT29" s="385"/>
      <c r="IU29" s="385"/>
      <c r="IV29" s="385"/>
      <c r="IW29" s="385"/>
      <c r="IX29" s="385"/>
      <c r="IY29" s="385"/>
      <c r="IZ29" s="385"/>
      <c r="JA29" s="385"/>
      <c r="JB29" s="385"/>
      <c r="JC29" s="385"/>
      <c r="JD29" s="385"/>
      <c r="JE29" s="385"/>
      <c r="JF29" s="385"/>
      <c r="JG29" s="385"/>
      <c r="JH29" s="385"/>
      <c r="JI29" s="385"/>
      <c r="JJ29" s="385"/>
      <c r="JK29" s="385"/>
      <c r="JL29" s="385"/>
      <c r="JM29" s="385"/>
      <c r="JN29" s="385"/>
      <c r="JO29" s="385"/>
      <c r="JP29" s="385"/>
      <c r="JQ29" s="385"/>
      <c r="JR29" s="385"/>
      <c r="JS29" s="385"/>
      <c r="JT29" s="385"/>
      <c r="JU29" s="385"/>
      <c r="JV29" s="385"/>
      <c r="JW29" s="385"/>
      <c r="JX29" s="385"/>
      <c r="JY29" s="385"/>
      <c r="JZ29" s="385"/>
      <c r="KA29" s="385"/>
      <c r="KB29" s="385"/>
      <c r="KC29" s="385"/>
      <c r="KD29" s="385"/>
      <c r="KE29" s="385"/>
      <c r="KF29" s="385"/>
      <c r="KG29" s="385"/>
      <c r="KH29" s="385"/>
      <c r="KI29" s="385"/>
      <c r="KJ29" s="385"/>
      <c r="KK29" s="385"/>
      <c r="KL29" s="385"/>
      <c r="KM29" s="385"/>
      <c r="KN29" s="385"/>
      <c r="KO29" s="385"/>
      <c r="KP29" s="385"/>
      <c r="KQ29" s="385"/>
      <c r="KR29" s="385"/>
      <c r="KS29" s="385"/>
      <c r="KT29" s="385"/>
      <c r="KU29" s="385"/>
      <c r="KV29" s="385"/>
      <c r="KW29" s="385"/>
      <c r="KX29" s="385"/>
      <c r="KY29" s="385"/>
      <c r="KZ29" s="385"/>
      <c r="LA29" s="385"/>
      <c r="LB29" s="385"/>
      <c r="LC29" s="385"/>
      <c r="LD29" s="385"/>
      <c r="LE29" s="385"/>
      <c r="LF29" s="385"/>
      <c r="LG29" s="385"/>
      <c r="LH29" s="385"/>
      <c r="LI29" s="385"/>
      <c r="LJ29" s="385"/>
      <c r="LK29" s="385"/>
      <c r="LL29" s="385"/>
      <c r="LM29" s="385"/>
      <c r="LN29" s="385"/>
      <c r="LO29" s="385"/>
      <c r="LP29" s="385"/>
      <c r="LQ29" s="385"/>
      <c r="LR29" s="385"/>
      <c r="LS29" s="385"/>
      <c r="LT29" s="385"/>
      <c r="LU29" s="385"/>
      <c r="LV29" s="385"/>
      <c r="LW29" s="385"/>
      <c r="LX29" s="385"/>
      <c r="LY29" s="385"/>
      <c r="LZ29" s="385"/>
      <c r="MA29" s="385"/>
      <c r="MB29" s="385"/>
      <c r="MC29" s="385"/>
      <c r="MD29" s="385"/>
      <c r="ME29" s="385"/>
      <c r="MF29" s="385"/>
      <c r="MG29" s="385"/>
      <c r="MH29" s="385"/>
      <c r="MI29" s="385"/>
      <c r="MJ29" s="385"/>
      <c r="MK29" s="385"/>
    </row>
    <row r="30" spans="1:349" s="366" customFormat="1" ht="14.4">
      <c r="A30" s="356">
        <v>622620</v>
      </c>
      <c r="B30" s="357" t="s">
        <v>220</v>
      </c>
      <c r="C30" s="358"/>
      <c r="D30" s="359">
        <v>110</v>
      </c>
      <c r="E30" s="360"/>
      <c r="F30" s="361" t="str">
        <f t="shared" si="4"/>
        <v>0</v>
      </c>
      <c r="G30" s="361">
        <f>IFERROR(VLOOKUP($A30,'[1]bal 300618'!$A$83:$F$173,6,FALSE),0)</f>
        <v>5040</v>
      </c>
      <c r="H30" s="364"/>
      <c r="I30" s="364">
        <f t="shared" si="3"/>
        <v>5040</v>
      </c>
      <c r="J30" s="362" t="e">
        <f>+I30-#REF!</f>
        <v>#REF!</v>
      </c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5"/>
      <c r="W30" s="365"/>
      <c r="X30" s="365"/>
      <c r="Y30" s="365"/>
      <c r="Z30" s="365"/>
      <c r="AA30" s="365"/>
      <c r="AB30" s="365"/>
      <c r="AC30" s="365"/>
      <c r="AD30" s="365"/>
      <c r="AE30" s="365"/>
      <c r="AF30" s="365"/>
      <c r="AG30" s="365"/>
      <c r="AH30" s="365"/>
      <c r="AI30" s="365"/>
      <c r="AJ30" s="365"/>
      <c r="AK30" s="365"/>
      <c r="AL30" s="365"/>
      <c r="AM30" s="365"/>
      <c r="AN30" s="365"/>
      <c r="AO30" s="365"/>
      <c r="AP30" s="365"/>
      <c r="AQ30" s="365"/>
      <c r="AR30" s="365"/>
      <c r="AS30" s="365"/>
      <c r="AT30" s="365"/>
      <c r="AU30" s="365"/>
      <c r="AV30" s="365"/>
      <c r="AW30" s="365"/>
      <c r="AX30" s="365"/>
      <c r="AY30" s="365"/>
      <c r="AZ30" s="365"/>
      <c r="BA30" s="365"/>
      <c r="BB30" s="365"/>
      <c r="BC30" s="365"/>
      <c r="BD30" s="365"/>
      <c r="BE30" s="365"/>
      <c r="BF30" s="365"/>
      <c r="BG30" s="365"/>
      <c r="BH30" s="365"/>
      <c r="BI30" s="365"/>
      <c r="BJ30" s="365"/>
      <c r="BK30" s="365"/>
      <c r="BL30" s="365"/>
      <c r="BM30" s="365"/>
      <c r="BN30" s="365"/>
      <c r="BO30" s="365"/>
      <c r="BP30" s="365"/>
      <c r="BQ30" s="365"/>
      <c r="BR30" s="365"/>
      <c r="BS30" s="365"/>
      <c r="BT30" s="365"/>
      <c r="BU30" s="365"/>
      <c r="BV30" s="365"/>
      <c r="BW30" s="365"/>
      <c r="BX30" s="365"/>
      <c r="BY30" s="365"/>
      <c r="BZ30" s="365"/>
      <c r="CA30" s="365"/>
      <c r="CB30" s="365"/>
      <c r="CC30" s="365"/>
      <c r="CD30" s="365"/>
      <c r="CE30" s="365"/>
      <c r="CF30" s="365"/>
      <c r="CG30" s="365"/>
      <c r="CH30" s="365"/>
      <c r="CI30" s="365"/>
      <c r="CJ30" s="365"/>
      <c r="CK30" s="365"/>
      <c r="CL30" s="365"/>
      <c r="CM30" s="365"/>
      <c r="CN30" s="365"/>
      <c r="CO30" s="365"/>
      <c r="CP30" s="365"/>
      <c r="CQ30" s="365"/>
      <c r="CR30" s="365"/>
      <c r="CS30" s="365"/>
      <c r="CT30" s="365"/>
      <c r="CU30" s="365"/>
      <c r="CV30" s="365"/>
      <c r="CW30" s="365"/>
      <c r="CX30" s="365"/>
      <c r="CY30" s="365"/>
      <c r="CZ30" s="365"/>
      <c r="DA30" s="365"/>
      <c r="DB30" s="365"/>
      <c r="DC30" s="365"/>
      <c r="DD30" s="365"/>
      <c r="DE30" s="365"/>
      <c r="DF30" s="365"/>
      <c r="DG30" s="365"/>
      <c r="DH30" s="365"/>
      <c r="DI30" s="365"/>
      <c r="DJ30" s="365"/>
      <c r="DK30" s="365"/>
      <c r="DL30" s="365"/>
      <c r="DM30" s="365"/>
      <c r="DN30" s="365"/>
      <c r="DO30" s="365"/>
      <c r="DP30" s="365"/>
      <c r="DQ30" s="365"/>
      <c r="DR30" s="365"/>
      <c r="DS30" s="365"/>
      <c r="DT30" s="365"/>
      <c r="DU30" s="365"/>
      <c r="DV30" s="365"/>
      <c r="DW30" s="365"/>
      <c r="DX30" s="365"/>
      <c r="DY30" s="365"/>
      <c r="DZ30" s="365"/>
      <c r="EA30" s="365"/>
      <c r="EB30" s="365"/>
      <c r="EC30" s="365"/>
      <c r="ED30" s="365"/>
      <c r="EE30" s="365"/>
      <c r="EF30" s="365"/>
      <c r="EG30" s="365"/>
      <c r="EH30" s="365"/>
      <c r="EI30" s="365"/>
      <c r="EJ30" s="365"/>
      <c r="EK30" s="365"/>
      <c r="EL30" s="365"/>
      <c r="EM30" s="365"/>
      <c r="EN30" s="365"/>
      <c r="EO30" s="365"/>
      <c r="EP30" s="365"/>
      <c r="EQ30" s="365"/>
      <c r="ER30" s="365"/>
      <c r="ES30" s="365"/>
      <c r="ET30" s="365"/>
      <c r="EU30" s="365"/>
      <c r="EV30" s="365"/>
      <c r="EW30" s="365"/>
      <c r="EX30" s="365"/>
      <c r="EY30" s="365"/>
      <c r="EZ30" s="365"/>
      <c r="FA30" s="365"/>
      <c r="FB30" s="365"/>
      <c r="FC30" s="365"/>
      <c r="FD30" s="365"/>
      <c r="FE30" s="365"/>
      <c r="FF30" s="365"/>
      <c r="FG30" s="365"/>
      <c r="FH30" s="365"/>
      <c r="FI30" s="365"/>
      <c r="FJ30" s="365"/>
      <c r="FK30" s="365"/>
      <c r="FL30" s="365"/>
      <c r="FM30" s="365"/>
      <c r="FN30" s="365"/>
      <c r="FO30" s="365"/>
      <c r="FP30" s="365"/>
      <c r="FQ30" s="365"/>
      <c r="FR30" s="365"/>
      <c r="FS30" s="365"/>
      <c r="FT30" s="365"/>
      <c r="FU30" s="365"/>
      <c r="FV30" s="365"/>
      <c r="FW30" s="365"/>
      <c r="FX30" s="365"/>
      <c r="FY30" s="365"/>
      <c r="FZ30" s="365"/>
      <c r="GA30" s="365"/>
      <c r="GB30" s="365"/>
      <c r="GC30" s="365"/>
      <c r="GD30" s="365"/>
      <c r="GE30" s="365"/>
      <c r="GF30" s="365"/>
      <c r="GG30" s="365"/>
      <c r="GH30" s="365"/>
      <c r="GI30" s="365"/>
      <c r="GJ30" s="365"/>
      <c r="GK30" s="365"/>
      <c r="GL30" s="365"/>
      <c r="GM30" s="365"/>
      <c r="GN30" s="365"/>
      <c r="GO30" s="365"/>
      <c r="GP30" s="365"/>
      <c r="GQ30" s="365"/>
      <c r="GR30" s="365"/>
      <c r="GS30" s="365"/>
      <c r="GT30" s="365"/>
      <c r="GU30" s="365"/>
      <c r="GV30" s="365"/>
      <c r="GW30" s="365"/>
      <c r="GX30" s="365"/>
      <c r="GY30" s="365"/>
      <c r="GZ30" s="365"/>
      <c r="HA30" s="365"/>
      <c r="HB30" s="365"/>
      <c r="HC30" s="365"/>
      <c r="HD30" s="365"/>
      <c r="HE30" s="365"/>
      <c r="HF30" s="365"/>
      <c r="HG30" s="365"/>
      <c r="HH30" s="365"/>
      <c r="HI30" s="365"/>
      <c r="HJ30" s="365"/>
      <c r="HK30" s="365"/>
      <c r="HL30" s="365"/>
      <c r="HM30" s="365"/>
      <c r="HN30" s="365"/>
      <c r="HO30" s="365"/>
      <c r="HP30" s="365"/>
      <c r="HQ30" s="365"/>
      <c r="HR30" s="365"/>
      <c r="HS30" s="365"/>
      <c r="HT30" s="365"/>
      <c r="HU30" s="365"/>
      <c r="HV30" s="365"/>
      <c r="HW30" s="365"/>
      <c r="HX30" s="365"/>
      <c r="HY30" s="365"/>
      <c r="HZ30" s="365"/>
      <c r="IA30" s="365"/>
      <c r="IB30" s="365"/>
      <c r="IC30" s="365"/>
      <c r="ID30" s="365"/>
      <c r="IE30" s="365"/>
      <c r="IF30" s="365"/>
      <c r="IG30" s="365"/>
      <c r="IH30" s="365"/>
      <c r="II30" s="365"/>
      <c r="IJ30" s="365"/>
      <c r="IK30" s="365"/>
      <c r="IL30" s="365"/>
      <c r="IM30" s="365"/>
      <c r="IN30" s="365"/>
      <c r="IO30" s="365"/>
      <c r="IP30" s="365"/>
      <c r="IQ30" s="365"/>
      <c r="IR30" s="365"/>
      <c r="IS30" s="365"/>
      <c r="IT30" s="365"/>
      <c r="IU30" s="365"/>
      <c r="IV30" s="365"/>
      <c r="IW30" s="365"/>
      <c r="IX30" s="365"/>
      <c r="IY30" s="365"/>
      <c r="IZ30" s="365"/>
      <c r="JA30" s="365"/>
      <c r="JB30" s="365"/>
      <c r="JC30" s="365"/>
      <c r="JD30" s="365"/>
      <c r="JE30" s="365"/>
      <c r="JF30" s="365"/>
      <c r="JG30" s="365"/>
      <c r="JH30" s="365"/>
      <c r="JI30" s="365"/>
      <c r="JJ30" s="365"/>
      <c r="JK30" s="365"/>
      <c r="JL30" s="365"/>
      <c r="JM30" s="365"/>
      <c r="JN30" s="365"/>
      <c r="JO30" s="365"/>
      <c r="JP30" s="365"/>
      <c r="JQ30" s="365"/>
      <c r="JR30" s="365"/>
      <c r="JS30" s="365"/>
      <c r="JT30" s="365"/>
      <c r="JU30" s="365"/>
      <c r="JV30" s="365"/>
      <c r="JW30" s="365"/>
      <c r="JX30" s="365"/>
      <c r="JY30" s="365"/>
      <c r="JZ30" s="365"/>
      <c r="KA30" s="365"/>
      <c r="KB30" s="365"/>
      <c r="KC30" s="365"/>
      <c r="KD30" s="365"/>
      <c r="KE30" s="365"/>
      <c r="KF30" s="365"/>
      <c r="KG30" s="365"/>
      <c r="KH30" s="365"/>
      <c r="KI30" s="365"/>
      <c r="KJ30" s="365"/>
      <c r="KK30" s="365"/>
      <c r="KL30" s="365"/>
      <c r="KM30" s="365"/>
      <c r="KN30" s="365"/>
      <c r="KO30" s="365"/>
      <c r="KP30" s="365"/>
      <c r="KQ30" s="365"/>
      <c r="KR30" s="365"/>
      <c r="KS30" s="365"/>
      <c r="KT30" s="365"/>
      <c r="KU30" s="365"/>
      <c r="KV30" s="365"/>
      <c r="KW30" s="365"/>
      <c r="KX30" s="365"/>
      <c r="KY30" s="365"/>
      <c r="KZ30" s="365"/>
      <c r="LA30" s="365"/>
      <c r="LB30" s="365"/>
      <c r="LC30" s="365"/>
      <c r="LD30" s="365"/>
      <c r="LE30" s="365"/>
      <c r="LF30" s="365"/>
      <c r="LG30" s="365"/>
      <c r="LH30" s="365"/>
      <c r="LI30" s="365"/>
      <c r="LJ30" s="365"/>
      <c r="LK30" s="365"/>
      <c r="LL30" s="365"/>
      <c r="LM30" s="365"/>
      <c r="LN30" s="365"/>
      <c r="LO30" s="365"/>
      <c r="LP30" s="365"/>
      <c r="LQ30" s="365"/>
      <c r="LR30" s="365"/>
      <c r="LS30" s="365"/>
      <c r="LT30" s="365"/>
      <c r="LU30" s="365"/>
      <c r="LV30" s="365"/>
      <c r="LW30" s="365"/>
      <c r="LX30" s="365"/>
      <c r="LY30" s="365"/>
      <c r="LZ30" s="365"/>
      <c r="MA30" s="365"/>
      <c r="MB30" s="365"/>
      <c r="MC30" s="365"/>
      <c r="MD30" s="365"/>
      <c r="ME30" s="365"/>
      <c r="MF30" s="365"/>
      <c r="MG30" s="365"/>
      <c r="MH30" s="365"/>
      <c r="MI30" s="365"/>
      <c r="MJ30" s="365"/>
      <c r="MK30" s="365"/>
    </row>
    <row r="31" spans="1:349" s="386" customFormat="1" ht="14.4">
      <c r="A31" s="377">
        <v>6227100</v>
      </c>
      <c r="B31" s="378" t="s">
        <v>49</v>
      </c>
      <c r="C31" s="379"/>
      <c r="D31" s="380">
        <v>201</v>
      </c>
      <c r="E31" s="381">
        <v>1500</v>
      </c>
      <c r="F31" s="382">
        <f t="shared" si="4"/>
        <v>125</v>
      </c>
      <c r="G31" s="382">
        <f>IFERROR(VLOOKUP($A31,'[1]bal 300618'!$A$83:$F$173,6,FALSE),0)</f>
        <v>43.1</v>
      </c>
      <c r="H31" s="384"/>
      <c r="I31" s="384">
        <f t="shared" si="3"/>
        <v>43.1</v>
      </c>
      <c r="J31" s="383" t="e">
        <f>+I31-#REF!</f>
        <v>#REF!</v>
      </c>
      <c r="K31" s="385"/>
      <c r="L31" s="385"/>
      <c r="M31" s="385"/>
      <c r="N31" s="385"/>
      <c r="O31" s="385"/>
      <c r="P31" s="385"/>
      <c r="Q31" s="385"/>
      <c r="R31" s="385"/>
      <c r="S31" s="385"/>
      <c r="T31" s="385"/>
      <c r="U31" s="385"/>
      <c r="V31" s="385"/>
      <c r="W31" s="385"/>
      <c r="X31" s="385"/>
      <c r="Y31" s="385"/>
      <c r="Z31" s="385"/>
      <c r="AA31" s="385"/>
      <c r="AB31" s="385"/>
      <c r="AC31" s="385"/>
      <c r="AD31" s="385"/>
      <c r="AE31" s="385"/>
      <c r="AF31" s="385"/>
      <c r="AG31" s="385"/>
      <c r="AH31" s="385"/>
      <c r="AI31" s="385"/>
      <c r="AJ31" s="385"/>
      <c r="AK31" s="385"/>
      <c r="AL31" s="385"/>
      <c r="AM31" s="385"/>
      <c r="AN31" s="385"/>
      <c r="AO31" s="385"/>
      <c r="AP31" s="385"/>
      <c r="AQ31" s="385"/>
      <c r="AR31" s="385"/>
      <c r="AS31" s="385"/>
      <c r="AT31" s="385"/>
      <c r="AU31" s="385"/>
      <c r="AV31" s="385"/>
      <c r="AW31" s="385"/>
      <c r="AX31" s="385"/>
      <c r="AY31" s="385"/>
      <c r="AZ31" s="385"/>
      <c r="BA31" s="385"/>
      <c r="BB31" s="385"/>
      <c r="BC31" s="385"/>
      <c r="BD31" s="385"/>
      <c r="BE31" s="385"/>
      <c r="BF31" s="385"/>
      <c r="BG31" s="385"/>
      <c r="BH31" s="385"/>
      <c r="BI31" s="385"/>
      <c r="BJ31" s="385"/>
      <c r="BK31" s="385"/>
      <c r="BL31" s="385"/>
      <c r="BM31" s="385"/>
      <c r="BN31" s="385"/>
      <c r="BO31" s="385"/>
      <c r="BP31" s="385"/>
      <c r="BQ31" s="385"/>
      <c r="BR31" s="385"/>
      <c r="BS31" s="385"/>
      <c r="BT31" s="385"/>
      <c r="BU31" s="385"/>
      <c r="BV31" s="385"/>
      <c r="BW31" s="385"/>
      <c r="BX31" s="385"/>
      <c r="BY31" s="385"/>
      <c r="BZ31" s="385"/>
      <c r="CA31" s="385"/>
      <c r="CB31" s="385"/>
      <c r="CC31" s="385"/>
      <c r="CD31" s="385"/>
      <c r="CE31" s="385"/>
      <c r="CF31" s="385"/>
      <c r="CG31" s="385"/>
      <c r="CH31" s="385"/>
      <c r="CI31" s="385"/>
      <c r="CJ31" s="385"/>
      <c r="CK31" s="385"/>
      <c r="CL31" s="385"/>
      <c r="CM31" s="385"/>
      <c r="CN31" s="385"/>
      <c r="CO31" s="385"/>
      <c r="CP31" s="385"/>
      <c r="CQ31" s="385"/>
      <c r="CR31" s="385"/>
      <c r="CS31" s="385"/>
      <c r="CT31" s="385"/>
      <c r="CU31" s="385"/>
      <c r="CV31" s="385"/>
      <c r="CW31" s="385"/>
      <c r="CX31" s="385"/>
      <c r="CY31" s="385"/>
      <c r="CZ31" s="385"/>
      <c r="DA31" s="385"/>
      <c r="DB31" s="385"/>
      <c r="DC31" s="385"/>
      <c r="DD31" s="385"/>
      <c r="DE31" s="385"/>
      <c r="DF31" s="385"/>
      <c r="DG31" s="385"/>
      <c r="DH31" s="385"/>
      <c r="DI31" s="385"/>
      <c r="DJ31" s="385"/>
      <c r="DK31" s="385"/>
      <c r="DL31" s="385"/>
      <c r="DM31" s="385"/>
      <c r="DN31" s="385"/>
      <c r="DO31" s="385"/>
      <c r="DP31" s="385"/>
      <c r="DQ31" s="385"/>
      <c r="DR31" s="385"/>
      <c r="DS31" s="385"/>
      <c r="DT31" s="385"/>
      <c r="DU31" s="385"/>
      <c r="DV31" s="385"/>
      <c r="DW31" s="385"/>
      <c r="DX31" s="385"/>
      <c r="DY31" s="385"/>
      <c r="DZ31" s="385"/>
      <c r="EA31" s="385"/>
      <c r="EB31" s="385"/>
      <c r="EC31" s="385"/>
      <c r="ED31" s="385"/>
      <c r="EE31" s="385"/>
      <c r="EF31" s="385"/>
      <c r="EG31" s="385"/>
      <c r="EH31" s="385"/>
      <c r="EI31" s="385"/>
      <c r="EJ31" s="385"/>
      <c r="EK31" s="385"/>
      <c r="EL31" s="385"/>
      <c r="EM31" s="385"/>
      <c r="EN31" s="385"/>
      <c r="EO31" s="385"/>
      <c r="EP31" s="385"/>
      <c r="EQ31" s="385"/>
      <c r="ER31" s="385"/>
      <c r="ES31" s="385"/>
      <c r="ET31" s="385"/>
      <c r="EU31" s="385"/>
      <c r="EV31" s="385"/>
      <c r="EW31" s="385"/>
      <c r="EX31" s="385"/>
      <c r="EY31" s="385"/>
      <c r="EZ31" s="385"/>
      <c r="FA31" s="385"/>
      <c r="FB31" s="385"/>
      <c r="FC31" s="385"/>
      <c r="FD31" s="385"/>
      <c r="FE31" s="385"/>
      <c r="FF31" s="385"/>
      <c r="FG31" s="385"/>
      <c r="FH31" s="385"/>
      <c r="FI31" s="385"/>
      <c r="FJ31" s="385"/>
      <c r="FK31" s="385"/>
      <c r="FL31" s="385"/>
      <c r="FM31" s="385"/>
      <c r="FN31" s="385"/>
      <c r="FO31" s="385"/>
      <c r="FP31" s="385"/>
      <c r="FQ31" s="385"/>
      <c r="FR31" s="385"/>
      <c r="FS31" s="385"/>
      <c r="FT31" s="385"/>
      <c r="FU31" s="385"/>
      <c r="FV31" s="385"/>
      <c r="FW31" s="385"/>
      <c r="FX31" s="385"/>
      <c r="FY31" s="385"/>
      <c r="FZ31" s="385"/>
      <c r="GA31" s="385"/>
      <c r="GB31" s="385"/>
      <c r="GC31" s="385"/>
      <c r="GD31" s="385"/>
      <c r="GE31" s="385"/>
      <c r="GF31" s="385"/>
      <c r="GG31" s="385"/>
      <c r="GH31" s="385"/>
      <c r="GI31" s="385"/>
      <c r="GJ31" s="385"/>
      <c r="GK31" s="385"/>
      <c r="GL31" s="385"/>
      <c r="GM31" s="385"/>
      <c r="GN31" s="385"/>
      <c r="GO31" s="385"/>
      <c r="GP31" s="385"/>
      <c r="GQ31" s="385"/>
      <c r="GR31" s="385"/>
      <c r="GS31" s="385"/>
      <c r="GT31" s="385"/>
      <c r="GU31" s="385"/>
      <c r="GV31" s="385"/>
      <c r="GW31" s="385"/>
      <c r="GX31" s="385"/>
      <c r="GY31" s="385"/>
      <c r="GZ31" s="385"/>
      <c r="HA31" s="385"/>
      <c r="HB31" s="385"/>
      <c r="HC31" s="385"/>
      <c r="HD31" s="385"/>
      <c r="HE31" s="385"/>
      <c r="HF31" s="385"/>
      <c r="HG31" s="385"/>
      <c r="HH31" s="385"/>
      <c r="HI31" s="385"/>
      <c r="HJ31" s="385"/>
      <c r="HK31" s="385"/>
      <c r="HL31" s="385"/>
      <c r="HM31" s="385"/>
      <c r="HN31" s="385"/>
      <c r="HO31" s="385"/>
      <c r="HP31" s="385"/>
      <c r="HQ31" s="385"/>
      <c r="HR31" s="385"/>
      <c r="HS31" s="385"/>
      <c r="HT31" s="385"/>
      <c r="HU31" s="385"/>
      <c r="HV31" s="385"/>
      <c r="HW31" s="385"/>
      <c r="HX31" s="385"/>
      <c r="HY31" s="385"/>
      <c r="HZ31" s="385"/>
      <c r="IA31" s="385"/>
      <c r="IB31" s="385"/>
      <c r="IC31" s="385"/>
      <c r="ID31" s="385"/>
      <c r="IE31" s="385"/>
      <c r="IF31" s="385"/>
      <c r="IG31" s="385"/>
      <c r="IH31" s="385"/>
      <c r="II31" s="385"/>
      <c r="IJ31" s="385"/>
      <c r="IK31" s="385"/>
      <c r="IL31" s="385"/>
      <c r="IM31" s="385"/>
      <c r="IN31" s="385"/>
      <c r="IO31" s="385"/>
      <c r="IP31" s="385"/>
      <c r="IQ31" s="385"/>
      <c r="IR31" s="385"/>
      <c r="IS31" s="385"/>
      <c r="IT31" s="385"/>
      <c r="IU31" s="385"/>
      <c r="IV31" s="385"/>
      <c r="IW31" s="385"/>
      <c r="IX31" s="385"/>
      <c r="IY31" s="385"/>
      <c r="IZ31" s="385"/>
      <c r="JA31" s="385"/>
      <c r="JB31" s="385"/>
      <c r="JC31" s="385"/>
      <c r="JD31" s="385"/>
      <c r="JE31" s="385"/>
      <c r="JF31" s="385"/>
      <c r="JG31" s="385"/>
      <c r="JH31" s="385"/>
      <c r="JI31" s="385"/>
      <c r="JJ31" s="385"/>
      <c r="JK31" s="385"/>
      <c r="JL31" s="385"/>
      <c r="JM31" s="385"/>
      <c r="JN31" s="385"/>
      <c r="JO31" s="385"/>
      <c r="JP31" s="385"/>
      <c r="JQ31" s="385"/>
      <c r="JR31" s="385"/>
      <c r="JS31" s="385"/>
      <c r="JT31" s="385"/>
      <c r="JU31" s="385"/>
      <c r="JV31" s="385"/>
      <c r="JW31" s="385"/>
      <c r="JX31" s="385"/>
      <c r="JY31" s="385"/>
      <c r="JZ31" s="385"/>
      <c r="KA31" s="385"/>
      <c r="KB31" s="385"/>
      <c r="KC31" s="385"/>
      <c r="KD31" s="385"/>
      <c r="KE31" s="385"/>
      <c r="KF31" s="385"/>
      <c r="KG31" s="385"/>
      <c r="KH31" s="385"/>
      <c r="KI31" s="385"/>
      <c r="KJ31" s="385"/>
      <c r="KK31" s="385"/>
      <c r="KL31" s="385"/>
      <c r="KM31" s="385"/>
      <c r="KN31" s="385"/>
      <c r="KO31" s="385"/>
      <c r="KP31" s="385"/>
      <c r="KQ31" s="385"/>
      <c r="KR31" s="385"/>
      <c r="KS31" s="385"/>
      <c r="KT31" s="385"/>
      <c r="KU31" s="385"/>
      <c r="KV31" s="385"/>
      <c r="KW31" s="385"/>
      <c r="KX31" s="385"/>
      <c r="KY31" s="385"/>
      <c r="KZ31" s="385"/>
      <c r="LA31" s="385"/>
      <c r="LB31" s="385"/>
      <c r="LC31" s="385"/>
      <c r="LD31" s="385"/>
      <c r="LE31" s="385"/>
      <c r="LF31" s="385"/>
      <c r="LG31" s="385"/>
      <c r="LH31" s="385"/>
      <c r="LI31" s="385"/>
      <c r="LJ31" s="385"/>
      <c r="LK31" s="385"/>
      <c r="LL31" s="385"/>
      <c r="LM31" s="385"/>
      <c r="LN31" s="385"/>
      <c r="LO31" s="385"/>
      <c r="LP31" s="385"/>
      <c r="LQ31" s="385"/>
      <c r="LR31" s="385"/>
      <c r="LS31" s="385"/>
      <c r="LT31" s="385"/>
      <c r="LU31" s="385"/>
      <c r="LV31" s="385"/>
      <c r="LW31" s="385"/>
      <c r="LX31" s="385"/>
      <c r="LY31" s="385"/>
      <c r="LZ31" s="385"/>
      <c r="MA31" s="385"/>
      <c r="MB31" s="385"/>
      <c r="MC31" s="385"/>
      <c r="MD31" s="385"/>
      <c r="ME31" s="385"/>
      <c r="MF31" s="385"/>
      <c r="MG31" s="385"/>
      <c r="MH31" s="385"/>
      <c r="MI31" s="385"/>
      <c r="MJ31" s="385"/>
      <c r="MK31" s="385"/>
    </row>
    <row r="32" spans="1:349" s="366" customFormat="1" ht="14.4">
      <c r="A32" s="369">
        <v>6228100</v>
      </c>
      <c r="B32" s="363" t="s">
        <v>50</v>
      </c>
      <c r="C32" s="358"/>
      <c r="D32" s="359">
        <v>108</v>
      </c>
      <c r="E32" s="360"/>
      <c r="F32" s="361" t="str">
        <f t="shared" si="4"/>
        <v>0</v>
      </c>
      <c r="G32" s="361">
        <f>IFERROR(VLOOKUP($A32,'[1]bal 300618'!$A$83:$F$173,6,FALSE),0)</f>
        <v>36.299999999999997</v>
      </c>
      <c r="H32" s="364"/>
      <c r="I32" s="364">
        <f t="shared" si="3"/>
        <v>36.299999999999997</v>
      </c>
      <c r="J32" s="362" t="e">
        <f>+I32-#REF!</f>
        <v>#REF!</v>
      </c>
      <c r="K32" s="365"/>
      <c r="L32" s="365"/>
      <c r="M32" s="365"/>
      <c r="N32" s="365"/>
      <c r="O32" s="365"/>
      <c r="P32" s="365"/>
      <c r="Q32" s="365"/>
      <c r="R32" s="365"/>
      <c r="S32" s="365"/>
      <c r="T32" s="365"/>
      <c r="U32" s="365"/>
      <c r="V32" s="365"/>
      <c r="W32" s="365"/>
      <c r="X32" s="365"/>
      <c r="Y32" s="365"/>
      <c r="Z32" s="365"/>
      <c r="AA32" s="365"/>
      <c r="AB32" s="365"/>
      <c r="AC32" s="365"/>
      <c r="AD32" s="365"/>
      <c r="AE32" s="365"/>
      <c r="AF32" s="365"/>
      <c r="AG32" s="365"/>
      <c r="AH32" s="365"/>
      <c r="AI32" s="365"/>
      <c r="AJ32" s="365"/>
      <c r="AK32" s="365"/>
      <c r="AL32" s="365"/>
      <c r="AM32" s="365"/>
      <c r="AN32" s="365"/>
      <c r="AO32" s="365"/>
      <c r="AP32" s="365"/>
      <c r="AQ32" s="365"/>
      <c r="AR32" s="365"/>
      <c r="AS32" s="365"/>
      <c r="AT32" s="365"/>
      <c r="AU32" s="365"/>
      <c r="AV32" s="365"/>
      <c r="AW32" s="365"/>
      <c r="AX32" s="365"/>
      <c r="AY32" s="365"/>
      <c r="AZ32" s="365"/>
      <c r="BA32" s="365"/>
      <c r="BB32" s="365"/>
      <c r="BC32" s="365"/>
      <c r="BD32" s="365"/>
      <c r="BE32" s="365"/>
      <c r="BF32" s="365"/>
      <c r="BG32" s="365"/>
      <c r="BH32" s="365"/>
      <c r="BI32" s="365"/>
      <c r="BJ32" s="365"/>
      <c r="BK32" s="365"/>
      <c r="BL32" s="365"/>
      <c r="BM32" s="365"/>
      <c r="BN32" s="365"/>
      <c r="BO32" s="365"/>
      <c r="BP32" s="365"/>
      <c r="BQ32" s="365"/>
      <c r="BR32" s="365"/>
      <c r="BS32" s="365"/>
      <c r="BT32" s="365"/>
      <c r="BU32" s="365"/>
      <c r="BV32" s="365"/>
      <c r="BW32" s="365"/>
      <c r="BX32" s="365"/>
      <c r="BY32" s="365"/>
      <c r="BZ32" s="365"/>
      <c r="CA32" s="365"/>
      <c r="CB32" s="365"/>
      <c r="CC32" s="365"/>
      <c r="CD32" s="365"/>
      <c r="CE32" s="365"/>
      <c r="CF32" s="365"/>
      <c r="CG32" s="365"/>
      <c r="CH32" s="365"/>
      <c r="CI32" s="365"/>
      <c r="CJ32" s="365"/>
      <c r="CK32" s="365"/>
      <c r="CL32" s="365"/>
      <c r="CM32" s="365"/>
      <c r="CN32" s="365"/>
      <c r="CO32" s="365"/>
      <c r="CP32" s="365"/>
      <c r="CQ32" s="365"/>
      <c r="CR32" s="365"/>
      <c r="CS32" s="365"/>
      <c r="CT32" s="365"/>
      <c r="CU32" s="365"/>
      <c r="CV32" s="365"/>
      <c r="CW32" s="365"/>
      <c r="CX32" s="365"/>
      <c r="CY32" s="365"/>
      <c r="CZ32" s="365"/>
      <c r="DA32" s="365"/>
      <c r="DB32" s="365"/>
      <c r="DC32" s="365"/>
      <c r="DD32" s="365"/>
      <c r="DE32" s="365"/>
      <c r="DF32" s="365"/>
      <c r="DG32" s="365"/>
      <c r="DH32" s="365"/>
      <c r="DI32" s="365"/>
      <c r="DJ32" s="365"/>
      <c r="DK32" s="365"/>
      <c r="DL32" s="365"/>
      <c r="DM32" s="365"/>
      <c r="DN32" s="365"/>
      <c r="DO32" s="365"/>
      <c r="DP32" s="365"/>
      <c r="DQ32" s="365"/>
      <c r="DR32" s="365"/>
      <c r="DS32" s="365"/>
      <c r="DT32" s="365"/>
      <c r="DU32" s="365"/>
      <c r="DV32" s="365"/>
      <c r="DW32" s="365"/>
      <c r="DX32" s="365"/>
      <c r="DY32" s="365"/>
      <c r="DZ32" s="365"/>
      <c r="EA32" s="365"/>
      <c r="EB32" s="365"/>
      <c r="EC32" s="365"/>
      <c r="ED32" s="365"/>
      <c r="EE32" s="365"/>
      <c r="EF32" s="365"/>
      <c r="EG32" s="365"/>
      <c r="EH32" s="365"/>
      <c r="EI32" s="365"/>
      <c r="EJ32" s="365"/>
      <c r="EK32" s="365"/>
      <c r="EL32" s="365"/>
      <c r="EM32" s="365"/>
      <c r="EN32" s="365"/>
      <c r="EO32" s="365"/>
      <c r="EP32" s="365"/>
      <c r="EQ32" s="365"/>
      <c r="ER32" s="365"/>
      <c r="ES32" s="365"/>
      <c r="ET32" s="365"/>
      <c r="EU32" s="365"/>
      <c r="EV32" s="365"/>
      <c r="EW32" s="365"/>
      <c r="EX32" s="365"/>
      <c r="EY32" s="365"/>
      <c r="EZ32" s="365"/>
      <c r="FA32" s="365"/>
      <c r="FB32" s="365"/>
      <c r="FC32" s="365"/>
      <c r="FD32" s="365"/>
      <c r="FE32" s="365"/>
      <c r="FF32" s="365"/>
      <c r="FG32" s="365"/>
      <c r="FH32" s="365"/>
      <c r="FI32" s="365"/>
      <c r="FJ32" s="365"/>
      <c r="FK32" s="365"/>
      <c r="FL32" s="365"/>
      <c r="FM32" s="365"/>
      <c r="FN32" s="365"/>
      <c r="FO32" s="365"/>
      <c r="FP32" s="365"/>
      <c r="FQ32" s="365"/>
      <c r="FR32" s="365"/>
      <c r="FS32" s="365"/>
      <c r="FT32" s="365"/>
      <c r="FU32" s="365"/>
      <c r="FV32" s="365"/>
      <c r="FW32" s="365"/>
      <c r="FX32" s="365"/>
      <c r="FY32" s="365"/>
      <c r="FZ32" s="365"/>
      <c r="GA32" s="365"/>
      <c r="GB32" s="365"/>
      <c r="GC32" s="365"/>
      <c r="GD32" s="365"/>
      <c r="GE32" s="365"/>
      <c r="GF32" s="365"/>
      <c r="GG32" s="365"/>
      <c r="GH32" s="365"/>
      <c r="GI32" s="365"/>
      <c r="GJ32" s="365"/>
      <c r="GK32" s="365"/>
      <c r="GL32" s="365"/>
      <c r="GM32" s="365"/>
      <c r="GN32" s="365"/>
      <c r="GO32" s="365"/>
      <c r="GP32" s="365"/>
      <c r="GQ32" s="365"/>
      <c r="GR32" s="365"/>
      <c r="GS32" s="365"/>
      <c r="GT32" s="365"/>
      <c r="GU32" s="365"/>
      <c r="GV32" s="365"/>
      <c r="GW32" s="365"/>
      <c r="GX32" s="365"/>
      <c r="GY32" s="365"/>
      <c r="GZ32" s="365"/>
      <c r="HA32" s="365"/>
      <c r="HB32" s="365"/>
      <c r="HC32" s="365"/>
      <c r="HD32" s="365"/>
      <c r="HE32" s="365"/>
      <c r="HF32" s="365"/>
      <c r="HG32" s="365"/>
      <c r="HH32" s="365"/>
      <c r="HI32" s="365"/>
      <c r="HJ32" s="365"/>
      <c r="HK32" s="365"/>
      <c r="HL32" s="365"/>
      <c r="HM32" s="365"/>
      <c r="HN32" s="365"/>
      <c r="HO32" s="365"/>
      <c r="HP32" s="365"/>
      <c r="HQ32" s="365"/>
      <c r="HR32" s="365"/>
      <c r="HS32" s="365"/>
      <c r="HT32" s="365"/>
      <c r="HU32" s="365"/>
      <c r="HV32" s="365"/>
      <c r="HW32" s="365"/>
      <c r="HX32" s="365"/>
      <c r="HY32" s="365"/>
      <c r="HZ32" s="365"/>
      <c r="IA32" s="365"/>
      <c r="IB32" s="365"/>
      <c r="IC32" s="365"/>
      <c r="ID32" s="365"/>
      <c r="IE32" s="365"/>
      <c r="IF32" s="365"/>
      <c r="IG32" s="365"/>
      <c r="IH32" s="365"/>
      <c r="II32" s="365"/>
      <c r="IJ32" s="365"/>
      <c r="IK32" s="365"/>
      <c r="IL32" s="365"/>
      <c r="IM32" s="365"/>
      <c r="IN32" s="365"/>
      <c r="IO32" s="365"/>
      <c r="IP32" s="365"/>
      <c r="IQ32" s="365"/>
      <c r="IR32" s="365"/>
      <c r="IS32" s="365"/>
      <c r="IT32" s="365"/>
      <c r="IU32" s="365"/>
      <c r="IV32" s="365"/>
      <c r="IW32" s="365"/>
      <c r="IX32" s="365"/>
      <c r="IY32" s="365"/>
      <c r="IZ32" s="365"/>
      <c r="JA32" s="365"/>
      <c r="JB32" s="365"/>
      <c r="JC32" s="365"/>
      <c r="JD32" s="365"/>
      <c r="JE32" s="365"/>
      <c r="JF32" s="365"/>
      <c r="JG32" s="365"/>
      <c r="JH32" s="365"/>
      <c r="JI32" s="365"/>
      <c r="JJ32" s="365"/>
      <c r="JK32" s="365"/>
      <c r="JL32" s="365"/>
      <c r="JM32" s="365"/>
      <c r="JN32" s="365"/>
      <c r="JO32" s="365"/>
      <c r="JP32" s="365"/>
      <c r="JQ32" s="365"/>
      <c r="JR32" s="365"/>
      <c r="JS32" s="365"/>
      <c r="JT32" s="365"/>
      <c r="JU32" s="365"/>
      <c r="JV32" s="365"/>
      <c r="JW32" s="365"/>
      <c r="JX32" s="365"/>
      <c r="JY32" s="365"/>
      <c r="JZ32" s="365"/>
      <c r="KA32" s="365"/>
      <c r="KB32" s="365"/>
      <c r="KC32" s="365"/>
      <c r="KD32" s="365"/>
      <c r="KE32" s="365"/>
      <c r="KF32" s="365"/>
      <c r="KG32" s="365"/>
      <c r="KH32" s="365"/>
      <c r="KI32" s="365"/>
      <c r="KJ32" s="365"/>
      <c r="KK32" s="365"/>
      <c r="KL32" s="365"/>
      <c r="KM32" s="365"/>
      <c r="KN32" s="365"/>
      <c r="KO32" s="365"/>
      <c r="KP32" s="365"/>
      <c r="KQ32" s="365"/>
      <c r="KR32" s="365"/>
      <c r="KS32" s="365"/>
      <c r="KT32" s="365"/>
      <c r="KU32" s="365"/>
      <c r="KV32" s="365"/>
      <c r="KW32" s="365"/>
      <c r="KX32" s="365"/>
      <c r="KY32" s="365"/>
      <c r="KZ32" s="365"/>
      <c r="LA32" s="365"/>
      <c r="LB32" s="365"/>
      <c r="LC32" s="365"/>
      <c r="LD32" s="365"/>
      <c r="LE32" s="365"/>
      <c r="LF32" s="365"/>
      <c r="LG32" s="365"/>
      <c r="LH32" s="365"/>
      <c r="LI32" s="365"/>
      <c r="LJ32" s="365"/>
      <c r="LK32" s="365"/>
      <c r="LL32" s="365"/>
      <c r="LM32" s="365"/>
      <c r="LN32" s="365"/>
      <c r="LO32" s="365"/>
      <c r="LP32" s="365"/>
      <c r="LQ32" s="365"/>
      <c r="LR32" s="365"/>
      <c r="LS32" s="365"/>
      <c r="LT32" s="365"/>
      <c r="LU32" s="365"/>
      <c r="LV32" s="365"/>
      <c r="LW32" s="365"/>
      <c r="LX32" s="365"/>
      <c r="LY32" s="365"/>
      <c r="LZ32" s="365"/>
      <c r="MA32" s="365"/>
      <c r="MB32" s="365"/>
      <c r="MC32" s="365"/>
      <c r="MD32" s="365"/>
      <c r="ME32" s="365"/>
      <c r="MF32" s="365"/>
      <c r="MG32" s="365"/>
      <c r="MH32" s="365"/>
      <c r="MI32" s="365"/>
      <c r="MJ32" s="365"/>
      <c r="MK32" s="365"/>
    </row>
    <row r="33" spans="1:349" s="366" customFormat="1" ht="14.4">
      <c r="A33" s="356">
        <v>6228200</v>
      </c>
      <c r="B33" s="357" t="s">
        <v>51</v>
      </c>
      <c r="C33" s="358"/>
      <c r="D33" s="359">
        <v>108</v>
      </c>
      <c r="E33" s="364"/>
      <c r="F33" s="361" t="str">
        <f t="shared" si="4"/>
        <v>0</v>
      </c>
      <c r="G33" s="361">
        <f>IFERROR(VLOOKUP($A33,'[1]bal 300618'!$A$83:$F$173,6,FALSE),0)</f>
        <v>4525.37</v>
      </c>
      <c r="H33" s="364"/>
      <c r="I33" s="364">
        <f t="shared" si="3"/>
        <v>4525.37</v>
      </c>
      <c r="J33" s="362" t="e">
        <f>+I33-#REF!</f>
        <v>#REF!</v>
      </c>
      <c r="K33" s="365"/>
      <c r="L33" s="365"/>
      <c r="M33" s="365"/>
      <c r="N33" s="365"/>
      <c r="O33" s="365"/>
      <c r="P33" s="365"/>
      <c r="Q33" s="365"/>
      <c r="R33" s="365"/>
      <c r="S33" s="365"/>
      <c r="T33" s="365"/>
      <c r="U33" s="365"/>
      <c r="V33" s="365"/>
      <c r="W33" s="365"/>
      <c r="X33" s="365"/>
      <c r="Y33" s="365"/>
      <c r="Z33" s="365"/>
      <c r="AA33" s="365"/>
      <c r="AB33" s="365"/>
      <c r="AC33" s="365"/>
      <c r="AD33" s="365"/>
      <c r="AE33" s="365"/>
      <c r="AF33" s="365"/>
      <c r="AG33" s="365"/>
      <c r="AH33" s="365"/>
      <c r="AI33" s="365"/>
      <c r="AJ33" s="365"/>
      <c r="AK33" s="365"/>
      <c r="AL33" s="365"/>
      <c r="AM33" s="365"/>
      <c r="AN33" s="365"/>
      <c r="AO33" s="365"/>
      <c r="AP33" s="365"/>
      <c r="AQ33" s="365"/>
      <c r="AR33" s="365"/>
      <c r="AS33" s="365"/>
      <c r="AT33" s="365"/>
      <c r="AU33" s="365"/>
      <c r="AV33" s="365"/>
      <c r="AW33" s="365"/>
      <c r="AX33" s="365"/>
      <c r="AY33" s="365"/>
      <c r="AZ33" s="365"/>
      <c r="BA33" s="365"/>
      <c r="BB33" s="365"/>
      <c r="BC33" s="365"/>
      <c r="BD33" s="365"/>
      <c r="BE33" s="365"/>
      <c r="BF33" s="365"/>
      <c r="BG33" s="365"/>
      <c r="BH33" s="365"/>
      <c r="BI33" s="365"/>
      <c r="BJ33" s="365"/>
      <c r="BK33" s="365"/>
      <c r="BL33" s="365"/>
      <c r="BM33" s="365"/>
      <c r="BN33" s="365"/>
      <c r="BO33" s="365"/>
      <c r="BP33" s="365"/>
      <c r="BQ33" s="365"/>
      <c r="BR33" s="365"/>
      <c r="BS33" s="365"/>
      <c r="BT33" s="365"/>
      <c r="BU33" s="365"/>
      <c r="BV33" s="365"/>
      <c r="BW33" s="365"/>
      <c r="BX33" s="365"/>
      <c r="BY33" s="365"/>
      <c r="BZ33" s="365"/>
      <c r="CA33" s="365"/>
      <c r="CB33" s="365"/>
      <c r="CC33" s="365"/>
      <c r="CD33" s="365"/>
      <c r="CE33" s="365"/>
      <c r="CF33" s="365"/>
      <c r="CG33" s="365"/>
      <c r="CH33" s="365"/>
      <c r="CI33" s="365"/>
      <c r="CJ33" s="365"/>
      <c r="CK33" s="365"/>
      <c r="CL33" s="365"/>
      <c r="CM33" s="365"/>
      <c r="CN33" s="365"/>
      <c r="CO33" s="365"/>
      <c r="CP33" s="365"/>
      <c r="CQ33" s="365"/>
      <c r="CR33" s="365"/>
      <c r="CS33" s="365"/>
      <c r="CT33" s="365"/>
      <c r="CU33" s="365"/>
      <c r="CV33" s="365"/>
      <c r="CW33" s="365"/>
      <c r="CX33" s="365"/>
      <c r="CY33" s="365"/>
      <c r="CZ33" s="365"/>
      <c r="DA33" s="365"/>
      <c r="DB33" s="365"/>
      <c r="DC33" s="365"/>
      <c r="DD33" s="365"/>
      <c r="DE33" s="365"/>
      <c r="DF33" s="365"/>
      <c r="DG33" s="365"/>
      <c r="DH33" s="365"/>
      <c r="DI33" s="365"/>
      <c r="DJ33" s="365"/>
      <c r="DK33" s="365"/>
      <c r="DL33" s="365"/>
      <c r="DM33" s="365"/>
      <c r="DN33" s="365"/>
      <c r="DO33" s="365"/>
      <c r="DP33" s="365"/>
      <c r="DQ33" s="365"/>
      <c r="DR33" s="365"/>
      <c r="DS33" s="365"/>
      <c r="DT33" s="365"/>
      <c r="DU33" s="365"/>
      <c r="DV33" s="365"/>
      <c r="DW33" s="365"/>
      <c r="DX33" s="365"/>
      <c r="DY33" s="365"/>
      <c r="DZ33" s="365"/>
      <c r="EA33" s="365"/>
      <c r="EB33" s="365"/>
      <c r="EC33" s="365"/>
      <c r="ED33" s="365"/>
      <c r="EE33" s="365"/>
      <c r="EF33" s="365"/>
      <c r="EG33" s="365"/>
      <c r="EH33" s="365"/>
      <c r="EI33" s="365"/>
      <c r="EJ33" s="365"/>
      <c r="EK33" s="365"/>
      <c r="EL33" s="365"/>
      <c r="EM33" s="365"/>
      <c r="EN33" s="365"/>
      <c r="EO33" s="365"/>
      <c r="EP33" s="365"/>
      <c r="EQ33" s="365"/>
      <c r="ER33" s="365"/>
      <c r="ES33" s="365"/>
      <c r="ET33" s="365"/>
      <c r="EU33" s="365"/>
      <c r="EV33" s="365"/>
      <c r="EW33" s="365"/>
      <c r="EX33" s="365"/>
      <c r="EY33" s="365"/>
      <c r="EZ33" s="365"/>
      <c r="FA33" s="365"/>
      <c r="FB33" s="365"/>
      <c r="FC33" s="365"/>
      <c r="FD33" s="365"/>
      <c r="FE33" s="365"/>
      <c r="FF33" s="365"/>
      <c r="FG33" s="365"/>
      <c r="FH33" s="365"/>
      <c r="FI33" s="365"/>
      <c r="FJ33" s="365"/>
      <c r="FK33" s="365"/>
      <c r="FL33" s="365"/>
      <c r="FM33" s="365"/>
      <c r="FN33" s="365"/>
      <c r="FO33" s="365"/>
      <c r="FP33" s="365"/>
      <c r="FQ33" s="365"/>
      <c r="FR33" s="365"/>
      <c r="FS33" s="365"/>
      <c r="FT33" s="365"/>
      <c r="FU33" s="365"/>
      <c r="FV33" s="365"/>
      <c r="FW33" s="365"/>
      <c r="FX33" s="365"/>
      <c r="FY33" s="365"/>
      <c r="FZ33" s="365"/>
      <c r="GA33" s="365"/>
      <c r="GB33" s="365"/>
      <c r="GC33" s="365"/>
      <c r="GD33" s="365"/>
      <c r="GE33" s="365"/>
      <c r="GF33" s="365"/>
      <c r="GG33" s="365"/>
      <c r="GH33" s="365"/>
      <c r="GI33" s="365"/>
      <c r="GJ33" s="365"/>
      <c r="GK33" s="365"/>
      <c r="GL33" s="365"/>
      <c r="GM33" s="365"/>
      <c r="GN33" s="365"/>
      <c r="GO33" s="365"/>
      <c r="GP33" s="365"/>
      <c r="GQ33" s="365"/>
      <c r="GR33" s="365"/>
      <c r="GS33" s="365"/>
      <c r="GT33" s="365"/>
      <c r="GU33" s="365"/>
      <c r="GV33" s="365"/>
      <c r="GW33" s="365"/>
      <c r="GX33" s="365"/>
      <c r="GY33" s="365"/>
      <c r="GZ33" s="365"/>
      <c r="HA33" s="365"/>
      <c r="HB33" s="365"/>
      <c r="HC33" s="365"/>
      <c r="HD33" s="365"/>
      <c r="HE33" s="365"/>
      <c r="HF33" s="365"/>
      <c r="HG33" s="365"/>
      <c r="HH33" s="365"/>
      <c r="HI33" s="365"/>
      <c r="HJ33" s="365"/>
      <c r="HK33" s="365"/>
      <c r="HL33" s="365"/>
      <c r="HM33" s="365"/>
      <c r="HN33" s="365"/>
      <c r="HO33" s="365"/>
      <c r="HP33" s="365"/>
      <c r="HQ33" s="365"/>
      <c r="HR33" s="365"/>
      <c r="HS33" s="365"/>
      <c r="HT33" s="365"/>
      <c r="HU33" s="365"/>
      <c r="HV33" s="365"/>
      <c r="HW33" s="365"/>
      <c r="HX33" s="365"/>
      <c r="HY33" s="365"/>
      <c r="HZ33" s="365"/>
      <c r="IA33" s="365"/>
      <c r="IB33" s="365"/>
      <c r="IC33" s="365"/>
      <c r="ID33" s="365"/>
      <c r="IE33" s="365"/>
      <c r="IF33" s="365"/>
      <c r="IG33" s="365"/>
      <c r="IH33" s="365"/>
      <c r="II33" s="365"/>
      <c r="IJ33" s="365"/>
      <c r="IK33" s="365"/>
      <c r="IL33" s="365"/>
      <c r="IM33" s="365"/>
      <c r="IN33" s="365"/>
      <c r="IO33" s="365"/>
      <c r="IP33" s="365"/>
      <c r="IQ33" s="365"/>
      <c r="IR33" s="365"/>
      <c r="IS33" s="365"/>
      <c r="IT33" s="365"/>
      <c r="IU33" s="365"/>
      <c r="IV33" s="365"/>
      <c r="IW33" s="365"/>
      <c r="IX33" s="365"/>
      <c r="IY33" s="365"/>
      <c r="IZ33" s="365"/>
      <c r="JA33" s="365"/>
      <c r="JB33" s="365"/>
      <c r="JC33" s="365"/>
      <c r="JD33" s="365"/>
      <c r="JE33" s="365"/>
      <c r="JF33" s="365"/>
      <c r="JG33" s="365"/>
      <c r="JH33" s="365"/>
      <c r="JI33" s="365"/>
      <c r="JJ33" s="365"/>
      <c r="JK33" s="365"/>
      <c r="JL33" s="365"/>
      <c r="JM33" s="365"/>
      <c r="JN33" s="365"/>
      <c r="JO33" s="365"/>
      <c r="JP33" s="365"/>
      <c r="JQ33" s="365"/>
      <c r="JR33" s="365"/>
      <c r="JS33" s="365"/>
      <c r="JT33" s="365"/>
      <c r="JU33" s="365"/>
      <c r="JV33" s="365"/>
      <c r="JW33" s="365"/>
      <c r="JX33" s="365"/>
      <c r="JY33" s="365"/>
      <c r="JZ33" s="365"/>
      <c r="KA33" s="365"/>
      <c r="KB33" s="365"/>
      <c r="KC33" s="365"/>
      <c r="KD33" s="365"/>
      <c r="KE33" s="365"/>
      <c r="KF33" s="365"/>
      <c r="KG33" s="365"/>
      <c r="KH33" s="365"/>
      <c r="KI33" s="365"/>
      <c r="KJ33" s="365"/>
      <c r="KK33" s="365"/>
      <c r="KL33" s="365"/>
      <c r="KM33" s="365"/>
      <c r="KN33" s="365"/>
      <c r="KO33" s="365"/>
      <c r="KP33" s="365"/>
      <c r="KQ33" s="365"/>
      <c r="KR33" s="365"/>
      <c r="KS33" s="365"/>
      <c r="KT33" s="365"/>
      <c r="KU33" s="365"/>
      <c r="KV33" s="365"/>
      <c r="KW33" s="365"/>
      <c r="KX33" s="365"/>
      <c r="KY33" s="365"/>
      <c r="KZ33" s="365"/>
      <c r="LA33" s="365"/>
      <c r="LB33" s="365"/>
      <c r="LC33" s="365"/>
      <c r="LD33" s="365"/>
      <c r="LE33" s="365"/>
      <c r="LF33" s="365"/>
      <c r="LG33" s="365"/>
      <c r="LH33" s="365"/>
      <c r="LI33" s="365"/>
      <c r="LJ33" s="365"/>
      <c r="LK33" s="365"/>
      <c r="LL33" s="365"/>
      <c r="LM33" s="365"/>
      <c r="LN33" s="365"/>
      <c r="LO33" s="365"/>
      <c r="LP33" s="365"/>
      <c r="LQ33" s="365"/>
      <c r="LR33" s="365"/>
      <c r="LS33" s="365"/>
      <c r="LT33" s="365"/>
      <c r="LU33" s="365"/>
      <c r="LV33" s="365"/>
      <c r="LW33" s="365"/>
      <c r="LX33" s="365"/>
      <c r="LY33" s="365"/>
      <c r="LZ33" s="365"/>
      <c r="MA33" s="365"/>
      <c r="MB33" s="365"/>
      <c r="MC33" s="365"/>
      <c r="MD33" s="365"/>
      <c r="ME33" s="365"/>
      <c r="MF33" s="365"/>
      <c r="MG33" s="365"/>
      <c r="MH33" s="365"/>
      <c r="MI33" s="365"/>
      <c r="MJ33" s="365"/>
      <c r="MK33" s="365"/>
    </row>
    <row r="34" spans="1:349" s="352" customFormat="1" ht="14.4">
      <c r="A34" s="342">
        <v>7037000</v>
      </c>
      <c r="B34" s="343" t="s">
        <v>223</v>
      </c>
      <c r="C34" s="344"/>
      <c r="D34" s="345">
        <v>701</v>
      </c>
      <c r="E34" s="346"/>
      <c r="F34" s="347" t="str">
        <f t="shared" ref="F34:F50" si="5">IF(E34&gt;0,E34/12,"0")</f>
        <v>0</v>
      </c>
      <c r="G34" s="347">
        <f>IFERROR(VLOOKUP($A34,'[1]bal 300618'!$A$83:$F$173,6,FALSE),0)</f>
        <v>0</v>
      </c>
      <c r="H34" s="350"/>
      <c r="I34" s="350">
        <f t="shared" ref="I34:I57" si="6">+G34+H34</f>
        <v>0</v>
      </c>
      <c r="J34" s="349" t="e">
        <f>+I34-#REF!</f>
        <v>#REF!</v>
      </c>
      <c r="K34" s="351"/>
      <c r="L34" s="351"/>
      <c r="M34" s="351"/>
      <c r="N34" s="351"/>
      <c r="O34" s="351"/>
      <c r="P34" s="351"/>
      <c r="Q34" s="351"/>
      <c r="R34" s="351"/>
      <c r="S34" s="351"/>
      <c r="T34" s="351"/>
      <c r="U34" s="351"/>
      <c r="V34" s="351"/>
      <c r="W34" s="351"/>
      <c r="X34" s="351"/>
      <c r="Y34" s="351"/>
      <c r="Z34" s="351"/>
      <c r="AA34" s="351"/>
      <c r="AB34" s="351"/>
      <c r="AC34" s="351"/>
      <c r="AD34" s="351"/>
      <c r="AE34" s="351"/>
      <c r="AF34" s="351"/>
      <c r="AG34" s="351"/>
      <c r="AH34" s="351"/>
      <c r="AI34" s="351"/>
      <c r="AJ34" s="351"/>
      <c r="AK34" s="351"/>
      <c r="AL34" s="351"/>
      <c r="AM34" s="351"/>
      <c r="AN34" s="351"/>
      <c r="AO34" s="351"/>
      <c r="AP34" s="351"/>
      <c r="AQ34" s="351"/>
      <c r="AR34" s="351"/>
      <c r="AS34" s="351"/>
      <c r="AT34" s="351"/>
      <c r="AU34" s="351"/>
      <c r="AV34" s="351"/>
      <c r="AW34" s="351"/>
      <c r="AX34" s="351"/>
      <c r="AY34" s="351"/>
      <c r="AZ34" s="351"/>
      <c r="BA34" s="351"/>
      <c r="BB34" s="351"/>
      <c r="BC34" s="351"/>
      <c r="BD34" s="351"/>
      <c r="BE34" s="351"/>
      <c r="BF34" s="351"/>
      <c r="BG34" s="351"/>
      <c r="BH34" s="351"/>
      <c r="BI34" s="351"/>
      <c r="BJ34" s="351"/>
      <c r="BK34" s="351"/>
      <c r="BL34" s="351"/>
      <c r="BM34" s="351"/>
      <c r="BN34" s="351"/>
      <c r="BO34" s="351"/>
      <c r="BP34" s="351"/>
      <c r="BQ34" s="351"/>
      <c r="BR34" s="351"/>
      <c r="BS34" s="351"/>
      <c r="BT34" s="351"/>
      <c r="BU34" s="351"/>
      <c r="BV34" s="351"/>
      <c r="BW34" s="351"/>
      <c r="BX34" s="351"/>
      <c r="BY34" s="351"/>
      <c r="BZ34" s="351"/>
      <c r="CA34" s="351"/>
      <c r="CB34" s="351"/>
      <c r="CC34" s="351"/>
      <c r="CD34" s="351"/>
      <c r="CE34" s="351"/>
      <c r="CF34" s="351"/>
      <c r="CG34" s="351"/>
      <c r="CH34" s="351"/>
      <c r="CI34" s="351"/>
      <c r="CJ34" s="351"/>
      <c r="CK34" s="351"/>
      <c r="CL34" s="351"/>
      <c r="CM34" s="351"/>
      <c r="CN34" s="351"/>
      <c r="CO34" s="351"/>
      <c r="CP34" s="351"/>
      <c r="CQ34" s="351"/>
      <c r="CR34" s="351"/>
      <c r="CS34" s="351"/>
      <c r="CT34" s="351"/>
      <c r="CU34" s="351"/>
      <c r="CV34" s="351"/>
      <c r="CW34" s="351"/>
      <c r="CX34" s="351"/>
      <c r="CY34" s="351"/>
      <c r="CZ34" s="351"/>
      <c r="DA34" s="351"/>
      <c r="DB34" s="351"/>
      <c r="DC34" s="351"/>
      <c r="DD34" s="351"/>
      <c r="DE34" s="351"/>
      <c r="DF34" s="351"/>
      <c r="DG34" s="351"/>
      <c r="DH34" s="351"/>
      <c r="DI34" s="351"/>
      <c r="DJ34" s="351"/>
      <c r="DK34" s="351"/>
      <c r="DL34" s="351"/>
      <c r="DM34" s="351"/>
      <c r="DN34" s="351"/>
      <c r="DO34" s="351"/>
      <c r="DP34" s="351"/>
      <c r="DQ34" s="351"/>
      <c r="DR34" s="351"/>
      <c r="DS34" s="351"/>
      <c r="DT34" s="351"/>
      <c r="DU34" s="351"/>
      <c r="DV34" s="351"/>
      <c r="DW34" s="351"/>
      <c r="DX34" s="351"/>
      <c r="DY34" s="351"/>
      <c r="DZ34" s="351"/>
      <c r="EA34" s="351"/>
      <c r="EB34" s="351"/>
      <c r="EC34" s="351"/>
      <c r="ED34" s="351"/>
      <c r="EE34" s="351"/>
      <c r="EF34" s="351"/>
      <c r="EG34" s="351"/>
      <c r="EH34" s="351"/>
      <c r="EI34" s="351"/>
      <c r="EJ34" s="351"/>
      <c r="EK34" s="351"/>
      <c r="EL34" s="351"/>
      <c r="EM34" s="351"/>
      <c r="EN34" s="351"/>
      <c r="EO34" s="351"/>
      <c r="EP34" s="351"/>
      <c r="EQ34" s="351"/>
      <c r="ER34" s="351"/>
      <c r="ES34" s="351"/>
      <c r="ET34" s="351"/>
      <c r="EU34" s="351"/>
      <c r="EV34" s="351"/>
      <c r="EW34" s="351"/>
      <c r="EX34" s="351"/>
      <c r="EY34" s="351"/>
      <c r="EZ34" s="351"/>
      <c r="FA34" s="351"/>
      <c r="FB34" s="351"/>
      <c r="FC34" s="351"/>
      <c r="FD34" s="351"/>
      <c r="FE34" s="351"/>
      <c r="FF34" s="351"/>
      <c r="FG34" s="351"/>
      <c r="FH34" s="351"/>
      <c r="FI34" s="351"/>
      <c r="FJ34" s="351"/>
      <c r="FK34" s="351"/>
      <c r="FL34" s="351"/>
      <c r="FM34" s="351"/>
      <c r="FN34" s="351"/>
      <c r="FO34" s="351"/>
      <c r="FP34" s="351"/>
      <c r="FQ34" s="351"/>
      <c r="FR34" s="351"/>
      <c r="FS34" s="351"/>
      <c r="FT34" s="351"/>
      <c r="FU34" s="351"/>
      <c r="FV34" s="351"/>
      <c r="FW34" s="351"/>
      <c r="FX34" s="351"/>
      <c r="FY34" s="351"/>
      <c r="FZ34" s="351"/>
      <c r="GA34" s="351"/>
      <c r="GB34" s="351"/>
      <c r="GC34" s="351"/>
      <c r="GD34" s="351"/>
      <c r="GE34" s="351"/>
      <c r="GF34" s="351"/>
      <c r="GG34" s="351"/>
      <c r="GH34" s="351"/>
      <c r="GI34" s="351"/>
      <c r="GJ34" s="351"/>
      <c r="GK34" s="351"/>
      <c r="GL34" s="351"/>
      <c r="GM34" s="351"/>
      <c r="GN34" s="351"/>
      <c r="GO34" s="351"/>
      <c r="GP34" s="351"/>
      <c r="GQ34" s="351"/>
      <c r="GR34" s="351"/>
      <c r="GS34" s="351"/>
      <c r="GT34" s="351"/>
      <c r="GU34" s="351"/>
      <c r="GV34" s="351"/>
      <c r="GW34" s="351"/>
      <c r="GX34" s="351"/>
      <c r="GY34" s="351"/>
      <c r="GZ34" s="351"/>
      <c r="HA34" s="351"/>
      <c r="HB34" s="351"/>
      <c r="HC34" s="351"/>
      <c r="HD34" s="351"/>
      <c r="HE34" s="351"/>
      <c r="HF34" s="351"/>
      <c r="HG34" s="351"/>
      <c r="HH34" s="351"/>
      <c r="HI34" s="351"/>
      <c r="HJ34" s="351"/>
      <c r="HK34" s="351"/>
      <c r="HL34" s="351"/>
      <c r="HM34" s="351"/>
      <c r="HN34" s="351"/>
      <c r="HO34" s="351"/>
      <c r="HP34" s="351"/>
      <c r="HQ34" s="351"/>
      <c r="HR34" s="351"/>
      <c r="HS34" s="351"/>
      <c r="HT34" s="351"/>
      <c r="HU34" s="351"/>
      <c r="HV34" s="351"/>
      <c r="HW34" s="351"/>
      <c r="HX34" s="351"/>
      <c r="HY34" s="351"/>
      <c r="HZ34" s="351"/>
      <c r="IA34" s="351"/>
      <c r="IB34" s="351"/>
      <c r="IC34" s="351"/>
      <c r="ID34" s="351"/>
      <c r="IE34" s="351"/>
      <c r="IF34" s="351"/>
      <c r="IG34" s="351"/>
      <c r="IH34" s="351"/>
      <c r="II34" s="351"/>
      <c r="IJ34" s="351"/>
      <c r="IK34" s="351"/>
      <c r="IL34" s="351"/>
      <c r="IM34" s="351"/>
      <c r="IN34" s="351"/>
      <c r="IO34" s="351"/>
      <c r="IP34" s="351"/>
      <c r="IQ34" s="351"/>
      <c r="IR34" s="351"/>
      <c r="IS34" s="351"/>
      <c r="IT34" s="351"/>
      <c r="IU34" s="351"/>
      <c r="IV34" s="351"/>
      <c r="IW34" s="351"/>
      <c r="IX34" s="351"/>
      <c r="IY34" s="351"/>
      <c r="IZ34" s="351"/>
      <c r="JA34" s="351"/>
      <c r="JB34" s="351"/>
      <c r="JC34" s="351"/>
      <c r="JD34" s="351"/>
      <c r="JE34" s="351"/>
      <c r="JF34" s="351"/>
      <c r="JG34" s="351"/>
      <c r="JH34" s="351"/>
      <c r="JI34" s="351"/>
      <c r="JJ34" s="351"/>
      <c r="JK34" s="351"/>
      <c r="JL34" s="351"/>
      <c r="JM34" s="351"/>
      <c r="JN34" s="351"/>
      <c r="JO34" s="351"/>
      <c r="JP34" s="351"/>
      <c r="JQ34" s="351"/>
      <c r="JR34" s="351"/>
      <c r="JS34" s="351"/>
      <c r="JT34" s="351"/>
      <c r="JU34" s="351"/>
      <c r="JV34" s="351"/>
      <c r="JW34" s="351"/>
      <c r="JX34" s="351"/>
      <c r="JY34" s="351"/>
      <c r="JZ34" s="351"/>
      <c r="KA34" s="351"/>
      <c r="KB34" s="351"/>
      <c r="KC34" s="351"/>
      <c r="KD34" s="351"/>
      <c r="KE34" s="351"/>
      <c r="KF34" s="351"/>
      <c r="KG34" s="351"/>
      <c r="KH34" s="351"/>
      <c r="KI34" s="351"/>
      <c r="KJ34" s="351"/>
      <c r="KK34" s="351"/>
      <c r="KL34" s="351"/>
      <c r="KM34" s="351"/>
      <c r="KN34" s="351"/>
      <c r="KO34" s="351"/>
      <c r="KP34" s="351"/>
      <c r="KQ34" s="351"/>
      <c r="KR34" s="351"/>
      <c r="KS34" s="351"/>
      <c r="KT34" s="351"/>
      <c r="KU34" s="351"/>
      <c r="KV34" s="351"/>
      <c r="KW34" s="351"/>
      <c r="KX34" s="351"/>
      <c r="KY34" s="351"/>
      <c r="KZ34" s="351"/>
      <c r="LA34" s="351"/>
      <c r="LB34" s="351"/>
      <c r="LC34" s="351"/>
      <c r="LD34" s="351"/>
      <c r="LE34" s="351"/>
      <c r="LF34" s="351"/>
      <c r="LG34" s="351"/>
      <c r="LH34" s="351"/>
      <c r="LI34" s="351"/>
      <c r="LJ34" s="351"/>
      <c r="LK34" s="351"/>
      <c r="LL34" s="351"/>
      <c r="LM34" s="351"/>
      <c r="LN34" s="351"/>
      <c r="LO34" s="351"/>
      <c r="LP34" s="351"/>
      <c r="LQ34" s="351"/>
      <c r="LR34" s="351"/>
      <c r="LS34" s="351"/>
      <c r="LT34" s="351"/>
      <c r="LU34" s="351"/>
      <c r="LV34" s="351"/>
      <c r="LW34" s="351"/>
      <c r="LX34" s="351"/>
      <c r="LY34" s="351"/>
      <c r="LZ34" s="351"/>
      <c r="MA34" s="351"/>
      <c r="MB34" s="351"/>
      <c r="MC34" s="351"/>
      <c r="MD34" s="351"/>
      <c r="ME34" s="351"/>
      <c r="MF34" s="351"/>
      <c r="MG34" s="351"/>
      <c r="MH34" s="351"/>
      <c r="MI34" s="351"/>
      <c r="MJ34" s="351"/>
      <c r="MK34" s="351"/>
    </row>
    <row r="35" spans="1:349" s="352" customFormat="1" ht="14.4">
      <c r="A35" s="342">
        <v>7037400</v>
      </c>
      <c r="B35" s="343" t="s">
        <v>224</v>
      </c>
      <c r="C35" s="344"/>
      <c r="D35" s="345">
        <v>701</v>
      </c>
      <c r="E35" s="346"/>
      <c r="F35" s="347" t="str">
        <f t="shared" si="5"/>
        <v>0</v>
      </c>
      <c r="G35" s="347">
        <f>IFERROR(VLOOKUP($A35,'[1]bal 300618'!$A$83:$F$173,6,FALSE),0)</f>
        <v>0</v>
      </c>
      <c r="H35" s="350"/>
      <c r="I35" s="350">
        <f t="shared" si="6"/>
        <v>0</v>
      </c>
      <c r="J35" s="349" t="e">
        <f>+I35-#REF!</f>
        <v>#REF!</v>
      </c>
      <c r="K35" s="351"/>
      <c r="L35" s="351"/>
      <c r="M35" s="351"/>
      <c r="N35" s="351"/>
      <c r="O35" s="351"/>
      <c r="P35" s="351"/>
      <c r="Q35" s="351"/>
      <c r="R35" s="351"/>
      <c r="S35" s="351"/>
      <c r="T35" s="351"/>
      <c r="U35" s="351"/>
      <c r="V35" s="351"/>
      <c r="W35" s="351"/>
      <c r="X35" s="351"/>
      <c r="Y35" s="351"/>
      <c r="Z35" s="351"/>
      <c r="AA35" s="351"/>
      <c r="AB35" s="351"/>
      <c r="AC35" s="351"/>
      <c r="AD35" s="351"/>
      <c r="AE35" s="351"/>
      <c r="AF35" s="351"/>
      <c r="AG35" s="351"/>
      <c r="AH35" s="351"/>
      <c r="AI35" s="351"/>
      <c r="AJ35" s="351"/>
      <c r="AK35" s="351"/>
      <c r="AL35" s="351"/>
      <c r="AM35" s="351"/>
      <c r="AN35" s="351"/>
      <c r="AO35" s="351"/>
      <c r="AP35" s="351"/>
      <c r="AQ35" s="351"/>
      <c r="AR35" s="351"/>
      <c r="AS35" s="351"/>
      <c r="AT35" s="351"/>
      <c r="AU35" s="351"/>
      <c r="AV35" s="351"/>
      <c r="AW35" s="351"/>
      <c r="AX35" s="351"/>
      <c r="AY35" s="351"/>
      <c r="AZ35" s="351"/>
      <c r="BA35" s="351"/>
      <c r="BB35" s="351"/>
      <c r="BC35" s="351"/>
      <c r="BD35" s="351"/>
      <c r="BE35" s="351"/>
      <c r="BF35" s="351"/>
      <c r="BG35" s="351"/>
      <c r="BH35" s="351"/>
      <c r="BI35" s="351"/>
      <c r="BJ35" s="351"/>
      <c r="BK35" s="351"/>
      <c r="BL35" s="351"/>
      <c r="BM35" s="351"/>
      <c r="BN35" s="351"/>
      <c r="BO35" s="351"/>
      <c r="BP35" s="351"/>
      <c r="BQ35" s="351"/>
      <c r="BR35" s="351"/>
      <c r="BS35" s="351"/>
      <c r="BT35" s="351"/>
      <c r="BU35" s="351"/>
      <c r="BV35" s="351"/>
      <c r="BW35" s="351"/>
      <c r="BX35" s="351"/>
      <c r="BY35" s="351"/>
      <c r="BZ35" s="351"/>
      <c r="CA35" s="351"/>
      <c r="CB35" s="351"/>
      <c r="CC35" s="351"/>
      <c r="CD35" s="351"/>
      <c r="CE35" s="351"/>
      <c r="CF35" s="351"/>
      <c r="CG35" s="351"/>
      <c r="CH35" s="351"/>
      <c r="CI35" s="351"/>
      <c r="CJ35" s="351"/>
      <c r="CK35" s="351"/>
      <c r="CL35" s="351"/>
      <c r="CM35" s="351"/>
      <c r="CN35" s="351"/>
      <c r="CO35" s="351"/>
      <c r="CP35" s="351"/>
      <c r="CQ35" s="351"/>
      <c r="CR35" s="351"/>
      <c r="CS35" s="351"/>
      <c r="CT35" s="351"/>
      <c r="CU35" s="351"/>
      <c r="CV35" s="351"/>
      <c r="CW35" s="351"/>
      <c r="CX35" s="351"/>
      <c r="CY35" s="351"/>
      <c r="CZ35" s="351"/>
      <c r="DA35" s="351"/>
      <c r="DB35" s="351"/>
      <c r="DC35" s="351"/>
      <c r="DD35" s="351"/>
      <c r="DE35" s="351"/>
      <c r="DF35" s="351"/>
      <c r="DG35" s="351"/>
      <c r="DH35" s="351"/>
      <c r="DI35" s="351"/>
      <c r="DJ35" s="351"/>
      <c r="DK35" s="351"/>
      <c r="DL35" s="351"/>
      <c r="DM35" s="351"/>
      <c r="DN35" s="351"/>
      <c r="DO35" s="351"/>
      <c r="DP35" s="351"/>
      <c r="DQ35" s="351"/>
      <c r="DR35" s="351"/>
      <c r="DS35" s="351"/>
      <c r="DT35" s="351"/>
      <c r="DU35" s="351"/>
      <c r="DV35" s="351"/>
      <c r="DW35" s="351"/>
      <c r="DX35" s="351"/>
      <c r="DY35" s="351"/>
      <c r="DZ35" s="351"/>
      <c r="EA35" s="351"/>
      <c r="EB35" s="351"/>
      <c r="EC35" s="351"/>
      <c r="ED35" s="351"/>
      <c r="EE35" s="351"/>
      <c r="EF35" s="351"/>
      <c r="EG35" s="351"/>
      <c r="EH35" s="351"/>
      <c r="EI35" s="351"/>
      <c r="EJ35" s="351"/>
      <c r="EK35" s="351"/>
      <c r="EL35" s="351"/>
      <c r="EM35" s="351"/>
      <c r="EN35" s="351"/>
      <c r="EO35" s="351"/>
      <c r="EP35" s="351"/>
      <c r="EQ35" s="351"/>
      <c r="ER35" s="351"/>
      <c r="ES35" s="351"/>
      <c r="ET35" s="351"/>
      <c r="EU35" s="351"/>
      <c r="EV35" s="351"/>
      <c r="EW35" s="351"/>
      <c r="EX35" s="351"/>
      <c r="EY35" s="351"/>
      <c r="EZ35" s="351"/>
      <c r="FA35" s="351"/>
      <c r="FB35" s="351"/>
      <c r="FC35" s="351"/>
      <c r="FD35" s="351"/>
      <c r="FE35" s="351"/>
      <c r="FF35" s="351"/>
      <c r="FG35" s="351"/>
      <c r="FH35" s="351"/>
      <c r="FI35" s="351"/>
      <c r="FJ35" s="351"/>
      <c r="FK35" s="351"/>
      <c r="FL35" s="351"/>
      <c r="FM35" s="351"/>
      <c r="FN35" s="351"/>
      <c r="FO35" s="351"/>
      <c r="FP35" s="351"/>
      <c r="FQ35" s="351"/>
      <c r="FR35" s="351"/>
      <c r="FS35" s="351"/>
      <c r="FT35" s="351"/>
      <c r="FU35" s="351"/>
      <c r="FV35" s="351"/>
      <c r="FW35" s="351"/>
      <c r="FX35" s="351"/>
      <c r="FY35" s="351"/>
      <c r="FZ35" s="351"/>
      <c r="GA35" s="351"/>
      <c r="GB35" s="351"/>
      <c r="GC35" s="351"/>
      <c r="GD35" s="351"/>
      <c r="GE35" s="351"/>
      <c r="GF35" s="351"/>
      <c r="GG35" s="351"/>
      <c r="GH35" s="351"/>
      <c r="GI35" s="351"/>
      <c r="GJ35" s="351"/>
      <c r="GK35" s="351"/>
      <c r="GL35" s="351"/>
      <c r="GM35" s="351"/>
      <c r="GN35" s="351"/>
      <c r="GO35" s="351"/>
      <c r="GP35" s="351"/>
      <c r="GQ35" s="351"/>
      <c r="GR35" s="351"/>
      <c r="GS35" s="351"/>
      <c r="GT35" s="351"/>
      <c r="GU35" s="351"/>
      <c r="GV35" s="351"/>
      <c r="GW35" s="351"/>
      <c r="GX35" s="351"/>
      <c r="GY35" s="351"/>
      <c r="GZ35" s="351"/>
      <c r="HA35" s="351"/>
      <c r="HB35" s="351"/>
      <c r="HC35" s="351"/>
      <c r="HD35" s="351"/>
      <c r="HE35" s="351"/>
      <c r="HF35" s="351"/>
      <c r="HG35" s="351"/>
      <c r="HH35" s="351"/>
      <c r="HI35" s="351"/>
      <c r="HJ35" s="351"/>
      <c r="HK35" s="351"/>
      <c r="HL35" s="351"/>
      <c r="HM35" s="351"/>
      <c r="HN35" s="351"/>
      <c r="HO35" s="351"/>
      <c r="HP35" s="351"/>
      <c r="HQ35" s="351"/>
      <c r="HR35" s="351"/>
      <c r="HS35" s="351"/>
      <c r="HT35" s="351"/>
      <c r="HU35" s="351"/>
      <c r="HV35" s="351"/>
      <c r="HW35" s="351"/>
      <c r="HX35" s="351"/>
      <c r="HY35" s="351"/>
      <c r="HZ35" s="351"/>
      <c r="IA35" s="351"/>
      <c r="IB35" s="351"/>
      <c r="IC35" s="351"/>
      <c r="ID35" s="351"/>
      <c r="IE35" s="351"/>
      <c r="IF35" s="351"/>
      <c r="IG35" s="351"/>
      <c r="IH35" s="351"/>
      <c r="II35" s="351"/>
      <c r="IJ35" s="351"/>
      <c r="IK35" s="351"/>
      <c r="IL35" s="351"/>
      <c r="IM35" s="351"/>
      <c r="IN35" s="351"/>
      <c r="IO35" s="351"/>
      <c r="IP35" s="351"/>
      <c r="IQ35" s="351"/>
      <c r="IR35" s="351"/>
      <c r="IS35" s="351"/>
      <c r="IT35" s="351"/>
      <c r="IU35" s="351"/>
      <c r="IV35" s="351"/>
      <c r="IW35" s="351"/>
      <c r="IX35" s="351"/>
      <c r="IY35" s="351"/>
      <c r="IZ35" s="351"/>
      <c r="JA35" s="351"/>
      <c r="JB35" s="351"/>
      <c r="JC35" s="351"/>
      <c r="JD35" s="351"/>
      <c r="JE35" s="351"/>
      <c r="JF35" s="351"/>
      <c r="JG35" s="351"/>
      <c r="JH35" s="351"/>
      <c r="JI35" s="351"/>
      <c r="JJ35" s="351"/>
      <c r="JK35" s="351"/>
      <c r="JL35" s="351"/>
      <c r="JM35" s="351"/>
      <c r="JN35" s="351"/>
      <c r="JO35" s="351"/>
      <c r="JP35" s="351"/>
      <c r="JQ35" s="351"/>
      <c r="JR35" s="351"/>
      <c r="JS35" s="351"/>
      <c r="JT35" s="351"/>
      <c r="JU35" s="351"/>
      <c r="JV35" s="351"/>
      <c r="JW35" s="351"/>
      <c r="JX35" s="351"/>
      <c r="JY35" s="351"/>
      <c r="JZ35" s="351"/>
      <c r="KA35" s="351"/>
      <c r="KB35" s="351"/>
      <c r="KC35" s="351"/>
      <c r="KD35" s="351"/>
      <c r="KE35" s="351"/>
      <c r="KF35" s="351"/>
      <c r="KG35" s="351"/>
      <c r="KH35" s="351"/>
      <c r="KI35" s="351"/>
      <c r="KJ35" s="351"/>
      <c r="KK35" s="351"/>
      <c r="KL35" s="351"/>
      <c r="KM35" s="351"/>
      <c r="KN35" s="351"/>
      <c r="KO35" s="351"/>
      <c r="KP35" s="351"/>
      <c r="KQ35" s="351"/>
      <c r="KR35" s="351"/>
      <c r="KS35" s="351"/>
      <c r="KT35" s="351"/>
      <c r="KU35" s="351"/>
      <c r="KV35" s="351"/>
      <c r="KW35" s="351"/>
      <c r="KX35" s="351"/>
      <c r="KY35" s="351"/>
      <c r="KZ35" s="351"/>
      <c r="LA35" s="351"/>
      <c r="LB35" s="351"/>
      <c r="LC35" s="351"/>
      <c r="LD35" s="351"/>
      <c r="LE35" s="351"/>
      <c r="LF35" s="351"/>
      <c r="LG35" s="351"/>
      <c r="LH35" s="351"/>
      <c r="LI35" s="351"/>
      <c r="LJ35" s="351"/>
      <c r="LK35" s="351"/>
      <c r="LL35" s="351"/>
      <c r="LM35" s="351"/>
      <c r="LN35" s="351"/>
      <c r="LO35" s="351"/>
      <c r="LP35" s="351"/>
      <c r="LQ35" s="351"/>
      <c r="LR35" s="351"/>
      <c r="LS35" s="351"/>
      <c r="LT35" s="351"/>
      <c r="LU35" s="351"/>
      <c r="LV35" s="351"/>
      <c r="LW35" s="351"/>
      <c r="LX35" s="351"/>
      <c r="LY35" s="351"/>
      <c r="LZ35" s="351"/>
      <c r="MA35" s="351"/>
      <c r="MB35" s="351"/>
      <c r="MC35" s="351"/>
      <c r="MD35" s="351"/>
      <c r="ME35" s="351"/>
      <c r="MF35" s="351"/>
      <c r="MG35" s="351"/>
      <c r="MH35" s="351"/>
      <c r="MI35" s="351"/>
      <c r="MJ35" s="351"/>
      <c r="MK35" s="351"/>
    </row>
    <row r="36" spans="1:349" s="352" customFormat="1" ht="14.4">
      <c r="A36" s="342">
        <v>7038000</v>
      </c>
      <c r="B36" s="343" t="s">
        <v>225</v>
      </c>
      <c r="C36" s="344"/>
      <c r="D36" s="345">
        <v>701</v>
      </c>
      <c r="E36" s="346"/>
      <c r="F36" s="347" t="str">
        <f t="shared" si="5"/>
        <v>0</v>
      </c>
      <c r="G36" s="347">
        <f>IFERROR(VLOOKUP($A36,'[1]bal 300618'!$A$83:$F$173,6,FALSE),0)</f>
        <v>44245</v>
      </c>
      <c r="H36" s="350"/>
      <c r="I36" s="350">
        <f t="shared" si="6"/>
        <v>44245</v>
      </c>
      <c r="J36" s="349" t="e">
        <f>+I36-#REF!</f>
        <v>#REF!</v>
      </c>
      <c r="K36" s="351"/>
      <c r="L36" s="351"/>
      <c r="M36" s="351"/>
      <c r="N36" s="351"/>
      <c r="O36" s="351"/>
      <c r="P36" s="351"/>
      <c r="Q36" s="351"/>
      <c r="R36" s="351"/>
      <c r="S36" s="351"/>
      <c r="T36" s="351"/>
      <c r="U36" s="351"/>
      <c r="V36" s="351"/>
      <c r="W36" s="351"/>
      <c r="X36" s="351"/>
      <c r="Y36" s="351"/>
      <c r="Z36" s="351"/>
      <c r="AA36" s="351"/>
      <c r="AB36" s="351"/>
      <c r="AC36" s="351"/>
      <c r="AD36" s="351"/>
      <c r="AE36" s="351"/>
      <c r="AF36" s="351"/>
      <c r="AG36" s="351"/>
      <c r="AH36" s="351"/>
      <c r="AI36" s="351"/>
      <c r="AJ36" s="351"/>
      <c r="AK36" s="351"/>
      <c r="AL36" s="351"/>
      <c r="AM36" s="351"/>
      <c r="AN36" s="351"/>
      <c r="AO36" s="351"/>
      <c r="AP36" s="351"/>
      <c r="AQ36" s="351"/>
      <c r="AR36" s="351"/>
      <c r="AS36" s="351"/>
      <c r="AT36" s="351"/>
      <c r="AU36" s="351"/>
      <c r="AV36" s="351"/>
      <c r="AW36" s="351"/>
      <c r="AX36" s="351"/>
      <c r="AY36" s="351"/>
      <c r="AZ36" s="351"/>
      <c r="BA36" s="351"/>
      <c r="BB36" s="351"/>
      <c r="BC36" s="351"/>
      <c r="BD36" s="351"/>
      <c r="BE36" s="351"/>
      <c r="BF36" s="351"/>
      <c r="BG36" s="351"/>
      <c r="BH36" s="351"/>
      <c r="BI36" s="351"/>
      <c r="BJ36" s="351"/>
      <c r="BK36" s="351"/>
      <c r="BL36" s="351"/>
      <c r="BM36" s="351"/>
      <c r="BN36" s="351"/>
      <c r="BO36" s="351"/>
      <c r="BP36" s="351"/>
      <c r="BQ36" s="351"/>
      <c r="BR36" s="351"/>
      <c r="BS36" s="351"/>
      <c r="BT36" s="351"/>
      <c r="BU36" s="351"/>
      <c r="BV36" s="351"/>
      <c r="BW36" s="351"/>
      <c r="BX36" s="351"/>
      <c r="BY36" s="351"/>
      <c r="BZ36" s="351"/>
      <c r="CA36" s="351"/>
      <c r="CB36" s="351"/>
      <c r="CC36" s="351"/>
      <c r="CD36" s="351"/>
      <c r="CE36" s="351"/>
      <c r="CF36" s="351"/>
      <c r="CG36" s="351"/>
      <c r="CH36" s="351"/>
      <c r="CI36" s="351"/>
      <c r="CJ36" s="351"/>
      <c r="CK36" s="351"/>
      <c r="CL36" s="351"/>
      <c r="CM36" s="351"/>
      <c r="CN36" s="351"/>
      <c r="CO36" s="351"/>
      <c r="CP36" s="351"/>
      <c r="CQ36" s="351"/>
      <c r="CR36" s="351"/>
      <c r="CS36" s="351"/>
      <c r="CT36" s="351"/>
      <c r="CU36" s="351"/>
      <c r="CV36" s="351"/>
      <c r="CW36" s="351"/>
      <c r="CX36" s="351"/>
      <c r="CY36" s="351"/>
      <c r="CZ36" s="351"/>
      <c r="DA36" s="351"/>
      <c r="DB36" s="351"/>
      <c r="DC36" s="351"/>
      <c r="DD36" s="351"/>
      <c r="DE36" s="351"/>
      <c r="DF36" s="351"/>
      <c r="DG36" s="351"/>
      <c r="DH36" s="351"/>
      <c r="DI36" s="351"/>
      <c r="DJ36" s="351"/>
      <c r="DK36" s="351"/>
      <c r="DL36" s="351"/>
      <c r="DM36" s="351"/>
      <c r="DN36" s="351"/>
      <c r="DO36" s="351"/>
      <c r="DP36" s="351"/>
      <c r="DQ36" s="351"/>
      <c r="DR36" s="351"/>
      <c r="DS36" s="351"/>
      <c r="DT36" s="351"/>
      <c r="DU36" s="351"/>
      <c r="DV36" s="351"/>
      <c r="DW36" s="351"/>
      <c r="DX36" s="351"/>
      <c r="DY36" s="351"/>
      <c r="DZ36" s="351"/>
      <c r="EA36" s="351"/>
      <c r="EB36" s="351"/>
      <c r="EC36" s="351"/>
      <c r="ED36" s="351"/>
      <c r="EE36" s="351"/>
      <c r="EF36" s="351"/>
      <c r="EG36" s="351"/>
      <c r="EH36" s="351"/>
      <c r="EI36" s="351"/>
      <c r="EJ36" s="351"/>
      <c r="EK36" s="351"/>
      <c r="EL36" s="351"/>
      <c r="EM36" s="351"/>
      <c r="EN36" s="351"/>
      <c r="EO36" s="351"/>
      <c r="EP36" s="351"/>
      <c r="EQ36" s="351"/>
      <c r="ER36" s="351"/>
      <c r="ES36" s="351"/>
      <c r="ET36" s="351"/>
      <c r="EU36" s="351"/>
      <c r="EV36" s="351"/>
      <c r="EW36" s="351"/>
      <c r="EX36" s="351"/>
      <c r="EY36" s="351"/>
      <c r="EZ36" s="351"/>
      <c r="FA36" s="351"/>
      <c r="FB36" s="351"/>
      <c r="FC36" s="351"/>
      <c r="FD36" s="351"/>
      <c r="FE36" s="351"/>
      <c r="FF36" s="351"/>
      <c r="FG36" s="351"/>
      <c r="FH36" s="351"/>
      <c r="FI36" s="351"/>
      <c r="FJ36" s="351"/>
      <c r="FK36" s="351"/>
      <c r="FL36" s="351"/>
      <c r="FM36" s="351"/>
      <c r="FN36" s="351"/>
      <c r="FO36" s="351"/>
      <c r="FP36" s="351"/>
      <c r="FQ36" s="351"/>
      <c r="FR36" s="351"/>
      <c r="FS36" s="351"/>
      <c r="FT36" s="351"/>
      <c r="FU36" s="351"/>
      <c r="FV36" s="351"/>
      <c r="FW36" s="351"/>
      <c r="FX36" s="351"/>
      <c r="FY36" s="351"/>
      <c r="FZ36" s="351"/>
      <c r="GA36" s="351"/>
      <c r="GB36" s="351"/>
      <c r="GC36" s="351"/>
      <c r="GD36" s="351"/>
      <c r="GE36" s="351"/>
      <c r="GF36" s="351"/>
      <c r="GG36" s="351"/>
      <c r="GH36" s="351"/>
      <c r="GI36" s="351"/>
      <c r="GJ36" s="351"/>
      <c r="GK36" s="351"/>
      <c r="GL36" s="351"/>
      <c r="GM36" s="351"/>
      <c r="GN36" s="351"/>
      <c r="GO36" s="351"/>
      <c r="GP36" s="351"/>
      <c r="GQ36" s="351"/>
      <c r="GR36" s="351"/>
      <c r="GS36" s="351"/>
      <c r="GT36" s="351"/>
      <c r="GU36" s="351"/>
      <c r="GV36" s="351"/>
      <c r="GW36" s="351"/>
      <c r="GX36" s="351"/>
      <c r="GY36" s="351"/>
      <c r="GZ36" s="351"/>
      <c r="HA36" s="351"/>
      <c r="HB36" s="351"/>
      <c r="HC36" s="351"/>
      <c r="HD36" s="351"/>
      <c r="HE36" s="351"/>
      <c r="HF36" s="351"/>
      <c r="HG36" s="351"/>
      <c r="HH36" s="351"/>
      <c r="HI36" s="351"/>
      <c r="HJ36" s="351"/>
      <c r="HK36" s="351"/>
      <c r="HL36" s="351"/>
      <c r="HM36" s="351"/>
      <c r="HN36" s="351"/>
      <c r="HO36" s="351"/>
      <c r="HP36" s="351"/>
      <c r="HQ36" s="351"/>
      <c r="HR36" s="351"/>
      <c r="HS36" s="351"/>
      <c r="HT36" s="351"/>
      <c r="HU36" s="351"/>
      <c r="HV36" s="351"/>
      <c r="HW36" s="351"/>
      <c r="HX36" s="351"/>
      <c r="HY36" s="351"/>
      <c r="HZ36" s="351"/>
      <c r="IA36" s="351"/>
      <c r="IB36" s="351"/>
      <c r="IC36" s="351"/>
      <c r="ID36" s="351"/>
      <c r="IE36" s="351"/>
      <c r="IF36" s="351"/>
      <c r="IG36" s="351"/>
      <c r="IH36" s="351"/>
      <c r="II36" s="351"/>
      <c r="IJ36" s="351"/>
      <c r="IK36" s="351"/>
      <c r="IL36" s="351"/>
      <c r="IM36" s="351"/>
      <c r="IN36" s="351"/>
      <c r="IO36" s="351"/>
      <c r="IP36" s="351"/>
      <c r="IQ36" s="351"/>
      <c r="IR36" s="351"/>
      <c r="IS36" s="351"/>
      <c r="IT36" s="351"/>
      <c r="IU36" s="351"/>
      <c r="IV36" s="351"/>
      <c r="IW36" s="351"/>
      <c r="IX36" s="351"/>
      <c r="IY36" s="351"/>
      <c r="IZ36" s="351"/>
      <c r="JA36" s="351"/>
      <c r="JB36" s="351"/>
      <c r="JC36" s="351"/>
      <c r="JD36" s="351"/>
      <c r="JE36" s="351"/>
      <c r="JF36" s="351"/>
      <c r="JG36" s="351"/>
      <c r="JH36" s="351"/>
      <c r="JI36" s="351"/>
      <c r="JJ36" s="351"/>
      <c r="JK36" s="351"/>
      <c r="JL36" s="351"/>
      <c r="JM36" s="351"/>
      <c r="JN36" s="351"/>
      <c r="JO36" s="351"/>
      <c r="JP36" s="351"/>
      <c r="JQ36" s="351"/>
      <c r="JR36" s="351"/>
      <c r="JS36" s="351"/>
      <c r="JT36" s="351"/>
      <c r="JU36" s="351"/>
      <c r="JV36" s="351"/>
      <c r="JW36" s="351"/>
      <c r="JX36" s="351"/>
      <c r="JY36" s="351"/>
      <c r="JZ36" s="351"/>
      <c r="KA36" s="351"/>
      <c r="KB36" s="351"/>
      <c r="KC36" s="351"/>
      <c r="KD36" s="351"/>
      <c r="KE36" s="351"/>
      <c r="KF36" s="351"/>
      <c r="KG36" s="351"/>
      <c r="KH36" s="351"/>
      <c r="KI36" s="351"/>
      <c r="KJ36" s="351"/>
      <c r="KK36" s="351"/>
      <c r="KL36" s="351"/>
      <c r="KM36" s="351"/>
      <c r="KN36" s="351"/>
      <c r="KO36" s="351"/>
      <c r="KP36" s="351"/>
      <c r="KQ36" s="351"/>
      <c r="KR36" s="351"/>
      <c r="KS36" s="351"/>
      <c r="KT36" s="351"/>
      <c r="KU36" s="351"/>
      <c r="KV36" s="351"/>
      <c r="KW36" s="351"/>
      <c r="KX36" s="351"/>
      <c r="KY36" s="351"/>
      <c r="KZ36" s="351"/>
      <c r="LA36" s="351"/>
      <c r="LB36" s="351"/>
      <c r="LC36" s="351"/>
      <c r="LD36" s="351"/>
      <c r="LE36" s="351"/>
      <c r="LF36" s="351"/>
      <c r="LG36" s="351"/>
      <c r="LH36" s="351"/>
      <c r="LI36" s="351"/>
      <c r="LJ36" s="351"/>
      <c r="LK36" s="351"/>
      <c r="LL36" s="351"/>
      <c r="LM36" s="351"/>
      <c r="LN36" s="351"/>
      <c r="LO36" s="351"/>
      <c r="LP36" s="351"/>
      <c r="LQ36" s="351"/>
      <c r="LR36" s="351"/>
      <c r="LS36" s="351"/>
      <c r="LT36" s="351"/>
      <c r="LU36" s="351"/>
      <c r="LV36" s="351"/>
      <c r="LW36" s="351"/>
      <c r="LX36" s="351"/>
      <c r="LY36" s="351"/>
      <c r="LZ36" s="351"/>
      <c r="MA36" s="351"/>
      <c r="MB36" s="351"/>
      <c r="MC36" s="351"/>
      <c r="MD36" s="351"/>
      <c r="ME36" s="351"/>
      <c r="MF36" s="351"/>
      <c r="MG36" s="351"/>
      <c r="MH36" s="351"/>
      <c r="MI36" s="351"/>
      <c r="MJ36" s="351"/>
      <c r="MK36" s="351"/>
    </row>
    <row r="37" spans="1:349" s="352" customFormat="1" ht="14.4">
      <c r="A37" s="342">
        <v>7061100</v>
      </c>
      <c r="B37" s="343" t="s">
        <v>226</v>
      </c>
      <c r="C37" s="344"/>
      <c r="D37" s="345">
        <v>702</v>
      </c>
      <c r="E37" s="346"/>
      <c r="F37" s="347" t="str">
        <f t="shared" si="5"/>
        <v>0</v>
      </c>
      <c r="G37" s="347">
        <f>IFERROR(VLOOKUP($A37,'[1]bal 300618'!$A$83:$F$173,6,FALSE),0)</f>
        <v>132919.05999999997</v>
      </c>
      <c r="H37" s="350"/>
      <c r="I37" s="350">
        <f t="shared" si="6"/>
        <v>132919.05999999997</v>
      </c>
      <c r="J37" s="349" t="e">
        <f>+I37-#REF!</f>
        <v>#REF!</v>
      </c>
      <c r="K37" s="351"/>
      <c r="L37" s="351"/>
      <c r="M37" s="351"/>
      <c r="N37" s="351"/>
      <c r="O37" s="351"/>
      <c r="P37" s="351"/>
      <c r="Q37" s="351"/>
      <c r="R37" s="351"/>
      <c r="S37" s="351"/>
      <c r="T37" s="351"/>
      <c r="U37" s="351"/>
      <c r="V37" s="351"/>
      <c r="W37" s="351"/>
      <c r="X37" s="351"/>
      <c r="Y37" s="351"/>
      <c r="Z37" s="351"/>
      <c r="AA37" s="351"/>
      <c r="AB37" s="351"/>
      <c r="AC37" s="351"/>
      <c r="AD37" s="351"/>
      <c r="AE37" s="351"/>
      <c r="AF37" s="351"/>
      <c r="AG37" s="351"/>
      <c r="AH37" s="351"/>
      <c r="AI37" s="351"/>
      <c r="AJ37" s="351"/>
      <c r="AK37" s="351"/>
      <c r="AL37" s="351"/>
      <c r="AM37" s="351"/>
      <c r="AN37" s="351"/>
      <c r="AO37" s="351"/>
      <c r="AP37" s="351"/>
      <c r="AQ37" s="351"/>
      <c r="AR37" s="351"/>
      <c r="AS37" s="351"/>
      <c r="AT37" s="351"/>
      <c r="AU37" s="351"/>
      <c r="AV37" s="351"/>
      <c r="AW37" s="351"/>
      <c r="AX37" s="351"/>
      <c r="AY37" s="351"/>
      <c r="AZ37" s="351"/>
      <c r="BA37" s="351"/>
      <c r="BB37" s="351"/>
      <c r="BC37" s="351"/>
      <c r="BD37" s="351"/>
      <c r="BE37" s="351"/>
      <c r="BF37" s="351"/>
      <c r="BG37" s="351"/>
      <c r="BH37" s="351"/>
      <c r="BI37" s="351"/>
      <c r="BJ37" s="351"/>
      <c r="BK37" s="351"/>
      <c r="BL37" s="351"/>
      <c r="BM37" s="351"/>
      <c r="BN37" s="351"/>
      <c r="BO37" s="351"/>
      <c r="BP37" s="351"/>
      <c r="BQ37" s="351"/>
      <c r="BR37" s="351"/>
      <c r="BS37" s="351"/>
      <c r="BT37" s="351"/>
      <c r="BU37" s="351"/>
      <c r="BV37" s="351"/>
      <c r="BW37" s="351"/>
      <c r="BX37" s="351"/>
      <c r="BY37" s="351"/>
      <c r="BZ37" s="351"/>
      <c r="CA37" s="351"/>
      <c r="CB37" s="351"/>
      <c r="CC37" s="351"/>
      <c r="CD37" s="351"/>
      <c r="CE37" s="351"/>
      <c r="CF37" s="351"/>
      <c r="CG37" s="351"/>
      <c r="CH37" s="351"/>
      <c r="CI37" s="351"/>
      <c r="CJ37" s="351"/>
      <c r="CK37" s="351"/>
      <c r="CL37" s="351"/>
      <c r="CM37" s="351"/>
      <c r="CN37" s="351"/>
      <c r="CO37" s="351"/>
      <c r="CP37" s="351"/>
      <c r="CQ37" s="351"/>
      <c r="CR37" s="351"/>
      <c r="CS37" s="351"/>
      <c r="CT37" s="351"/>
      <c r="CU37" s="351"/>
      <c r="CV37" s="351"/>
      <c r="CW37" s="351"/>
      <c r="CX37" s="351"/>
      <c r="CY37" s="351"/>
      <c r="CZ37" s="351"/>
      <c r="DA37" s="351"/>
      <c r="DB37" s="351"/>
      <c r="DC37" s="351"/>
      <c r="DD37" s="351"/>
      <c r="DE37" s="351"/>
      <c r="DF37" s="351"/>
      <c r="DG37" s="351"/>
      <c r="DH37" s="351"/>
      <c r="DI37" s="351"/>
      <c r="DJ37" s="351"/>
      <c r="DK37" s="351"/>
      <c r="DL37" s="351"/>
      <c r="DM37" s="351"/>
      <c r="DN37" s="351"/>
      <c r="DO37" s="351"/>
      <c r="DP37" s="351"/>
      <c r="DQ37" s="351"/>
      <c r="DR37" s="351"/>
      <c r="DS37" s="351"/>
      <c r="DT37" s="351"/>
      <c r="DU37" s="351"/>
      <c r="DV37" s="351"/>
      <c r="DW37" s="351"/>
      <c r="DX37" s="351"/>
      <c r="DY37" s="351"/>
      <c r="DZ37" s="351"/>
      <c r="EA37" s="351"/>
      <c r="EB37" s="351"/>
      <c r="EC37" s="351"/>
      <c r="ED37" s="351"/>
      <c r="EE37" s="351"/>
      <c r="EF37" s="351"/>
      <c r="EG37" s="351"/>
      <c r="EH37" s="351"/>
      <c r="EI37" s="351"/>
      <c r="EJ37" s="351"/>
      <c r="EK37" s="351"/>
      <c r="EL37" s="351"/>
      <c r="EM37" s="351"/>
      <c r="EN37" s="351"/>
      <c r="EO37" s="351"/>
      <c r="EP37" s="351"/>
      <c r="EQ37" s="351"/>
      <c r="ER37" s="351"/>
      <c r="ES37" s="351"/>
      <c r="ET37" s="351"/>
      <c r="EU37" s="351"/>
      <c r="EV37" s="351"/>
      <c r="EW37" s="351"/>
      <c r="EX37" s="351"/>
      <c r="EY37" s="351"/>
      <c r="EZ37" s="351"/>
      <c r="FA37" s="351"/>
      <c r="FB37" s="351"/>
      <c r="FC37" s="351"/>
      <c r="FD37" s="351"/>
      <c r="FE37" s="351"/>
      <c r="FF37" s="351"/>
      <c r="FG37" s="351"/>
      <c r="FH37" s="351"/>
      <c r="FI37" s="351"/>
      <c r="FJ37" s="351"/>
      <c r="FK37" s="351"/>
      <c r="FL37" s="351"/>
      <c r="FM37" s="351"/>
      <c r="FN37" s="351"/>
      <c r="FO37" s="351"/>
      <c r="FP37" s="351"/>
      <c r="FQ37" s="351"/>
      <c r="FR37" s="351"/>
      <c r="FS37" s="351"/>
      <c r="FT37" s="351"/>
      <c r="FU37" s="351"/>
      <c r="FV37" s="351"/>
      <c r="FW37" s="351"/>
      <c r="FX37" s="351"/>
      <c r="FY37" s="351"/>
      <c r="FZ37" s="351"/>
      <c r="GA37" s="351"/>
      <c r="GB37" s="351"/>
      <c r="GC37" s="351"/>
      <c r="GD37" s="351"/>
      <c r="GE37" s="351"/>
      <c r="GF37" s="351"/>
      <c r="GG37" s="351"/>
      <c r="GH37" s="351"/>
      <c r="GI37" s="351"/>
      <c r="GJ37" s="351"/>
      <c r="GK37" s="351"/>
      <c r="GL37" s="351"/>
      <c r="GM37" s="351"/>
      <c r="GN37" s="351"/>
      <c r="GO37" s="351"/>
      <c r="GP37" s="351"/>
      <c r="GQ37" s="351"/>
      <c r="GR37" s="351"/>
      <c r="GS37" s="351"/>
      <c r="GT37" s="351"/>
      <c r="GU37" s="351"/>
      <c r="GV37" s="351"/>
      <c r="GW37" s="351"/>
      <c r="GX37" s="351"/>
      <c r="GY37" s="351"/>
      <c r="GZ37" s="351"/>
      <c r="HA37" s="351"/>
      <c r="HB37" s="351"/>
      <c r="HC37" s="351"/>
      <c r="HD37" s="351"/>
      <c r="HE37" s="351"/>
      <c r="HF37" s="351"/>
      <c r="HG37" s="351"/>
      <c r="HH37" s="351"/>
      <c r="HI37" s="351"/>
      <c r="HJ37" s="351"/>
      <c r="HK37" s="351"/>
      <c r="HL37" s="351"/>
      <c r="HM37" s="351"/>
      <c r="HN37" s="351"/>
      <c r="HO37" s="351"/>
      <c r="HP37" s="351"/>
      <c r="HQ37" s="351"/>
      <c r="HR37" s="351"/>
      <c r="HS37" s="351"/>
      <c r="HT37" s="351"/>
      <c r="HU37" s="351"/>
      <c r="HV37" s="351"/>
      <c r="HW37" s="351"/>
      <c r="HX37" s="351"/>
      <c r="HY37" s="351"/>
      <c r="HZ37" s="351"/>
      <c r="IA37" s="351"/>
      <c r="IB37" s="351"/>
      <c r="IC37" s="351"/>
      <c r="ID37" s="351"/>
      <c r="IE37" s="351"/>
      <c r="IF37" s="351"/>
      <c r="IG37" s="351"/>
      <c r="IH37" s="351"/>
      <c r="II37" s="351"/>
      <c r="IJ37" s="351"/>
      <c r="IK37" s="351"/>
      <c r="IL37" s="351"/>
      <c r="IM37" s="351"/>
      <c r="IN37" s="351"/>
      <c r="IO37" s="351"/>
      <c r="IP37" s="351"/>
      <c r="IQ37" s="351"/>
      <c r="IR37" s="351"/>
      <c r="IS37" s="351"/>
      <c r="IT37" s="351"/>
      <c r="IU37" s="351"/>
      <c r="IV37" s="351"/>
      <c r="IW37" s="351"/>
      <c r="IX37" s="351"/>
      <c r="IY37" s="351"/>
      <c r="IZ37" s="351"/>
      <c r="JA37" s="351"/>
      <c r="JB37" s="351"/>
      <c r="JC37" s="351"/>
      <c r="JD37" s="351"/>
      <c r="JE37" s="351"/>
      <c r="JF37" s="351"/>
      <c r="JG37" s="351"/>
      <c r="JH37" s="351"/>
      <c r="JI37" s="351"/>
      <c r="JJ37" s="351"/>
      <c r="JK37" s="351"/>
      <c r="JL37" s="351"/>
      <c r="JM37" s="351"/>
      <c r="JN37" s="351"/>
      <c r="JO37" s="351"/>
      <c r="JP37" s="351"/>
      <c r="JQ37" s="351"/>
      <c r="JR37" s="351"/>
      <c r="JS37" s="351"/>
      <c r="JT37" s="351"/>
      <c r="JU37" s="351"/>
      <c r="JV37" s="351"/>
      <c r="JW37" s="351"/>
      <c r="JX37" s="351"/>
      <c r="JY37" s="351"/>
      <c r="JZ37" s="351"/>
      <c r="KA37" s="351"/>
      <c r="KB37" s="351"/>
      <c r="KC37" s="351"/>
      <c r="KD37" s="351"/>
      <c r="KE37" s="351"/>
      <c r="KF37" s="351"/>
      <c r="KG37" s="351"/>
      <c r="KH37" s="351"/>
      <c r="KI37" s="351"/>
      <c r="KJ37" s="351"/>
      <c r="KK37" s="351"/>
      <c r="KL37" s="351"/>
      <c r="KM37" s="351"/>
      <c r="KN37" s="351"/>
      <c r="KO37" s="351"/>
      <c r="KP37" s="351"/>
      <c r="KQ37" s="351"/>
      <c r="KR37" s="351"/>
      <c r="KS37" s="351"/>
      <c r="KT37" s="351"/>
      <c r="KU37" s="351"/>
      <c r="KV37" s="351"/>
      <c r="KW37" s="351"/>
      <c r="KX37" s="351"/>
      <c r="KY37" s="351"/>
      <c r="KZ37" s="351"/>
      <c r="LA37" s="351"/>
      <c r="LB37" s="351"/>
      <c r="LC37" s="351"/>
      <c r="LD37" s="351"/>
      <c r="LE37" s="351"/>
      <c r="LF37" s="351"/>
      <c r="LG37" s="351"/>
      <c r="LH37" s="351"/>
      <c r="LI37" s="351"/>
      <c r="LJ37" s="351"/>
      <c r="LK37" s="351"/>
      <c r="LL37" s="351"/>
      <c r="LM37" s="351"/>
      <c r="LN37" s="351"/>
      <c r="LO37" s="351"/>
      <c r="LP37" s="351"/>
      <c r="LQ37" s="351"/>
      <c r="LR37" s="351"/>
      <c r="LS37" s="351"/>
      <c r="LT37" s="351"/>
      <c r="LU37" s="351"/>
      <c r="LV37" s="351"/>
      <c r="LW37" s="351"/>
      <c r="LX37" s="351"/>
      <c r="LY37" s="351"/>
      <c r="LZ37" s="351"/>
      <c r="MA37" s="351"/>
      <c r="MB37" s="351"/>
      <c r="MC37" s="351"/>
      <c r="MD37" s="351"/>
      <c r="ME37" s="351"/>
      <c r="MF37" s="351"/>
      <c r="MG37" s="351"/>
      <c r="MH37" s="351"/>
      <c r="MI37" s="351"/>
      <c r="MJ37" s="351"/>
      <c r="MK37" s="351"/>
    </row>
    <row r="38" spans="1:349" s="352" customFormat="1" ht="14.4">
      <c r="A38" s="342">
        <v>7061200</v>
      </c>
      <c r="B38" s="343" t="s">
        <v>227</v>
      </c>
      <c r="C38" s="344"/>
      <c r="D38" s="345">
        <v>702</v>
      </c>
      <c r="E38" s="346"/>
      <c r="F38" s="347" t="str">
        <f t="shared" si="5"/>
        <v>0</v>
      </c>
      <c r="G38" s="347">
        <f>IFERROR(VLOOKUP($A38,'[1]bal 300618'!$A$83:$F$173,6,FALSE),0)</f>
        <v>799.7</v>
      </c>
      <c r="H38" s="350"/>
      <c r="I38" s="350">
        <f t="shared" si="6"/>
        <v>799.7</v>
      </c>
      <c r="J38" s="349" t="e">
        <f>+I38-#REF!</f>
        <v>#REF!</v>
      </c>
      <c r="K38" s="351"/>
      <c r="L38" s="351"/>
      <c r="M38" s="351"/>
      <c r="N38" s="351"/>
      <c r="O38" s="351"/>
      <c r="P38" s="351"/>
      <c r="Q38" s="351"/>
      <c r="R38" s="351"/>
      <c r="S38" s="351"/>
      <c r="T38" s="351"/>
      <c r="U38" s="351"/>
      <c r="V38" s="351"/>
      <c r="W38" s="351"/>
      <c r="X38" s="351"/>
      <c r="Y38" s="351"/>
      <c r="Z38" s="351"/>
      <c r="AA38" s="351"/>
      <c r="AB38" s="351"/>
      <c r="AC38" s="351"/>
      <c r="AD38" s="351"/>
      <c r="AE38" s="351"/>
      <c r="AF38" s="351"/>
      <c r="AG38" s="351"/>
      <c r="AH38" s="351"/>
      <c r="AI38" s="351"/>
      <c r="AJ38" s="351"/>
      <c r="AK38" s="351"/>
      <c r="AL38" s="351"/>
      <c r="AM38" s="351"/>
      <c r="AN38" s="351"/>
      <c r="AO38" s="351"/>
      <c r="AP38" s="351"/>
      <c r="AQ38" s="351"/>
      <c r="AR38" s="351"/>
      <c r="AS38" s="351"/>
      <c r="AT38" s="351"/>
      <c r="AU38" s="351"/>
      <c r="AV38" s="351"/>
      <c r="AW38" s="351"/>
      <c r="AX38" s="351"/>
      <c r="AY38" s="351"/>
      <c r="AZ38" s="351"/>
      <c r="BA38" s="351"/>
      <c r="BB38" s="351"/>
      <c r="BC38" s="351"/>
      <c r="BD38" s="351"/>
      <c r="BE38" s="351"/>
      <c r="BF38" s="351"/>
      <c r="BG38" s="351"/>
      <c r="BH38" s="351"/>
      <c r="BI38" s="351"/>
      <c r="BJ38" s="351"/>
      <c r="BK38" s="351"/>
      <c r="BL38" s="351"/>
      <c r="BM38" s="351"/>
      <c r="BN38" s="351"/>
      <c r="BO38" s="351"/>
      <c r="BP38" s="351"/>
      <c r="BQ38" s="351"/>
      <c r="BR38" s="351"/>
      <c r="BS38" s="351"/>
      <c r="BT38" s="351"/>
      <c r="BU38" s="351"/>
      <c r="BV38" s="351"/>
      <c r="BW38" s="351"/>
      <c r="BX38" s="351"/>
      <c r="BY38" s="351"/>
      <c r="BZ38" s="351"/>
      <c r="CA38" s="351"/>
      <c r="CB38" s="351"/>
      <c r="CC38" s="351"/>
      <c r="CD38" s="351"/>
      <c r="CE38" s="351"/>
      <c r="CF38" s="351"/>
      <c r="CG38" s="351"/>
      <c r="CH38" s="351"/>
      <c r="CI38" s="351"/>
      <c r="CJ38" s="351"/>
      <c r="CK38" s="351"/>
      <c r="CL38" s="351"/>
      <c r="CM38" s="351"/>
      <c r="CN38" s="351"/>
      <c r="CO38" s="351"/>
      <c r="CP38" s="351"/>
      <c r="CQ38" s="351"/>
      <c r="CR38" s="351"/>
      <c r="CS38" s="351"/>
      <c r="CT38" s="351"/>
      <c r="CU38" s="351"/>
      <c r="CV38" s="351"/>
      <c r="CW38" s="351"/>
      <c r="CX38" s="351"/>
      <c r="CY38" s="351"/>
      <c r="CZ38" s="351"/>
      <c r="DA38" s="351"/>
      <c r="DB38" s="351"/>
      <c r="DC38" s="351"/>
      <c r="DD38" s="351"/>
      <c r="DE38" s="351"/>
      <c r="DF38" s="351"/>
      <c r="DG38" s="351"/>
      <c r="DH38" s="351"/>
      <c r="DI38" s="351"/>
      <c r="DJ38" s="351"/>
      <c r="DK38" s="351"/>
      <c r="DL38" s="351"/>
      <c r="DM38" s="351"/>
      <c r="DN38" s="351"/>
      <c r="DO38" s="351"/>
      <c r="DP38" s="351"/>
      <c r="DQ38" s="351"/>
      <c r="DR38" s="351"/>
      <c r="DS38" s="351"/>
      <c r="DT38" s="351"/>
      <c r="DU38" s="351"/>
      <c r="DV38" s="351"/>
      <c r="DW38" s="351"/>
      <c r="DX38" s="351"/>
      <c r="DY38" s="351"/>
      <c r="DZ38" s="351"/>
      <c r="EA38" s="351"/>
      <c r="EB38" s="351"/>
      <c r="EC38" s="351"/>
      <c r="ED38" s="351"/>
      <c r="EE38" s="351"/>
      <c r="EF38" s="351"/>
      <c r="EG38" s="351"/>
      <c r="EH38" s="351"/>
      <c r="EI38" s="351"/>
      <c r="EJ38" s="351"/>
      <c r="EK38" s="351"/>
      <c r="EL38" s="351"/>
      <c r="EM38" s="351"/>
      <c r="EN38" s="351"/>
      <c r="EO38" s="351"/>
      <c r="EP38" s="351"/>
      <c r="EQ38" s="351"/>
      <c r="ER38" s="351"/>
      <c r="ES38" s="351"/>
      <c r="ET38" s="351"/>
      <c r="EU38" s="351"/>
      <c r="EV38" s="351"/>
      <c r="EW38" s="351"/>
      <c r="EX38" s="351"/>
      <c r="EY38" s="351"/>
      <c r="EZ38" s="351"/>
      <c r="FA38" s="351"/>
      <c r="FB38" s="351"/>
      <c r="FC38" s="351"/>
      <c r="FD38" s="351"/>
      <c r="FE38" s="351"/>
      <c r="FF38" s="351"/>
      <c r="FG38" s="351"/>
      <c r="FH38" s="351"/>
      <c r="FI38" s="351"/>
      <c r="FJ38" s="351"/>
      <c r="FK38" s="351"/>
      <c r="FL38" s="351"/>
      <c r="FM38" s="351"/>
      <c r="FN38" s="351"/>
      <c r="FO38" s="351"/>
      <c r="FP38" s="351"/>
      <c r="FQ38" s="351"/>
      <c r="FR38" s="351"/>
      <c r="FS38" s="351"/>
      <c r="FT38" s="351"/>
      <c r="FU38" s="351"/>
      <c r="FV38" s="351"/>
      <c r="FW38" s="351"/>
      <c r="FX38" s="351"/>
      <c r="FY38" s="351"/>
      <c r="FZ38" s="351"/>
      <c r="GA38" s="351"/>
      <c r="GB38" s="351"/>
      <c r="GC38" s="351"/>
      <c r="GD38" s="351"/>
      <c r="GE38" s="351"/>
      <c r="GF38" s="351"/>
      <c r="GG38" s="351"/>
      <c r="GH38" s="351"/>
      <c r="GI38" s="351"/>
      <c r="GJ38" s="351"/>
      <c r="GK38" s="351"/>
      <c r="GL38" s="351"/>
      <c r="GM38" s="351"/>
      <c r="GN38" s="351"/>
      <c r="GO38" s="351"/>
      <c r="GP38" s="351"/>
      <c r="GQ38" s="351"/>
      <c r="GR38" s="351"/>
      <c r="GS38" s="351"/>
      <c r="GT38" s="351"/>
      <c r="GU38" s="351"/>
      <c r="GV38" s="351"/>
      <c r="GW38" s="351"/>
      <c r="GX38" s="351"/>
      <c r="GY38" s="351"/>
      <c r="GZ38" s="351"/>
      <c r="HA38" s="351"/>
      <c r="HB38" s="351"/>
      <c r="HC38" s="351"/>
      <c r="HD38" s="351"/>
      <c r="HE38" s="351"/>
      <c r="HF38" s="351"/>
      <c r="HG38" s="351"/>
      <c r="HH38" s="351"/>
      <c r="HI38" s="351"/>
      <c r="HJ38" s="351"/>
      <c r="HK38" s="351"/>
      <c r="HL38" s="351"/>
      <c r="HM38" s="351"/>
      <c r="HN38" s="351"/>
      <c r="HO38" s="351"/>
      <c r="HP38" s="351"/>
      <c r="HQ38" s="351"/>
      <c r="HR38" s="351"/>
      <c r="HS38" s="351"/>
      <c r="HT38" s="351"/>
      <c r="HU38" s="351"/>
      <c r="HV38" s="351"/>
      <c r="HW38" s="351"/>
      <c r="HX38" s="351"/>
      <c r="HY38" s="351"/>
      <c r="HZ38" s="351"/>
      <c r="IA38" s="351"/>
      <c r="IB38" s="351"/>
      <c r="IC38" s="351"/>
      <c r="ID38" s="351"/>
      <c r="IE38" s="351"/>
      <c r="IF38" s="351"/>
      <c r="IG38" s="351"/>
      <c r="IH38" s="351"/>
      <c r="II38" s="351"/>
      <c r="IJ38" s="351"/>
      <c r="IK38" s="351"/>
      <c r="IL38" s="351"/>
      <c r="IM38" s="351"/>
      <c r="IN38" s="351"/>
      <c r="IO38" s="351"/>
      <c r="IP38" s="351"/>
      <c r="IQ38" s="351"/>
      <c r="IR38" s="351"/>
      <c r="IS38" s="351"/>
      <c r="IT38" s="351"/>
      <c r="IU38" s="351"/>
      <c r="IV38" s="351"/>
      <c r="IW38" s="351"/>
      <c r="IX38" s="351"/>
      <c r="IY38" s="351"/>
      <c r="IZ38" s="351"/>
      <c r="JA38" s="351"/>
      <c r="JB38" s="351"/>
      <c r="JC38" s="351"/>
      <c r="JD38" s="351"/>
      <c r="JE38" s="351"/>
      <c r="JF38" s="351"/>
      <c r="JG38" s="351"/>
      <c r="JH38" s="351"/>
      <c r="JI38" s="351"/>
      <c r="JJ38" s="351"/>
      <c r="JK38" s="351"/>
      <c r="JL38" s="351"/>
      <c r="JM38" s="351"/>
      <c r="JN38" s="351"/>
      <c r="JO38" s="351"/>
      <c r="JP38" s="351"/>
      <c r="JQ38" s="351"/>
      <c r="JR38" s="351"/>
      <c r="JS38" s="351"/>
      <c r="JT38" s="351"/>
      <c r="JU38" s="351"/>
      <c r="JV38" s="351"/>
      <c r="JW38" s="351"/>
      <c r="JX38" s="351"/>
      <c r="JY38" s="351"/>
      <c r="JZ38" s="351"/>
      <c r="KA38" s="351"/>
      <c r="KB38" s="351"/>
      <c r="KC38" s="351"/>
      <c r="KD38" s="351"/>
      <c r="KE38" s="351"/>
      <c r="KF38" s="351"/>
      <c r="KG38" s="351"/>
      <c r="KH38" s="351"/>
      <c r="KI38" s="351"/>
      <c r="KJ38" s="351"/>
      <c r="KK38" s="351"/>
      <c r="KL38" s="351"/>
      <c r="KM38" s="351"/>
      <c r="KN38" s="351"/>
      <c r="KO38" s="351"/>
      <c r="KP38" s="351"/>
      <c r="KQ38" s="351"/>
      <c r="KR38" s="351"/>
      <c r="KS38" s="351"/>
      <c r="KT38" s="351"/>
      <c r="KU38" s="351"/>
      <c r="KV38" s="351"/>
      <c r="KW38" s="351"/>
      <c r="KX38" s="351"/>
      <c r="KY38" s="351"/>
      <c r="KZ38" s="351"/>
      <c r="LA38" s="351"/>
      <c r="LB38" s="351"/>
      <c r="LC38" s="351"/>
      <c r="LD38" s="351"/>
      <c r="LE38" s="351"/>
      <c r="LF38" s="351"/>
      <c r="LG38" s="351"/>
      <c r="LH38" s="351"/>
      <c r="LI38" s="351"/>
      <c r="LJ38" s="351"/>
      <c r="LK38" s="351"/>
      <c r="LL38" s="351"/>
      <c r="LM38" s="351"/>
      <c r="LN38" s="351"/>
      <c r="LO38" s="351"/>
      <c r="LP38" s="351"/>
      <c r="LQ38" s="351"/>
      <c r="LR38" s="351"/>
      <c r="LS38" s="351"/>
      <c r="LT38" s="351"/>
      <c r="LU38" s="351"/>
      <c r="LV38" s="351"/>
      <c r="LW38" s="351"/>
      <c r="LX38" s="351"/>
      <c r="LY38" s="351"/>
      <c r="LZ38" s="351"/>
      <c r="MA38" s="351"/>
      <c r="MB38" s="351"/>
      <c r="MC38" s="351"/>
      <c r="MD38" s="351"/>
      <c r="ME38" s="351"/>
      <c r="MF38" s="351"/>
      <c r="MG38" s="351"/>
      <c r="MH38" s="351"/>
      <c r="MI38" s="351"/>
      <c r="MJ38" s="351"/>
      <c r="MK38" s="351"/>
    </row>
    <row r="39" spans="1:349" s="352" customFormat="1" ht="14.4">
      <c r="A39" s="342">
        <v>7061300</v>
      </c>
      <c r="B39" s="343" t="s">
        <v>228</v>
      </c>
      <c r="C39" s="344"/>
      <c r="D39" s="345">
        <v>702</v>
      </c>
      <c r="E39" s="346"/>
      <c r="F39" s="347" t="str">
        <f t="shared" si="5"/>
        <v>0</v>
      </c>
      <c r="G39" s="347">
        <f>IFERROR(VLOOKUP($A39,'[1]bal 300618'!$A$83:$F$173,6,FALSE),0)</f>
        <v>37832.389999999985</v>
      </c>
      <c r="H39" s="350"/>
      <c r="I39" s="350">
        <f t="shared" si="6"/>
        <v>37832.389999999985</v>
      </c>
      <c r="J39" s="349" t="e">
        <f>+I39-#REF!</f>
        <v>#REF!</v>
      </c>
      <c r="K39" s="351"/>
      <c r="L39" s="351"/>
      <c r="M39" s="351"/>
      <c r="N39" s="351"/>
      <c r="O39" s="351"/>
      <c r="P39" s="351"/>
      <c r="Q39" s="351"/>
      <c r="R39" s="351"/>
      <c r="S39" s="351"/>
      <c r="T39" s="351"/>
      <c r="U39" s="351"/>
      <c r="V39" s="351"/>
      <c r="W39" s="351"/>
      <c r="X39" s="351"/>
      <c r="Y39" s="351"/>
      <c r="Z39" s="351"/>
      <c r="AA39" s="351"/>
      <c r="AB39" s="351"/>
      <c r="AC39" s="351"/>
      <c r="AD39" s="351"/>
      <c r="AE39" s="351"/>
      <c r="AF39" s="351"/>
      <c r="AG39" s="351"/>
      <c r="AH39" s="351"/>
      <c r="AI39" s="351"/>
      <c r="AJ39" s="351"/>
      <c r="AK39" s="351"/>
      <c r="AL39" s="351"/>
      <c r="AM39" s="351"/>
      <c r="AN39" s="351"/>
      <c r="AO39" s="351"/>
      <c r="AP39" s="351"/>
      <c r="AQ39" s="351"/>
      <c r="AR39" s="351"/>
      <c r="AS39" s="351"/>
      <c r="AT39" s="351"/>
      <c r="AU39" s="351"/>
      <c r="AV39" s="351"/>
      <c r="AW39" s="351"/>
      <c r="AX39" s="351"/>
      <c r="AY39" s="351"/>
      <c r="AZ39" s="351"/>
      <c r="BA39" s="351"/>
      <c r="BB39" s="351"/>
      <c r="BC39" s="351"/>
      <c r="BD39" s="351"/>
      <c r="BE39" s="351"/>
      <c r="BF39" s="351"/>
      <c r="BG39" s="351"/>
      <c r="BH39" s="351"/>
      <c r="BI39" s="351"/>
      <c r="BJ39" s="351"/>
      <c r="BK39" s="351"/>
      <c r="BL39" s="351"/>
      <c r="BM39" s="351"/>
      <c r="BN39" s="351"/>
      <c r="BO39" s="351"/>
      <c r="BP39" s="351"/>
      <c r="BQ39" s="351"/>
      <c r="BR39" s="351"/>
      <c r="BS39" s="351"/>
      <c r="BT39" s="351"/>
      <c r="BU39" s="351"/>
      <c r="BV39" s="351"/>
      <c r="BW39" s="351"/>
      <c r="BX39" s="351"/>
      <c r="BY39" s="351"/>
      <c r="BZ39" s="351"/>
      <c r="CA39" s="351"/>
      <c r="CB39" s="351"/>
      <c r="CC39" s="351"/>
      <c r="CD39" s="351"/>
      <c r="CE39" s="351"/>
      <c r="CF39" s="351"/>
      <c r="CG39" s="351"/>
      <c r="CH39" s="351"/>
      <c r="CI39" s="351"/>
      <c r="CJ39" s="351"/>
      <c r="CK39" s="351"/>
      <c r="CL39" s="351"/>
      <c r="CM39" s="351"/>
      <c r="CN39" s="351"/>
      <c r="CO39" s="351"/>
      <c r="CP39" s="351"/>
      <c r="CQ39" s="351"/>
      <c r="CR39" s="351"/>
      <c r="CS39" s="351"/>
      <c r="CT39" s="351"/>
      <c r="CU39" s="351"/>
      <c r="CV39" s="351"/>
      <c r="CW39" s="351"/>
      <c r="CX39" s="351"/>
      <c r="CY39" s="351"/>
      <c r="CZ39" s="351"/>
      <c r="DA39" s="351"/>
      <c r="DB39" s="351"/>
      <c r="DC39" s="351"/>
      <c r="DD39" s="351"/>
      <c r="DE39" s="351"/>
      <c r="DF39" s="351"/>
      <c r="DG39" s="351"/>
      <c r="DH39" s="351"/>
      <c r="DI39" s="351"/>
      <c r="DJ39" s="351"/>
      <c r="DK39" s="351"/>
      <c r="DL39" s="351"/>
      <c r="DM39" s="351"/>
      <c r="DN39" s="351"/>
      <c r="DO39" s="351"/>
      <c r="DP39" s="351"/>
      <c r="DQ39" s="351"/>
      <c r="DR39" s="351"/>
      <c r="DS39" s="351"/>
      <c r="DT39" s="351"/>
      <c r="DU39" s="351"/>
      <c r="DV39" s="351"/>
      <c r="DW39" s="351"/>
      <c r="DX39" s="351"/>
      <c r="DY39" s="351"/>
      <c r="DZ39" s="351"/>
      <c r="EA39" s="351"/>
      <c r="EB39" s="351"/>
      <c r="EC39" s="351"/>
      <c r="ED39" s="351"/>
      <c r="EE39" s="351"/>
      <c r="EF39" s="351"/>
      <c r="EG39" s="351"/>
      <c r="EH39" s="351"/>
      <c r="EI39" s="351"/>
      <c r="EJ39" s="351"/>
      <c r="EK39" s="351"/>
      <c r="EL39" s="351"/>
      <c r="EM39" s="351"/>
      <c r="EN39" s="351"/>
      <c r="EO39" s="351"/>
      <c r="EP39" s="351"/>
      <c r="EQ39" s="351"/>
      <c r="ER39" s="351"/>
      <c r="ES39" s="351"/>
      <c r="ET39" s="351"/>
      <c r="EU39" s="351"/>
      <c r="EV39" s="351"/>
      <c r="EW39" s="351"/>
      <c r="EX39" s="351"/>
      <c r="EY39" s="351"/>
      <c r="EZ39" s="351"/>
      <c r="FA39" s="351"/>
      <c r="FB39" s="351"/>
      <c r="FC39" s="351"/>
      <c r="FD39" s="351"/>
      <c r="FE39" s="351"/>
      <c r="FF39" s="351"/>
      <c r="FG39" s="351"/>
      <c r="FH39" s="351"/>
      <c r="FI39" s="351"/>
      <c r="FJ39" s="351"/>
      <c r="FK39" s="351"/>
      <c r="FL39" s="351"/>
      <c r="FM39" s="351"/>
      <c r="FN39" s="351"/>
      <c r="FO39" s="351"/>
      <c r="FP39" s="351"/>
      <c r="FQ39" s="351"/>
      <c r="FR39" s="351"/>
      <c r="FS39" s="351"/>
      <c r="FT39" s="351"/>
      <c r="FU39" s="351"/>
      <c r="FV39" s="351"/>
      <c r="FW39" s="351"/>
      <c r="FX39" s="351"/>
      <c r="FY39" s="351"/>
      <c r="FZ39" s="351"/>
      <c r="GA39" s="351"/>
      <c r="GB39" s="351"/>
      <c r="GC39" s="351"/>
      <c r="GD39" s="351"/>
      <c r="GE39" s="351"/>
      <c r="GF39" s="351"/>
      <c r="GG39" s="351"/>
      <c r="GH39" s="351"/>
      <c r="GI39" s="351"/>
      <c r="GJ39" s="351"/>
      <c r="GK39" s="351"/>
      <c r="GL39" s="351"/>
      <c r="GM39" s="351"/>
      <c r="GN39" s="351"/>
      <c r="GO39" s="351"/>
      <c r="GP39" s="351"/>
      <c r="GQ39" s="351"/>
      <c r="GR39" s="351"/>
      <c r="GS39" s="351"/>
      <c r="GT39" s="351"/>
      <c r="GU39" s="351"/>
      <c r="GV39" s="351"/>
      <c r="GW39" s="351"/>
      <c r="GX39" s="351"/>
      <c r="GY39" s="351"/>
      <c r="GZ39" s="351"/>
      <c r="HA39" s="351"/>
      <c r="HB39" s="351"/>
      <c r="HC39" s="351"/>
      <c r="HD39" s="351"/>
      <c r="HE39" s="351"/>
      <c r="HF39" s="351"/>
      <c r="HG39" s="351"/>
      <c r="HH39" s="351"/>
      <c r="HI39" s="351"/>
      <c r="HJ39" s="351"/>
      <c r="HK39" s="351"/>
      <c r="HL39" s="351"/>
      <c r="HM39" s="351"/>
      <c r="HN39" s="351"/>
      <c r="HO39" s="351"/>
      <c r="HP39" s="351"/>
      <c r="HQ39" s="351"/>
      <c r="HR39" s="351"/>
      <c r="HS39" s="351"/>
      <c r="HT39" s="351"/>
      <c r="HU39" s="351"/>
      <c r="HV39" s="351"/>
      <c r="HW39" s="351"/>
      <c r="HX39" s="351"/>
      <c r="HY39" s="351"/>
      <c r="HZ39" s="351"/>
      <c r="IA39" s="351"/>
      <c r="IB39" s="351"/>
      <c r="IC39" s="351"/>
      <c r="ID39" s="351"/>
      <c r="IE39" s="351"/>
      <c r="IF39" s="351"/>
      <c r="IG39" s="351"/>
      <c r="IH39" s="351"/>
      <c r="II39" s="351"/>
      <c r="IJ39" s="351"/>
      <c r="IK39" s="351"/>
      <c r="IL39" s="351"/>
      <c r="IM39" s="351"/>
      <c r="IN39" s="351"/>
      <c r="IO39" s="351"/>
      <c r="IP39" s="351"/>
      <c r="IQ39" s="351"/>
      <c r="IR39" s="351"/>
      <c r="IS39" s="351"/>
      <c r="IT39" s="351"/>
      <c r="IU39" s="351"/>
      <c r="IV39" s="351"/>
      <c r="IW39" s="351"/>
      <c r="IX39" s="351"/>
      <c r="IY39" s="351"/>
      <c r="IZ39" s="351"/>
      <c r="JA39" s="351"/>
      <c r="JB39" s="351"/>
      <c r="JC39" s="351"/>
      <c r="JD39" s="351"/>
      <c r="JE39" s="351"/>
      <c r="JF39" s="351"/>
      <c r="JG39" s="351"/>
      <c r="JH39" s="351"/>
      <c r="JI39" s="351"/>
      <c r="JJ39" s="351"/>
      <c r="JK39" s="351"/>
      <c r="JL39" s="351"/>
      <c r="JM39" s="351"/>
      <c r="JN39" s="351"/>
      <c r="JO39" s="351"/>
      <c r="JP39" s="351"/>
      <c r="JQ39" s="351"/>
      <c r="JR39" s="351"/>
      <c r="JS39" s="351"/>
      <c r="JT39" s="351"/>
      <c r="JU39" s="351"/>
      <c r="JV39" s="351"/>
      <c r="JW39" s="351"/>
      <c r="JX39" s="351"/>
      <c r="JY39" s="351"/>
      <c r="JZ39" s="351"/>
      <c r="KA39" s="351"/>
      <c r="KB39" s="351"/>
      <c r="KC39" s="351"/>
      <c r="KD39" s="351"/>
      <c r="KE39" s="351"/>
      <c r="KF39" s="351"/>
      <c r="KG39" s="351"/>
      <c r="KH39" s="351"/>
      <c r="KI39" s="351"/>
      <c r="KJ39" s="351"/>
      <c r="KK39" s="351"/>
      <c r="KL39" s="351"/>
      <c r="KM39" s="351"/>
      <c r="KN39" s="351"/>
      <c r="KO39" s="351"/>
      <c r="KP39" s="351"/>
      <c r="KQ39" s="351"/>
      <c r="KR39" s="351"/>
      <c r="KS39" s="351"/>
      <c r="KT39" s="351"/>
      <c r="KU39" s="351"/>
      <c r="KV39" s="351"/>
      <c r="KW39" s="351"/>
      <c r="KX39" s="351"/>
      <c r="KY39" s="351"/>
      <c r="KZ39" s="351"/>
      <c r="LA39" s="351"/>
      <c r="LB39" s="351"/>
      <c r="LC39" s="351"/>
      <c r="LD39" s="351"/>
      <c r="LE39" s="351"/>
      <c r="LF39" s="351"/>
      <c r="LG39" s="351"/>
      <c r="LH39" s="351"/>
      <c r="LI39" s="351"/>
      <c r="LJ39" s="351"/>
      <c r="LK39" s="351"/>
      <c r="LL39" s="351"/>
      <c r="LM39" s="351"/>
      <c r="LN39" s="351"/>
      <c r="LO39" s="351"/>
      <c r="LP39" s="351"/>
      <c r="LQ39" s="351"/>
      <c r="LR39" s="351"/>
      <c r="LS39" s="351"/>
      <c r="LT39" s="351"/>
      <c r="LU39" s="351"/>
      <c r="LV39" s="351"/>
      <c r="LW39" s="351"/>
      <c r="LX39" s="351"/>
      <c r="LY39" s="351"/>
      <c r="LZ39" s="351"/>
      <c r="MA39" s="351"/>
      <c r="MB39" s="351"/>
      <c r="MC39" s="351"/>
      <c r="MD39" s="351"/>
      <c r="ME39" s="351"/>
      <c r="MF39" s="351"/>
      <c r="MG39" s="351"/>
      <c r="MH39" s="351"/>
      <c r="MI39" s="351"/>
      <c r="MJ39" s="351"/>
      <c r="MK39" s="351"/>
    </row>
    <row r="40" spans="1:349" s="352" customFormat="1" ht="14.4">
      <c r="A40" s="342">
        <v>7061400</v>
      </c>
      <c r="B40" s="343" t="s">
        <v>229</v>
      </c>
      <c r="C40" s="353"/>
      <c r="D40" s="345">
        <v>702</v>
      </c>
      <c r="E40" s="348"/>
      <c r="F40" s="347" t="str">
        <f t="shared" si="5"/>
        <v>0</v>
      </c>
      <c r="G40" s="347">
        <f>IFERROR(VLOOKUP($A40,'[1]bal 300618'!$A$83:$F$173,6,FALSE),0)</f>
        <v>353894.33000000007</v>
      </c>
      <c r="H40" s="350"/>
      <c r="I40" s="350">
        <f t="shared" si="6"/>
        <v>353894.33000000007</v>
      </c>
      <c r="J40" s="349" t="e">
        <f>+I40-#REF!</f>
        <v>#REF!</v>
      </c>
      <c r="K40" s="351"/>
      <c r="L40" s="351"/>
      <c r="M40" s="351"/>
      <c r="N40" s="351"/>
      <c r="O40" s="351"/>
      <c r="P40" s="351"/>
      <c r="Q40" s="351"/>
      <c r="R40" s="351"/>
      <c r="S40" s="351"/>
      <c r="T40" s="351"/>
      <c r="U40" s="351"/>
      <c r="V40" s="351"/>
      <c r="W40" s="351"/>
      <c r="X40" s="351"/>
      <c r="Y40" s="351"/>
      <c r="Z40" s="351"/>
      <c r="AA40" s="351"/>
      <c r="AB40" s="351"/>
      <c r="AC40" s="351"/>
      <c r="AD40" s="351"/>
      <c r="AE40" s="351"/>
      <c r="AF40" s="351"/>
      <c r="AG40" s="351"/>
      <c r="AH40" s="351"/>
      <c r="AI40" s="351"/>
      <c r="AJ40" s="351"/>
      <c r="AK40" s="351"/>
      <c r="AL40" s="351"/>
      <c r="AM40" s="351"/>
      <c r="AN40" s="351"/>
      <c r="AO40" s="351"/>
      <c r="AP40" s="351"/>
      <c r="AQ40" s="351"/>
      <c r="AR40" s="351"/>
      <c r="AS40" s="351"/>
      <c r="AT40" s="351"/>
      <c r="AU40" s="351"/>
      <c r="AV40" s="351"/>
      <c r="AW40" s="351"/>
      <c r="AX40" s="351"/>
      <c r="AY40" s="351"/>
      <c r="AZ40" s="351"/>
      <c r="BA40" s="351"/>
      <c r="BB40" s="351"/>
      <c r="BC40" s="351"/>
      <c r="BD40" s="351"/>
      <c r="BE40" s="351"/>
      <c r="BF40" s="351"/>
      <c r="BG40" s="351"/>
      <c r="BH40" s="351"/>
      <c r="BI40" s="351"/>
      <c r="BJ40" s="351"/>
      <c r="BK40" s="351"/>
      <c r="BL40" s="351"/>
      <c r="BM40" s="351"/>
      <c r="BN40" s="351"/>
      <c r="BO40" s="351"/>
      <c r="BP40" s="351"/>
      <c r="BQ40" s="351"/>
      <c r="BR40" s="351"/>
      <c r="BS40" s="351"/>
      <c r="BT40" s="351"/>
      <c r="BU40" s="351"/>
      <c r="BV40" s="351"/>
      <c r="BW40" s="351"/>
      <c r="BX40" s="351"/>
      <c r="BY40" s="351"/>
      <c r="BZ40" s="351"/>
      <c r="CA40" s="351"/>
      <c r="CB40" s="351"/>
      <c r="CC40" s="351"/>
      <c r="CD40" s="351"/>
      <c r="CE40" s="351"/>
      <c r="CF40" s="351"/>
      <c r="CG40" s="351"/>
      <c r="CH40" s="351"/>
      <c r="CI40" s="351"/>
      <c r="CJ40" s="351"/>
      <c r="CK40" s="351"/>
      <c r="CL40" s="351"/>
      <c r="CM40" s="351"/>
      <c r="CN40" s="351"/>
      <c r="CO40" s="351"/>
      <c r="CP40" s="351"/>
      <c r="CQ40" s="351"/>
      <c r="CR40" s="351"/>
      <c r="CS40" s="351"/>
      <c r="CT40" s="351"/>
      <c r="CU40" s="351"/>
      <c r="CV40" s="351"/>
      <c r="CW40" s="351"/>
      <c r="CX40" s="351"/>
      <c r="CY40" s="351"/>
      <c r="CZ40" s="351"/>
      <c r="DA40" s="351"/>
      <c r="DB40" s="351"/>
      <c r="DC40" s="351"/>
      <c r="DD40" s="351"/>
      <c r="DE40" s="351"/>
      <c r="DF40" s="351"/>
      <c r="DG40" s="351"/>
      <c r="DH40" s="351"/>
      <c r="DI40" s="351"/>
      <c r="DJ40" s="351"/>
      <c r="DK40" s="351"/>
      <c r="DL40" s="351"/>
      <c r="DM40" s="351"/>
      <c r="DN40" s="351"/>
      <c r="DO40" s="351"/>
      <c r="DP40" s="351"/>
      <c r="DQ40" s="351"/>
      <c r="DR40" s="351"/>
      <c r="DS40" s="351"/>
      <c r="DT40" s="351"/>
      <c r="DU40" s="351"/>
      <c r="DV40" s="351"/>
      <c r="DW40" s="351"/>
      <c r="DX40" s="351"/>
      <c r="DY40" s="351"/>
      <c r="DZ40" s="351"/>
      <c r="EA40" s="351"/>
      <c r="EB40" s="351"/>
      <c r="EC40" s="351"/>
      <c r="ED40" s="351"/>
      <c r="EE40" s="351"/>
      <c r="EF40" s="351"/>
      <c r="EG40" s="351"/>
      <c r="EH40" s="351"/>
      <c r="EI40" s="351"/>
      <c r="EJ40" s="351"/>
      <c r="EK40" s="351"/>
      <c r="EL40" s="351"/>
      <c r="EM40" s="351"/>
      <c r="EN40" s="351"/>
      <c r="EO40" s="351"/>
      <c r="EP40" s="351"/>
      <c r="EQ40" s="351"/>
      <c r="ER40" s="351"/>
      <c r="ES40" s="351"/>
      <c r="ET40" s="351"/>
      <c r="EU40" s="351"/>
      <c r="EV40" s="351"/>
      <c r="EW40" s="351"/>
      <c r="EX40" s="351"/>
      <c r="EY40" s="351"/>
      <c r="EZ40" s="351"/>
      <c r="FA40" s="351"/>
      <c r="FB40" s="351"/>
      <c r="FC40" s="351"/>
      <c r="FD40" s="351"/>
      <c r="FE40" s="351"/>
      <c r="FF40" s="351"/>
      <c r="FG40" s="351"/>
      <c r="FH40" s="351"/>
      <c r="FI40" s="351"/>
      <c r="FJ40" s="351"/>
      <c r="FK40" s="351"/>
      <c r="FL40" s="351"/>
      <c r="FM40" s="351"/>
      <c r="FN40" s="351"/>
      <c r="FO40" s="351"/>
      <c r="FP40" s="351"/>
      <c r="FQ40" s="351"/>
      <c r="FR40" s="351"/>
      <c r="FS40" s="351"/>
      <c r="FT40" s="351"/>
      <c r="FU40" s="351"/>
      <c r="FV40" s="351"/>
      <c r="FW40" s="351"/>
      <c r="FX40" s="351"/>
      <c r="FY40" s="351"/>
      <c r="FZ40" s="351"/>
      <c r="GA40" s="351"/>
      <c r="GB40" s="351"/>
      <c r="GC40" s="351"/>
      <c r="GD40" s="351"/>
      <c r="GE40" s="351"/>
      <c r="GF40" s="351"/>
      <c r="GG40" s="351"/>
      <c r="GH40" s="351"/>
      <c r="GI40" s="351"/>
      <c r="GJ40" s="351"/>
      <c r="GK40" s="351"/>
      <c r="GL40" s="351"/>
      <c r="GM40" s="351"/>
      <c r="GN40" s="351"/>
      <c r="GO40" s="351"/>
      <c r="GP40" s="351"/>
      <c r="GQ40" s="351"/>
      <c r="GR40" s="351"/>
      <c r="GS40" s="351"/>
      <c r="GT40" s="351"/>
      <c r="GU40" s="351"/>
      <c r="GV40" s="351"/>
      <c r="GW40" s="351"/>
      <c r="GX40" s="351"/>
      <c r="GY40" s="351"/>
      <c r="GZ40" s="351"/>
      <c r="HA40" s="351"/>
      <c r="HB40" s="351"/>
      <c r="HC40" s="351"/>
      <c r="HD40" s="351"/>
      <c r="HE40" s="351"/>
      <c r="HF40" s="351"/>
      <c r="HG40" s="351"/>
      <c r="HH40" s="351"/>
      <c r="HI40" s="351"/>
      <c r="HJ40" s="351"/>
      <c r="HK40" s="351"/>
      <c r="HL40" s="351"/>
      <c r="HM40" s="351"/>
      <c r="HN40" s="351"/>
      <c r="HO40" s="351"/>
      <c r="HP40" s="351"/>
      <c r="HQ40" s="351"/>
      <c r="HR40" s="351"/>
      <c r="HS40" s="351"/>
      <c r="HT40" s="351"/>
      <c r="HU40" s="351"/>
      <c r="HV40" s="351"/>
      <c r="HW40" s="351"/>
      <c r="HX40" s="351"/>
      <c r="HY40" s="351"/>
      <c r="HZ40" s="351"/>
      <c r="IA40" s="351"/>
      <c r="IB40" s="351"/>
      <c r="IC40" s="351"/>
      <c r="ID40" s="351"/>
      <c r="IE40" s="351"/>
      <c r="IF40" s="351"/>
      <c r="IG40" s="351"/>
      <c r="IH40" s="351"/>
      <c r="II40" s="351"/>
      <c r="IJ40" s="351"/>
      <c r="IK40" s="351"/>
      <c r="IL40" s="351"/>
      <c r="IM40" s="351"/>
      <c r="IN40" s="351"/>
      <c r="IO40" s="351"/>
      <c r="IP40" s="351"/>
      <c r="IQ40" s="351"/>
      <c r="IR40" s="351"/>
      <c r="IS40" s="351"/>
      <c r="IT40" s="351"/>
      <c r="IU40" s="351"/>
      <c r="IV40" s="351"/>
      <c r="IW40" s="351"/>
      <c r="IX40" s="351"/>
      <c r="IY40" s="351"/>
      <c r="IZ40" s="351"/>
      <c r="JA40" s="351"/>
      <c r="JB40" s="351"/>
      <c r="JC40" s="351"/>
      <c r="JD40" s="351"/>
      <c r="JE40" s="351"/>
      <c r="JF40" s="351"/>
      <c r="JG40" s="351"/>
      <c r="JH40" s="351"/>
      <c r="JI40" s="351"/>
      <c r="JJ40" s="351"/>
      <c r="JK40" s="351"/>
      <c r="JL40" s="351"/>
      <c r="JM40" s="351"/>
      <c r="JN40" s="351"/>
      <c r="JO40" s="351"/>
      <c r="JP40" s="351"/>
      <c r="JQ40" s="351"/>
      <c r="JR40" s="351"/>
      <c r="JS40" s="351"/>
      <c r="JT40" s="351"/>
      <c r="JU40" s="351"/>
      <c r="JV40" s="351"/>
      <c r="JW40" s="351"/>
      <c r="JX40" s="351"/>
      <c r="JY40" s="351"/>
      <c r="JZ40" s="351"/>
      <c r="KA40" s="351"/>
      <c r="KB40" s="351"/>
      <c r="KC40" s="351"/>
      <c r="KD40" s="351"/>
      <c r="KE40" s="351"/>
      <c r="KF40" s="351"/>
      <c r="KG40" s="351"/>
      <c r="KH40" s="351"/>
      <c r="KI40" s="351"/>
      <c r="KJ40" s="351"/>
      <c r="KK40" s="351"/>
      <c r="KL40" s="351"/>
      <c r="KM40" s="351"/>
      <c r="KN40" s="351"/>
      <c r="KO40" s="351"/>
      <c r="KP40" s="351"/>
      <c r="KQ40" s="351"/>
      <c r="KR40" s="351"/>
      <c r="KS40" s="351"/>
      <c r="KT40" s="351"/>
      <c r="KU40" s="351"/>
      <c r="KV40" s="351"/>
      <c r="KW40" s="351"/>
      <c r="KX40" s="351"/>
      <c r="KY40" s="351"/>
      <c r="KZ40" s="351"/>
      <c r="LA40" s="351"/>
      <c r="LB40" s="351"/>
      <c r="LC40" s="351"/>
      <c r="LD40" s="351"/>
      <c r="LE40" s="351"/>
      <c r="LF40" s="351"/>
      <c r="LG40" s="351"/>
      <c r="LH40" s="351"/>
      <c r="LI40" s="351"/>
      <c r="LJ40" s="351"/>
      <c r="LK40" s="351"/>
      <c r="LL40" s="351"/>
      <c r="LM40" s="351"/>
      <c r="LN40" s="351"/>
      <c r="LO40" s="351"/>
      <c r="LP40" s="351"/>
      <c r="LQ40" s="351"/>
      <c r="LR40" s="351"/>
      <c r="LS40" s="351"/>
      <c r="LT40" s="351"/>
      <c r="LU40" s="351"/>
      <c r="LV40" s="351"/>
      <c r="LW40" s="351"/>
      <c r="LX40" s="351"/>
      <c r="LY40" s="351"/>
      <c r="LZ40" s="351"/>
      <c r="MA40" s="351"/>
      <c r="MB40" s="351"/>
      <c r="MC40" s="351"/>
      <c r="MD40" s="351"/>
      <c r="ME40" s="351"/>
      <c r="MF40" s="351"/>
      <c r="MG40" s="351"/>
      <c r="MH40" s="351"/>
      <c r="MI40" s="351"/>
      <c r="MJ40" s="351"/>
      <c r="MK40" s="351"/>
    </row>
    <row r="41" spans="1:349" s="352" customFormat="1" ht="14.4">
      <c r="A41" s="342">
        <v>7061410</v>
      </c>
      <c r="B41" s="343" t="s">
        <v>230</v>
      </c>
      <c r="C41" s="344"/>
      <c r="D41" s="345">
        <v>702</v>
      </c>
      <c r="E41" s="346"/>
      <c r="F41" s="347" t="str">
        <f t="shared" si="5"/>
        <v>0</v>
      </c>
      <c r="G41" s="347">
        <f>IFERROR(VLOOKUP($A41,'[1]bal 300618'!$A$83:$F$173,6,FALSE),0)</f>
        <v>1798.4300000000005</v>
      </c>
      <c r="H41" s="350"/>
      <c r="I41" s="350">
        <f t="shared" si="6"/>
        <v>1798.4300000000005</v>
      </c>
      <c r="J41" s="349" t="e">
        <f>+I41-#REF!</f>
        <v>#REF!</v>
      </c>
      <c r="K41" s="351"/>
      <c r="L41" s="351"/>
      <c r="M41" s="351"/>
      <c r="N41" s="351"/>
      <c r="O41" s="351"/>
      <c r="P41" s="351"/>
      <c r="Q41" s="351"/>
      <c r="R41" s="351"/>
      <c r="S41" s="351"/>
      <c r="T41" s="351"/>
      <c r="U41" s="351"/>
      <c r="V41" s="351"/>
      <c r="W41" s="351"/>
      <c r="X41" s="351"/>
      <c r="Y41" s="351"/>
      <c r="Z41" s="351"/>
      <c r="AA41" s="351"/>
      <c r="AB41" s="351"/>
      <c r="AC41" s="351"/>
      <c r="AD41" s="351"/>
      <c r="AE41" s="351"/>
      <c r="AF41" s="351"/>
      <c r="AG41" s="351"/>
      <c r="AH41" s="351"/>
      <c r="AI41" s="351"/>
      <c r="AJ41" s="351"/>
      <c r="AK41" s="351"/>
      <c r="AL41" s="351"/>
      <c r="AM41" s="351"/>
      <c r="AN41" s="351"/>
      <c r="AO41" s="351"/>
      <c r="AP41" s="351"/>
      <c r="AQ41" s="351"/>
      <c r="AR41" s="351"/>
      <c r="AS41" s="351"/>
      <c r="AT41" s="351"/>
      <c r="AU41" s="351"/>
      <c r="AV41" s="351"/>
      <c r="AW41" s="351"/>
      <c r="AX41" s="351"/>
      <c r="AY41" s="351"/>
      <c r="AZ41" s="351"/>
      <c r="BA41" s="351"/>
      <c r="BB41" s="351"/>
      <c r="BC41" s="351"/>
      <c r="BD41" s="351"/>
      <c r="BE41" s="351"/>
      <c r="BF41" s="351"/>
      <c r="BG41" s="351"/>
      <c r="BH41" s="351"/>
      <c r="BI41" s="351"/>
      <c r="BJ41" s="351"/>
      <c r="BK41" s="351"/>
      <c r="BL41" s="351"/>
      <c r="BM41" s="351"/>
      <c r="BN41" s="351"/>
      <c r="BO41" s="351"/>
      <c r="BP41" s="351"/>
      <c r="BQ41" s="351"/>
      <c r="BR41" s="351"/>
      <c r="BS41" s="351"/>
      <c r="BT41" s="351"/>
      <c r="BU41" s="351"/>
      <c r="BV41" s="351"/>
      <c r="BW41" s="351"/>
      <c r="BX41" s="351"/>
      <c r="BY41" s="351"/>
      <c r="BZ41" s="351"/>
      <c r="CA41" s="351"/>
      <c r="CB41" s="351"/>
      <c r="CC41" s="351"/>
      <c r="CD41" s="351"/>
      <c r="CE41" s="351"/>
      <c r="CF41" s="351"/>
      <c r="CG41" s="351"/>
      <c r="CH41" s="351"/>
      <c r="CI41" s="351"/>
      <c r="CJ41" s="351"/>
      <c r="CK41" s="351"/>
      <c r="CL41" s="351"/>
      <c r="CM41" s="351"/>
      <c r="CN41" s="351"/>
      <c r="CO41" s="351"/>
      <c r="CP41" s="351"/>
      <c r="CQ41" s="351"/>
      <c r="CR41" s="351"/>
      <c r="CS41" s="351"/>
      <c r="CT41" s="351"/>
      <c r="CU41" s="351"/>
      <c r="CV41" s="351"/>
      <c r="CW41" s="351"/>
      <c r="CX41" s="351"/>
      <c r="CY41" s="351"/>
      <c r="CZ41" s="351"/>
      <c r="DA41" s="351"/>
      <c r="DB41" s="351"/>
      <c r="DC41" s="351"/>
      <c r="DD41" s="351"/>
      <c r="DE41" s="351"/>
      <c r="DF41" s="351"/>
      <c r="DG41" s="351"/>
      <c r="DH41" s="351"/>
      <c r="DI41" s="351"/>
      <c r="DJ41" s="351"/>
      <c r="DK41" s="351"/>
      <c r="DL41" s="351"/>
      <c r="DM41" s="351"/>
      <c r="DN41" s="351"/>
      <c r="DO41" s="351"/>
      <c r="DP41" s="351"/>
      <c r="DQ41" s="351"/>
      <c r="DR41" s="351"/>
      <c r="DS41" s="351"/>
      <c r="DT41" s="351"/>
      <c r="DU41" s="351"/>
      <c r="DV41" s="351"/>
      <c r="DW41" s="351"/>
      <c r="DX41" s="351"/>
      <c r="DY41" s="351"/>
      <c r="DZ41" s="351"/>
      <c r="EA41" s="351"/>
      <c r="EB41" s="351"/>
      <c r="EC41" s="351"/>
      <c r="ED41" s="351"/>
      <c r="EE41" s="351"/>
      <c r="EF41" s="351"/>
      <c r="EG41" s="351"/>
      <c r="EH41" s="351"/>
      <c r="EI41" s="351"/>
      <c r="EJ41" s="351"/>
      <c r="EK41" s="351"/>
      <c r="EL41" s="351"/>
      <c r="EM41" s="351"/>
      <c r="EN41" s="351"/>
      <c r="EO41" s="351"/>
      <c r="EP41" s="351"/>
      <c r="EQ41" s="351"/>
      <c r="ER41" s="351"/>
      <c r="ES41" s="351"/>
      <c r="ET41" s="351"/>
      <c r="EU41" s="351"/>
      <c r="EV41" s="351"/>
      <c r="EW41" s="351"/>
      <c r="EX41" s="351"/>
      <c r="EY41" s="351"/>
      <c r="EZ41" s="351"/>
      <c r="FA41" s="351"/>
      <c r="FB41" s="351"/>
      <c r="FC41" s="351"/>
      <c r="FD41" s="351"/>
      <c r="FE41" s="351"/>
      <c r="FF41" s="351"/>
      <c r="FG41" s="351"/>
      <c r="FH41" s="351"/>
      <c r="FI41" s="351"/>
      <c r="FJ41" s="351"/>
      <c r="FK41" s="351"/>
      <c r="FL41" s="351"/>
      <c r="FM41" s="351"/>
      <c r="FN41" s="351"/>
      <c r="FO41" s="351"/>
      <c r="FP41" s="351"/>
      <c r="FQ41" s="351"/>
      <c r="FR41" s="351"/>
      <c r="FS41" s="351"/>
      <c r="FT41" s="351"/>
      <c r="FU41" s="351"/>
      <c r="FV41" s="351"/>
      <c r="FW41" s="351"/>
      <c r="FX41" s="351"/>
      <c r="FY41" s="351"/>
      <c r="FZ41" s="351"/>
      <c r="GA41" s="351"/>
      <c r="GB41" s="351"/>
      <c r="GC41" s="351"/>
      <c r="GD41" s="351"/>
      <c r="GE41" s="351"/>
      <c r="GF41" s="351"/>
      <c r="GG41" s="351"/>
      <c r="GH41" s="351"/>
      <c r="GI41" s="351"/>
      <c r="GJ41" s="351"/>
      <c r="GK41" s="351"/>
      <c r="GL41" s="351"/>
      <c r="GM41" s="351"/>
      <c r="GN41" s="351"/>
      <c r="GO41" s="351"/>
      <c r="GP41" s="351"/>
      <c r="GQ41" s="351"/>
      <c r="GR41" s="351"/>
      <c r="GS41" s="351"/>
      <c r="GT41" s="351"/>
      <c r="GU41" s="351"/>
      <c r="GV41" s="351"/>
      <c r="GW41" s="351"/>
      <c r="GX41" s="351"/>
      <c r="GY41" s="351"/>
      <c r="GZ41" s="351"/>
      <c r="HA41" s="351"/>
      <c r="HB41" s="351"/>
      <c r="HC41" s="351"/>
      <c r="HD41" s="351"/>
      <c r="HE41" s="351"/>
      <c r="HF41" s="351"/>
      <c r="HG41" s="351"/>
      <c r="HH41" s="351"/>
      <c r="HI41" s="351"/>
      <c r="HJ41" s="351"/>
      <c r="HK41" s="351"/>
      <c r="HL41" s="351"/>
      <c r="HM41" s="351"/>
      <c r="HN41" s="351"/>
      <c r="HO41" s="351"/>
      <c r="HP41" s="351"/>
      <c r="HQ41" s="351"/>
      <c r="HR41" s="351"/>
      <c r="HS41" s="351"/>
      <c r="HT41" s="351"/>
      <c r="HU41" s="351"/>
      <c r="HV41" s="351"/>
      <c r="HW41" s="351"/>
      <c r="HX41" s="351"/>
      <c r="HY41" s="351"/>
      <c r="HZ41" s="351"/>
      <c r="IA41" s="351"/>
      <c r="IB41" s="351"/>
      <c r="IC41" s="351"/>
      <c r="ID41" s="351"/>
      <c r="IE41" s="351"/>
      <c r="IF41" s="351"/>
      <c r="IG41" s="351"/>
      <c r="IH41" s="351"/>
      <c r="II41" s="351"/>
      <c r="IJ41" s="351"/>
      <c r="IK41" s="351"/>
      <c r="IL41" s="351"/>
      <c r="IM41" s="351"/>
      <c r="IN41" s="351"/>
      <c r="IO41" s="351"/>
      <c r="IP41" s="351"/>
      <c r="IQ41" s="351"/>
      <c r="IR41" s="351"/>
      <c r="IS41" s="351"/>
      <c r="IT41" s="351"/>
      <c r="IU41" s="351"/>
      <c r="IV41" s="351"/>
      <c r="IW41" s="351"/>
      <c r="IX41" s="351"/>
      <c r="IY41" s="351"/>
      <c r="IZ41" s="351"/>
      <c r="JA41" s="351"/>
      <c r="JB41" s="351"/>
      <c r="JC41" s="351"/>
      <c r="JD41" s="351"/>
      <c r="JE41" s="351"/>
      <c r="JF41" s="351"/>
      <c r="JG41" s="351"/>
      <c r="JH41" s="351"/>
      <c r="JI41" s="351"/>
      <c r="JJ41" s="351"/>
      <c r="JK41" s="351"/>
      <c r="JL41" s="351"/>
      <c r="JM41" s="351"/>
      <c r="JN41" s="351"/>
      <c r="JO41" s="351"/>
      <c r="JP41" s="351"/>
      <c r="JQ41" s="351"/>
      <c r="JR41" s="351"/>
      <c r="JS41" s="351"/>
      <c r="JT41" s="351"/>
      <c r="JU41" s="351"/>
      <c r="JV41" s="351"/>
      <c r="JW41" s="351"/>
      <c r="JX41" s="351"/>
      <c r="JY41" s="351"/>
      <c r="JZ41" s="351"/>
      <c r="KA41" s="351"/>
      <c r="KB41" s="351"/>
      <c r="KC41" s="351"/>
      <c r="KD41" s="351"/>
      <c r="KE41" s="351"/>
      <c r="KF41" s="351"/>
      <c r="KG41" s="351"/>
      <c r="KH41" s="351"/>
      <c r="KI41" s="351"/>
      <c r="KJ41" s="351"/>
      <c r="KK41" s="351"/>
      <c r="KL41" s="351"/>
      <c r="KM41" s="351"/>
      <c r="KN41" s="351"/>
      <c r="KO41" s="351"/>
      <c r="KP41" s="351"/>
      <c r="KQ41" s="351"/>
      <c r="KR41" s="351"/>
      <c r="KS41" s="351"/>
      <c r="KT41" s="351"/>
      <c r="KU41" s="351"/>
      <c r="KV41" s="351"/>
      <c r="KW41" s="351"/>
      <c r="KX41" s="351"/>
      <c r="KY41" s="351"/>
      <c r="KZ41" s="351"/>
      <c r="LA41" s="351"/>
      <c r="LB41" s="351"/>
      <c r="LC41" s="351"/>
      <c r="LD41" s="351"/>
      <c r="LE41" s="351"/>
      <c r="LF41" s="351"/>
      <c r="LG41" s="351"/>
      <c r="LH41" s="351"/>
      <c r="LI41" s="351"/>
      <c r="LJ41" s="351"/>
      <c r="LK41" s="351"/>
      <c r="LL41" s="351"/>
      <c r="LM41" s="351"/>
      <c r="LN41" s="351"/>
      <c r="LO41" s="351"/>
      <c r="LP41" s="351"/>
      <c r="LQ41" s="351"/>
      <c r="LR41" s="351"/>
      <c r="LS41" s="351"/>
      <c r="LT41" s="351"/>
      <c r="LU41" s="351"/>
      <c r="LV41" s="351"/>
      <c r="LW41" s="351"/>
      <c r="LX41" s="351"/>
      <c r="LY41" s="351"/>
      <c r="LZ41" s="351"/>
      <c r="MA41" s="351"/>
      <c r="MB41" s="351"/>
      <c r="MC41" s="351"/>
      <c r="MD41" s="351"/>
      <c r="ME41" s="351"/>
      <c r="MF41" s="351"/>
      <c r="MG41" s="351"/>
      <c r="MH41" s="351"/>
      <c r="MI41" s="351"/>
      <c r="MJ41" s="351"/>
      <c r="MK41" s="351"/>
    </row>
    <row r="42" spans="1:349" s="352" customFormat="1" ht="14.4">
      <c r="A42" s="342">
        <v>7061500</v>
      </c>
      <c r="B42" s="343" t="s">
        <v>231</v>
      </c>
      <c r="C42" s="353"/>
      <c r="D42" s="345">
        <v>702</v>
      </c>
      <c r="E42" s="348"/>
      <c r="F42" s="347" t="str">
        <f t="shared" si="5"/>
        <v>0</v>
      </c>
      <c r="G42" s="347">
        <f>IFERROR(VLOOKUP($A42,'[1]bal 300618'!$A$83:$F$173,6,FALSE),0)</f>
        <v>47859.14</v>
      </c>
      <c r="H42" s="350"/>
      <c r="I42" s="350">
        <f t="shared" si="6"/>
        <v>47859.14</v>
      </c>
      <c r="J42" s="349" t="e">
        <f>+I42-#REF!</f>
        <v>#REF!</v>
      </c>
      <c r="K42" s="351"/>
      <c r="L42" s="351"/>
      <c r="M42" s="351"/>
      <c r="N42" s="351"/>
      <c r="O42" s="351"/>
      <c r="P42" s="351"/>
      <c r="Q42" s="351"/>
      <c r="R42" s="351"/>
      <c r="S42" s="351"/>
      <c r="T42" s="351"/>
      <c r="U42" s="351"/>
      <c r="V42" s="351"/>
      <c r="W42" s="351"/>
      <c r="X42" s="351"/>
      <c r="Y42" s="351"/>
      <c r="Z42" s="351"/>
      <c r="AA42" s="351"/>
      <c r="AB42" s="351"/>
      <c r="AC42" s="351"/>
      <c r="AD42" s="351"/>
      <c r="AE42" s="351"/>
      <c r="AF42" s="351"/>
      <c r="AG42" s="351"/>
      <c r="AH42" s="351"/>
      <c r="AI42" s="351"/>
      <c r="AJ42" s="351"/>
      <c r="AK42" s="351"/>
      <c r="AL42" s="351"/>
      <c r="AM42" s="351"/>
      <c r="AN42" s="351"/>
      <c r="AO42" s="351"/>
      <c r="AP42" s="351"/>
      <c r="AQ42" s="351"/>
      <c r="AR42" s="351"/>
      <c r="AS42" s="351"/>
      <c r="AT42" s="351"/>
      <c r="AU42" s="351"/>
      <c r="AV42" s="351"/>
      <c r="AW42" s="351"/>
      <c r="AX42" s="351"/>
      <c r="AY42" s="351"/>
      <c r="AZ42" s="351"/>
      <c r="BA42" s="351"/>
      <c r="BB42" s="351"/>
      <c r="BC42" s="351"/>
      <c r="BD42" s="351"/>
      <c r="BE42" s="351"/>
      <c r="BF42" s="351"/>
      <c r="BG42" s="351"/>
      <c r="BH42" s="351"/>
      <c r="BI42" s="351"/>
      <c r="BJ42" s="351"/>
      <c r="BK42" s="351"/>
      <c r="BL42" s="351"/>
      <c r="BM42" s="351"/>
      <c r="BN42" s="351"/>
      <c r="BO42" s="351"/>
      <c r="BP42" s="351"/>
      <c r="BQ42" s="351"/>
      <c r="BR42" s="351"/>
      <c r="BS42" s="351"/>
      <c r="BT42" s="351"/>
      <c r="BU42" s="351"/>
      <c r="BV42" s="351"/>
      <c r="BW42" s="351"/>
      <c r="BX42" s="351"/>
      <c r="BY42" s="351"/>
      <c r="BZ42" s="351"/>
      <c r="CA42" s="351"/>
      <c r="CB42" s="351"/>
      <c r="CC42" s="351"/>
      <c r="CD42" s="351"/>
      <c r="CE42" s="351"/>
      <c r="CF42" s="351"/>
      <c r="CG42" s="351"/>
      <c r="CH42" s="351"/>
      <c r="CI42" s="351"/>
      <c r="CJ42" s="351"/>
      <c r="CK42" s="351"/>
      <c r="CL42" s="351"/>
      <c r="CM42" s="351"/>
      <c r="CN42" s="351"/>
      <c r="CO42" s="351"/>
      <c r="CP42" s="351"/>
      <c r="CQ42" s="351"/>
      <c r="CR42" s="351"/>
      <c r="CS42" s="351"/>
      <c r="CT42" s="351"/>
      <c r="CU42" s="351"/>
      <c r="CV42" s="351"/>
      <c r="CW42" s="351"/>
      <c r="CX42" s="351"/>
      <c r="CY42" s="351"/>
      <c r="CZ42" s="351"/>
      <c r="DA42" s="351"/>
      <c r="DB42" s="351"/>
      <c r="DC42" s="351"/>
      <c r="DD42" s="351"/>
      <c r="DE42" s="351"/>
      <c r="DF42" s="351"/>
      <c r="DG42" s="351"/>
      <c r="DH42" s="351"/>
      <c r="DI42" s="351"/>
      <c r="DJ42" s="351"/>
      <c r="DK42" s="351"/>
      <c r="DL42" s="351"/>
      <c r="DM42" s="351"/>
      <c r="DN42" s="351"/>
      <c r="DO42" s="351"/>
      <c r="DP42" s="351"/>
      <c r="DQ42" s="351"/>
      <c r="DR42" s="351"/>
      <c r="DS42" s="351"/>
      <c r="DT42" s="351"/>
      <c r="DU42" s="351"/>
      <c r="DV42" s="351"/>
      <c r="DW42" s="351"/>
      <c r="DX42" s="351"/>
      <c r="DY42" s="351"/>
      <c r="DZ42" s="351"/>
      <c r="EA42" s="351"/>
      <c r="EB42" s="351"/>
      <c r="EC42" s="351"/>
      <c r="ED42" s="351"/>
      <c r="EE42" s="351"/>
      <c r="EF42" s="351"/>
      <c r="EG42" s="351"/>
      <c r="EH42" s="351"/>
      <c r="EI42" s="351"/>
      <c r="EJ42" s="351"/>
      <c r="EK42" s="351"/>
      <c r="EL42" s="351"/>
      <c r="EM42" s="351"/>
      <c r="EN42" s="351"/>
      <c r="EO42" s="351"/>
      <c r="EP42" s="351"/>
      <c r="EQ42" s="351"/>
      <c r="ER42" s="351"/>
      <c r="ES42" s="351"/>
      <c r="ET42" s="351"/>
      <c r="EU42" s="351"/>
      <c r="EV42" s="351"/>
      <c r="EW42" s="351"/>
      <c r="EX42" s="351"/>
      <c r="EY42" s="351"/>
      <c r="EZ42" s="351"/>
      <c r="FA42" s="351"/>
      <c r="FB42" s="351"/>
      <c r="FC42" s="351"/>
      <c r="FD42" s="351"/>
      <c r="FE42" s="351"/>
      <c r="FF42" s="351"/>
      <c r="FG42" s="351"/>
      <c r="FH42" s="351"/>
      <c r="FI42" s="351"/>
      <c r="FJ42" s="351"/>
      <c r="FK42" s="351"/>
      <c r="FL42" s="351"/>
      <c r="FM42" s="351"/>
      <c r="FN42" s="351"/>
      <c r="FO42" s="351"/>
      <c r="FP42" s="351"/>
      <c r="FQ42" s="351"/>
      <c r="FR42" s="351"/>
      <c r="FS42" s="351"/>
      <c r="FT42" s="351"/>
      <c r="FU42" s="351"/>
      <c r="FV42" s="351"/>
      <c r="FW42" s="351"/>
      <c r="FX42" s="351"/>
      <c r="FY42" s="351"/>
      <c r="FZ42" s="351"/>
      <c r="GA42" s="351"/>
      <c r="GB42" s="351"/>
      <c r="GC42" s="351"/>
      <c r="GD42" s="351"/>
      <c r="GE42" s="351"/>
      <c r="GF42" s="351"/>
      <c r="GG42" s="351"/>
      <c r="GH42" s="351"/>
      <c r="GI42" s="351"/>
      <c r="GJ42" s="351"/>
      <c r="GK42" s="351"/>
      <c r="GL42" s="351"/>
      <c r="GM42" s="351"/>
      <c r="GN42" s="351"/>
      <c r="GO42" s="351"/>
      <c r="GP42" s="351"/>
      <c r="GQ42" s="351"/>
      <c r="GR42" s="351"/>
      <c r="GS42" s="351"/>
      <c r="GT42" s="351"/>
      <c r="GU42" s="351"/>
      <c r="GV42" s="351"/>
      <c r="GW42" s="351"/>
      <c r="GX42" s="351"/>
      <c r="GY42" s="351"/>
      <c r="GZ42" s="351"/>
      <c r="HA42" s="351"/>
      <c r="HB42" s="351"/>
      <c r="HC42" s="351"/>
      <c r="HD42" s="351"/>
      <c r="HE42" s="351"/>
      <c r="HF42" s="351"/>
      <c r="HG42" s="351"/>
      <c r="HH42" s="351"/>
      <c r="HI42" s="351"/>
      <c r="HJ42" s="351"/>
      <c r="HK42" s="351"/>
      <c r="HL42" s="351"/>
      <c r="HM42" s="351"/>
      <c r="HN42" s="351"/>
      <c r="HO42" s="351"/>
      <c r="HP42" s="351"/>
      <c r="HQ42" s="351"/>
      <c r="HR42" s="351"/>
      <c r="HS42" s="351"/>
      <c r="HT42" s="351"/>
      <c r="HU42" s="351"/>
      <c r="HV42" s="351"/>
      <c r="HW42" s="351"/>
      <c r="HX42" s="351"/>
      <c r="HY42" s="351"/>
      <c r="HZ42" s="351"/>
      <c r="IA42" s="351"/>
      <c r="IB42" s="351"/>
      <c r="IC42" s="351"/>
      <c r="ID42" s="351"/>
      <c r="IE42" s="351"/>
      <c r="IF42" s="351"/>
      <c r="IG42" s="351"/>
      <c r="IH42" s="351"/>
      <c r="II42" s="351"/>
      <c r="IJ42" s="351"/>
      <c r="IK42" s="351"/>
      <c r="IL42" s="351"/>
      <c r="IM42" s="351"/>
      <c r="IN42" s="351"/>
      <c r="IO42" s="351"/>
      <c r="IP42" s="351"/>
      <c r="IQ42" s="351"/>
      <c r="IR42" s="351"/>
      <c r="IS42" s="351"/>
      <c r="IT42" s="351"/>
      <c r="IU42" s="351"/>
      <c r="IV42" s="351"/>
      <c r="IW42" s="351"/>
      <c r="IX42" s="351"/>
      <c r="IY42" s="351"/>
      <c r="IZ42" s="351"/>
      <c r="JA42" s="351"/>
      <c r="JB42" s="351"/>
      <c r="JC42" s="351"/>
      <c r="JD42" s="351"/>
      <c r="JE42" s="351"/>
      <c r="JF42" s="351"/>
      <c r="JG42" s="351"/>
      <c r="JH42" s="351"/>
      <c r="JI42" s="351"/>
      <c r="JJ42" s="351"/>
      <c r="JK42" s="351"/>
      <c r="JL42" s="351"/>
      <c r="JM42" s="351"/>
      <c r="JN42" s="351"/>
      <c r="JO42" s="351"/>
      <c r="JP42" s="351"/>
      <c r="JQ42" s="351"/>
      <c r="JR42" s="351"/>
      <c r="JS42" s="351"/>
      <c r="JT42" s="351"/>
      <c r="JU42" s="351"/>
      <c r="JV42" s="351"/>
      <c r="JW42" s="351"/>
      <c r="JX42" s="351"/>
      <c r="JY42" s="351"/>
      <c r="JZ42" s="351"/>
      <c r="KA42" s="351"/>
      <c r="KB42" s="351"/>
      <c r="KC42" s="351"/>
      <c r="KD42" s="351"/>
      <c r="KE42" s="351"/>
      <c r="KF42" s="351"/>
      <c r="KG42" s="351"/>
      <c r="KH42" s="351"/>
      <c r="KI42" s="351"/>
      <c r="KJ42" s="351"/>
      <c r="KK42" s="351"/>
      <c r="KL42" s="351"/>
      <c r="KM42" s="351"/>
      <c r="KN42" s="351"/>
      <c r="KO42" s="351"/>
      <c r="KP42" s="351"/>
      <c r="KQ42" s="351"/>
      <c r="KR42" s="351"/>
      <c r="KS42" s="351"/>
      <c r="KT42" s="351"/>
      <c r="KU42" s="351"/>
      <c r="KV42" s="351"/>
      <c r="KW42" s="351"/>
      <c r="KX42" s="351"/>
      <c r="KY42" s="351"/>
      <c r="KZ42" s="351"/>
      <c r="LA42" s="351"/>
      <c r="LB42" s="351"/>
      <c r="LC42" s="351"/>
      <c r="LD42" s="351"/>
      <c r="LE42" s="351"/>
      <c r="LF42" s="351"/>
      <c r="LG42" s="351"/>
      <c r="LH42" s="351"/>
      <c r="LI42" s="351"/>
      <c r="LJ42" s="351"/>
      <c r="LK42" s="351"/>
      <c r="LL42" s="351"/>
      <c r="LM42" s="351"/>
      <c r="LN42" s="351"/>
      <c r="LO42" s="351"/>
      <c r="LP42" s="351"/>
      <c r="LQ42" s="351"/>
      <c r="LR42" s="351"/>
      <c r="LS42" s="351"/>
      <c r="LT42" s="351"/>
      <c r="LU42" s="351"/>
      <c r="LV42" s="351"/>
      <c r="LW42" s="351"/>
      <c r="LX42" s="351"/>
      <c r="LY42" s="351"/>
      <c r="LZ42" s="351"/>
      <c r="MA42" s="351"/>
      <c r="MB42" s="351"/>
      <c r="MC42" s="351"/>
      <c r="MD42" s="351"/>
      <c r="ME42" s="351"/>
      <c r="MF42" s="351"/>
      <c r="MG42" s="351"/>
      <c r="MH42" s="351"/>
      <c r="MI42" s="351"/>
      <c r="MJ42" s="351"/>
      <c r="MK42" s="351"/>
    </row>
    <row r="43" spans="1:349" s="352" customFormat="1" ht="14.4">
      <c r="A43" s="342">
        <v>7061600</v>
      </c>
      <c r="B43" s="343" t="s">
        <v>232</v>
      </c>
      <c r="C43" s="353"/>
      <c r="D43" s="345">
        <v>702</v>
      </c>
      <c r="E43" s="348"/>
      <c r="F43" s="347" t="str">
        <f t="shared" si="5"/>
        <v>0</v>
      </c>
      <c r="G43" s="347">
        <f>IFERROR(VLOOKUP($A43,'[1]bal 300618'!$A$83:$F$173,6,FALSE),0)</f>
        <v>161.5</v>
      </c>
      <c r="H43" s="350"/>
      <c r="I43" s="350">
        <f t="shared" si="6"/>
        <v>161.5</v>
      </c>
      <c r="J43" s="349" t="e">
        <f>+I43-#REF!</f>
        <v>#REF!</v>
      </c>
      <c r="K43" s="351"/>
      <c r="L43" s="351"/>
      <c r="M43" s="351"/>
      <c r="N43" s="351"/>
      <c r="O43" s="351"/>
      <c r="P43" s="351"/>
      <c r="Q43" s="351"/>
      <c r="R43" s="351"/>
      <c r="S43" s="351"/>
      <c r="T43" s="351"/>
      <c r="U43" s="351"/>
      <c r="V43" s="351"/>
      <c r="W43" s="351"/>
      <c r="X43" s="351"/>
      <c r="Y43" s="351"/>
      <c r="Z43" s="351"/>
      <c r="AA43" s="351"/>
      <c r="AB43" s="351"/>
      <c r="AC43" s="351"/>
      <c r="AD43" s="351"/>
      <c r="AE43" s="351"/>
      <c r="AF43" s="351"/>
      <c r="AG43" s="351"/>
      <c r="AH43" s="351"/>
      <c r="AI43" s="351"/>
      <c r="AJ43" s="351"/>
      <c r="AK43" s="351"/>
      <c r="AL43" s="351"/>
      <c r="AM43" s="351"/>
      <c r="AN43" s="351"/>
      <c r="AO43" s="351"/>
      <c r="AP43" s="351"/>
      <c r="AQ43" s="351"/>
      <c r="AR43" s="351"/>
      <c r="AS43" s="351"/>
      <c r="AT43" s="351"/>
      <c r="AU43" s="351"/>
      <c r="AV43" s="351"/>
      <c r="AW43" s="351"/>
      <c r="AX43" s="351"/>
      <c r="AY43" s="351"/>
      <c r="AZ43" s="351"/>
      <c r="BA43" s="351"/>
      <c r="BB43" s="351"/>
      <c r="BC43" s="351"/>
      <c r="BD43" s="351"/>
      <c r="BE43" s="351"/>
      <c r="BF43" s="351"/>
      <c r="BG43" s="351"/>
      <c r="BH43" s="351"/>
      <c r="BI43" s="351"/>
      <c r="BJ43" s="351"/>
      <c r="BK43" s="351"/>
      <c r="BL43" s="351"/>
      <c r="BM43" s="351"/>
      <c r="BN43" s="351"/>
      <c r="BO43" s="351"/>
      <c r="BP43" s="351"/>
      <c r="BQ43" s="351"/>
      <c r="BR43" s="351"/>
      <c r="BS43" s="351"/>
      <c r="BT43" s="351"/>
      <c r="BU43" s="351"/>
      <c r="BV43" s="351"/>
      <c r="BW43" s="351"/>
      <c r="BX43" s="351"/>
      <c r="BY43" s="351"/>
      <c r="BZ43" s="351"/>
      <c r="CA43" s="351"/>
      <c r="CB43" s="351"/>
      <c r="CC43" s="351"/>
      <c r="CD43" s="351"/>
      <c r="CE43" s="351"/>
      <c r="CF43" s="351"/>
      <c r="CG43" s="351"/>
      <c r="CH43" s="351"/>
      <c r="CI43" s="351"/>
      <c r="CJ43" s="351"/>
      <c r="CK43" s="351"/>
      <c r="CL43" s="351"/>
      <c r="CM43" s="351"/>
      <c r="CN43" s="351"/>
      <c r="CO43" s="351"/>
      <c r="CP43" s="351"/>
      <c r="CQ43" s="351"/>
      <c r="CR43" s="351"/>
      <c r="CS43" s="351"/>
      <c r="CT43" s="351"/>
      <c r="CU43" s="351"/>
      <c r="CV43" s="351"/>
      <c r="CW43" s="351"/>
      <c r="CX43" s="351"/>
      <c r="CY43" s="351"/>
      <c r="CZ43" s="351"/>
      <c r="DA43" s="351"/>
      <c r="DB43" s="351"/>
      <c r="DC43" s="351"/>
      <c r="DD43" s="351"/>
      <c r="DE43" s="351"/>
      <c r="DF43" s="351"/>
      <c r="DG43" s="351"/>
      <c r="DH43" s="351"/>
      <c r="DI43" s="351"/>
      <c r="DJ43" s="351"/>
      <c r="DK43" s="351"/>
      <c r="DL43" s="351"/>
      <c r="DM43" s="351"/>
      <c r="DN43" s="351"/>
      <c r="DO43" s="351"/>
      <c r="DP43" s="351"/>
      <c r="DQ43" s="351"/>
      <c r="DR43" s="351"/>
      <c r="DS43" s="351"/>
      <c r="DT43" s="351"/>
      <c r="DU43" s="351"/>
      <c r="DV43" s="351"/>
      <c r="DW43" s="351"/>
      <c r="DX43" s="351"/>
      <c r="DY43" s="351"/>
      <c r="DZ43" s="351"/>
      <c r="EA43" s="351"/>
      <c r="EB43" s="351"/>
      <c r="EC43" s="351"/>
      <c r="ED43" s="351"/>
      <c r="EE43" s="351"/>
      <c r="EF43" s="351"/>
      <c r="EG43" s="351"/>
      <c r="EH43" s="351"/>
      <c r="EI43" s="351"/>
      <c r="EJ43" s="351"/>
      <c r="EK43" s="351"/>
      <c r="EL43" s="351"/>
      <c r="EM43" s="351"/>
      <c r="EN43" s="351"/>
      <c r="EO43" s="351"/>
      <c r="EP43" s="351"/>
      <c r="EQ43" s="351"/>
      <c r="ER43" s="351"/>
      <c r="ES43" s="351"/>
      <c r="ET43" s="351"/>
      <c r="EU43" s="351"/>
      <c r="EV43" s="351"/>
      <c r="EW43" s="351"/>
      <c r="EX43" s="351"/>
      <c r="EY43" s="351"/>
      <c r="EZ43" s="351"/>
      <c r="FA43" s="351"/>
      <c r="FB43" s="351"/>
      <c r="FC43" s="351"/>
      <c r="FD43" s="351"/>
      <c r="FE43" s="351"/>
      <c r="FF43" s="351"/>
      <c r="FG43" s="351"/>
      <c r="FH43" s="351"/>
      <c r="FI43" s="351"/>
      <c r="FJ43" s="351"/>
      <c r="FK43" s="351"/>
      <c r="FL43" s="351"/>
      <c r="FM43" s="351"/>
      <c r="FN43" s="351"/>
      <c r="FO43" s="351"/>
      <c r="FP43" s="351"/>
      <c r="FQ43" s="351"/>
      <c r="FR43" s="351"/>
      <c r="FS43" s="351"/>
      <c r="FT43" s="351"/>
      <c r="FU43" s="351"/>
      <c r="FV43" s="351"/>
      <c r="FW43" s="351"/>
      <c r="FX43" s="351"/>
      <c r="FY43" s="351"/>
      <c r="FZ43" s="351"/>
      <c r="GA43" s="351"/>
      <c r="GB43" s="351"/>
      <c r="GC43" s="351"/>
      <c r="GD43" s="351"/>
      <c r="GE43" s="351"/>
      <c r="GF43" s="351"/>
      <c r="GG43" s="351"/>
      <c r="GH43" s="351"/>
      <c r="GI43" s="351"/>
      <c r="GJ43" s="351"/>
      <c r="GK43" s="351"/>
      <c r="GL43" s="351"/>
      <c r="GM43" s="351"/>
      <c r="GN43" s="351"/>
      <c r="GO43" s="351"/>
      <c r="GP43" s="351"/>
      <c r="GQ43" s="351"/>
      <c r="GR43" s="351"/>
      <c r="GS43" s="351"/>
      <c r="GT43" s="351"/>
      <c r="GU43" s="351"/>
      <c r="GV43" s="351"/>
      <c r="GW43" s="351"/>
      <c r="GX43" s="351"/>
      <c r="GY43" s="351"/>
      <c r="GZ43" s="351"/>
      <c r="HA43" s="351"/>
      <c r="HB43" s="351"/>
      <c r="HC43" s="351"/>
      <c r="HD43" s="351"/>
      <c r="HE43" s="351"/>
      <c r="HF43" s="351"/>
      <c r="HG43" s="351"/>
      <c r="HH43" s="351"/>
      <c r="HI43" s="351"/>
      <c r="HJ43" s="351"/>
      <c r="HK43" s="351"/>
      <c r="HL43" s="351"/>
      <c r="HM43" s="351"/>
      <c r="HN43" s="351"/>
      <c r="HO43" s="351"/>
      <c r="HP43" s="351"/>
      <c r="HQ43" s="351"/>
      <c r="HR43" s="351"/>
      <c r="HS43" s="351"/>
      <c r="HT43" s="351"/>
      <c r="HU43" s="351"/>
      <c r="HV43" s="351"/>
      <c r="HW43" s="351"/>
      <c r="HX43" s="351"/>
      <c r="HY43" s="351"/>
      <c r="HZ43" s="351"/>
      <c r="IA43" s="351"/>
      <c r="IB43" s="351"/>
      <c r="IC43" s="351"/>
      <c r="ID43" s="351"/>
      <c r="IE43" s="351"/>
      <c r="IF43" s="351"/>
      <c r="IG43" s="351"/>
      <c r="IH43" s="351"/>
      <c r="II43" s="351"/>
      <c r="IJ43" s="351"/>
      <c r="IK43" s="351"/>
      <c r="IL43" s="351"/>
      <c r="IM43" s="351"/>
      <c r="IN43" s="351"/>
      <c r="IO43" s="351"/>
      <c r="IP43" s="351"/>
      <c r="IQ43" s="351"/>
      <c r="IR43" s="351"/>
      <c r="IS43" s="351"/>
      <c r="IT43" s="351"/>
      <c r="IU43" s="351"/>
      <c r="IV43" s="351"/>
      <c r="IW43" s="351"/>
      <c r="IX43" s="351"/>
      <c r="IY43" s="351"/>
      <c r="IZ43" s="351"/>
      <c r="JA43" s="351"/>
      <c r="JB43" s="351"/>
      <c r="JC43" s="351"/>
      <c r="JD43" s="351"/>
      <c r="JE43" s="351"/>
      <c r="JF43" s="351"/>
      <c r="JG43" s="351"/>
      <c r="JH43" s="351"/>
      <c r="JI43" s="351"/>
      <c r="JJ43" s="351"/>
      <c r="JK43" s="351"/>
      <c r="JL43" s="351"/>
      <c r="JM43" s="351"/>
      <c r="JN43" s="351"/>
      <c r="JO43" s="351"/>
      <c r="JP43" s="351"/>
      <c r="JQ43" s="351"/>
      <c r="JR43" s="351"/>
      <c r="JS43" s="351"/>
      <c r="JT43" s="351"/>
      <c r="JU43" s="351"/>
      <c r="JV43" s="351"/>
      <c r="JW43" s="351"/>
      <c r="JX43" s="351"/>
      <c r="JY43" s="351"/>
      <c r="JZ43" s="351"/>
      <c r="KA43" s="351"/>
      <c r="KB43" s="351"/>
      <c r="KC43" s="351"/>
      <c r="KD43" s="351"/>
      <c r="KE43" s="351"/>
      <c r="KF43" s="351"/>
      <c r="KG43" s="351"/>
      <c r="KH43" s="351"/>
      <c r="KI43" s="351"/>
      <c r="KJ43" s="351"/>
      <c r="KK43" s="351"/>
      <c r="KL43" s="351"/>
      <c r="KM43" s="351"/>
      <c r="KN43" s="351"/>
      <c r="KO43" s="351"/>
      <c r="KP43" s="351"/>
      <c r="KQ43" s="351"/>
      <c r="KR43" s="351"/>
      <c r="KS43" s="351"/>
      <c r="KT43" s="351"/>
      <c r="KU43" s="351"/>
      <c r="KV43" s="351"/>
      <c r="KW43" s="351"/>
      <c r="KX43" s="351"/>
      <c r="KY43" s="351"/>
      <c r="KZ43" s="351"/>
      <c r="LA43" s="351"/>
      <c r="LB43" s="351"/>
      <c r="LC43" s="351"/>
      <c r="LD43" s="351"/>
      <c r="LE43" s="351"/>
      <c r="LF43" s="351"/>
      <c r="LG43" s="351"/>
      <c r="LH43" s="351"/>
      <c r="LI43" s="351"/>
      <c r="LJ43" s="351"/>
      <c r="LK43" s="351"/>
      <c r="LL43" s="351"/>
      <c r="LM43" s="351"/>
      <c r="LN43" s="351"/>
      <c r="LO43" s="351"/>
      <c r="LP43" s="351"/>
      <c r="LQ43" s="351"/>
      <c r="LR43" s="351"/>
      <c r="LS43" s="351"/>
      <c r="LT43" s="351"/>
      <c r="LU43" s="351"/>
      <c r="LV43" s="351"/>
      <c r="LW43" s="351"/>
      <c r="LX43" s="351"/>
      <c r="LY43" s="351"/>
      <c r="LZ43" s="351"/>
      <c r="MA43" s="351"/>
      <c r="MB43" s="351"/>
      <c r="MC43" s="351"/>
      <c r="MD43" s="351"/>
      <c r="ME43" s="351"/>
      <c r="MF43" s="351"/>
      <c r="MG43" s="351"/>
      <c r="MH43" s="351"/>
      <c r="MI43" s="351"/>
      <c r="MJ43" s="351"/>
      <c r="MK43" s="351"/>
    </row>
    <row r="44" spans="1:349" s="352" customFormat="1" ht="14.4">
      <c r="A44" s="342">
        <v>7062000</v>
      </c>
      <c r="B44" s="343" t="s">
        <v>233</v>
      </c>
      <c r="C44" s="353"/>
      <c r="D44" s="345">
        <v>703</v>
      </c>
      <c r="E44" s="348"/>
      <c r="F44" s="347" t="str">
        <f t="shared" si="5"/>
        <v>0</v>
      </c>
      <c r="G44" s="347">
        <f>IFERROR(VLOOKUP($A44,'[1]bal 300618'!$A$83:$F$173,6,FALSE),0)</f>
        <v>123067.67999999991</v>
      </c>
      <c r="H44" s="350"/>
      <c r="I44" s="350">
        <f t="shared" si="6"/>
        <v>123067.67999999991</v>
      </c>
      <c r="J44" s="349" t="e">
        <f>+I44-#REF!</f>
        <v>#REF!</v>
      </c>
      <c r="K44" s="351"/>
      <c r="L44" s="351"/>
      <c r="M44" s="351"/>
      <c r="N44" s="351"/>
      <c r="O44" s="351"/>
      <c r="P44" s="351"/>
      <c r="Q44" s="351"/>
      <c r="R44" s="351"/>
      <c r="S44" s="351"/>
      <c r="T44" s="351"/>
      <c r="U44" s="351"/>
      <c r="V44" s="351"/>
      <c r="W44" s="351"/>
      <c r="X44" s="351"/>
      <c r="Y44" s="351"/>
      <c r="Z44" s="351"/>
      <c r="AA44" s="351"/>
      <c r="AB44" s="351"/>
      <c r="AC44" s="351"/>
      <c r="AD44" s="351"/>
      <c r="AE44" s="351"/>
      <c r="AF44" s="351"/>
      <c r="AG44" s="351"/>
      <c r="AH44" s="351"/>
      <c r="AI44" s="351"/>
      <c r="AJ44" s="351"/>
      <c r="AK44" s="351"/>
      <c r="AL44" s="351"/>
      <c r="AM44" s="351"/>
      <c r="AN44" s="351"/>
      <c r="AO44" s="351"/>
      <c r="AP44" s="351"/>
      <c r="AQ44" s="351"/>
      <c r="AR44" s="351"/>
      <c r="AS44" s="351"/>
      <c r="AT44" s="351"/>
      <c r="AU44" s="351"/>
      <c r="AV44" s="351"/>
      <c r="AW44" s="351"/>
      <c r="AX44" s="351"/>
      <c r="AY44" s="351"/>
      <c r="AZ44" s="351"/>
      <c r="BA44" s="351"/>
      <c r="BB44" s="351"/>
      <c r="BC44" s="351"/>
      <c r="BD44" s="351"/>
      <c r="BE44" s="351"/>
      <c r="BF44" s="351"/>
      <c r="BG44" s="351"/>
      <c r="BH44" s="351"/>
      <c r="BI44" s="351"/>
      <c r="BJ44" s="351"/>
      <c r="BK44" s="351"/>
      <c r="BL44" s="351"/>
      <c r="BM44" s="351"/>
      <c r="BN44" s="351"/>
      <c r="BO44" s="351"/>
      <c r="BP44" s="351"/>
      <c r="BQ44" s="351"/>
      <c r="BR44" s="351"/>
      <c r="BS44" s="351"/>
      <c r="BT44" s="351"/>
      <c r="BU44" s="351"/>
      <c r="BV44" s="351"/>
      <c r="BW44" s="351"/>
      <c r="BX44" s="351"/>
      <c r="BY44" s="351"/>
      <c r="BZ44" s="351"/>
      <c r="CA44" s="351"/>
      <c r="CB44" s="351"/>
      <c r="CC44" s="351"/>
      <c r="CD44" s="351"/>
      <c r="CE44" s="351"/>
      <c r="CF44" s="351"/>
      <c r="CG44" s="351"/>
      <c r="CH44" s="351"/>
      <c r="CI44" s="351"/>
      <c r="CJ44" s="351"/>
      <c r="CK44" s="351"/>
      <c r="CL44" s="351"/>
      <c r="CM44" s="351"/>
      <c r="CN44" s="351"/>
      <c r="CO44" s="351"/>
      <c r="CP44" s="351"/>
      <c r="CQ44" s="351"/>
      <c r="CR44" s="351"/>
      <c r="CS44" s="351"/>
      <c r="CT44" s="351"/>
      <c r="CU44" s="351"/>
      <c r="CV44" s="351"/>
      <c r="CW44" s="351"/>
      <c r="CX44" s="351"/>
      <c r="CY44" s="351"/>
      <c r="CZ44" s="351"/>
      <c r="DA44" s="351"/>
      <c r="DB44" s="351"/>
      <c r="DC44" s="351"/>
      <c r="DD44" s="351"/>
      <c r="DE44" s="351"/>
      <c r="DF44" s="351"/>
      <c r="DG44" s="351"/>
      <c r="DH44" s="351"/>
      <c r="DI44" s="351"/>
      <c r="DJ44" s="351"/>
      <c r="DK44" s="351"/>
      <c r="DL44" s="351"/>
      <c r="DM44" s="351"/>
      <c r="DN44" s="351"/>
      <c r="DO44" s="351"/>
      <c r="DP44" s="351"/>
      <c r="DQ44" s="351"/>
      <c r="DR44" s="351"/>
      <c r="DS44" s="351"/>
      <c r="DT44" s="351"/>
      <c r="DU44" s="351"/>
      <c r="DV44" s="351"/>
      <c r="DW44" s="351"/>
      <c r="DX44" s="351"/>
      <c r="DY44" s="351"/>
      <c r="DZ44" s="351"/>
      <c r="EA44" s="351"/>
      <c r="EB44" s="351"/>
      <c r="EC44" s="351"/>
      <c r="ED44" s="351"/>
      <c r="EE44" s="351"/>
      <c r="EF44" s="351"/>
      <c r="EG44" s="351"/>
      <c r="EH44" s="351"/>
      <c r="EI44" s="351"/>
      <c r="EJ44" s="351"/>
      <c r="EK44" s="351"/>
      <c r="EL44" s="351"/>
      <c r="EM44" s="351"/>
      <c r="EN44" s="351"/>
      <c r="EO44" s="351"/>
      <c r="EP44" s="351"/>
      <c r="EQ44" s="351"/>
      <c r="ER44" s="351"/>
      <c r="ES44" s="351"/>
      <c r="ET44" s="351"/>
      <c r="EU44" s="351"/>
      <c r="EV44" s="351"/>
      <c r="EW44" s="351"/>
      <c r="EX44" s="351"/>
      <c r="EY44" s="351"/>
      <c r="EZ44" s="351"/>
      <c r="FA44" s="351"/>
      <c r="FB44" s="351"/>
      <c r="FC44" s="351"/>
      <c r="FD44" s="351"/>
      <c r="FE44" s="351"/>
      <c r="FF44" s="351"/>
      <c r="FG44" s="351"/>
      <c r="FH44" s="351"/>
      <c r="FI44" s="351"/>
      <c r="FJ44" s="351"/>
      <c r="FK44" s="351"/>
      <c r="FL44" s="351"/>
      <c r="FM44" s="351"/>
      <c r="FN44" s="351"/>
      <c r="FO44" s="351"/>
      <c r="FP44" s="351"/>
      <c r="FQ44" s="351"/>
      <c r="FR44" s="351"/>
      <c r="FS44" s="351"/>
      <c r="FT44" s="351"/>
      <c r="FU44" s="351"/>
      <c r="FV44" s="351"/>
      <c r="FW44" s="351"/>
      <c r="FX44" s="351"/>
      <c r="FY44" s="351"/>
      <c r="FZ44" s="351"/>
      <c r="GA44" s="351"/>
      <c r="GB44" s="351"/>
      <c r="GC44" s="351"/>
      <c r="GD44" s="351"/>
      <c r="GE44" s="351"/>
      <c r="GF44" s="351"/>
      <c r="GG44" s="351"/>
      <c r="GH44" s="351"/>
      <c r="GI44" s="351"/>
      <c r="GJ44" s="351"/>
      <c r="GK44" s="351"/>
      <c r="GL44" s="351"/>
      <c r="GM44" s="351"/>
      <c r="GN44" s="351"/>
      <c r="GO44" s="351"/>
      <c r="GP44" s="351"/>
      <c r="GQ44" s="351"/>
      <c r="GR44" s="351"/>
      <c r="GS44" s="351"/>
      <c r="GT44" s="351"/>
      <c r="GU44" s="351"/>
      <c r="GV44" s="351"/>
      <c r="GW44" s="351"/>
      <c r="GX44" s="351"/>
      <c r="GY44" s="351"/>
      <c r="GZ44" s="351"/>
      <c r="HA44" s="351"/>
      <c r="HB44" s="351"/>
      <c r="HC44" s="351"/>
      <c r="HD44" s="351"/>
      <c r="HE44" s="351"/>
      <c r="HF44" s="351"/>
      <c r="HG44" s="351"/>
      <c r="HH44" s="351"/>
      <c r="HI44" s="351"/>
      <c r="HJ44" s="351"/>
      <c r="HK44" s="351"/>
      <c r="HL44" s="351"/>
      <c r="HM44" s="351"/>
      <c r="HN44" s="351"/>
      <c r="HO44" s="351"/>
      <c r="HP44" s="351"/>
      <c r="HQ44" s="351"/>
      <c r="HR44" s="351"/>
      <c r="HS44" s="351"/>
      <c r="HT44" s="351"/>
      <c r="HU44" s="351"/>
      <c r="HV44" s="351"/>
      <c r="HW44" s="351"/>
      <c r="HX44" s="351"/>
      <c r="HY44" s="351"/>
      <c r="HZ44" s="351"/>
      <c r="IA44" s="351"/>
      <c r="IB44" s="351"/>
      <c r="IC44" s="351"/>
      <c r="ID44" s="351"/>
      <c r="IE44" s="351"/>
      <c r="IF44" s="351"/>
      <c r="IG44" s="351"/>
      <c r="IH44" s="351"/>
      <c r="II44" s="351"/>
      <c r="IJ44" s="351"/>
      <c r="IK44" s="351"/>
      <c r="IL44" s="351"/>
      <c r="IM44" s="351"/>
      <c r="IN44" s="351"/>
      <c r="IO44" s="351"/>
      <c r="IP44" s="351"/>
      <c r="IQ44" s="351"/>
      <c r="IR44" s="351"/>
      <c r="IS44" s="351"/>
      <c r="IT44" s="351"/>
      <c r="IU44" s="351"/>
      <c r="IV44" s="351"/>
      <c r="IW44" s="351"/>
      <c r="IX44" s="351"/>
      <c r="IY44" s="351"/>
      <c r="IZ44" s="351"/>
      <c r="JA44" s="351"/>
      <c r="JB44" s="351"/>
      <c r="JC44" s="351"/>
      <c r="JD44" s="351"/>
      <c r="JE44" s="351"/>
      <c r="JF44" s="351"/>
      <c r="JG44" s="351"/>
      <c r="JH44" s="351"/>
      <c r="JI44" s="351"/>
      <c r="JJ44" s="351"/>
      <c r="JK44" s="351"/>
      <c r="JL44" s="351"/>
      <c r="JM44" s="351"/>
      <c r="JN44" s="351"/>
      <c r="JO44" s="351"/>
      <c r="JP44" s="351"/>
      <c r="JQ44" s="351"/>
      <c r="JR44" s="351"/>
      <c r="JS44" s="351"/>
      <c r="JT44" s="351"/>
      <c r="JU44" s="351"/>
      <c r="JV44" s="351"/>
      <c r="JW44" s="351"/>
      <c r="JX44" s="351"/>
      <c r="JY44" s="351"/>
      <c r="JZ44" s="351"/>
      <c r="KA44" s="351"/>
      <c r="KB44" s="351"/>
      <c r="KC44" s="351"/>
      <c r="KD44" s="351"/>
      <c r="KE44" s="351"/>
      <c r="KF44" s="351"/>
      <c r="KG44" s="351"/>
      <c r="KH44" s="351"/>
      <c r="KI44" s="351"/>
      <c r="KJ44" s="351"/>
      <c r="KK44" s="351"/>
      <c r="KL44" s="351"/>
      <c r="KM44" s="351"/>
      <c r="KN44" s="351"/>
      <c r="KO44" s="351"/>
      <c r="KP44" s="351"/>
      <c r="KQ44" s="351"/>
      <c r="KR44" s="351"/>
      <c r="KS44" s="351"/>
      <c r="KT44" s="351"/>
      <c r="KU44" s="351"/>
      <c r="KV44" s="351"/>
      <c r="KW44" s="351"/>
      <c r="KX44" s="351"/>
      <c r="KY44" s="351"/>
      <c r="KZ44" s="351"/>
      <c r="LA44" s="351"/>
      <c r="LB44" s="351"/>
      <c r="LC44" s="351"/>
      <c r="LD44" s="351"/>
      <c r="LE44" s="351"/>
      <c r="LF44" s="351"/>
      <c r="LG44" s="351"/>
      <c r="LH44" s="351"/>
      <c r="LI44" s="351"/>
      <c r="LJ44" s="351"/>
      <c r="LK44" s="351"/>
      <c r="LL44" s="351"/>
      <c r="LM44" s="351"/>
      <c r="LN44" s="351"/>
      <c r="LO44" s="351"/>
      <c r="LP44" s="351"/>
      <c r="LQ44" s="351"/>
      <c r="LR44" s="351"/>
      <c r="LS44" s="351"/>
      <c r="LT44" s="351"/>
      <c r="LU44" s="351"/>
      <c r="LV44" s="351"/>
      <c r="LW44" s="351"/>
      <c r="LX44" s="351"/>
      <c r="LY44" s="351"/>
      <c r="LZ44" s="351"/>
      <c r="MA44" s="351"/>
      <c r="MB44" s="351"/>
      <c r="MC44" s="351"/>
      <c r="MD44" s="351"/>
      <c r="ME44" s="351"/>
      <c r="MF44" s="351"/>
      <c r="MG44" s="351"/>
      <c r="MH44" s="351"/>
      <c r="MI44" s="351"/>
      <c r="MJ44" s="351"/>
      <c r="MK44" s="351"/>
    </row>
    <row r="45" spans="1:349" s="352" customFormat="1" ht="14.4">
      <c r="A45" s="342">
        <v>7063000</v>
      </c>
      <c r="B45" s="343" t="s">
        <v>234</v>
      </c>
      <c r="C45" s="353"/>
      <c r="D45" s="345">
        <v>704</v>
      </c>
      <c r="E45" s="348"/>
      <c r="F45" s="347" t="str">
        <f t="shared" si="5"/>
        <v>0</v>
      </c>
      <c r="G45" s="347">
        <f>IFERROR(VLOOKUP($A45,'[1]bal 300618'!$A$83:$F$173,6,FALSE),0)</f>
        <v>1501.4599999999998</v>
      </c>
      <c r="H45" s="350"/>
      <c r="I45" s="350">
        <f t="shared" si="6"/>
        <v>1501.4599999999998</v>
      </c>
      <c r="J45" s="349" t="e">
        <f>+I45-#REF!</f>
        <v>#REF!</v>
      </c>
      <c r="K45" s="351"/>
      <c r="L45" s="351"/>
      <c r="M45" s="351"/>
      <c r="N45" s="351"/>
      <c r="O45" s="351"/>
      <c r="P45" s="351"/>
      <c r="Q45" s="351"/>
      <c r="R45" s="351"/>
      <c r="S45" s="351"/>
      <c r="T45" s="351"/>
      <c r="U45" s="351"/>
      <c r="V45" s="351"/>
      <c r="W45" s="351"/>
      <c r="X45" s="351"/>
      <c r="Y45" s="351"/>
      <c r="Z45" s="351"/>
      <c r="AA45" s="351"/>
      <c r="AB45" s="351"/>
      <c r="AC45" s="351"/>
      <c r="AD45" s="351"/>
      <c r="AE45" s="351"/>
      <c r="AF45" s="351"/>
      <c r="AG45" s="351"/>
      <c r="AH45" s="351"/>
      <c r="AI45" s="351"/>
      <c r="AJ45" s="351"/>
      <c r="AK45" s="351"/>
      <c r="AL45" s="351"/>
      <c r="AM45" s="351"/>
      <c r="AN45" s="351"/>
      <c r="AO45" s="351"/>
      <c r="AP45" s="351"/>
      <c r="AQ45" s="351"/>
      <c r="AR45" s="351"/>
      <c r="AS45" s="351"/>
      <c r="AT45" s="351"/>
      <c r="AU45" s="351"/>
      <c r="AV45" s="351"/>
      <c r="AW45" s="351"/>
      <c r="AX45" s="351"/>
      <c r="AY45" s="351"/>
      <c r="AZ45" s="351"/>
      <c r="BA45" s="351"/>
      <c r="BB45" s="351"/>
      <c r="BC45" s="351"/>
      <c r="BD45" s="351"/>
      <c r="BE45" s="351"/>
      <c r="BF45" s="351"/>
      <c r="BG45" s="351"/>
      <c r="BH45" s="351"/>
      <c r="BI45" s="351"/>
      <c r="BJ45" s="351"/>
      <c r="BK45" s="351"/>
      <c r="BL45" s="351"/>
      <c r="BM45" s="351"/>
      <c r="BN45" s="351"/>
      <c r="BO45" s="351"/>
      <c r="BP45" s="351"/>
      <c r="BQ45" s="351"/>
      <c r="BR45" s="351"/>
      <c r="BS45" s="351"/>
      <c r="BT45" s="351"/>
      <c r="BU45" s="351"/>
      <c r="BV45" s="351"/>
      <c r="BW45" s="351"/>
      <c r="BX45" s="351"/>
      <c r="BY45" s="351"/>
      <c r="BZ45" s="351"/>
      <c r="CA45" s="351"/>
      <c r="CB45" s="351"/>
      <c r="CC45" s="351"/>
      <c r="CD45" s="351"/>
      <c r="CE45" s="351"/>
      <c r="CF45" s="351"/>
      <c r="CG45" s="351"/>
      <c r="CH45" s="351"/>
      <c r="CI45" s="351"/>
      <c r="CJ45" s="351"/>
      <c r="CK45" s="351"/>
      <c r="CL45" s="351"/>
      <c r="CM45" s="351"/>
      <c r="CN45" s="351"/>
      <c r="CO45" s="351"/>
      <c r="CP45" s="351"/>
      <c r="CQ45" s="351"/>
      <c r="CR45" s="351"/>
      <c r="CS45" s="351"/>
      <c r="CT45" s="351"/>
      <c r="CU45" s="351"/>
      <c r="CV45" s="351"/>
      <c r="CW45" s="351"/>
      <c r="CX45" s="351"/>
      <c r="CY45" s="351"/>
      <c r="CZ45" s="351"/>
      <c r="DA45" s="351"/>
      <c r="DB45" s="351"/>
      <c r="DC45" s="351"/>
      <c r="DD45" s="351"/>
      <c r="DE45" s="351"/>
      <c r="DF45" s="351"/>
      <c r="DG45" s="351"/>
      <c r="DH45" s="351"/>
      <c r="DI45" s="351"/>
      <c r="DJ45" s="351"/>
      <c r="DK45" s="351"/>
      <c r="DL45" s="351"/>
      <c r="DM45" s="351"/>
      <c r="DN45" s="351"/>
      <c r="DO45" s="351"/>
      <c r="DP45" s="351"/>
      <c r="DQ45" s="351"/>
      <c r="DR45" s="351"/>
      <c r="DS45" s="351"/>
      <c r="DT45" s="351"/>
      <c r="DU45" s="351"/>
      <c r="DV45" s="351"/>
      <c r="DW45" s="351"/>
      <c r="DX45" s="351"/>
      <c r="DY45" s="351"/>
      <c r="DZ45" s="351"/>
      <c r="EA45" s="351"/>
      <c r="EB45" s="351"/>
      <c r="EC45" s="351"/>
      <c r="ED45" s="351"/>
      <c r="EE45" s="351"/>
      <c r="EF45" s="351"/>
      <c r="EG45" s="351"/>
      <c r="EH45" s="351"/>
      <c r="EI45" s="351"/>
      <c r="EJ45" s="351"/>
      <c r="EK45" s="351"/>
      <c r="EL45" s="351"/>
      <c r="EM45" s="351"/>
      <c r="EN45" s="351"/>
      <c r="EO45" s="351"/>
      <c r="EP45" s="351"/>
      <c r="EQ45" s="351"/>
      <c r="ER45" s="351"/>
      <c r="ES45" s="351"/>
      <c r="ET45" s="351"/>
      <c r="EU45" s="351"/>
      <c r="EV45" s="351"/>
      <c r="EW45" s="351"/>
      <c r="EX45" s="351"/>
      <c r="EY45" s="351"/>
      <c r="EZ45" s="351"/>
      <c r="FA45" s="351"/>
      <c r="FB45" s="351"/>
      <c r="FC45" s="351"/>
      <c r="FD45" s="351"/>
      <c r="FE45" s="351"/>
      <c r="FF45" s="351"/>
      <c r="FG45" s="351"/>
      <c r="FH45" s="351"/>
      <c r="FI45" s="351"/>
      <c r="FJ45" s="351"/>
      <c r="FK45" s="351"/>
      <c r="FL45" s="351"/>
      <c r="FM45" s="351"/>
      <c r="FN45" s="351"/>
      <c r="FO45" s="351"/>
      <c r="FP45" s="351"/>
      <c r="FQ45" s="351"/>
      <c r="FR45" s="351"/>
      <c r="FS45" s="351"/>
      <c r="FT45" s="351"/>
      <c r="FU45" s="351"/>
      <c r="FV45" s="351"/>
      <c r="FW45" s="351"/>
      <c r="FX45" s="351"/>
      <c r="FY45" s="351"/>
      <c r="FZ45" s="351"/>
      <c r="GA45" s="351"/>
      <c r="GB45" s="351"/>
      <c r="GC45" s="351"/>
      <c r="GD45" s="351"/>
      <c r="GE45" s="351"/>
      <c r="GF45" s="351"/>
      <c r="GG45" s="351"/>
      <c r="GH45" s="351"/>
      <c r="GI45" s="351"/>
      <c r="GJ45" s="351"/>
      <c r="GK45" s="351"/>
      <c r="GL45" s="351"/>
      <c r="GM45" s="351"/>
      <c r="GN45" s="351"/>
      <c r="GO45" s="351"/>
      <c r="GP45" s="351"/>
      <c r="GQ45" s="351"/>
      <c r="GR45" s="351"/>
      <c r="GS45" s="351"/>
      <c r="GT45" s="351"/>
      <c r="GU45" s="351"/>
      <c r="GV45" s="351"/>
      <c r="GW45" s="351"/>
      <c r="GX45" s="351"/>
      <c r="GY45" s="351"/>
      <c r="GZ45" s="351"/>
      <c r="HA45" s="351"/>
      <c r="HB45" s="351"/>
      <c r="HC45" s="351"/>
      <c r="HD45" s="351"/>
      <c r="HE45" s="351"/>
      <c r="HF45" s="351"/>
      <c r="HG45" s="351"/>
      <c r="HH45" s="351"/>
      <c r="HI45" s="351"/>
      <c r="HJ45" s="351"/>
      <c r="HK45" s="351"/>
      <c r="HL45" s="351"/>
      <c r="HM45" s="351"/>
      <c r="HN45" s="351"/>
      <c r="HO45" s="351"/>
      <c r="HP45" s="351"/>
      <c r="HQ45" s="351"/>
      <c r="HR45" s="351"/>
      <c r="HS45" s="351"/>
      <c r="HT45" s="351"/>
      <c r="HU45" s="351"/>
      <c r="HV45" s="351"/>
      <c r="HW45" s="351"/>
      <c r="HX45" s="351"/>
      <c r="HY45" s="351"/>
      <c r="HZ45" s="351"/>
      <c r="IA45" s="351"/>
      <c r="IB45" s="351"/>
      <c r="IC45" s="351"/>
      <c r="ID45" s="351"/>
      <c r="IE45" s="351"/>
      <c r="IF45" s="351"/>
      <c r="IG45" s="351"/>
      <c r="IH45" s="351"/>
      <c r="II45" s="351"/>
      <c r="IJ45" s="351"/>
      <c r="IK45" s="351"/>
      <c r="IL45" s="351"/>
      <c r="IM45" s="351"/>
      <c r="IN45" s="351"/>
      <c r="IO45" s="351"/>
      <c r="IP45" s="351"/>
      <c r="IQ45" s="351"/>
      <c r="IR45" s="351"/>
      <c r="IS45" s="351"/>
      <c r="IT45" s="351"/>
      <c r="IU45" s="351"/>
      <c r="IV45" s="351"/>
      <c r="IW45" s="351"/>
      <c r="IX45" s="351"/>
      <c r="IY45" s="351"/>
      <c r="IZ45" s="351"/>
      <c r="JA45" s="351"/>
      <c r="JB45" s="351"/>
      <c r="JC45" s="351"/>
      <c r="JD45" s="351"/>
      <c r="JE45" s="351"/>
      <c r="JF45" s="351"/>
      <c r="JG45" s="351"/>
      <c r="JH45" s="351"/>
      <c r="JI45" s="351"/>
      <c r="JJ45" s="351"/>
      <c r="JK45" s="351"/>
      <c r="JL45" s="351"/>
      <c r="JM45" s="351"/>
      <c r="JN45" s="351"/>
      <c r="JO45" s="351"/>
      <c r="JP45" s="351"/>
      <c r="JQ45" s="351"/>
      <c r="JR45" s="351"/>
      <c r="JS45" s="351"/>
      <c r="JT45" s="351"/>
      <c r="JU45" s="351"/>
      <c r="JV45" s="351"/>
      <c r="JW45" s="351"/>
      <c r="JX45" s="351"/>
      <c r="JY45" s="351"/>
      <c r="JZ45" s="351"/>
      <c r="KA45" s="351"/>
      <c r="KB45" s="351"/>
      <c r="KC45" s="351"/>
      <c r="KD45" s="351"/>
      <c r="KE45" s="351"/>
      <c r="KF45" s="351"/>
      <c r="KG45" s="351"/>
      <c r="KH45" s="351"/>
      <c r="KI45" s="351"/>
      <c r="KJ45" s="351"/>
      <c r="KK45" s="351"/>
      <c r="KL45" s="351"/>
      <c r="KM45" s="351"/>
      <c r="KN45" s="351"/>
      <c r="KO45" s="351"/>
      <c r="KP45" s="351"/>
      <c r="KQ45" s="351"/>
      <c r="KR45" s="351"/>
      <c r="KS45" s="351"/>
      <c r="KT45" s="351"/>
      <c r="KU45" s="351"/>
      <c r="KV45" s="351"/>
      <c r="KW45" s="351"/>
      <c r="KX45" s="351"/>
      <c r="KY45" s="351"/>
      <c r="KZ45" s="351"/>
      <c r="LA45" s="351"/>
      <c r="LB45" s="351"/>
      <c r="LC45" s="351"/>
      <c r="LD45" s="351"/>
      <c r="LE45" s="351"/>
      <c r="LF45" s="351"/>
      <c r="LG45" s="351"/>
      <c r="LH45" s="351"/>
      <c r="LI45" s="351"/>
      <c r="LJ45" s="351"/>
      <c r="LK45" s="351"/>
      <c r="LL45" s="351"/>
      <c r="LM45" s="351"/>
      <c r="LN45" s="351"/>
      <c r="LO45" s="351"/>
      <c r="LP45" s="351"/>
      <c r="LQ45" s="351"/>
      <c r="LR45" s="351"/>
      <c r="LS45" s="351"/>
      <c r="LT45" s="351"/>
      <c r="LU45" s="351"/>
      <c r="LV45" s="351"/>
      <c r="LW45" s="351"/>
      <c r="LX45" s="351"/>
      <c r="LY45" s="351"/>
      <c r="LZ45" s="351"/>
      <c r="MA45" s="351"/>
      <c r="MB45" s="351"/>
      <c r="MC45" s="351"/>
      <c r="MD45" s="351"/>
      <c r="ME45" s="351"/>
      <c r="MF45" s="351"/>
      <c r="MG45" s="351"/>
      <c r="MH45" s="351"/>
      <c r="MI45" s="351"/>
      <c r="MJ45" s="351"/>
      <c r="MK45" s="351"/>
    </row>
    <row r="46" spans="1:349" s="352" customFormat="1" ht="14.4">
      <c r="A46" s="342">
        <v>7063100</v>
      </c>
      <c r="B46" s="343" t="s">
        <v>235</v>
      </c>
      <c r="C46" s="353"/>
      <c r="D46" s="345">
        <v>704</v>
      </c>
      <c r="E46" s="348"/>
      <c r="F46" s="347" t="str">
        <f t="shared" si="5"/>
        <v>0</v>
      </c>
      <c r="G46" s="347">
        <f>IFERROR(VLOOKUP($A46,'[1]bal 300618'!$A$83:$F$173,6,FALSE),0)</f>
        <v>2665</v>
      </c>
      <c r="H46" s="350"/>
      <c r="I46" s="350">
        <f t="shared" si="6"/>
        <v>2665</v>
      </c>
      <c r="J46" s="349" t="e">
        <f>+I46-#REF!</f>
        <v>#REF!</v>
      </c>
      <c r="K46" s="351"/>
      <c r="L46" s="351"/>
      <c r="M46" s="351"/>
      <c r="N46" s="351"/>
      <c r="O46" s="351"/>
      <c r="P46" s="351"/>
      <c r="Q46" s="351"/>
      <c r="R46" s="351"/>
      <c r="S46" s="351"/>
      <c r="T46" s="351"/>
      <c r="U46" s="351"/>
      <c r="V46" s="351"/>
      <c r="W46" s="351"/>
      <c r="X46" s="351"/>
      <c r="Y46" s="351"/>
      <c r="Z46" s="351"/>
      <c r="AA46" s="351"/>
      <c r="AB46" s="351"/>
      <c r="AC46" s="351"/>
      <c r="AD46" s="351"/>
      <c r="AE46" s="351"/>
      <c r="AF46" s="351"/>
      <c r="AG46" s="351"/>
      <c r="AH46" s="351"/>
      <c r="AI46" s="351"/>
      <c r="AJ46" s="351"/>
      <c r="AK46" s="351"/>
      <c r="AL46" s="351"/>
      <c r="AM46" s="351"/>
      <c r="AN46" s="351"/>
      <c r="AO46" s="351"/>
      <c r="AP46" s="351"/>
      <c r="AQ46" s="351"/>
      <c r="AR46" s="351"/>
      <c r="AS46" s="351"/>
      <c r="AT46" s="351"/>
      <c r="AU46" s="351"/>
      <c r="AV46" s="351"/>
      <c r="AW46" s="351"/>
      <c r="AX46" s="351"/>
      <c r="AY46" s="351"/>
      <c r="AZ46" s="351"/>
      <c r="BA46" s="351"/>
      <c r="BB46" s="351"/>
      <c r="BC46" s="351"/>
      <c r="BD46" s="351"/>
      <c r="BE46" s="351"/>
      <c r="BF46" s="351"/>
      <c r="BG46" s="351"/>
      <c r="BH46" s="351"/>
      <c r="BI46" s="351"/>
      <c r="BJ46" s="351"/>
      <c r="BK46" s="351"/>
      <c r="BL46" s="351"/>
      <c r="BM46" s="351"/>
      <c r="BN46" s="351"/>
      <c r="BO46" s="351"/>
      <c r="BP46" s="351"/>
      <c r="BQ46" s="351"/>
      <c r="BR46" s="351"/>
      <c r="BS46" s="351"/>
      <c r="BT46" s="351"/>
      <c r="BU46" s="351"/>
      <c r="BV46" s="351"/>
      <c r="BW46" s="351"/>
      <c r="BX46" s="351"/>
      <c r="BY46" s="351"/>
      <c r="BZ46" s="351"/>
      <c r="CA46" s="351"/>
      <c r="CB46" s="351"/>
      <c r="CC46" s="351"/>
      <c r="CD46" s="351"/>
      <c r="CE46" s="351"/>
      <c r="CF46" s="351"/>
      <c r="CG46" s="351"/>
      <c r="CH46" s="351"/>
      <c r="CI46" s="351"/>
      <c r="CJ46" s="351"/>
      <c r="CK46" s="351"/>
      <c r="CL46" s="351"/>
      <c r="CM46" s="351"/>
      <c r="CN46" s="351"/>
      <c r="CO46" s="351"/>
      <c r="CP46" s="351"/>
      <c r="CQ46" s="351"/>
      <c r="CR46" s="351"/>
      <c r="CS46" s="351"/>
      <c r="CT46" s="351"/>
      <c r="CU46" s="351"/>
      <c r="CV46" s="351"/>
      <c r="CW46" s="351"/>
      <c r="CX46" s="351"/>
      <c r="CY46" s="351"/>
      <c r="CZ46" s="351"/>
      <c r="DA46" s="351"/>
      <c r="DB46" s="351"/>
      <c r="DC46" s="351"/>
      <c r="DD46" s="351"/>
      <c r="DE46" s="351"/>
      <c r="DF46" s="351"/>
      <c r="DG46" s="351"/>
      <c r="DH46" s="351"/>
      <c r="DI46" s="351"/>
      <c r="DJ46" s="351"/>
      <c r="DK46" s="351"/>
      <c r="DL46" s="351"/>
      <c r="DM46" s="351"/>
      <c r="DN46" s="351"/>
      <c r="DO46" s="351"/>
      <c r="DP46" s="351"/>
      <c r="DQ46" s="351"/>
      <c r="DR46" s="351"/>
      <c r="DS46" s="351"/>
      <c r="DT46" s="351"/>
      <c r="DU46" s="351"/>
      <c r="DV46" s="351"/>
      <c r="DW46" s="351"/>
      <c r="DX46" s="351"/>
      <c r="DY46" s="351"/>
      <c r="DZ46" s="351"/>
      <c r="EA46" s="351"/>
      <c r="EB46" s="351"/>
      <c r="EC46" s="351"/>
      <c r="ED46" s="351"/>
      <c r="EE46" s="351"/>
      <c r="EF46" s="351"/>
      <c r="EG46" s="351"/>
      <c r="EH46" s="351"/>
      <c r="EI46" s="351"/>
      <c r="EJ46" s="351"/>
      <c r="EK46" s="351"/>
      <c r="EL46" s="351"/>
      <c r="EM46" s="351"/>
      <c r="EN46" s="351"/>
      <c r="EO46" s="351"/>
      <c r="EP46" s="351"/>
      <c r="EQ46" s="351"/>
      <c r="ER46" s="351"/>
      <c r="ES46" s="351"/>
      <c r="ET46" s="351"/>
      <c r="EU46" s="351"/>
      <c r="EV46" s="351"/>
      <c r="EW46" s="351"/>
      <c r="EX46" s="351"/>
      <c r="EY46" s="351"/>
      <c r="EZ46" s="351"/>
      <c r="FA46" s="351"/>
      <c r="FB46" s="351"/>
      <c r="FC46" s="351"/>
      <c r="FD46" s="351"/>
      <c r="FE46" s="351"/>
      <c r="FF46" s="351"/>
      <c r="FG46" s="351"/>
      <c r="FH46" s="351"/>
      <c r="FI46" s="351"/>
      <c r="FJ46" s="351"/>
      <c r="FK46" s="351"/>
      <c r="FL46" s="351"/>
      <c r="FM46" s="351"/>
      <c r="FN46" s="351"/>
      <c r="FO46" s="351"/>
      <c r="FP46" s="351"/>
      <c r="FQ46" s="351"/>
      <c r="FR46" s="351"/>
      <c r="FS46" s="351"/>
      <c r="FT46" s="351"/>
      <c r="FU46" s="351"/>
      <c r="FV46" s="351"/>
      <c r="FW46" s="351"/>
      <c r="FX46" s="351"/>
      <c r="FY46" s="351"/>
      <c r="FZ46" s="351"/>
      <c r="GA46" s="351"/>
      <c r="GB46" s="351"/>
      <c r="GC46" s="351"/>
      <c r="GD46" s="351"/>
      <c r="GE46" s="351"/>
      <c r="GF46" s="351"/>
      <c r="GG46" s="351"/>
      <c r="GH46" s="351"/>
      <c r="GI46" s="351"/>
      <c r="GJ46" s="351"/>
      <c r="GK46" s="351"/>
      <c r="GL46" s="351"/>
      <c r="GM46" s="351"/>
      <c r="GN46" s="351"/>
      <c r="GO46" s="351"/>
      <c r="GP46" s="351"/>
      <c r="GQ46" s="351"/>
      <c r="GR46" s="351"/>
      <c r="GS46" s="351"/>
      <c r="GT46" s="351"/>
      <c r="GU46" s="351"/>
      <c r="GV46" s="351"/>
      <c r="GW46" s="351"/>
      <c r="GX46" s="351"/>
      <c r="GY46" s="351"/>
      <c r="GZ46" s="351"/>
      <c r="HA46" s="351"/>
      <c r="HB46" s="351"/>
      <c r="HC46" s="351"/>
      <c r="HD46" s="351"/>
      <c r="HE46" s="351"/>
      <c r="HF46" s="351"/>
      <c r="HG46" s="351"/>
      <c r="HH46" s="351"/>
      <c r="HI46" s="351"/>
      <c r="HJ46" s="351"/>
      <c r="HK46" s="351"/>
      <c r="HL46" s="351"/>
      <c r="HM46" s="351"/>
      <c r="HN46" s="351"/>
      <c r="HO46" s="351"/>
      <c r="HP46" s="351"/>
      <c r="HQ46" s="351"/>
      <c r="HR46" s="351"/>
      <c r="HS46" s="351"/>
      <c r="HT46" s="351"/>
      <c r="HU46" s="351"/>
      <c r="HV46" s="351"/>
      <c r="HW46" s="351"/>
      <c r="HX46" s="351"/>
      <c r="HY46" s="351"/>
      <c r="HZ46" s="351"/>
      <c r="IA46" s="351"/>
      <c r="IB46" s="351"/>
      <c r="IC46" s="351"/>
      <c r="ID46" s="351"/>
      <c r="IE46" s="351"/>
      <c r="IF46" s="351"/>
      <c r="IG46" s="351"/>
      <c r="IH46" s="351"/>
      <c r="II46" s="351"/>
      <c r="IJ46" s="351"/>
      <c r="IK46" s="351"/>
      <c r="IL46" s="351"/>
      <c r="IM46" s="351"/>
      <c r="IN46" s="351"/>
      <c r="IO46" s="351"/>
      <c r="IP46" s="351"/>
      <c r="IQ46" s="351"/>
      <c r="IR46" s="351"/>
      <c r="IS46" s="351"/>
      <c r="IT46" s="351"/>
      <c r="IU46" s="351"/>
      <c r="IV46" s="351"/>
      <c r="IW46" s="351"/>
      <c r="IX46" s="351"/>
      <c r="IY46" s="351"/>
      <c r="IZ46" s="351"/>
      <c r="JA46" s="351"/>
      <c r="JB46" s="351"/>
      <c r="JC46" s="351"/>
      <c r="JD46" s="351"/>
      <c r="JE46" s="351"/>
      <c r="JF46" s="351"/>
      <c r="JG46" s="351"/>
      <c r="JH46" s="351"/>
      <c r="JI46" s="351"/>
      <c r="JJ46" s="351"/>
      <c r="JK46" s="351"/>
      <c r="JL46" s="351"/>
      <c r="JM46" s="351"/>
      <c r="JN46" s="351"/>
      <c r="JO46" s="351"/>
      <c r="JP46" s="351"/>
      <c r="JQ46" s="351"/>
      <c r="JR46" s="351"/>
      <c r="JS46" s="351"/>
      <c r="JT46" s="351"/>
      <c r="JU46" s="351"/>
      <c r="JV46" s="351"/>
      <c r="JW46" s="351"/>
      <c r="JX46" s="351"/>
      <c r="JY46" s="351"/>
      <c r="JZ46" s="351"/>
      <c r="KA46" s="351"/>
      <c r="KB46" s="351"/>
      <c r="KC46" s="351"/>
      <c r="KD46" s="351"/>
      <c r="KE46" s="351"/>
      <c r="KF46" s="351"/>
      <c r="KG46" s="351"/>
      <c r="KH46" s="351"/>
      <c r="KI46" s="351"/>
      <c r="KJ46" s="351"/>
      <c r="KK46" s="351"/>
      <c r="KL46" s="351"/>
      <c r="KM46" s="351"/>
      <c r="KN46" s="351"/>
      <c r="KO46" s="351"/>
      <c r="KP46" s="351"/>
      <c r="KQ46" s="351"/>
      <c r="KR46" s="351"/>
      <c r="KS46" s="351"/>
      <c r="KT46" s="351"/>
      <c r="KU46" s="351"/>
      <c r="KV46" s="351"/>
      <c r="KW46" s="351"/>
      <c r="KX46" s="351"/>
      <c r="KY46" s="351"/>
      <c r="KZ46" s="351"/>
      <c r="LA46" s="351"/>
      <c r="LB46" s="351"/>
      <c r="LC46" s="351"/>
      <c r="LD46" s="351"/>
      <c r="LE46" s="351"/>
      <c r="LF46" s="351"/>
      <c r="LG46" s="351"/>
      <c r="LH46" s="351"/>
      <c r="LI46" s="351"/>
      <c r="LJ46" s="351"/>
      <c r="LK46" s="351"/>
      <c r="LL46" s="351"/>
      <c r="LM46" s="351"/>
      <c r="LN46" s="351"/>
      <c r="LO46" s="351"/>
      <c r="LP46" s="351"/>
      <c r="LQ46" s="351"/>
      <c r="LR46" s="351"/>
      <c r="LS46" s="351"/>
      <c r="LT46" s="351"/>
      <c r="LU46" s="351"/>
      <c r="LV46" s="351"/>
      <c r="LW46" s="351"/>
      <c r="LX46" s="351"/>
      <c r="LY46" s="351"/>
      <c r="LZ46" s="351"/>
      <c r="MA46" s="351"/>
      <c r="MB46" s="351"/>
      <c r="MC46" s="351"/>
      <c r="MD46" s="351"/>
      <c r="ME46" s="351"/>
      <c r="MF46" s="351"/>
      <c r="MG46" s="351"/>
      <c r="MH46" s="351"/>
      <c r="MI46" s="351"/>
      <c r="MJ46" s="351"/>
      <c r="MK46" s="351"/>
    </row>
    <row r="47" spans="1:349" s="352" customFormat="1" ht="14.4">
      <c r="A47" s="342">
        <v>7064100</v>
      </c>
      <c r="B47" s="343" t="s">
        <v>236</v>
      </c>
      <c r="C47" s="353"/>
      <c r="D47" s="345">
        <v>704</v>
      </c>
      <c r="E47" s="348"/>
      <c r="F47" s="347" t="str">
        <f t="shared" si="5"/>
        <v>0</v>
      </c>
      <c r="G47" s="347">
        <f>IFERROR(VLOOKUP($A47,'[1]bal 300618'!$A$83:$F$173,6,FALSE),0)</f>
        <v>2141.5500000000006</v>
      </c>
      <c r="H47" s="350"/>
      <c r="I47" s="350">
        <f t="shared" si="6"/>
        <v>2141.5500000000006</v>
      </c>
      <c r="J47" s="349" t="e">
        <f>+I47-#REF!</f>
        <v>#REF!</v>
      </c>
      <c r="K47" s="351"/>
      <c r="L47" s="351"/>
      <c r="M47" s="351"/>
      <c r="N47" s="351"/>
      <c r="O47" s="351"/>
      <c r="P47" s="351"/>
      <c r="Q47" s="351"/>
      <c r="R47" s="351"/>
      <c r="S47" s="351"/>
      <c r="T47" s="351"/>
      <c r="U47" s="351"/>
      <c r="V47" s="351"/>
      <c r="W47" s="351"/>
      <c r="X47" s="351"/>
      <c r="Y47" s="351"/>
      <c r="Z47" s="351"/>
      <c r="AA47" s="351"/>
      <c r="AB47" s="351"/>
      <c r="AC47" s="351"/>
      <c r="AD47" s="351"/>
      <c r="AE47" s="351"/>
      <c r="AF47" s="351"/>
      <c r="AG47" s="351"/>
      <c r="AH47" s="351"/>
      <c r="AI47" s="351"/>
      <c r="AJ47" s="351"/>
      <c r="AK47" s="351"/>
      <c r="AL47" s="351"/>
      <c r="AM47" s="351"/>
      <c r="AN47" s="351"/>
      <c r="AO47" s="351"/>
      <c r="AP47" s="351"/>
      <c r="AQ47" s="351"/>
      <c r="AR47" s="351"/>
      <c r="AS47" s="351"/>
      <c r="AT47" s="351"/>
      <c r="AU47" s="351"/>
      <c r="AV47" s="351"/>
      <c r="AW47" s="351"/>
      <c r="AX47" s="351"/>
      <c r="AY47" s="351"/>
      <c r="AZ47" s="351"/>
      <c r="BA47" s="351"/>
      <c r="BB47" s="351"/>
      <c r="BC47" s="351"/>
      <c r="BD47" s="351"/>
      <c r="BE47" s="351"/>
      <c r="BF47" s="351"/>
      <c r="BG47" s="351"/>
      <c r="BH47" s="351"/>
      <c r="BI47" s="351"/>
      <c r="BJ47" s="351"/>
      <c r="BK47" s="351"/>
      <c r="BL47" s="351"/>
      <c r="BM47" s="351"/>
      <c r="BN47" s="351"/>
      <c r="BO47" s="351"/>
      <c r="BP47" s="351"/>
      <c r="BQ47" s="351"/>
      <c r="BR47" s="351"/>
      <c r="BS47" s="351"/>
      <c r="BT47" s="351"/>
      <c r="BU47" s="351"/>
      <c r="BV47" s="351"/>
      <c r="BW47" s="351"/>
      <c r="BX47" s="351"/>
      <c r="BY47" s="351"/>
      <c r="BZ47" s="351"/>
      <c r="CA47" s="351"/>
      <c r="CB47" s="351"/>
      <c r="CC47" s="351"/>
      <c r="CD47" s="351"/>
      <c r="CE47" s="351"/>
      <c r="CF47" s="351"/>
      <c r="CG47" s="351"/>
      <c r="CH47" s="351"/>
      <c r="CI47" s="351"/>
      <c r="CJ47" s="351"/>
      <c r="CK47" s="351"/>
      <c r="CL47" s="351"/>
      <c r="CM47" s="351"/>
      <c r="CN47" s="351"/>
      <c r="CO47" s="351"/>
      <c r="CP47" s="351"/>
      <c r="CQ47" s="351"/>
      <c r="CR47" s="351"/>
      <c r="CS47" s="351"/>
      <c r="CT47" s="351"/>
      <c r="CU47" s="351"/>
      <c r="CV47" s="351"/>
      <c r="CW47" s="351"/>
      <c r="CX47" s="351"/>
      <c r="CY47" s="351"/>
      <c r="CZ47" s="351"/>
      <c r="DA47" s="351"/>
      <c r="DB47" s="351"/>
      <c r="DC47" s="351"/>
      <c r="DD47" s="351"/>
      <c r="DE47" s="351"/>
      <c r="DF47" s="351"/>
      <c r="DG47" s="351"/>
      <c r="DH47" s="351"/>
      <c r="DI47" s="351"/>
      <c r="DJ47" s="351"/>
      <c r="DK47" s="351"/>
      <c r="DL47" s="351"/>
      <c r="DM47" s="351"/>
      <c r="DN47" s="351"/>
      <c r="DO47" s="351"/>
      <c r="DP47" s="351"/>
      <c r="DQ47" s="351"/>
      <c r="DR47" s="351"/>
      <c r="DS47" s="351"/>
      <c r="DT47" s="351"/>
      <c r="DU47" s="351"/>
      <c r="DV47" s="351"/>
      <c r="DW47" s="351"/>
      <c r="DX47" s="351"/>
      <c r="DY47" s="351"/>
      <c r="DZ47" s="351"/>
      <c r="EA47" s="351"/>
      <c r="EB47" s="351"/>
      <c r="EC47" s="351"/>
      <c r="ED47" s="351"/>
      <c r="EE47" s="351"/>
      <c r="EF47" s="351"/>
      <c r="EG47" s="351"/>
      <c r="EH47" s="351"/>
      <c r="EI47" s="351"/>
      <c r="EJ47" s="351"/>
      <c r="EK47" s="351"/>
      <c r="EL47" s="351"/>
      <c r="EM47" s="351"/>
      <c r="EN47" s="351"/>
      <c r="EO47" s="351"/>
      <c r="EP47" s="351"/>
      <c r="EQ47" s="351"/>
      <c r="ER47" s="351"/>
      <c r="ES47" s="351"/>
      <c r="ET47" s="351"/>
      <c r="EU47" s="351"/>
      <c r="EV47" s="351"/>
      <c r="EW47" s="351"/>
      <c r="EX47" s="351"/>
      <c r="EY47" s="351"/>
      <c r="EZ47" s="351"/>
      <c r="FA47" s="351"/>
      <c r="FB47" s="351"/>
      <c r="FC47" s="351"/>
      <c r="FD47" s="351"/>
      <c r="FE47" s="351"/>
      <c r="FF47" s="351"/>
      <c r="FG47" s="351"/>
      <c r="FH47" s="351"/>
      <c r="FI47" s="351"/>
      <c r="FJ47" s="351"/>
      <c r="FK47" s="351"/>
      <c r="FL47" s="351"/>
      <c r="FM47" s="351"/>
      <c r="FN47" s="351"/>
      <c r="FO47" s="351"/>
      <c r="FP47" s="351"/>
      <c r="FQ47" s="351"/>
      <c r="FR47" s="351"/>
      <c r="FS47" s="351"/>
      <c r="FT47" s="351"/>
      <c r="FU47" s="351"/>
      <c r="FV47" s="351"/>
      <c r="FW47" s="351"/>
      <c r="FX47" s="351"/>
      <c r="FY47" s="351"/>
      <c r="FZ47" s="351"/>
      <c r="GA47" s="351"/>
      <c r="GB47" s="351"/>
      <c r="GC47" s="351"/>
      <c r="GD47" s="351"/>
      <c r="GE47" s="351"/>
      <c r="GF47" s="351"/>
      <c r="GG47" s="351"/>
      <c r="GH47" s="351"/>
      <c r="GI47" s="351"/>
      <c r="GJ47" s="351"/>
      <c r="GK47" s="351"/>
      <c r="GL47" s="351"/>
      <c r="GM47" s="351"/>
      <c r="GN47" s="351"/>
      <c r="GO47" s="351"/>
      <c r="GP47" s="351"/>
      <c r="GQ47" s="351"/>
      <c r="GR47" s="351"/>
      <c r="GS47" s="351"/>
      <c r="GT47" s="351"/>
      <c r="GU47" s="351"/>
      <c r="GV47" s="351"/>
      <c r="GW47" s="351"/>
      <c r="GX47" s="351"/>
      <c r="GY47" s="351"/>
      <c r="GZ47" s="351"/>
      <c r="HA47" s="351"/>
      <c r="HB47" s="351"/>
      <c r="HC47" s="351"/>
      <c r="HD47" s="351"/>
      <c r="HE47" s="351"/>
      <c r="HF47" s="351"/>
      <c r="HG47" s="351"/>
      <c r="HH47" s="351"/>
      <c r="HI47" s="351"/>
      <c r="HJ47" s="351"/>
      <c r="HK47" s="351"/>
      <c r="HL47" s="351"/>
      <c r="HM47" s="351"/>
      <c r="HN47" s="351"/>
      <c r="HO47" s="351"/>
      <c r="HP47" s="351"/>
      <c r="HQ47" s="351"/>
      <c r="HR47" s="351"/>
      <c r="HS47" s="351"/>
      <c r="HT47" s="351"/>
      <c r="HU47" s="351"/>
      <c r="HV47" s="351"/>
      <c r="HW47" s="351"/>
      <c r="HX47" s="351"/>
      <c r="HY47" s="351"/>
      <c r="HZ47" s="351"/>
      <c r="IA47" s="351"/>
      <c r="IB47" s="351"/>
      <c r="IC47" s="351"/>
      <c r="ID47" s="351"/>
      <c r="IE47" s="351"/>
      <c r="IF47" s="351"/>
      <c r="IG47" s="351"/>
      <c r="IH47" s="351"/>
      <c r="II47" s="351"/>
      <c r="IJ47" s="351"/>
      <c r="IK47" s="351"/>
      <c r="IL47" s="351"/>
      <c r="IM47" s="351"/>
      <c r="IN47" s="351"/>
      <c r="IO47" s="351"/>
      <c r="IP47" s="351"/>
      <c r="IQ47" s="351"/>
      <c r="IR47" s="351"/>
      <c r="IS47" s="351"/>
      <c r="IT47" s="351"/>
      <c r="IU47" s="351"/>
      <c r="IV47" s="351"/>
      <c r="IW47" s="351"/>
      <c r="IX47" s="351"/>
      <c r="IY47" s="351"/>
      <c r="IZ47" s="351"/>
      <c r="JA47" s="351"/>
      <c r="JB47" s="351"/>
      <c r="JC47" s="351"/>
      <c r="JD47" s="351"/>
      <c r="JE47" s="351"/>
      <c r="JF47" s="351"/>
      <c r="JG47" s="351"/>
      <c r="JH47" s="351"/>
      <c r="JI47" s="351"/>
      <c r="JJ47" s="351"/>
      <c r="JK47" s="351"/>
      <c r="JL47" s="351"/>
      <c r="JM47" s="351"/>
      <c r="JN47" s="351"/>
      <c r="JO47" s="351"/>
      <c r="JP47" s="351"/>
      <c r="JQ47" s="351"/>
      <c r="JR47" s="351"/>
      <c r="JS47" s="351"/>
      <c r="JT47" s="351"/>
      <c r="JU47" s="351"/>
      <c r="JV47" s="351"/>
      <c r="JW47" s="351"/>
      <c r="JX47" s="351"/>
      <c r="JY47" s="351"/>
      <c r="JZ47" s="351"/>
      <c r="KA47" s="351"/>
      <c r="KB47" s="351"/>
      <c r="KC47" s="351"/>
      <c r="KD47" s="351"/>
      <c r="KE47" s="351"/>
      <c r="KF47" s="351"/>
      <c r="KG47" s="351"/>
      <c r="KH47" s="351"/>
      <c r="KI47" s="351"/>
      <c r="KJ47" s="351"/>
      <c r="KK47" s="351"/>
      <c r="KL47" s="351"/>
      <c r="KM47" s="351"/>
      <c r="KN47" s="351"/>
      <c r="KO47" s="351"/>
      <c r="KP47" s="351"/>
      <c r="KQ47" s="351"/>
      <c r="KR47" s="351"/>
      <c r="KS47" s="351"/>
      <c r="KT47" s="351"/>
      <c r="KU47" s="351"/>
      <c r="KV47" s="351"/>
      <c r="KW47" s="351"/>
      <c r="KX47" s="351"/>
      <c r="KY47" s="351"/>
      <c r="KZ47" s="351"/>
      <c r="LA47" s="351"/>
      <c r="LB47" s="351"/>
      <c r="LC47" s="351"/>
      <c r="LD47" s="351"/>
      <c r="LE47" s="351"/>
      <c r="LF47" s="351"/>
      <c r="LG47" s="351"/>
      <c r="LH47" s="351"/>
      <c r="LI47" s="351"/>
      <c r="LJ47" s="351"/>
      <c r="LK47" s="351"/>
      <c r="LL47" s="351"/>
      <c r="LM47" s="351"/>
      <c r="LN47" s="351"/>
      <c r="LO47" s="351"/>
      <c r="LP47" s="351"/>
      <c r="LQ47" s="351"/>
      <c r="LR47" s="351"/>
      <c r="LS47" s="351"/>
      <c r="LT47" s="351"/>
      <c r="LU47" s="351"/>
      <c r="LV47" s="351"/>
      <c r="LW47" s="351"/>
      <c r="LX47" s="351"/>
      <c r="LY47" s="351"/>
      <c r="LZ47" s="351"/>
      <c r="MA47" s="351"/>
      <c r="MB47" s="351"/>
      <c r="MC47" s="351"/>
      <c r="MD47" s="351"/>
      <c r="ME47" s="351"/>
      <c r="MF47" s="351"/>
      <c r="MG47" s="351"/>
      <c r="MH47" s="351"/>
      <c r="MI47" s="351"/>
      <c r="MJ47" s="351"/>
      <c r="MK47" s="351"/>
    </row>
    <row r="48" spans="1:349" s="352" customFormat="1" ht="14.4">
      <c r="A48" s="342">
        <v>7064300</v>
      </c>
      <c r="B48" s="343" t="s">
        <v>237</v>
      </c>
      <c r="C48" s="353"/>
      <c r="D48" s="345">
        <v>703</v>
      </c>
      <c r="E48" s="348"/>
      <c r="F48" s="347" t="str">
        <f t="shared" si="5"/>
        <v>0</v>
      </c>
      <c r="G48" s="347">
        <f>IFERROR(VLOOKUP($A48,'[1]bal 300618'!$A$83:$F$173,6,FALSE),0)</f>
        <v>2037.7300000000005</v>
      </c>
      <c r="H48" s="350"/>
      <c r="I48" s="350">
        <f t="shared" si="6"/>
        <v>2037.7300000000005</v>
      </c>
      <c r="J48" s="349" t="e">
        <f>+I48-#REF!</f>
        <v>#REF!</v>
      </c>
      <c r="K48" s="351"/>
      <c r="L48" s="351"/>
      <c r="M48" s="351"/>
      <c r="N48" s="351"/>
      <c r="O48" s="351"/>
      <c r="P48" s="351"/>
      <c r="Q48" s="351"/>
      <c r="R48" s="351"/>
      <c r="S48" s="351"/>
      <c r="T48" s="351"/>
      <c r="U48" s="351"/>
      <c r="V48" s="351"/>
      <c r="W48" s="351"/>
      <c r="X48" s="351"/>
      <c r="Y48" s="351"/>
      <c r="Z48" s="351"/>
      <c r="AA48" s="351"/>
      <c r="AB48" s="351"/>
      <c r="AC48" s="351"/>
      <c r="AD48" s="351"/>
      <c r="AE48" s="351"/>
      <c r="AF48" s="351"/>
      <c r="AG48" s="351"/>
      <c r="AH48" s="351"/>
      <c r="AI48" s="351"/>
      <c r="AJ48" s="351"/>
      <c r="AK48" s="351"/>
      <c r="AL48" s="351"/>
      <c r="AM48" s="351"/>
      <c r="AN48" s="351"/>
      <c r="AO48" s="351"/>
      <c r="AP48" s="351"/>
      <c r="AQ48" s="351"/>
      <c r="AR48" s="351"/>
      <c r="AS48" s="351"/>
      <c r="AT48" s="351"/>
      <c r="AU48" s="351"/>
      <c r="AV48" s="351"/>
      <c r="AW48" s="351"/>
      <c r="AX48" s="351"/>
      <c r="AY48" s="351"/>
      <c r="AZ48" s="351"/>
      <c r="BA48" s="351"/>
      <c r="BB48" s="351"/>
      <c r="BC48" s="351"/>
      <c r="BD48" s="351"/>
      <c r="BE48" s="351"/>
      <c r="BF48" s="351"/>
      <c r="BG48" s="351"/>
      <c r="BH48" s="351"/>
      <c r="BI48" s="351"/>
      <c r="BJ48" s="351"/>
      <c r="BK48" s="351"/>
      <c r="BL48" s="351"/>
      <c r="BM48" s="351"/>
      <c r="BN48" s="351"/>
      <c r="BO48" s="351"/>
      <c r="BP48" s="351"/>
      <c r="BQ48" s="351"/>
      <c r="BR48" s="351"/>
      <c r="BS48" s="351"/>
      <c r="BT48" s="351"/>
      <c r="BU48" s="351"/>
      <c r="BV48" s="351"/>
      <c r="BW48" s="351"/>
      <c r="BX48" s="351"/>
      <c r="BY48" s="351"/>
      <c r="BZ48" s="351"/>
      <c r="CA48" s="351"/>
      <c r="CB48" s="351"/>
      <c r="CC48" s="351"/>
      <c r="CD48" s="351"/>
      <c r="CE48" s="351"/>
      <c r="CF48" s="351"/>
      <c r="CG48" s="351"/>
      <c r="CH48" s="351"/>
      <c r="CI48" s="351"/>
      <c r="CJ48" s="351"/>
      <c r="CK48" s="351"/>
      <c r="CL48" s="351"/>
      <c r="CM48" s="351"/>
      <c r="CN48" s="351"/>
      <c r="CO48" s="351"/>
      <c r="CP48" s="351"/>
      <c r="CQ48" s="351"/>
      <c r="CR48" s="351"/>
      <c r="CS48" s="351"/>
      <c r="CT48" s="351"/>
      <c r="CU48" s="351"/>
      <c r="CV48" s="351"/>
      <c r="CW48" s="351"/>
      <c r="CX48" s="351"/>
      <c r="CY48" s="351"/>
      <c r="CZ48" s="351"/>
      <c r="DA48" s="351"/>
      <c r="DB48" s="351"/>
      <c r="DC48" s="351"/>
      <c r="DD48" s="351"/>
      <c r="DE48" s="351"/>
      <c r="DF48" s="351"/>
      <c r="DG48" s="351"/>
      <c r="DH48" s="351"/>
      <c r="DI48" s="351"/>
      <c r="DJ48" s="351"/>
      <c r="DK48" s="351"/>
      <c r="DL48" s="351"/>
      <c r="DM48" s="351"/>
      <c r="DN48" s="351"/>
      <c r="DO48" s="351"/>
      <c r="DP48" s="351"/>
      <c r="DQ48" s="351"/>
      <c r="DR48" s="351"/>
      <c r="DS48" s="351"/>
      <c r="DT48" s="351"/>
      <c r="DU48" s="351"/>
      <c r="DV48" s="351"/>
      <c r="DW48" s="351"/>
      <c r="DX48" s="351"/>
      <c r="DY48" s="351"/>
      <c r="DZ48" s="351"/>
      <c r="EA48" s="351"/>
      <c r="EB48" s="351"/>
      <c r="EC48" s="351"/>
      <c r="ED48" s="351"/>
      <c r="EE48" s="351"/>
      <c r="EF48" s="351"/>
      <c r="EG48" s="351"/>
      <c r="EH48" s="351"/>
      <c r="EI48" s="351"/>
      <c r="EJ48" s="351"/>
      <c r="EK48" s="351"/>
      <c r="EL48" s="351"/>
      <c r="EM48" s="351"/>
      <c r="EN48" s="351"/>
      <c r="EO48" s="351"/>
      <c r="EP48" s="351"/>
      <c r="EQ48" s="351"/>
      <c r="ER48" s="351"/>
      <c r="ES48" s="351"/>
      <c r="ET48" s="351"/>
      <c r="EU48" s="351"/>
      <c r="EV48" s="351"/>
      <c r="EW48" s="351"/>
      <c r="EX48" s="351"/>
      <c r="EY48" s="351"/>
      <c r="EZ48" s="351"/>
      <c r="FA48" s="351"/>
      <c r="FB48" s="351"/>
      <c r="FC48" s="351"/>
      <c r="FD48" s="351"/>
      <c r="FE48" s="351"/>
      <c r="FF48" s="351"/>
      <c r="FG48" s="351"/>
      <c r="FH48" s="351"/>
      <c r="FI48" s="351"/>
      <c r="FJ48" s="351"/>
      <c r="FK48" s="351"/>
      <c r="FL48" s="351"/>
      <c r="FM48" s="351"/>
      <c r="FN48" s="351"/>
      <c r="FO48" s="351"/>
      <c r="FP48" s="351"/>
      <c r="FQ48" s="351"/>
      <c r="FR48" s="351"/>
      <c r="FS48" s="351"/>
      <c r="FT48" s="351"/>
      <c r="FU48" s="351"/>
      <c r="FV48" s="351"/>
      <c r="FW48" s="351"/>
      <c r="FX48" s="351"/>
      <c r="FY48" s="351"/>
      <c r="FZ48" s="351"/>
      <c r="GA48" s="351"/>
      <c r="GB48" s="351"/>
      <c r="GC48" s="351"/>
      <c r="GD48" s="351"/>
      <c r="GE48" s="351"/>
      <c r="GF48" s="351"/>
      <c r="GG48" s="351"/>
      <c r="GH48" s="351"/>
      <c r="GI48" s="351"/>
      <c r="GJ48" s="351"/>
      <c r="GK48" s="351"/>
      <c r="GL48" s="351"/>
      <c r="GM48" s="351"/>
      <c r="GN48" s="351"/>
      <c r="GO48" s="351"/>
      <c r="GP48" s="351"/>
      <c r="GQ48" s="351"/>
      <c r="GR48" s="351"/>
      <c r="GS48" s="351"/>
      <c r="GT48" s="351"/>
      <c r="GU48" s="351"/>
      <c r="GV48" s="351"/>
      <c r="GW48" s="351"/>
      <c r="GX48" s="351"/>
      <c r="GY48" s="351"/>
      <c r="GZ48" s="351"/>
      <c r="HA48" s="351"/>
      <c r="HB48" s="351"/>
      <c r="HC48" s="351"/>
      <c r="HD48" s="351"/>
      <c r="HE48" s="351"/>
      <c r="HF48" s="351"/>
      <c r="HG48" s="351"/>
      <c r="HH48" s="351"/>
      <c r="HI48" s="351"/>
      <c r="HJ48" s="351"/>
      <c r="HK48" s="351"/>
      <c r="HL48" s="351"/>
      <c r="HM48" s="351"/>
      <c r="HN48" s="351"/>
      <c r="HO48" s="351"/>
      <c r="HP48" s="351"/>
      <c r="HQ48" s="351"/>
      <c r="HR48" s="351"/>
      <c r="HS48" s="351"/>
      <c r="HT48" s="351"/>
      <c r="HU48" s="351"/>
      <c r="HV48" s="351"/>
      <c r="HW48" s="351"/>
      <c r="HX48" s="351"/>
      <c r="HY48" s="351"/>
      <c r="HZ48" s="351"/>
      <c r="IA48" s="351"/>
      <c r="IB48" s="351"/>
      <c r="IC48" s="351"/>
      <c r="ID48" s="351"/>
      <c r="IE48" s="351"/>
      <c r="IF48" s="351"/>
      <c r="IG48" s="351"/>
      <c r="IH48" s="351"/>
      <c r="II48" s="351"/>
      <c r="IJ48" s="351"/>
      <c r="IK48" s="351"/>
      <c r="IL48" s="351"/>
      <c r="IM48" s="351"/>
      <c r="IN48" s="351"/>
      <c r="IO48" s="351"/>
      <c r="IP48" s="351"/>
      <c r="IQ48" s="351"/>
      <c r="IR48" s="351"/>
      <c r="IS48" s="351"/>
      <c r="IT48" s="351"/>
      <c r="IU48" s="351"/>
      <c r="IV48" s="351"/>
      <c r="IW48" s="351"/>
      <c r="IX48" s="351"/>
      <c r="IY48" s="351"/>
      <c r="IZ48" s="351"/>
      <c r="JA48" s="351"/>
      <c r="JB48" s="351"/>
      <c r="JC48" s="351"/>
      <c r="JD48" s="351"/>
      <c r="JE48" s="351"/>
      <c r="JF48" s="351"/>
      <c r="JG48" s="351"/>
      <c r="JH48" s="351"/>
      <c r="JI48" s="351"/>
      <c r="JJ48" s="351"/>
      <c r="JK48" s="351"/>
      <c r="JL48" s="351"/>
      <c r="JM48" s="351"/>
      <c r="JN48" s="351"/>
      <c r="JO48" s="351"/>
      <c r="JP48" s="351"/>
      <c r="JQ48" s="351"/>
      <c r="JR48" s="351"/>
      <c r="JS48" s="351"/>
      <c r="JT48" s="351"/>
      <c r="JU48" s="351"/>
      <c r="JV48" s="351"/>
      <c r="JW48" s="351"/>
      <c r="JX48" s="351"/>
      <c r="JY48" s="351"/>
      <c r="JZ48" s="351"/>
      <c r="KA48" s="351"/>
      <c r="KB48" s="351"/>
      <c r="KC48" s="351"/>
      <c r="KD48" s="351"/>
      <c r="KE48" s="351"/>
      <c r="KF48" s="351"/>
      <c r="KG48" s="351"/>
      <c r="KH48" s="351"/>
      <c r="KI48" s="351"/>
      <c r="KJ48" s="351"/>
      <c r="KK48" s="351"/>
      <c r="KL48" s="351"/>
      <c r="KM48" s="351"/>
      <c r="KN48" s="351"/>
      <c r="KO48" s="351"/>
      <c r="KP48" s="351"/>
      <c r="KQ48" s="351"/>
      <c r="KR48" s="351"/>
      <c r="KS48" s="351"/>
      <c r="KT48" s="351"/>
      <c r="KU48" s="351"/>
      <c r="KV48" s="351"/>
      <c r="KW48" s="351"/>
      <c r="KX48" s="351"/>
      <c r="KY48" s="351"/>
      <c r="KZ48" s="351"/>
      <c r="LA48" s="351"/>
      <c r="LB48" s="351"/>
      <c r="LC48" s="351"/>
      <c r="LD48" s="351"/>
      <c r="LE48" s="351"/>
      <c r="LF48" s="351"/>
      <c r="LG48" s="351"/>
      <c r="LH48" s="351"/>
      <c r="LI48" s="351"/>
      <c r="LJ48" s="351"/>
      <c r="LK48" s="351"/>
      <c r="LL48" s="351"/>
      <c r="LM48" s="351"/>
      <c r="LN48" s="351"/>
      <c r="LO48" s="351"/>
      <c r="LP48" s="351"/>
      <c r="LQ48" s="351"/>
      <c r="LR48" s="351"/>
      <c r="LS48" s="351"/>
      <c r="LT48" s="351"/>
      <c r="LU48" s="351"/>
      <c r="LV48" s="351"/>
      <c r="LW48" s="351"/>
      <c r="LX48" s="351"/>
      <c r="LY48" s="351"/>
      <c r="LZ48" s="351"/>
      <c r="MA48" s="351"/>
      <c r="MB48" s="351"/>
      <c r="MC48" s="351"/>
      <c r="MD48" s="351"/>
      <c r="ME48" s="351"/>
      <c r="MF48" s="351"/>
      <c r="MG48" s="351"/>
      <c r="MH48" s="351"/>
      <c r="MI48" s="351"/>
      <c r="MJ48" s="351"/>
      <c r="MK48" s="351"/>
    </row>
    <row r="49" spans="1:349" s="352" customFormat="1" ht="14.4">
      <c r="A49" s="342">
        <v>7066000</v>
      </c>
      <c r="B49" s="343" t="s">
        <v>238</v>
      </c>
      <c r="C49" s="353"/>
      <c r="D49" s="345">
        <v>703</v>
      </c>
      <c r="E49" s="348"/>
      <c r="F49" s="347" t="str">
        <f t="shared" si="5"/>
        <v>0</v>
      </c>
      <c r="G49" s="347">
        <f>IFERROR(VLOOKUP($A49,'[1]bal 300618'!$A$83:$F$173,6,FALSE),0)</f>
        <v>4259.7599999999993</v>
      </c>
      <c r="H49" s="350"/>
      <c r="I49" s="350">
        <f t="shared" si="6"/>
        <v>4259.7599999999993</v>
      </c>
      <c r="J49" s="349" t="e">
        <f>+I49-#REF!</f>
        <v>#REF!</v>
      </c>
      <c r="K49" s="351"/>
      <c r="L49" s="351"/>
      <c r="M49" s="351"/>
      <c r="N49" s="351"/>
      <c r="O49" s="351"/>
      <c r="P49" s="351"/>
      <c r="Q49" s="351"/>
      <c r="R49" s="351"/>
      <c r="S49" s="351"/>
      <c r="T49" s="351"/>
      <c r="U49" s="351"/>
      <c r="V49" s="351"/>
      <c r="W49" s="351"/>
      <c r="X49" s="351"/>
      <c r="Y49" s="351"/>
      <c r="Z49" s="351"/>
      <c r="AA49" s="351"/>
      <c r="AB49" s="351"/>
      <c r="AC49" s="351"/>
      <c r="AD49" s="351"/>
      <c r="AE49" s="351"/>
      <c r="AF49" s="351"/>
      <c r="AG49" s="351"/>
      <c r="AH49" s="351"/>
      <c r="AI49" s="351"/>
      <c r="AJ49" s="351"/>
      <c r="AK49" s="351"/>
      <c r="AL49" s="351"/>
      <c r="AM49" s="351"/>
      <c r="AN49" s="351"/>
      <c r="AO49" s="351"/>
      <c r="AP49" s="351"/>
      <c r="AQ49" s="351"/>
      <c r="AR49" s="351"/>
      <c r="AS49" s="351"/>
      <c r="AT49" s="351"/>
      <c r="AU49" s="351"/>
      <c r="AV49" s="351"/>
      <c r="AW49" s="351"/>
      <c r="AX49" s="351"/>
      <c r="AY49" s="351"/>
      <c r="AZ49" s="351"/>
      <c r="BA49" s="351"/>
      <c r="BB49" s="351"/>
      <c r="BC49" s="351"/>
      <c r="BD49" s="351"/>
      <c r="BE49" s="351"/>
      <c r="BF49" s="351"/>
      <c r="BG49" s="351"/>
      <c r="BH49" s="351"/>
      <c r="BI49" s="351"/>
      <c r="BJ49" s="351"/>
      <c r="BK49" s="351"/>
      <c r="BL49" s="351"/>
      <c r="BM49" s="351"/>
      <c r="BN49" s="351"/>
      <c r="BO49" s="351"/>
      <c r="BP49" s="351"/>
      <c r="BQ49" s="351"/>
      <c r="BR49" s="351"/>
      <c r="BS49" s="351"/>
      <c r="BT49" s="351"/>
      <c r="BU49" s="351"/>
      <c r="BV49" s="351"/>
      <c r="BW49" s="351"/>
      <c r="BX49" s="351"/>
      <c r="BY49" s="351"/>
      <c r="BZ49" s="351"/>
      <c r="CA49" s="351"/>
      <c r="CB49" s="351"/>
      <c r="CC49" s="351"/>
      <c r="CD49" s="351"/>
      <c r="CE49" s="351"/>
      <c r="CF49" s="351"/>
      <c r="CG49" s="351"/>
      <c r="CH49" s="351"/>
      <c r="CI49" s="351"/>
      <c r="CJ49" s="351"/>
      <c r="CK49" s="351"/>
      <c r="CL49" s="351"/>
      <c r="CM49" s="351"/>
      <c r="CN49" s="351"/>
      <c r="CO49" s="351"/>
      <c r="CP49" s="351"/>
      <c r="CQ49" s="351"/>
      <c r="CR49" s="351"/>
      <c r="CS49" s="351"/>
      <c r="CT49" s="351"/>
      <c r="CU49" s="351"/>
      <c r="CV49" s="351"/>
      <c r="CW49" s="351"/>
      <c r="CX49" s="351"/>
      <c r="CY49" s="351"/>
      <c r="CZ49" s="351"/>
      <c r="DA49" s="351"/>
      <c r="DB49" s="351"/>
      <c r="DC49" s="351"/>
      <c r="DD49" s="351"/>
      <c r="DE49" s="351"/>
      <c r="DF49" s="351"/>
      <c r="DG49" s="351"/>
      <c r="DH49" s="351"/>
      <c r="DI49" s="351"/>
      <c r="DJ49" s="351"/>
      <c r="DK49" s="351"/>
      <c r="DL49" s="351"/>
      <c r="DM49" s="351"/>
      <c r="DN49" s="351"/>
      <c r="DO49" s="351"/>
      <c r="DP49" s="351"/>
      <c r="DQ49" s="351"/>
      <c r="DR49" s="351"/>
      <c r="DS49" s="351"/>
      <c r="DT49" s="351"/>
      <c r="DU49" s="351"/>
      <c r="DV49" s="351"/>
      <c r="DW49" s="351"/>
      <c r="DX49" s="351"/>
      <c r="DY49" s="351"/>
      <c r="DZ49" s="351"/>
      <c r="EA49" s="351"/>
      <c r="EB49" s="351"/>
      <c r="EC49" s="351"/>
      <c r="ED49" s="351"/>
      <c r="EE49" s="351"/>
      <c r="EF49" s="351"/>
      <c r="EG49" s="351"/>
      <c r="EH49" s="351"/>
      <c r="EI49" s="351"/>
      <c r="EJ49" s="351"/>
      <c r="EK49" s="351"/>
      <c r="EL49" s="351"/>
      <c r="EM49" s="351"/>
      <c r="EN49" s="351"/>
      <c r="EO49" s="351"/>
      <c r="EP49" s="351"/>
      <c r="EQ49" s="351"/>
      <c r="ER49" s="351"/>
      <c r="ES49" s="351"/>
      <c r="ET49" s="351"/>
      <c r="EU49" s="351"/>
      <c r="EV49" s="351"/>
      <c r="EW49" s="351"/>
      <c r="EX49" s="351"/>
      <c r="EY49" s="351"/>
      <c r="EZ49" s="351"/>
      <c r="FA49" s="351"/>
      <c r="FB49" s="351"/>
      <c r="FC49" s="351"/>
      <c r="FD49" s="351"/>
      <c r="FE49" s="351"/>
      <c r="FF49" s="351"/>
      <c r="FG49" s="351"/>
      <c r="FH49" s="351"/>
      <c r="FI49" s="351"/>
      <c r="FJ49" s="351"/>
      <c r="FK49" s="351"/>
      <c r="FL49" s="351"/>
      <c r="FM49" s="351"/>
      <c r="FN49" s="351"/>
      <c r="FO49" s="351"/>
      <c r="FP49" s="351"/>
      <c r="FQ49" s="351"/>
      <c r="FR49" s="351"/>
      <c r="FS49" s="351"/>
      <c r="FT49" s="351"/>
      <c r="FU49" s="351"/>
      <c r="FV49" s="351"/>
      <c r="FW49" s="351"/>
      <c r="FX49" s="351"/>
      <c r="FY49" s="351"/>
      <c r="FZ49" s="351"/>
      <c r="GA49" s="351"/>
      <c r="GB49" s="351"/>
      <c r="GC49" s="351"/>
      <c r="GD49" s="351"/>
      <c r="GE49" s="351"/>
      <c r="GF49" s="351"/>
      <c r="GG49" s="351"/>
      <c r="GH49" s="351"/>
      <c r="GI49" s="351"/>
      <c r="GJ49" s="351"/>
      <c r="GK49" s="351"/>
      <c r="GL49" s="351"/>
      <c r="GM49" s="351"/>
      <c r="GN49" s="351"/>
      <c r="GO49" s="351"/>
      <c r="GP49" s="351"/>
      <c r="GQ49" s="351"/>
      <c r="GR49" s="351"/>
      <c r="GS49" s="351"/>
      <c r="GT49" s="351"/>
      <c r="GU49" s="351"/>
      <c r="GV49" s="351"/>
      <c r="GW49" s="351"/>
      <c r="GX49" s="351"/>
      <c r="GY49" s="351"/>
      <c r="GZ49" s="351"/>
      <c r="HA49" s="351"/>
      <c r="HB49" s="351"/>
      <c r="HC49" s="351"/>
      <c r="HD49" s="351"/>
      <c r="HE49" s="351"/>
      <c r="HF49" s="351"/>
      <c r="HG49" s="351"/>
      <c r="HH49" s="351"/>
      <c r="HI49" s="351"/>
      <c r="HJ49" s="351"/>
      <c r="HK49" s="351"/>
      <c r="HL49" s="351"/>
      <c r="HM49" s="351"/>
      <c r="HN49" s="351"/>
      <c r="HO49" s="351"/>
      <c r="HP49" s="351"/>
      <c r="HQ49" s="351"/>
      <c r="HR49" s="351"/>
      <c r="HS49" s="351"/>
      <c r="HT49" s="351"/>
      <c r="HU49" s="351"/>
      <c r="HV49" s="351"/>
      <c r="HW49" s="351"/>
      <c r="HX49" s="351"/>
      <c r="HY49" s="351"/>
      <c r="HZ49" s="351"/>
      <c r="IA49" s="351"/>
      <c r="IB49" s="351"/>
      <c r="IC49" s="351"/>
      <c r="ID49" s="351"/>
      <c r="IE49" s="351"/>
      <c r="IF49" s="351"/>
      <c r="IG49" s="351"/>
      <c r="IH49" s="351"/>
      <c r="II49" s="351"/>
      <c r="IJ49" s="351"/>
      <c r="IK49" s="351"/>
      <c r="IL49" s="351"/>
      <c r="IM49" s="351"/>
      <c r="IN49" s="351"/>
      <c r="IO49" s="351"/>
      <c r="IP49" s="351"/>
      <c r="IQ49" s="351"/>
      <c r="IR49" s="351"/>
      <c r="IS49" s="351"/>
      <c r="IT49" s="351"/>
      <c r="IU49" s="351"/>
      <c r="IV49" s="351"/>
      <c r="IW49" s="351"/>
      <c r="IX49" s="351"/>
      <c r="IY49" s="351"/>
      <c r="IZ49" s="351"/>
      <c r="JA49" s="351"/>
      <c r="JB49" s="351"/>
      <c r="JC49" s="351"/>
      <c r="JD49" s="351"/>
      <c r="JE49" s="351"/>
      <c r="JF49" s="351"/>
      <c r="JG49" s="351"/>
      <c r="JH49" s="351"/>
      <c r="JI49" s="351"/>
      <c r="JJ49" s="351"/>
      <c r="JK49" s="351"/>
      <c r="JL49" s="351"/>
      <c r="JM49" s="351"/>
      <c r="JN49" s="351"/>
      <c r="JO49" s="351"/>
      <c r="JP49" s="351"/>
      <c r="JQ49" s="351"/>
      <c r="JR49" s="351"/>
      <c r="JS49" s="351"/>
      <c r="JT49" s="351"/>
      <c r="JU49" s="351"/>
      <c r="JV49" s="351"/>
      <c r="JW49" s="351"/>
      <c r="JX49" s="351"/>
      <c r="JY49" s="351"/>
      <c r="JZ49" s="351"/>
      <c r="KA49" s="351"/>
      <c r="KB49" s="351"/>
      <c r="KC49" s="351"/>
      <c r="KD49" s="351"/>
      <c r="KE49" s="351"/>
      <c r="KF49" s="351"/>
      <c r="KG49" s="351"/>
      <c r="KH49" s="351"/>
      <c r="KI49" s="351"/>
      <c r="KJ49" s="351"/>
      <c r="KK49" s="351"/>
      <c r="KL49" s="351"/>
      <c r="KM49" s="351"/>
      <c r="KN49" s="351"/>
      <c r="KO49" s="351"/>
      <c r="KP49" s="351"/>
      <c r="KQ49" s="351"/>
      <c r="KR49" s="351"/>
      <c r="KS49" s="351"/>
      <c r="KT49" s="351"/>
      <c r="KU49" s="351"/>
      <c r="KV49" s="351"/>
      <c r="KW49" s="351"/>
      <c r="KX49" s="351"/>
      <c r="KY49" s="351"/>
      <c r="KZ49" s="351"/>
      <c r="LA49" s="351"/>
      <c r="LB49" s="351"/>
      <c r="LC49" s="351"/>
      <c r="LD49" s="351"/>
      <c r="LE49" s="351"/>
      <c r="LF49" s="351"/>
      <c r="LG49" s="351"/>
      <c r="LH49" s="351"/>
      <c r="LI49" s="351"/>
      <c r="LJ49" s="351"/>
      <c r="LK49" s="351"/>
      <c r="LL49" s="351"/>
      <c r="LM49" s="351"/>
      <c r="LN49" s="351"/>
      <c r="LO49" s="351"/>
      <c r="LP49" s="351"/>
      <c r="LQ49" s="351"/>
      <c r="LR49" s="351"/>
      <c r="LS49" s="351"/>
      <c r="LT49" s="351"/>
      <c r="LU49" s="351"/>
      <c r="LV49" s="351"/>
      <c r="LW49" s="351"/>
      <c r="LX49" s="351"/>
      <c r="LY49" s="351"/>
      <c r="LZ49" s="351"/>
      <c r="MA49" s="351"/>
      <c r="MB49" s="351"/>
      <c r="MC49" s="351"/>
      <c r="MD49" s="351"/>
      <c r="ME49" s="351"/>
      <c r="MF49" s="351"/>
      <c r="MG49" s="351"/>
      <c r="MH49" s="351"/>
      <c r="MI49" s="351"/>
      <c r="MJ49" s="351"/>
      <c r="MK49" s="351"/>
    </row>
    <row r="50" spans="1:349" s="352" customFormat="1" ht="14.4">
      <c r="A50" s="342">
        <v>7081000</v>
      </c>
      <c r="B50" s="343" t="s">
        <v>239</v>
      </c>
      <c r="C50" s="344"/>
      <c r="D50" s="345">
        <v>704</v>
      </c>
      <c r="E50" s="354"/>
      <c r="F50" s="347" t="str">
        <f t="shared" si="5"/>
        <v>0</v>
      </c>
      <c r="G50" s="347">
        <f>IFERROR(VLOOKUP($A50,'[1]bal 300618'!$A$83:$F$173,6,FALSE),0)</f>
        <v>42.6</v>
      </c>
      <c r="H50" s="350"/>
      <c r="I50" s="350">
        <f t="shared" si="6"/>
        <v>42.6</v>
      </c>
      <c r="J50" s="349" t="e">
        <f>+I50-#REF!</f>
        <v>#REF!</v>
      </c>
      <c r="K50" s="351"/>
      <c r="L50" s="351"/>
      <c r="M50" s="351"/>
      <c r="N50" s="351"/>
      <c r="O50" s="351"/>
      <c r="P50" s="351"/>
      <c r="Q50" s="351"/>
      <c r="R50" s="351"/>
      <c r="S50" s="351"/>
      <c r="T50" s="351"/>
      <c r="U50" s="351"/>
      <c r="V50" s="351"/>
      <c r="W50" s="351"/>
      <c r="X50" s="351"/>
      <c r="Y50" s="351"/>
      <c r="Z50" s="351"/>
      <c r="AA50" s="351"/>
      <c r="AB50" s="351"/>
      <c r="AC50" s="351"/>
      <c r="AD50" s="351"/>
      <c r="AE50" s="351"/>
      <c r="AF50" s="351"/>
      <c r="AG50" s="351"/>
      <c r="AH50" s="351"/>
      <c r="AI50" s="351"/>
      <c r="AJ50" s="351"/>
      <c r="AK50" s="351"/>
      <c r="AL50" s="351"/>
      <c r="AM50" s="351"/>
      <c r="AN50" s="351"/>
      <c r="AO50" s="351"/>
      <c r="AP50" s="351"/>
      <c r="AQ50" s="351"/>
      <c r="AR50" s="351"/>
      <c r="AS50" s="351"/>
      <c r="AT50" s="351"/>
      <c r="AU50" s="351"/>
      <c r="AV50" s="351"/>
      <c r="AW50" s="351"/>
      <c r="AX50" s="351"/>
      <c r="AY50" s="351"/>
      <c r="AZ50" s="351"/>
      <c r="BA50" s="351"/>
      <c r="BB50" s="351"/>
      <c r="BC50" s="351"/>
      <c r="BD50" s="351"/>
      <c r="BE50" s="351"/>
      <c r="BF50" s="351"/>
      <c r="BG50" s="351"/>
      <c r="BH50" s="351"/>
      <c r="BI50" s="351"/>
      <c r="BJ50" s="351"/>
      <c r="BK50" s="351"/>
      <c r="BL50" s="351"/>
      <c r="BM50" s="351"/>
      <c r="BN50" s="351"/>
      <c r="BO50" s="351"/>
      <c r="BP50" s="351"/>
      <c r="BQ50" s="351"/>
      <c r="BR50" s="351"/>
      <c r="BS50" s="351"/>
      <c r="BT50" s="351"/>
      <c r="BU50" s="351"/>
      <c r="BV50" s="351"/>
      <c r="BW50" s="351"/>
      <c r="BX50" s="351"/>
      <c r="BY50" s="351"/>
      <c r="BZ50" s="351"/>
      <c r="CA50" s="351"/>
      <c r="CB50" s="351"/>
      <c r="CC50" s="351"/>
      <c r="CD50" s="351"/>
      <c r="CE50" s="351"/>
      <c r="CF50" s="351"/>
      <c r="CG50" s="351"/>
      <c r="CH50" s="351"/>
      <c r="CI50" s="351"/>
      <c r="CJ50" s="351"/>
      <c r="CK50" s="351"/>
      <c r="CL50" s="351"/>
      <c r="CM50" s="351"/>
      <c r="CN50" s="351"/>
      <c r="CO50" s="351"/>
      <c r="CP50" s="351"/>
      <c r="CQ50" s="351"/>
      <c r="CR50" s="351"/>
      <c r="CS50" s="351"/>
      <c r="CT50" s="351"/>
      <c r="CU50" s="351"/>
      <c r="CV50" s="351"/>
      <c r="CW50" s="351"/>
      <c r="CX50" s="351"/>
      <c r="CY50" s="351"/>
      <c r="CZ50" s="351"/>
      <c r="DA50" s="351"/>
      <c r="DB50" s="351"/>
      <c r="DC50" s="351"/>
      <c r="DD50" s="351"/>
      <c r="DE50" s="351"/>
      <c r="DF50" s="351"/>
      <c r="DG50" s="351"/>
      <c r="DH50" s="351"/>
      <c r="DI50" s="351"/>
      <c r="DJ50" s="351"/>
      <c r="DK50" s="351"/>
      <c r="DL50" s="351"/>
      <c r="DM50" s="351"/>
      <c r="DN50" s="351"/>
      <c r="DO50" s="351"/>
      <c r="DP50" s="351"/>
      <c r="DQ50" s="351"/>
      <c r="DR50" s="351"/>
      <c r="DS50" s="351"/>
      <c r="DT50" s="351"/>
      <c r="DU50" s="351"/>
      <c r="DV50" s="351"/>
      <c r="DW50" s="351"/>
      <c r="DX50" s="351"/>
      <c r="DY50" s="351"/>
      <c r="DZ50" s="351"/>
      <c r="EA50" s="351"/>
      <c r="EB50" s="351"/>
      <c r="EC50" s="351"/>
      <c r="ED50" s="351"/>
      <c r="EE50" s="351"/>
      <c r="EF50" s="351"/>
      <c r="EG50" s="351"/>
      <c r="EH50" s="351"/>
      <c r="EI50" s="351"/>
      <c r="EJ50" s="351"/>
      <c r="EK50" s="351"/>
      <c r="EL50" s="351"/>
      <c r="EM50" s="351"/>
      <c r="EN50" s="351"/>
      <c r="EO50" s="351"/>
      <c r="EP50" s="351"/>
      <c r="EQ50" s="351"/>
      <c r="ER50" s="351"/>
      <c r="ES50" s="351"/>
      <c r="ET50" s="351"/>
      <c r="EU50" s="351"/>
      <c r="EV50" s="351"/>
      <c r="EW50" s="351"/>
      <c r="EX50" s="351"/>
      <c r="EY50" s="351"/>
      <c r="EZ50" s="351"/>
      <c r="FA50" s="351"/>
      <c r="FB50" s="351"/>
      <c r="FC50" s="351"/>
      <c r="FD50" s="351"/>
      <c r="FE50" s="351"/>
      <c r="FF50" s="351"/>
      <c r="FG50" s="351"/>
      <c r="FH50" s="351"/>
      <c r="FI50" s="351"/>
      <c r="FJ50" s="351"/>
      <c r="FK50" s="351"/>
      <c r="FL50" s="351"/>
      <c r="FM50" s="351"/>
      <c r="FN50" s="351"/>
      <c r="FO50" s="351"/>
      <c r="FP50" s="351"/>
      <c r="FQ50" s="351"/>
      <c r="FR50" s="351"/>
      <c r="FS50" s="351"/>
      <c r="FT50" s="351"/>
      <c r="FU50" s="351"/>
      <c r="FV50" s="351"/>
      <c r="FW50" s="351"/>
      <c r="FX50" s="351"/>
      <c r="FY50" s="351"/>
      <c r="FZ50" s="351"/>
      <c r="GA50" s="351"/>
      <c r="GB50" s="351"/>
      <c r="GC50" s="351"/>
      <c r="GD50" s="351"/>
      <c r="GE50" s="351"/>
      <c r="GF50" s="351"/>
      <c r="GG50" s="351"/>
      <c r="GH50" s="351"/>
      <c r="GI50" s="351"/>
      <c r="GJ50" s="351"/>
      <c r="GK50" s="351"/>
      <c r="GL50" s="351"/>
      <c r="GM50" s="351"/>
      <c r="GN50" s="351"/>
      <c r="GO50" s="351"/>
      <c r="GP50" s="351"/>
      <c r="GQ50" s="351"/>
      <c r="GR50" s="351"/>
      <c r="GS50" s="351"/>
      <c r="GT50" s="351"/>
      <c r="GU50" s="351"/>
      <c r="GV50" s="351"/>
      <c r="GW50" s="351"/>
      <c r="GX50" s="351"/>
      <c r="GY50" s="351"/>
      <c r="GZ50" s="351"/>
      <c r="HA50" s="351"/>
      <c r="HB50" s="351"/>
      <c r="HC50" s="351"/>
      <c r="HD50" s="351"/>
      <c r="HE50" s="351"/>
      <c r="HF50" s="351"/>
      <c r="HG50" s="351"/>
      <c r="HH50" s="351"/>
      <c r="HI50" s="351"/>
      <c r="HJ50" s="351"/>
      <c r="HK50" s="351"/>
      <c r="HL50" s="351"/>
      <c r="HM50" s="351"/>
      <c r="HN50" s="351"/>
      <c r="HO50" s="351"/>
      <c r="HP50" s="351"/>
      <c r="HQ50" s="351"/>
      <c r="HR50" s="351"/>
      <c r="HS50" s="351"/>
      <c r="HT50" s="351"/>
      <c r="HU50" s="351"/>
      <c r="HV50" s="351"/>
      <c r="HW50" s="351"/>
      <c r="HX50" s="351"/>
      <c r="HY50" s="351"/>
      <c r="HZ50" s="351"/>
      <c r="IA50" s="351"/>
      <c r="IB50" s="351"/>
      <c r="IC50" s="351"/>
      <c r="ID50" s="351"/>
      <c r="IE50" s="351"/>
      <c r="IF50" s="351"/>
      <c r="IG50" s="351"/>
      <c r="IH50" s="351"/>
      <c r="II50" s="351"/>
      <c r="IJ50" s="351"/>
      <c r="IK50" s="351"/>
      <c r="IL50" s="351"/>
      <c r="IM50" s="351"/>
      <c r="IN50" s="351"/>
      <c r="IO50" s="351"/>
      <c r="IP50" s="351"/>
      <c r="IQ50" s="351"/>
      <c r="IR50" s="351"/>
      <c r="IS50" s="351"/>
      <c r="IT50" s="351"/>
      <c r="IU50" s="351"/>
      <c r="IV50" s="351"/>
      <c r="IW50" s="351"/>
      <c r="IX50" s="351"/>
      <c r="IY50" s="351"/>
      <c r="IZ50" s="351"/>
      <c r="JA50" s="351"/>
      <c r="JB50" s="351"/>
      <c r="JC50" s="351"/>
      <c r="JD50" s="351"/>
      <c r="JE50" s="351"/>
      <c r="JF50" s="351"/>
      <c r="JG50" s="351"/>
      <c r="JH50" s="351"/>
      <c r="JI50" s="351"/>
      <c r="JJ50" s="351"/>
      <c r="JK50" s="351"/>
      <c r="JL50" s="351"/>
      <c r="JM50" s="351"/>
      <c r="JN50" s="351"/>
      <c r="JO50" s="351"/>
      <c r="JP50" s="351"/>
      <c r="JQ50" s="351"/>
      <c r="JR50" s="351"/>
      <c r="JS50" s="351"/>
      <c r="JT50" s="351"/>
      <c r="JU50" s="351"/>
      <c r="JV50" s="351"/>
      <c r="JW50" s="351"/>
      <c r="JX50" s="351"/>
      <c r="JY50" s="351"/>
      <c r="JZ50" s="351"/>
      <c r="KA50" s="351"/>
      <c r="KB50" s="351"/>
      <c r="KC50" s="351"/>
      <c r="KD50" s="351"/>
      <c r="KE50" s="351"/>
      <c r="KF50" s="351"/>
      <c r="KG50" s="351"/>
      <c r="KH50" s="351"/>
      <c r="KI50" s="351"/>
      <c r="KJ50" s="351"/>
      <c r="KK50" s="351"/>
      <c r="KL50" s="351"/>
      <c r="KM50" s="351"/>
      <c r="KN50" s="351"/>
      <c r="KO50" s="351"/>
      <c r="KP50" s="351"/>
      <c r="KQ50" s="351"/>
      <c r="KR50" s="351"/>
      <c r="KS50" s="351"/>
      <c r="KT50" s="351"/>
      <c r="KU50" s="351"/>
      <c r="KV50" s="351"/>
      <c r="KW50" s="351"/>
      <c r="KX50" s="351"/>
      <c r="KY50" s="351"/>
      <c r="KZ50" s="351"/>
      <c r="LA50" s="351"/>
      <c r="LB50" s="351"/>
      <c r="LC50" s="351"/>
      <c r="LD50" s="351"/>
      <c r="LE50" s="351"/>
      <c r="LF50" s="351"/>
      <c r="LG50" s="351"/>
      <c r="LH50" s="351"/>
      <c r="LI50" s="351"/>
      <c r="LJ50" s="351"/>
      <c r="LK50" s="351"/>
      <c r="LL50" s="351"/>
      <c r="LM50" s="351"/>
      <c r="LN50" s="351"/>
      <c r="LO50" s="351"/>
      <c r="LP50" s="351"/>
      <c r="LQ50" s="351"/>
      <c r="LR50" s="351"/>
      <c r="LS50" s="351"/>
      <c r="LT50" s="351"/>
      <c r="LU50" s="351"/>
      <c r="LV50" s="351"/>
      <c r="LW50" s="351"/>
      <c r="LX50" s="351"/>
      <c r="LY50" s="351"/>
      <c r="LZ50" s="351"/>
      <c r="MA50" s="351"/>
      <c r="MB50" s="351"/>
      <c r="MC50" s="351"/>
      <c r="MD50" s="351"/>
      <c r="ME50" s="351"/>
      <c r="MF50" s="351"/>
      <c r="MG50" s="351"/>
      <c r="MH50" s="351"/>
      <c r="MI50" s="351"/>
      <c r="MJ50" s="351"/>
      <c r="MK50" s="351"/>
    </row>
    <row r="51" spans="1:349" s="352" customFormat="1" ht="14.4">
      <c r="A51" s="355">
        <v>7083000</v>
      </c>
      <c r="B51" s="343" t="s">
        <v>221</v>
      </c>
      <c r="C51" s="344"/>
      <c r="D51" s="345">
        <v>705</v>
      </c>
      <c r="E51" s="354"/>
      <c r="F51" s="347" t="str">
        <f t="shared" ref="F51:F52" si="7">IF(E51&gt;0,E51/12,"0")</f>
        <v>0</v>
      </c>
      <c r="G51" s="347">
        <f>IFERROR(VLOOKUP($A51,'[1]bal 300618'!$A$83:$F$173,6,FALSE),0)</f>
        <v>1713.36</v>
      </c>
      <c r="H51" s="350"/>
      <c r="I51" s="350">
        <f t="shared" si="6"/>
        <v>1713.36</v>
      </c>
      <c r="J51" s="349" t="e">
        <f>+I51-#REF!</f>
        <v>#REF!</v>
      </c>
      <c r="K51" s="351"/>
      <c r="L51" s="351"/>
      <c r="M51" s="351"/>
      <c r="N51" s="351"/>
      <c r="O51" s="351"/>
      <c r="P51" s="351"/>
      <c r="Q51" s="351"/>
      <c r="R51" s="351"/>
      <c r="S51" s="351"/>
      <c r="T51" s="351"/>
      <c r="U51" s="351"/>
      <c r="V51" s="351"/>
      <c r="W51" s="351"/>
      <c r="X51" s="351"/>
      <c r="Y51" s="351"/>
      <c r="Z51" s="351"/>
      <c r="AA51" s="351"/>
      <c r="AB51" s="351"/>
      <c r="AC51" s="351"/>
      <c r="AD51" s="351"/>
      <c r="AE51" s="351"/>
      <c r="AF51" s="351"/>
      <c r="AG51" s="351"/>
      <c r="AH51" s="351"/>
      <c r="AI51" s="351"/>
      <c r="AJ51" s="351"/>
      <c r="AK51" s="351"/>
      <c r="AL51" s="351"/>
      <c r="AM51" s="351"/>
      <c r="AN51" s="351"/>
      <c r="AO51" s="351"/>
      <c r="AP51" s="351"/>
      <c r="AQ51" s="351"/>
      <c r="AR51" s="351"/>
      <c r="AS51" s="351"/>
      <c r="AT51" s="351"/>
      <c r="AU51" s="351"/>
      <c r="AV51" s="351"/>
      <c r="AW51" s="351"/>
      <c r="AX51" s="351"/>
      <c r="AY51" s="351"/>
      <c r="AZ51" s="351"/>
      <c r="BA51" s="351"/>
      <c r="BB51" s="351"/>
      <c r="BC51" s="351"/>
      <c r="BD51" s="351"/>
      <c r="BE51" s="351"/>
      <c r="BF51" s="351"/>
      <c r="BG51" s="351"/>
      <c r="BH51" s="351"/>
      <c r="BI51" s="351"/>
      <c r="BJ51" s="351"/>
      <c r="BK51" s="351"/>
      <c r="BL51" s="351"/>
      <c r="BM51" s="351"/>
      <c r="BN51" s="351"/>
      <c r="BO51" s="351"/>
      <c r="BP51" s="351"/>
      <c r="BQ51" s="351"/>
      <c r="BR51" s="351"/>
      <c r="BS51" s="351"/>
      <c r="BT51" s="351"/>
      <c r="BU51" s="351"/>
      <c r="BV51" s="351"/>
      <c r="BW51" s="351"/>
      <c r="BX51" s="351"/>
      <c r="BY51" s="351"/>
      <c r="BZ51" s="351"/>
      <c r="CA51" s="351"/>
      <c r="CB51" s="351"/>
      <c r="CC51" s="351"/>
      <c r="CD51" s="351"/>
      <c r="CE51" s="351"/>
      <c r="CF51" s="351"/>
      <c r="CG51" s="351"/>
      <c r="CH51" s="351"/>
      <c r="CI51" s="351"/>
      <c r="CJ51" s="351"/>
      <c r="CK51" s="351"/>
      <c r="CL51" s="351"/>
      <c r="CM51" s="351"/>
      <c r="CN51" s="351"/>
      <c r="CO51" s="351"/>
      <c r="CP51" s="351"/>
      <c r="CQ51" s="351"/>
      <c r="CR51" s="351"/>
      <c r="CS51" s="351"/>
      <c r="CT51" s="351"/>
      <c r="CU51" s="351"/>
      <c r="CV51" s="351"/>
      <c r="CW51" s="351"/>
      <c r="CX51" s="351"/>
      <c r="CY51" s="351"/>
      <c r="CZ51" s="351"/>
      <c r="DA51" s="351"/>
      <c r="DB51" s="351"/>
      <c r="DC51" s="351"/>
      <c r="DD51" s="351"/>
      <c r="DE51" s="351"/>
      <c r="DF51" s="351"/>
      <c r="DG51" s="351"/>
      <c r="DH51" s="351"/>
      <c r="DI51" s="351"/>
      <c r="DJ51" s="351"/>
      <c r="DK51" s="351"/>
      <c r="DL51" s="351"/>
      <c r="DM51" s="351"/>
      <c r="DN51" s="351"/>
      <c r="DO51" s="351"/>
      <c r="DP51" s="351"/>
      <c r="DQ51" s="351"/>
      <c r="DR51" s="351"/>
      <c r="DS51" s="351"/>
      <c r="DT51" s="351"/>
      <c r="DU51" s="351"/>
      <c r="DV51" s="351"/>
      <c r="DW51" s="351"/>
      <c r="DX51" s="351"/>
      <c r="DY51" s="351"/>
      <c r="DZ51" s="351"/>
      <c r="EA51" s="351"/>
      <c r="EB51" s="351"/>
      <c r="EC51" s="351"/>
      <c r="ED51" s="351"/>
      <c r="EE51" s="351"/>
      <c r="EF51" s="351"/>
      <c r="EG51" s="351"/>
      <c r="EH51" s="351"/>
      <c r="EI51" s="351"/>
      <c r="EJ51" s="351"/>
      <c r="EK51" s="351"/>
      <c r="EL51" s="351"/>
      <c r="EM51" s="351"/>
      <c r="EN51" s="351"/>
      <c r="EO51" s="351"/>
      <c r="EP51" s="351"/>
      <c r="EQ51" s="351"/>
      <c r="ER51" s="351"/>
      <c r="ES51" s="351"/>
      <c r="ET51" s="351"/>
      <c r="EU51" s="351"/>
      <c r="EV51" s="351"/>
      <c r="EW51" s="351"/>
      <c r="EX51" s="351"/>
      <c r="EY51" s="351"/>
      <c r="EZ51" s="351"/>
      <c r="FA51" s="351"/>
      <c r="FB51" s="351"/>
      <c r="FC51" s="351"/>
      <c r="FD51" s="351"/>
      <c r="FE51" s="351"/>
      <c r="FF51" s="351"/>
      <c r="FG51" s="351"/>
      <c r="FH51" s="351"/>
      <c r="FI51" s="351"/>
      <c r="FJ51" s="351"/>
      <c r="FK51" s="351"/>
      <c r="FL51" s="351"/>
      <c r="FM51" s="351"/>
      <c r="FN51" s="351"/>
      <c r="FO51" s="351"/>
      <c r="FP51" s="351"/>
      <c r="FQ51" s="351"/>
      <c r="FR51" s="351"/>
      <c r="FS51" s="351"/>
      <c r="FT51" s="351"/>
      <c r="FU51" s="351"/>
      <c r="FV51" s="351"/>
      <c r="FW51" s="351"/>
      <c r="FX51" s="351"/>
      <c r="FY51" s="351"/>
      <c r="FZ51" s="351"/>
      <c r="GA51" s="351"/>
      <c r="GB51" s="351"/>
      <c r="GC51" s="351"/>
      <c r="GD51" s="351"/>
      <c r="GE51" s="351"/>
      <c r="GF51" s="351"/>
      <c r="GG51" s="351"/>
      <c r="GH51" s="351"/>
      <c r="GI51" s="351"/>
      <c r="GJ51" s="351"/>
      <c r="GK51" s="351"/>
      <c r="GL51" s="351"/>
      <c r="GM51" s="351"/>
      <c r="GN51" s="351"/>
      <c r="GO51" s="351"/>
      <c r="GP51" s="351"/>
      <c r="GQ51" s="351"/>
      <c r="GR51" s="351"/>
      <c r="GS51" s="351"/>
      <c r="GT51" s="351"/>
      <c r="GU51" s="351"/>
      <c r="GV51" s="351"/>
      <c r="GW51" s="351"/>
      <c r="GX51" s="351"/>
      <c r="GY51" s="351"/>
      <c r="GZ51" s="351"/>
      <c r="HA51" s="351"/>
      <c r="HB51" s="351"/>
      <c r="HC51" s="351"/>
      <c r="HD51" s="351"/>
      <c r="HE51" s="351"/>
      <c r="HF51" s="351"/>
      <c r="HG51" s="351"/>
      <c r="HH51" s="351"/>
      <c r="HI51" s="351"/>
      <c r="HJ51" s="351"/>
      <c r="HK51" s="351"/>
      <c r="HL51" s="351"/>
      <c r="HM51" s="351"/>
      <c r="HN51" s="351"/>
      <c r="HO51" s="351"/>
      <c r="HP51" s="351"/>
      <c r="HQ51" s="351"/>
      <c r="HR51" s="351"/>
      <c r="HS51" s="351"/>
      <c r="HT51" s="351"/>
      <c r="HU51" s="351"/>
      <c r="HV51" s="351"/>
      <c r="HW51" s="351"/>
      <c r="HX51" s="351"/>
      <c r="HY51" s="351"/>
      <c r="HZ51" s="351"/>
      <c r="IA51" s="351"/>
      <c r="IB51" s="351"/>
      <c r="IC51" s="351"/>
      <c r="ID51" s="351"/>
      <c r="IE51" s="351"/>
      <c r="IF51" s="351"/>
      <c r="IG51" s="351"/>
      <c r="IH51" s="351"/>
      <c r="II51" s="351"/>
      <c r="IJ51" s="351"/>
      <c r="IK51" s="351"/>
      <c r="IL51" s="351"/>
      <c r="IM51" s="351"/>
      <c r="IN51" s="351"/>
      <c r="IO51" s="351"/>
      <c r="IP51" s="351"/>
      <c r="IQ51" s="351"/>
      <c r="IR51" s="351"/>
      <c r="IS51" s="351"/>
      <c r="IT51" s="351"/>
      <c r="IU51" s="351"/>
      <c r="IV51" s="351"/>
      <c r="IW51" s="351"/>
      <c r="IX51" s="351"/>
      <c r="IY51" s="351"/>
      <c r="IZ51" s="351"/>
      <c r="JA51" s="351"/>
      <c r="JB51" s="351"/>
      <c r="JC51" s="351"/>
      <c r="JD51" s="351"/>
      <c r="JE51" s="351"/>
      <c r="JF51" s="351"/>
      <c r="JG51" s="351"/>
      <c r="JH51" s="351"/>
      <c r="JI51" s="351"/>
      <c r="JJ51" s="351"/>
      <c r="JK51" s="351"/>
      <c r="JL51" s="351"/>
      <c r="JM51" s="351"/>
      <c r="JN51" s="351"/>
      <c r="JO51" s="351"/>
      <c r="JP51" s="351"/>
      <c r="JQ51" s="351"/>
      <c r="JR51" s="351"/>
      <c r="JS51" s="351"/>
      <c r="JT51" s="351"/>
      <c r="JU51" s="351"/>
      <c r="JV51" s="351"/>
      <c r="JW51" s="351"/>
      <c r="JX51" s="351"/>
      <c r="JY51" s="351"/>
      <c r="JZ51" s="351"/>
      <c r="KA51" s="351"/>
      <c r="KB51" s="351"/>
      <c r="KC51" s="351"/>
      <c r="KD51" s="351"/>
      <c r="KE51" s="351"/>
      <c r="KF51" s="351"/>
      <c r="KG51" s="351"/>
      <c r="KH51" s="351"/>
      <c r="KI51" s="351"/>
      <c r="KJ51" s="351"/>
      <c r="KK51" s="351"/>
      <c r="KL51" s="351"/>
      <c r="KM51" s="351"/>
      <c r="KN51" s="351"/>
      <c r="KO51" s="351"/>
      <c r="KP51" s="351"/>
      <c r="KQ51" s="351"/>
      <c r="KR51" s="351"/>
      <c r="KS51" s="351"/>
      <c r="KT51" s="351"/>
      <c r="KU51" s="351"/>
      <c r="KV51" s="351"/>
      <c r="KW51" s="351"/>
      <c r="KX51" s="351"/>
      <c r="KY51" s="351"/>
      <c r="KZ51" s="351"/>
      <c r="LA51" s="351"/>
      <c r="LB51" s="351"/>
      <c r="LC51" s="351"/>
      <c r="LD51" s="351"/>
      <c r="LE51" s="351"/>
      <c r="LF51" s="351"/>
      <c r="LG51" s="351"/>
      <c r="LH51" s="351"/>
      <c r="LI51" s="351"/>
      <c r="LJ51" s="351"/>
      <c r="LK51" s="351"/>
      <c r="LL51" s="351"/>
      <c r="LM51" s="351"/>
      <c r="LN51" s="351"/>
      <c r="LO51" s="351"/>
      <c r="LP51" s="351"/>
      <c r="LQ51" s="351"/>
      <c r="LR51" s="351"/>
      <c r="LS51" s="351"/>
      <c r="LT51" s="351"/>
      <c r="LU51" s="351"/>
      <c r="LV51" s="351"/>
      <c r="LW51" s="351"/>
      <c r="LX51" s="351"/>
      <c r="LY51" s="351"/>
      <c r="LZ51" s="351"/>
      <c r="MA51" s="351"/>
      <c r="MB51" s="351"/>
      <c r="MC51" s="351"/>
      <c r="MD51" s="351"/>
      <c r="ME51" s="351"/>
      <c r="MF51" s="351"/>
      <c r="MG51" s="351"/>
      <c r="MH51" s="351"/>
      <c r="MI51" s="351"/>
      <c r="MJ51" s="351"/>
      <c r="MK51" s="351"/>
    </row>
    <row r="52" spans="1:349" s="352" customFormat="1" ht="14.4">
      <c r="A52" s="342">
        <v>7083001</v>
      </c>
      <c r="B52" s="343" t="s">
        <v>222</v>
      </c>
      <c r="C52" s="344"/>
      <c r="D52" s="345">
        <v>705</v>
      </c>
      <c r="E52" s="354"/>
      <c r="F52" s="347" t="str">
        <f t="shared" si="7"/>
        <v>0</v>
      </c>
      <c r="G52" s="347">
        <f>IFERROR(VLOOKUP($A52,'[1]bal 300618'!$A$83:$F$173,6,FALSE),0)</f>
        <v>1653</v>
      </c>
      <c r="H52" s="350"/>
      <c r="I52" s="350">
        <f t="shared" si="6"/>
        <v>1653</v>
      </c>
      <c r="J52" s="349" t="e">
        <f>+I52-#REF!</f>
        <v>#REF!</v>
      </c>
      <c r="K52" s="351"/>
      <c r="L52" s="351"/>
      <c r="M52" s="351"/>
      <c r="N52" s="351"/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1"/>
      <c r="AF52" s="351"/>
      <c r="AG52" s="351"/>
      <c r="AH52" s="351"/>
      <c r="AI52" s="351"/>
      <c r="AJ52" s="351"/>
      <c r="AK52" s="351"/>
      <c r="AL52" s="351"/>
      <c r="AM52" s="351"/>
      <c r="AN52" s="351"/>
      <c r="AO52" s="351"/>
      <c r="AP52" s="351"/>
      <c r="AQ52" s="351"/>
      <c r="AR52" s="351"/>
      <c r="AS52" s="351"/>
      <c r="AT52" s="351"/>
      <c r="AU52" s="351"/>
      <c r="AV52" s="351"/>
      <c r="AW52" s="351"/>
      <c r="AX52" s="351"/>
      <c r="AY52" s="351"/>
      <c r="AZ52" s="351"/>
      <c r="BA52" s="351"/>
      <c r="BB52" s="351"/>
      <c r="BC52" s="351"/>
      <c r="BD52" s="351"/>
      <c r="BE52" s="351"/>
      <c r="BF52" s="351"/>
      <c r="BG52" s="351"/>
      <c r="BH52" s="351"/>
      <c r="BI52" s="351"/>
      <c r="BJ52" s="351"/>
      <c r="BK52" s="351"/>
      <c r="BL52" s="351"/>
      <c r="BM52" s="351"/>
      <c r="BN52" s="351"/>
      <c r="BO52" s="351"/>
      <c r="BP52" s="351"/>
      <c r="BQ52" s="351"/>
      <c r="BR52" s="351"/>
      <c r="BS52" s="351"/>
      <c r="BT52" s="351"/>
      <c r="BU52" s="351"/>
      <c r="BV52" s="351"/>
      <c r="BW52" s="351"/>
      <c r="BX52" s="351"/>
      <c r="BY52" s="351"/>
      <c r="BZ52" s="351"/>
      <c r="CA52" s="351"/>
      <c r="CB52" s="351"/>
      <c r="CC52" s="351"/>
      <c r="CD52" s="351"/>
      <c r="CE52" s="351"/>
      <c r="CF52" s="351"/>
      <c r="CG52" s="351"/>
      <c r="CH52" s="351"/>
      <c r="CI52" s="351"/>
      <c r="CJ52" s="351"/>
      <c r="CK52" s="351"/>
      <c r="CL52" s="351"/>
      <c r="CM52" s="351"/>
      <c r="CN52" s="351"/>
      <c r="CO52" s="351"/>
      <c r="CP52" s="351"/>
      <c r="CQ52" s="351"/>
      <c r="CR52" s="351"/>
      <c r="CS52" s="351"/>
      <c r="CT52" s="351"/>
      <c r="CU52" s="351"/>
      <c r="CV52" s="351"/>
      <c r="CW52" s="351"/>
      <c r="CX52" s="351"/>
      <c r="CY52" s="351"/>
      <c r="CZ52" s="351"/>
      <c r="DA52" s="351"/>
      <c r="DB52" s="351"/>
      <c r="DC52" s="351"/>
      <c r="DD52" s="351"/>
      <c r="DE52" s="351"/>
      <c r="DF52" s="351"/>
      <c r="DG52" s="351"/>
      <c r="DH52" s="351"/>
      <c r="DI52" s="351"/>
      <c r="DJ52" s="351"/>
      <c r="DK52" s="351"/>
      <c r="DL52" s="351"/>
      <c r="DM52" s="351"/>
      <c r="DN52" s="351"/>
      <c r="DO52" s="351"/>
      <c r="DP52" s="351"/>
      <c r="DQ52" s="351"/>
      <c r="DR52" s="351"/>
      <c r="DS52" s="351"/>
      <c r="DT52" s="351"/>
      <c r="DU52" s="351"/>
      <c r="DV52" s="351"/>
      <c r="DW52" s="351"/>
      <c r="DX52" s="351"/>
      <c r="DY52" s="351"/>
      <c r="DZ52" s="351"/>
      <c r="EA52" s="351"/>
      <c r="EB52" s="351"/>
      <c r="EC52" s="351"/>
      <c r="ED52" s="351"/>
      <c r="EE52" s="351"/>
      <c r="EF52" s="351"/>
      <c r="EG52" s="351"/>
      <c r="EH52" s="351"/>
      <c r="EI52" s="351"/>
      <c r="EJ52" s="351"/>
      <c r="EK52" s="351"/>
      <c r="EL52" s="351"/>
      <c r="EM52" s="351"/>
      <c r="EN52" s="351"/>
      <c r="EO52" s="351"/>
      <c r="EP52" s="351"/>
      <c r="EQ52" s="351"/>
      <c r="ER52" s="351"/>
      <c r="ES52" s="351"/>
      <c r="ET52" s="351"/>
      <c r="EU52" s="351"/>
      <c r="EV52" s="351"/>
      <c r="EW52" s="351"/>
      <c r="EX52" s="351"/>
      <c r="EY52" s="351"/>
      <c r="EZ52" s="351"/>
      <c r="FA52" s="351"/>
      <c r="FB52" s="351"/>
      <c r="FC52" s="351"/>
      <c r="FD52" s="351"/>
      <c r="FE52" s="351"/>
      <c r="FF52" s="351"/>
      <c r="FG52" s="351"/>
      <c r="FH52" s="351"/>
      <c r="FI52" s="351"/>
      <c r="FJ52" s="351"/>
      <c r="FK52" s="351"/>
      <c r="FL52" s="351"/>
      <c r="FM52" s="351"/>
      <c r="FN52" s="351"/>
      <c r="FO52" s="351"/>
      <c r="FP52" s="351"/>
      <c r="FQ52" s="351"/>
      <c r="FR52" s="351"/>
      <c r="FS52" s="351"/>
      <c r="FT52" s="351"/>
      <c r="FU52" s="351"/>
      <c r="FV52" s="351"/>
      <c r="FW52" s="351"/>
      <c r="FX52" s="351"/>
      <c r="FY52" s="351"/>
      <c r="FZ52" s="351"/>
      <c r="GA52" s="351"/>
      <c r="GB52" s="351"/>
      <c r="GC52" s="351"/>
      <c r="GD52" s="351"/>
      <c r="GE52" s="351"/>
      <c r="GF52" s="351"/>
      <c r="GG52" s="351"/>
      <c r="GH52" s="351"/>
      <c r="GI52" s="351"/>
      <c r="GJ52" s="351"/>
      <c r="GK52" s="351"/>
      <c r="GL52" s="351"/>
      <c r="GM52" s="351"/>
      <c r="GN52" s="351"/>
      <c r="GO52" s="351"/>
      <c r="GP52" s="351"/>
      <c r="GQ52" s="351"/>
      <c r="GR52" s="351"/>
      <c r="GS52" s="351"/>
      <c r="GT52" s="351"/>
      <c r="GU52" s="351"/>
      <c r="GV52" s="351"/>
      <c r="GW52" s="351"/>
      <c r="GX52" s="351"/>
      <c r="GY52" s="351"/>
      <c r="GZ52" s="351"/>
      <c r="HA52" s="351"/>
      <c r="HB52" s="351"/>
      <c r="HC52" s="351"/>
      <c r="HD52" s="351"/>
      <c r="HE52" s="351"/>
      <c r="HF52" s="351"/>
      <c r="HG52" s="351"/>
      <c r="HH52" s="351"/>
      <c r="HI52" s="351"/>
      <c r="HJ52" s="351"/>
      <c r="HK52" s="351"/>
      <c r="HL52" s="351"/>
      <c r="HM52" s="351"/>
      <c r="HN52" s="351"/>
      <c r="HO52" s="351"/>
      <c r="HP52" s="351"/>
      <c r="HQ52" s="351"/>
      <c r="HR52" s="351"/>
      <c r="HS52" s="351"/>
      <c r="HT52" s="351"/>
      <c r="HU52" s="351"/>
      <c r="HV52" s="351"/>
      <c r="HW52" s="351"/>
      <c r="HX52" s="351"/>
      <c r="HY52" s="351"/>
      <c r="HZ52" s="351"/>
      <c r="IA52" s="351"/>
      <c r="IB52" s="351"/>
      <c r="IC52" s="351"/>
      <c r="ID52" s="351"/>
      <c r="IE52" s="351"/>
      <c r="IF52" s="351"/>
      <c r="IG52" s="351"/>
      <c r="IH52" s="351"/>
      <c r="II52" s="351"/>
      <c r="IJ52" s="351"/>
      <c r="IK52" s="351"/>
      <c r="IL52" s="351"/>
      <c r="IM52" s="351"/>
      <c r="IN52" s="351"/>
      <c r="IO52" s="351"/>
      <c r="IP52" s="351"/>
      <c r="IQ52" s="351"/>
      <c r="IR52" s="351"/>
      <c r="IS52" s="351"/>
      <c r="IT52" s="351"/>
      <c r="IU52" s="351"/>
      <c r="IV52" s="351"/>
      <c r="IW52" s="351"/>
      <c r="IX52" s="351"/>
      <c r="IY52" s="351"/>
      <c r="IZ52" s="351"/>
      <c r="JA52" s="351"/>
      <c r="JB52" s="351"/>
      <c r="JC52" s="351"/>
      <c r="JD52" s="351"/>
      <c r="JE52" s="351"/>
      <c r="JF52" s="351"/>
      <c r="JG52" s="351"/>
      <c r="JH52" s="351"/>
      <c r="JI52" s="351"/>
      <c r="JJ52" s="351"/>
      <c r="JK52" s="351"/>
      <c r="JL52" s="351"/>
      <c r="JM52" s="351"/>
      <c r="JN52" s="351"/>
      <c r="JO52" s="351"/>
      <c r="JP52" s="351"/>
      <c r="JQ52" s="351"/>
      <c r="JR52" s="351"/>
      <c r="JS52" s="351"/>
      <c r="JT52" s="351"/>
      <c r="JU52" s="351"/>
      <c r="JV52" s="351"/>
      <c r="JW52" s="351"/>
      <c r="JX52" s="351"/>
      <c r="JY52" s="351"/>
      <c r="JZ52" s="351"/>
      <c r="KA52" s="351"/>
      <c r="KB52" s="351"/>
      <c r="KC52" s="351"/>
      <c r="KD52" s="351"/>
      <c r="KE52" s="351"/>
      <c r="KF52" s="351"/>
      <c r="KG52" s="351"/>
      <c r="KH52" s="351"/>
      <c r="KI52" s="351"/>
      <c r="KJ52" s="351"/>
      <c r="KK52" s="351"/>
      <c r="KL52" s="351"/>
      <c r="KM52" s="351"/>
      <c r="KN52" s="351"/>
      <c r="KO52" s="351"/>
      <c r="KP52" s="351"/>
      <c r="KQ52" s="351"/>
      <c r="KR52" s="351"/>
      <c r="KS52" s="351"/>
      <c r="KT52" s="351"/>
      <c r="KU52" s="351"/>
      <c r="KV52" s="351"/>
      <c r="KW52" s="351"/>
      <c r="KX52" s="351"/>
      <c r="KY52" s="351"/>
      <c r="KZ52" s="351"/>
      <c r="LA52" s="351"/>
      <c r="LB52" s="351"/>
      <c r="LC52" s="351"/>
      <c r="LD52" s="351"/>
      <c r="LE52" s="351"/>
      <c r="LF52" s="351"/>
      <c r="LG52" s="351"/>
      <c r="LH52" s="351"/>
      <c r="LI52" s="351"/>
      <c r="LJ52" s="351"/>
      <c r="LK52" s="351"/>
      <c r="LL52" s="351"/>
      <c r="LM52" s="351"/>
      <c r="LN52" s="351"/>
      <c r="LO52" s="351"/>
      <c r="LP52" s="351"/>
      <c r="LQ52" s="351"/>
      <c r="LR52" s="351"/>
      <c r="LS52" s="351"/>
      <c r="LT52" s="351"/>
      <c r="LU52" s="351"/>
      <c r="LV52" s="351"/>
      <c r="LW52" s="351"/>
      <c r="LX52" s="351"/>
      <c r="LY52" s="351"/>
      <c r="LZ52" s="351"/>
      <c r="MA52" s="351"/>
      <c r="MB52" s="351"/>
      <c r="MC52" s="351"/>
      <c r="MD52" s="351"/>
      <c r="ME52" s="351"/>
      <c r="MF52" s="351"/>
      <c r="MG52" s="351"/>
      <c r="MH52" s="351"/>
      <c r="MI52" s="351"/>
      <c r="MJ52" s="351"/>
      <c r="MK52" s="351"/>
    </row>
    <row r="53" spans="1:349" ht="14.4">
      <c r="A53" s="289"/>
      <c r="B53" s="288"/>
      <c r="C53" s="281"/>
      <c r="D53" s="282"/>
      <c r="E53" s="283"/>
      <c r="F53" s="284"/>
      <c r="G53" s="284">
        <f>IFERROR(VLOOKUP($A53,'[1]bal 300618'!$A$83:$F$173,6,FALSE),0)</f>
        <v>0</v>
      </c>
      <c r="H53" s="286"/>
      <c r="I53" s="287">
        <f t="shared" si="6"/>
        <v>0</v>
      </c>
      <c r="J53" s="285" t="e">
        <f>+I53-#REF!</f>
        <v>#REF!</v>
      </c>
    </row>
    <row r="54" spans="1:349" ht="14.4">
      <c r="A54" s="289"/>
      <c r="B54" s="280"/>
      <c r="C54" s="281"/>
      <c r="D54" s="282"/>
      <c r="E54" s="283"/>
      <c r="F54" s="284"/>
      <c r="G54" s="284">
        <f>IFERROR(VLOOKUP($A54,'[1]bal 300618'!$A$83:$F$173,6,FALSE),0)</f>
        <v>0</v>
      </c>
      <c r="H54" s="286"/>
      <c r="I54" s="287">
        <f t="shared" si="6"/>
        <v>0</v>
      </c>
      <c r="J54" s="285" t="e">
        <f>+I54-#REF!</f>
        <v>#REF!</v>
      </c>
    </row>
    <row r="55" spans="1:349" ht="14.4">
      <c r="A55" s="289"/>
      <c r="B55" s="280"/>
      <c r="C55" s="281"/>
      <c r="D55" s="282"/>
      <c r="E55" s="283"/>
      <c r="F55" s="284"/>
      <c r="G55" s="284">
        <f>IFERROR(VLOOKUP($A55,'[1]bal 300618'!$A$83:$F$173,6,FALSE),0)</f>
        <v>0</v>
      </c>
      <c r="H55" s="286"/>
      <c r="I55" s="287">
        <f t="shared" si="6"/>
        <v>0</v>
      </c>
      <c r="J55" s="285" t="e">
        <f>+I55-#REF!</f>
        <v>#REF!</v>
      </c>
    </row>
    <row r="56" spans="1:349" ht="14.4">
      <c r="A56" s="289"/>
      <c r="B56" s="280"/>
      <c r="C56" s="281"/>
      <c r="D56" s="290"/>
      <c r="E56" s="287"/>
      <c r="F56" s="284"/>
      <c r="G56" s="284">
        <f>IFERROR(VLOOKUP($A56,'[1]bal 300618'!$A$83:$F$173,6,FALSE),0)</f>
        <v>0</v>
      </c>
      <c r="H56" s="286"/>
      <c r="I56" s="287">
        <f t="shared" si="6"/>
        <v>0</v>
      </c>
      <c r="J56" s="285" t="e">
        <f>+I56-#REF!</f>
        <v>#REF!</v>
      </c>
    </row>
    <row r="57" spans="1:349" ht="14.4">
      <c r="A57" s="291"/>
      <c r="B57" s="280"/>
      <c r="C57" s="281"/>
      <c r="D57" s="290"/>
      <c r="E57" s="287"/>
      <c r="F57" s="284"/>
      <c r="G57" s="284">
        <f>IFERROR(VLOOKUP($A57,'[1]bal 300618'!$A$83:$F$173,6,FALSE),0)</f>
        <v>0</v>
      </c>
      <c r="H57" s="286"/>
      <c r="I57" s="287">
        <f t="shared" si="6"/>
        <v>0</v>
      </c>
      <c r="J57" s="285" t="e">
        <f>+I57-#REF!</f>
        <v>#REF!</v>
      </c>
    </row>
    <row r="58" spans="1:349" ht="0.75" customHeight="1">
      <c r="A58" s="273"/>
      <c r="B58" s="274"/>
      <c r="C58" s="270"/>
      <c r="D58" s="275"/>
      <c r="E58" s="276"/>
      <c r="F58" s="277"/>
      <c r="G58" s="271"/>
      <c r="H58" s="272"/>
      <c r="I58" s="278"/>
      <c r="J58" s="271"/>
    </row>
    <row r="59" spans="1:349">
      <c r="A59" s="279"/>
    </row>
    <row r="60" spans="1:349">
      <c r="G60" s="327"/>
    </row>
    <row r="61" spans="1:349">
      <c r="G61" s="327"/>
    </row>
    <row r="62" spans="1:349">
      <c r="G62" s="327"/>
      <c r="I62" s="269"/>
    </row>
  </sheetData>
  <sortState ref="A2:BB120">
    <sortCondition ref="A2:A120"/>
  </sortState>
  <pageMargins left="0.23622047244094491" right="0.23622047244094491" top="0.35433070866141736" bottom="0.35433070866141736" header="0.31496062992125984" footer="0.31496062992125984"/>
  <pageSetup paperSize="9" scale="60" fitToHeight="0" orientation="landscape" r:id="rId1"/>
  <headerFooter>
    <oddFooter>&amp;C&amp;Z&amp;F&amp;R&amp;D&amp;T</oddFooter>
  </headerFooter>
  <rowBreaks count="1" manualBreakCount="1">
    <brk id="33" max="3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Q31"/>
  <sheetViews>
    <sheetView showGridLines="0" showZeros="0" tabSelected="1"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5" sqref="G5"/>
    </sheetView>
  </sheetViews>
  <sheetFormatPr baseColWidth="10" defaultRowHeight="13.2"/>
  <cols>
    <col min="1" max="1" width="31.88671875" style="159" customWidth="1"/>
    <col min="2" max="2" width="11" style="185" customWidth="1"/>
    <col min="3" max="3" width="14.88671875" style="186" customWidth="1"/>
    <col min="4" max="4" width="11.44140625" style="160" customWidth="1"/>
    <col min="5" max="6" width="11.44140625" style="160" hidden="1" customWidth="1"/>
    <col min="7" max="7" width="11.44140625" style="398" customWidth="1"/>
    <col min="8" max="8" width="10" style="160" customWidth="1"/>
    <col min="9" max="9" width="11.44140625" style="160" customWidth="1"/>
    <col min="10" max="221" width="11" style="159"/>
    <col min="222" max="222" width="31.88671875" style="159" customWidth="1"/>
    <col min="223" max="223" width="11" style="159" customWidth="1"/>
    <col min="224" max="224" width="14.88671875" style="159" customWidth="1"/>
    <col min="225" max="226" width="11.44140625" style="159" customWidth="1"/>
    <col min="227" max="227" width="10" style="159" customWidth="1"/>
    <col min="228" max="228" width="11.44140625" style="159" customWidth="1"/>
    <col min="229" max="229" width="10" style="159" customWidth="1"/>
    <col min="230" max="230" width="11.21875" style="159" customWidth="1"/>
    <col min="231" max="231" width="10.88671875" style="159" customWidth="1"/>
    <col min="232" max="232" width="11" style="159" customWidth="1"/>
    <col min="233" max="233" width="10.33203125" style="159" customWidth="1"/>
    <col min="234" max="234" width="13.77734375" style="159" customWidth="1"/>
    <col min="235" max="235" width="11.88671875" style="159" customWidth="1"/>
    <col min="236" max="236" width="10.88671875" style="159" customWidth="1"/>
    <col min="237" max="238" width="11" style="159" customWidth="1"/>
    <col min="239" max="239" width="14.33203125" style="159" customWidth="1"/>
    <col min="240" max="240" width="12.6640625" style="159" customWidth="1"/>
    <col min="241" max="241" width="10" style="159" customWidth="1"/>
    <col min="242" max="242" width="14.77734375" style="159" customWidth="1"/>
    <col min="243" max="243" width="10" style="159" customWidth="1"/>
    <col min="244" max="244" width="15.33203125" style="159" customWidth="1"/>
    <col min="245" max="245" width="10" style="159" customWidth="1"/>
    <col min="246" max="246" width="10.88671875" style="159" customWidth="1"/>
    <col min="247" max="247" width="10" style="159" customWidth="1"/>
    <col min="248" max="248" width="10.88671875" style="159" customWidth="1"/>
    <col min="249" max="249" width="12.33203125" style="159" customWidth="1"/>
    <col min="250" max="256" width="11" style="159" customWidth="1"/>
    <col min="257" max="477" width="11" style="159"/>
    <col min="478" max="478" width="31.88671875" style="159" customWidth="1"/>
    <col min="479" max="479" width="11" style="159" customWidth="1"/>
    <col min="480" max="480" width="14.88671875" style="159" customWidth="1"/>
    <col min="481" max="482" width="11.44140625" style="159" customWidth="1"/>
    <col min="483" max="483" width="10" style="159" customWidth="1"/>
    <col min="484" max="484" width="11.44140625" style="159" customWidth="1"/>
    <col min="485" max="485" width="10" style="159" customWidth="1"/>
    <col min="486" max="486" width="11.21875" style="159" customWidth="1"/>
    <col min="487" max="487" width="10.88671875" style="159" customWidth="1"/>
    <col min="488" max="488" width="11" style="159" customWidth="1"/>
    <col min="489" max="489" width="10.33203125" style="159" customWidth="1"/>
    <col min="490" max="490" width="13.77734375" style="159" customWidth="1"/>
    <col min="491" max="491" width="11.88671875" style="159" customWidth="1"/>
    <col min="492" max="492" width="10.88671875" style="159" customWidth="1"/>
    <col min="493" max="494" width="11" style="159" customWidth="1"/>
    <col min="495" max="495" width="14.33203125" style="159" customWidth="1"/>
    <col min="496" max="496" width="12.6640625" style="159" customWidth="1"/>
    <col min="497" max="497" width="10" style="159" customWidth="1"/>
    <col min="498" max="498" width="14.77734375" style="159" customWidth="1"/>
    <col min="499" max="499" width="10" style="159" customWidth="1"/>
    <col min="500" max="500" width="15.33203125" style="159" customWidth="1"/>
    <col min="501" max="501" width="10" style="159" customWidth="1"/>
    <col min="502" max="502" width="10.88671875" style="159" customWidth="1"/>
    <col min="503" max="503" width="10" style="159" customWidth="1"/>
    <col min="504" max="504" width="10.88671875" style="159" customWidth="1"/>
    <col min="505" max="505" width="12.33203125" style="159" customWidth="1"/>
    <col min="506" max="512" width="11" style="159" customWidth="1"/>
    <col min="513" max="733" width="11" style="159"/>
    <col min="734" max="734" width="31.88671875" style="159" customWidth="1"/>
    <col min="735" max="735" width="11" style="159" customWidth="1"/>
    <col min="736" max="736" width="14.88671875" style="159" customWidth="1"/>
    <col min="737" max="738" width="11.44140625" style="159" customWidth="1"/>
    <col min="739" max="739" width="10" style="159" customWidth="1"/>
    <col min="740" max="740" width="11.44140625" style="159" customWidth="1"/>
    <col min="741" max="741" width="10" style="159" customWidth="1"/>
    <col min="742" max="742" width="11.21875" style="159" customWidth="1"/>
    <col min="743" max="743" width="10.88671875" style="159" customWidth="1"/>
    <col min="744" max="744" width="11" style="159" customWidth="1"/>
    <col min="745" max="745" width="10.33203125" style="159" customWidth="1"/>
    <col min="746" max="746" width="13.77734375" style="159" customWidth="1"/>
    <col min="747" max="747" width="11.88671875" style="159" customWidth="1"/>
    <col min="748" max="748" width="10.88671875" style="159" customWidth="1"/>
    <col min="749" max="750" width="11" style="159" customWidth="1"/>
    <col min="751" max="751" width="14.33203125" style="159" customWidth="1"/>
    <col min="752" max="752" width="12.6640625" style="159" customWidth="1"/>
    <col min="753" max="753" width="10" style="159" customWidth="1"/>
    <col min="754" max="754" width="14.77734375" style="159" customWidth="1"/>
    <col min="755" max="755" width="10" style="159" customWidth="1"/>
    <col min="756" max="756" width="15.33203125" style="159" customWidth="1"/>
    <col min="757" max="757" width="10" style="159" customWidth="1"/>
    <col min="758" max="758" width="10.88671875" style="159" customWidth="1"/>
    <col min="759" max="759" width="10" style="159" customWidth="1"/>
    <col min="760" max="760" width="10.88671875" style="159" customWidth="1"/>
    <col min="761" max="761" width="12.33203125" style="159" customWidth="1"/>
    <col min="762" max="768" width="11" style="159" customWidth="1"/>
    <col min="769" max="989" width="11" style="159"/>
    <col min="990" max="990" width="31.88671875" style="159" customWidth="1"/>
    <col min="991" max="991" width="11" style="159" customWidth="1"/>
    <col min="992" max="992" width="14.88671875" style="159" customWidth="1"/>
    <col min="993" max="994" width="11.44140625" style="159" customWidth="1"/>
    <col min="995" max="995" width="10" style="159" customWidth="1"/>
    <col min="996" max="996" width="11.44140625" style="159" customWidth="1"/>
    <col min="997" max="997" width="10" style="159" customWidth="1"/>
    <col min="998" max="998" width="11.21875" style="159" customWidth="1"/>
    <col min="999" max="999" width="10.88671875" style="159" customWidth="1"/>
    <col min="1000" max="1000" width="11" style="159" customWidth="1"/>
    <col min="1001" max="1001" width="10.33203125" style="159" customWidth="1"/>
    <col min="1002" max="1002" width="13.77734375" style="159" customWidth="1"/>
    <col min="1003" max="1003" width="11.88671875" style="159" customWidth="1"/>
    <col min="1004" max="1004" width="10.88671875" style="159" customWidth="1"/>
    <col min="1005" max="1006" width="11" style="159" customWidth="1"/>
    <col min="1007" max="1007" width="14.33203125" style="159" customWidth="1"/>
    <col min="1008" max="1008" width="12.6640625" style="159" customWidth="1"/>
    <col min="1009" max="1009" width="10" style="159" customWidth="1"/>
    <col min="1010" max="1010" width="14.77734375" style="159" customWidth="1"/>
    <col min="1011" max="1011" width="10" style="159" customWidth="1"/>
    <col min="1012" max="1012" width="15.33203125" style="159" customWidth="1"/>
    <col min="1013" max="1013" width="10" style="159" customWidth="1"/>
    <col min="1014" max="1014" width="10.88671875" style="159" customWidth="1"/>
    <col min="1015" max="1015" width="10" style="159" customWidth="1"/>
    <col min="1016" max="1016" width="10.88671875" style="159" customWidth="1"/>
    <col min="1017" max="1017" width="12.33203125" style="159" customWidth="1"/>
    <col min="1018" max="1024" width="11" style="159" customWidth="1"/>
    <col min="1025" max="1245" width="11" style="159"/>
    <col min="1246" max="1246" width="31.88671875" style="159" customWidth="1"/>
    <col min="1247" max="1247" width="11" style="159" customWidth="1"/>
    <col min="1248" max="1248" width="14.88671875" style="159" customWidth="1"/>
    <col min="1249" max="1250" width="11.44140625" style="159" customWidth="1"/>
    <col min="1251" max="1251" width="10" style="159" customWidth="1"/>
    <col min="1252" max="1252" width="11.44140625" style="159" customWidth="1"/>
    <col min="1253" max="1253" width="10" style="159" customWidth="1"/>
    <col min="1254" max="1254" width="11.21875" style="159" customWidth="1"/>
    <col min="1255" max="1255" width="10.88671875" style="159" customWidth="1"/>
    <col min="1256" max="1256" width="11" style="159" customWidth="1"/>
    <col min="1257" max="1257" width="10.33203125" style="159" customWidth="1"/>
    <col min="1258" max="1258" width="13.77734375" style="159" customWidth="1"/>
    <col min="1259" max="1259" width="11.88671875" style="159" customWidth="1"/>
    <col min="1260" max="1260" width="10.88671875" style="159" customWidth="1"/>
    <col min="1261" max="1262" width="11" style="159" customWidth="1"/>
    <col min="1263" max="1263" width="14.33203125" style="159" customWidth="1"/>
    <col min="1264" max="1264" width="12.6640625" style="159" customWidth="1"/>
    <col min="1265" max="1265" width="10" style="159" customWidth="1"/>
    <col min="1266" max="1266" width="14.77734375" style="159" customWidth="1"/>
    <col min="1267" max="1267" width="10" style="159" customWidth="1"/>
    <col min="1268" max="1268" width="15.33203125" style="159" customWidth="1"/>
    <col min="1269" max="1269" width="10" style="159" customWidth="1"/>
    <col min="1270" max="1270" width="10.88671875" style="159" customWidth="1"/>
    <col min="1271" max="1271" width="10" style="159" customWidth="1"/>
    <col min="1272" max="1272" width="10.88671875" style="159" customWidth="1"/>
    <col min="1273" max="1273" width="12.33203125" style="159" customWidth="1"/>
    <col min="1274" max="1280" width="11" style="159" customWidth="1"/>
    <col min="1281" max="1501" width="11" style="159"/>
    <col min="1502" max="1502" width="31.88671875" style="159" customWidth="1"/>
    <col min="1503" max="1503" width="11" style="159" customWidth="1"/>
    <col min="1504" max="1504" width="14.88671875" style="159" customWidth="1"/>
    <col min="1505" max="1506" width="11.44140625" style="159" customWidth="1"/>
    <col min="1507" max="1507" width="10" style="159" customWidth="1"/>
    <col min="1508" max="1508" width="11.44140625" style="159" customWidth="1"/>
    <col min="1509" max="1509" width="10" style="159" customWidth="1"/>
    <col min="1510" max="1510" width="11.21875" style="159" customWidth="1"/>
    <col min="1511" max="1511" width="10.88671875" style="159" customWidth="1"/>
    <col min="1512" max="1512" width="11" style="159" customWidth="1"/>
    <col min="1513" max="1513" width="10.33203125" style="159" customWidth="1"/>
    <col min="1514" max="1514" width="13.77734375" style="159" customWidth="1"/>
    <col min="1515" max="1515" width="11.88671875" style="159" customWidth="1"/>
    <col min="1516" max="1516" width="10.88671875" style="159" customWidth="1"/>
    <col min="1517" max="1518" width="11" style="159" customWidth="1"/>
    <col min="1519" max="1519" width="14.33203125" style="159" customWidth="1"/>
    <col min="1520" max="1520" width="12.6640625" style="159" customWidth="1"/>
    <col min="1521" max="1521" width="10" style="159" customWidth="1"/>
    <col min="1522" max="1522" width="14.77734375" style="159" customWidth="1"/>
    <col min="1523" max="1523" width="10" style="159" customWidth="1"/>
    <col min="1524" max="1524" width="15.33203125" style="159" customWidth="1"/>
    <col min="1525" max="1525" width="10" style="159" customWidth="1"/>
    <col min="1526" max="1526" width="10.88671875" style="159" customWidth="1"/>
    <col min="1527" max="1527" width="10" style="159" customWidth="1"/>
    <col min="1528" max="1528" width="10.88671875" style="159" customWidth="1"/>
    <col min="1529" max="1529" width="12.33203125" style="159" customWidth="1"/>
    <col min="1530" max="1536" width="11" style="159" customWidth="1"/>
    <col min="1537" max="1757" width="11" style="159"/>
    <col min="1758" max="1758" width="31.88671875" style="159" customWidth="1"/>
    <col min="1759" max="1759" width="11" style="159" customWidth="1"/>
    <col min="1760" max="1760" width="14.88671875" style="159" customWidth="1"/>
    <col min="1761" max="1762" width="11.44140625" style="159" customWidth="1"/>
    <col min="1763" max="1763" width="10" style="159" customWidth="1"/>
    <col min="1764" max="1764" width="11.44140625" style="159" customWidth="1"/>
    <col min="1765" max="1765" width="10" style="159" customWidth="1"/>
    <col min="1766" max="1766" width="11.21875" style="159" customWidth="1"/>
    <col min="1767" max="1767" width="10.88671875" style="159" customWidth="1"/>
    <col min="1768" max="1768" width="11" style="159" customWidth="1"/>
    <col min="1769" max="1769" width="10.33203125" style="159" customWidth="1"/>
    <col min="1770" max="1770" width="13.77734375" style="159" customWidth="1"/>
    <col min="1771" max="1771" width="11.88671875" style="159" customWidth="1"/>
    <col min="1772" max="1772" width="10.88671875" style="159" customWidth="1"/>
    <col min="1773" max="1774" width="11" style="159" customWidth="1"/>
    <col min="1775" max="1775" width="14.33203125" style="159" customWidth="1"/>
    <col min="1776" max="1776" width="12.6640625" style="159" customWidth="1"/>
    <col min="1777" max="1777" width="10" style="159" customWidth="1"/>
    <col min="1778" max="1778" width="14.77734375" style="159" customWidth="1"/>
    <col min="1779" max="1779" width="10" style="159" customWidth="1"/>
    <col min="1780" max="1780" width="15.33203125" style="159" customWidth="1"/>
    <col min="1781" max="1781" width="10" style="159" customWidth="1"/>
    <col min="1782" max="1782" width="10.88671875" style="159" customWidth="1"/>
    <col min="1783" max="1783" width="10" style="159" customWidth="1"/>
    <col min="1784" max="1784" width="10.88671875" style="159" customWidth="1"/>
    <col min="1785" max="1785" width="12.33203125" style="159" customWidth="1"/>
    <col min="1786" max="1792" width="11" style="159" customWidth="1"/>
    <col min="1793" max="2013" width="11" style="159"/>
    <col min="2014" max="2014" width="31.88671875" style="159" customWidth="1"/>
    <col min="2015" max="2015" width="11" style="159" customWidth="1"/>
    <col min="2016" max="2016" width="14.88671875" style="159" customWidth="1"/>
    <col min="2017" max="2018" width="11.44140625" style="159" customWidth="1"/>
    <col min="2019" max="2019" width="10" style="159" customWidth="1"/>
    <col min="2020" max="2020" width="11.44140625" style="159" customWidth="1"/>
    <col min="2021" max="2021" width="10" style="159" customWidth="1"/>
    <col min="2022" max="2022" width="11.21875" style="159" customWidth="1"/>
    <col min="2023" max="2023" width="10.88671875" style="159" customWidth="1"/>
    <col min="2024" max="2024" width="11" style="159" customWidth="1"/>
    <col min="2025" max="2025" width="10.33203125" style="159" customWidth="1"/>
    <col min="2026" max="2026" width="13.77734375" style="159" customWidth="1"/>
    <col min="2027" max="2027" width="11.88671875" style="159" customWidth="1"/>
    <col min="2028" max="2028" width="10.88671875" style="159" customWidth="1"/>
    <col min="2029" max="2030" width="11" style="159" customWidth="1"/>
    <col min="2031" max="2031" width="14.33203125" style="159" customWidth="1"/>
    <col min="2032" max="2032" width="12.6640625" style="159" customWidth="1"/>
    <col min="2033" max="2033" width="10" style="159" customWidth="1"/>
    <col min="2034" max="2034" width="14.77734375" style="159" customWidth="1"/>
    <col min="2035" max="2035" width="10" style="159" customWidth="1"/>
    <col min="2036" max="2036" width="15.33203125" style="159" customWidth="1"/>
    <col min="2037" max="2037" width="10" style="159" customWidth="1"/>
    <col min="2038" max="2038" width="10.88671875" style="159" customWidth="1"/>
    <col min="2039" max="2039" width="10" style="159" customWidth="1"/>
    <col min="2040" max="2040" width="10.88671875" style="159" customWidth="1"/>
    <col min="2041" max="2041" width="12.33203125" style="159" customWidth="1"/>
    <col min="2042" max="2048" width="11" style="159" customWidth="1"/>
    <col min="2049" max="2269" width="11" style="159"/>
    <col min="2270" max="2270" width="31.88671875" style="159" customWidth="1"/>
    <col min="2271" max="2271" width="11" style="159" customWidth="1"/>
    <col min="2272" max="2272" width="14.88671875" style="159" customWidth="1"/>
    <col min="2273" max="2274" width="11.44140625" style="159" customWidth="1"/>
    <col min="2275" max="2275" width="10" style="159" customWidth="1"/>
    <col min="2276" max="2276" width="11.44140625" style="159" customWidth="1"/>
    <col min="2277" max="2277" width="10" style="159" customWidth="1"/>
    <col min="2278" max="2278" width="11.21875" style="159" customWidth="1"/>
    <col min="2279" max="2279" width="10.88671875" style="159" customWidth="1"/>
    <col min="2280" max="2280" width="11" style="159" customWidth="1"/>
    <col min="2281" max="2281" width="10.33203125" style="159" customWidth="1"/>
    <col min="2282" max="2282" width="13.77734375" style="159" customWidth="1"/>
    <col min="2283" max="2283" width="11.88671875" style="159" customWidth="1"/>
    <col min="2284" max="2284" width="10.88671875" style="159" customWidth="1"/>
    <col min="2285" max="2286" width="11" style="159" customWidth="1"/>
    <col min="2287" max="2287" width="14.33203125" style="159" customWidth="1"/>
    <col min="2288" max="2288" width="12.6640625" style="159" customWidth="1"/>
    <col min="2289" max="2289" width="10" style="159" customWidth="1"/>
    <col min="2290" max="2290" width="14.77734375" style="159" customWidth="1"/>
    <col min="2291" max="2291" width="10" style="159" customWidth="1"/>
    <col min="2292" max="2292" width="15.33203125" style="159" customWidth="1"/>
    <col min="2293" max="2293" width="10" style="159" customWidth="1"/>
    <col min="2294" max="2294" width="10.88671875" style="159" customWidth="1"/>
    <col min="2295" max="2295" width="10" style="159" customWidth="1"/>
    <col min="2296" max="2296" width="10.88671875" style="159" customWidth="1"/>
    <col min="2297" max="2297" width="12.33203125" style="159" customWidth="1"/>
    <col min="2298" max="2304" width="11" style="159" customWidth="1"/>
    <col min="2305" max="2525" width="11" style="159"/>
    <col min="2526" max="2526" width="31.88671875" style="159" customWidth="1"/>
    <col min="2527" max="2527" width="11" style="159" customWidth="1"/>
    <col min="2528" max="2528" width="14.88671875" style="159" customWidth="1"/>
    <col min="2529" max="2530" width="11.44140625" style="159" customWidth="1"/>
    <col min="2531" max="2531" width="10" style="159" customWidth="1"/>
    <col min="2532" max="2532" width="11.44140625" style="159" customWidth="1"/>
    <col min="2533" max="2533" width="10" style="159" customWidth="1"/>
    <col min="2534" max="2534" width="11.21875" style="159" customWidth="1"/>
    <col min="2535" max="2535" width="10.88671875" style="159" customWidth="1"/>
    <col min="2536" max="2536" width="11" style="159" customWidth="1"/>
    <col min="2537" max="2537" width="10.33203125" style="159" customWidth="1"/>
    <col min="2538" max="2538" width="13.77734375" style="159" customWidth="1"/>
    <col min="2539" max="2539" width="11.88671875" style="159" customWidth="1"/>
    <col min="2540" max="2540" width="10.88671875" style="159" customWidth="1"/>
    <col min="2541" max="2542" width="11" style="159" customWidth="1"/>
    <col min="2543" max="2543" width="14.33203125" style="159" customWidth="1"/>
    <col min="2544" max="2544" width="12.6640625" style="159" customWidth="1"/>
    <col min="2545" max="2545" width="10" style="159" customWidth="1"/>
    <col min="2546" max="2546" width="14.77734375" style="159" customWidth="1"/>
    <col min="2547" max="2547" width="10" style="159" customWidth="1"/>
    <col min="2548" max="2548" width="15.33203125" style="159" customWidth="1"/>
    <col min="2549" max="2549" width="10" style="159" customWidth="1"/>
    <col min="2550" max="2550" width="10.88671875" style="159" customWidth="1"/>
    <col min="2551" max="2551" width="10" style="159" customWidth="1"/>
    <col min="2552" max="2552" width="10.88671875" style="159" customWidth="1"/>
    <col min="2553" max="2553" width="12.33203125" style="159" customWidth="1"/>
    <col min="2554" max="2560" width="11" style="159" customWidth="1"/>
    <col min="2561" max="2781" width="11" style="159"/>
    <col min="2782" max="2782" width="31.88671875" style="159" customWidth="1"/>
    <col min="2783" max="2783" width="11" style="159" customWidth="1"/>
    <col min="2784" max="2784" width="14.88671875" style="159" customWidth="1"/>
    <col min="2785" max="2786" width="11.44140625" style="159" customWidth="1"/>
    <col min="2787" max="2787" width="10" style="159" customWidth="1"/>
    <col min="2788" max="2788" width="11.44140625" style="159" customWidth="1"/>
    <col min="2789" max="2789" width="10" style="159" customWidth="1"/>
    <col min="2790" max="2790" width="11.21875" style="159" customWidth="1"/>
    <col min="2791" max="2791" width="10.88671875" style="159" customWidth="1"/>
    <col min="2792" max="2792" width="11" style="159" customWidth="1"/>
    <col min="2793" max="2793" width="10.33203125" style="159" customWidth="1"/>
    <col min="2794" max="2794" width="13.77734375" style="159" customWidth="1"/>
    <col min="2795" max="2795" width="11.88671875" style="159" customWidth="1"/>
    <col min="2796" max="2796" width="10.88671875" style="159" customWidth="1"/>
    <col min="2797" max="2798" width="11" style="159" customWidth="1"/>
    <col min="2799" max="2799" width="14.33203125" style="159" customWidth="1"/>
    <col min="2800" max="2800" width="12.6640625" style="159" customWidth="1"/>
    <col min="2801" max="2801" width="10" style="159" customWidth="1"/>
    <col min="2802" max="2802" width="14.77734375" style="159" customWidth="1"/>
    <col min="2803" max="2803" width="10" style="159" customWidth="1"/>
    <col min="2804" max="2804" width="15.33203125" style="159" customWidth="1"/>
    <col min="2805" max="2805" width="10" style="159" customWidth="1"/>
    <col min="2806" max="2806" width="10.88671875" style="159" customWidth="1"/>
    <col min="2807" max="2807" width="10" style="159" customWidth="1"/>
    <col min="2808" max="2808" width="10.88671875" style="159" customWidth="1"/>
    <col min="2809" max="2809" width="12.33203125" style="159" customWidth="1"/>
    <col min="2810" max="2816" width="11" style="159" customWidth="1"/>
    <col min="2817" max="3037" width="11" style="159"/>
    <col min="3038" max="3038" width="31.88671875" style="159" customWidth="1"/>
    <col min="3039" max="3039" width="11" style="159" customWidth="1"/>
    <col min="3040" max="3040" width="14.88671875" style="159" customWidth="1"/>
    <col min="3041" max="3042" width="11.44140625" style="159" customWidth="1"/>
    <col min="3043" max="3043" width="10" style="159" customWidth="1"/>
    <col min="3044" max="3044" width="11.44140625" style="159" customWidth="1"/>
    <col min="3045" max="3045" width="10" style="159" customWidth="1"/>
    <col min="3046" max="3046" width="11.21875" style="159" customWidth="1"/>
    <col min="3047" max="3047" width="10.88671875" style="159" customWidth="1"/>
    <col min="3048" max="3048" width="11" style="159" customWidth="1"/>
    <col min="3049" max="3049" width="10.33203125" style="159" customWidth="1"/>
    <col min="3050" max="3050" width="13.77734375" style="159" customWidth="1"/>
    <col min="3051" max="3051" width="11.88671875" style="159" customWidth="1"/>
    <col min="3052" max="3052" width="10.88671875" style="159" customWidth="1"/>
    <col min="3053" max="3054" width="11" style="159" customWidth="1"/>
    <col min="3055" max="3055" width="14.33203125" style="159" customWidth="1"/>
    <col min="3056" max="3056" width="12.6640625" style="159" customWidth="1"/>
    <col min="3057" max="3057" width="10" style="159" customWidth="1"/>
    <col min="3058" max="3058" width="14.77734375" style="159" customWidth="1"/>
    <col min="3059" max="3059" width="10" style="159" customWidth="1"/>
    <col min="3060" max="3060" width="15.33203125" style="159" customWidth="1"/>
    <col min="3061" max="3061" width="10" style="159" customWidth="1"/>
    <col min="3062" max="3062" width="10.88671875" style="159" customWidth="1"/>
    <col min="3063" max="3063" width="10" style="159" customWidth="1"/>
    <col min="3064" max="3064" width="10.88671875" style="159" customWidth="1"/>
    <col min="3065" max="3065" width="12.33203125" style="159" customWidth="1"/>
    <col min="3066" max="3072" width="11" style="159" customWidth="1"/>
    <col min="3073" max="3293" width="11" style="159"/>
    <col min="3294" max="3294" width="31.88671875" style="159" customWidth="1"/>
    <col min="3295" max="3295" width="11" style="159" customWidth="1"/>
    <col min="3296" max="3296" width="14.88671875" style="159" customWidth="1"/>
    <col min="3297" max="3298" width="11.44140625" style="159" customWidth="1"/>
    <col min="3299" max="3299" width="10" style="159" customWidth="1"/>
    <col min="3300" max="3300" width="11.44140625" style="159" customWidth="1"/>
    <col min="3301" max="3301" width="10" style="159" customWidth="1"/>
    <col min="3302" max="3302" width="11.21875" style="159" customWidth="1"/>
    <col min="3303" max="3303" width="10.88671875" style="159" customWidth="1"/>
    <col min="3304" max="3304" width="11" style="159" customWidth="1"/>
    <col min="3305" max="3305" width="10.33203125" style="159" customWidth="1"/>
    <col min="3306" max="3306" width="13.77734375" style="159" customWidth="1"/>
    <col min="3307" max="3307" width="11.88671875" style="159" customWidth="1"/>
    <col min="3308" max="3308" width="10.88671875" style="159" customWidth="1"/>
    <col min="3309" max="3310" width="11" style="159" customWidth="1"/>
    <col min="3311" max="3311" width="14.33203125" style="159" customWidth="1"/>
    <col min="3312" max="3312" width="12.6640625" style="159" customWidth="1"/>
    <col min="3313" max="3313" width="10" style="159" customWidth="1"/>
    <col min="3314" max="3314" width="14.77734375" style="159" customWidth="1"/>
    <col min="3315" max="3315" width="10" style="159" customWidth="1"/>
    <col min="3316" max="3316" width="15.33203125" style="159" customWidth="1"/>
    <col min="3317" max="3317" width="10" style="159" customWidth="1"/>
    <col min="3318" max="3318" width="10.88671875" style="159" customWidth="1"/>
    <col min="3319" max="3319" width="10" style="159" customWidth="1"/>
    <col min="3320" max="3320" width="10.88671875" style="159" customWidth="1"/>
    <col min="3321" max="3321" width="12.33203125" style="159" customWidth="1"/>
    <col min="3322" max="3328" width="11" style="159" customWidth="1"/>
    <col min="3329" max="3549" width="11" style="159"/>
    <col min="3550" max="3550" width="31.88671875" style="159" customWidth="1"/>
    <col min="3551" max="3551" width="11" style="159" customWidth="1"/>
    <col min="3552" max="3552" width="14.88671875" style="159" customWidth="1"/>
    <col min="3553" max="3554" width="11.44140625" style="159" customWidth="1"/>
    <col min="3555" max="3555" width="10" style="159" customWidth="1"/>
    <col min="3556" max="3556" width="11.44140625" style="159" customWidth="1"/>
    <col min="3557" max="3557" width="10" style="159" customWidth="1"/>
    <col min="3558" max="3558" width="11.21875" style="159" customWidth="1"/>
    <col min="3559" max="3559" width="10.88671875" style="159" customWidth="1"/>
    <col min="3560" max="3560" width="11" style="159" customWidth="1"/>
    <col min="3561" max="3561" width="10.33203125" style="159" customWidth="1"/>
    <col min="3562" max="3562" width="13.77734375" style="159" customWidth="1"/>
    <col min="3563" max="3563" width="11.88671875" style="159" customWidth="1"/>
    <col min="3564" max="3564" width="10.88671875" style="159" customWidth="1"/>
    <col min="3565" max="3566" width="11" style="159" customWidth="1"/>
    <col min="3567" max="3567" width="14.33203125" style="159" customWidth="1"/>
    <col min="3568" max="3568" width="12.6640625" style="159" customWidth="1"/>
    <col min="3569" max="3569" width="10" style="159" customWidth="1"/>
    <col min="3570" max="3570" width="14.77734375" style="159" customWidth="1"/>
    <col min="3571" max="3571" width="10" style="159" customWidth="1"/>
    <col min="3572" max="3572" width="15.33203125" style="159" customWidth="1"/>
    <col min="3573" max="3573" width="10" style="159" customWidth="1"/>
    <col min="3574" max="3574" width="10.88671875" style="159" customWidth="1"/>
    <col min="3575" max="3575" width="10" style="159" customWidth="1"/>
    <col min="3576" max="3576" width="10.88671875" style="159" customWidth="1"/>
    <col min="3577" max="3577" width="12.33203125" style="159" customWidth="1"/>
    <col min="3578" max="3584" width="11" style="159" customWidth="1"/>
    <col min="3585" max="3805" width="11" style="159"/>
    <col min="3806" max="3806" width="31.88671875" style="159" customWidth="1"/>
    <col min="3807" max="3807" width="11" style="159" customWidth="1"/>
    <col min="3808" max="3808" width="14.88671875" style="159" customWidth="1"/>
    <col min="3809" max="3810" width="11.44140625" style="159" customWidth="1"/>
    <col min="3811" max="3811" width="10" style="159" customWidth="1"/>
    <col min="3812" max="3812" width="11.44140625" style="159" customWidth="1"/>
    <col min="3813" max="3813" width="10" style="159" customWidth="1"/>
    <col min="3814" max="3814" width="11.21875" style="159" customWidth="1"/>
    <col min="3815" max="3815" width="10.88671875" style="159" customWidth="1"/>
    <col min="3816" max="3816" width="11" style="159" customWidth="1"/>
    <col min="3817" max="3817" width="10.33203125" style="159" customWidth="1"/>
    <col min="3818" max="3818" width="13.77734375" style="159" customWidth="1"/>
    <col min="3819" max="3819" width="11.88671875" style="159" customWidth="1"/>
    <col min="3820" max="3820" width="10.88671875" style="159" customWidth="1"/>
    <col min="3821" max="3822" width="11" style="159" customWidth="1"/>
    <col min="3823" max="3823" width="14.33203125" style="159" customWidth="1"/>
    <col min="3824" max="3824" width="12.6640625" style="159" customWidth="1"/>
    <col min="3825" max="3825" width="10" style="159" customWidth="1"/>
    <col min="3826" max="3826" width="14.77734375" style="159" customWidth="1"/>
    <col min="3827" max="3827" width="10" style="159" customWidth="1"/>
    <col min="3828" max="3828" width="15.33203125" style="159" customWidth="1"/>
    <col min="3829" max="3829" width="10" style="159" customWidth="1"/>
    <col min="3830" max="3830" width="10.88671875" style="159" customWidth="1"/>
    <col min="3831" max="3831" width="10" style="159" customWidth="1"/>
    <col min="3832" max="3832" width="10.88671875" style="159" customWidth="1"/>
    <col min="3833" max="3833" width="12.33203125" style="159" customWidth="1"/>
    <col min="3834" max="3840" width="11" style="159" customWidth="1"/>
    <col min="3841" max="4061" width="11" style="159"/>
    <col min="4062" max="4062" width="31.88671875" style="159" customWidth="1"/>
    <col min="4063" max="4063" width="11" style="159" customWidth="1"/>
    <col min="4064" max="4064" width="14.88671875" style="159" customWidth="1"/>
    <col min="4065" max="4066" width="11.44140625" style="159" customWidth="1"/>
    <col min="4067" max="4067" width="10" style="159" customWidth="1"/>
    <col min="4068" max="4068" width="11.44140625" style="159" customWidth="1"/>
    <col min="4069" max="4069" width="10" style="159" customWidth="1"/>
    <col min="4070" max="4070" width="11.21875" style="159" customWidth="1"/>
    <col min="4071" max="4071" width="10.88671875" style="159" customWidth="1"/>
    <col min="4072" max="4072" width="11" style="159" customWidth="1"/>
    <col min="4073" max="4073" width="10.33203125" style="159" customWidth="1"/>
    <col min="4074" max="4074" width="13.77734375" style="159" customWidth="1"/>
    <col min="4075" max="4075" width="11.88671875" style="159" customWidth="1"/>
    <col min="4076" max="4076" width="10.88671875" style="159" customWidth="1"/>
    <col min="4077" max="4078" width="11" style="159" customWidth="1"/>
    <col min="4079" max="4079" width="14.33203125" style="159" customWidth="1"/>
    <col min="4080" max="4080" width="12.6640625" style="159" customWidth="1"/>
    <col min="4081" max="4081" width="10" style="159" customWidth="1"/>
    <col min="4082" max="4082" width="14.77734375" style="159" customWidth="1"/>
    <col min="4083" max="4083" width="10" style="159" customWidth="1"/>
    <col min="4084" max="4084" width="15.33203125" style="159" customWidth="1"/>
    <col min="4085" max="4085" width="10" style="159" customWidth="1"/>
    <col min="4086" max="4086" width="10.88671875" style="159" customWidth="1"/>
    <col min="4087" max="4087" width="10" style="159" customWidth="1"/>
    <col min="4088" max="4088" width="10.88671875" style="159" customWidth="1"/>
    <col min="4089" max="4089" width="12.33203125" style="159" customWidth="1"/>
    <col min="4090" max="4096" width="11" style="159" customWidth="1"/>
    <col min="4097" max="4317" width="11" style="159"/>
    <col min="4318" max="4318" width="31.88671875" style="159" customWidth="1"/>
    <col min="4319" max="4319" width="11" style="159" customWidth="1"/>
    <col min="4320" max="4320" width="14.88671875" style="159" customWidth="1"/>
    <col min="4321" max="4322" width="11.44140625" style="159" customWidth="1"/>
    <col min="4323" max="4323" width="10" style="159" customWidth="1"/>
    <col min="4324" max="4324" width="11.44140625" style="159" customWidth="1"/>
    <col min="4325" max="4325" width="10" style="159" customWidth="1"/>
    <col min="4326" max="4326" width="11.21875" style="159" customWidth="1"/>
    <col min="4327" max="4327" width="10.88671875" style="159" customWidth="1"/>
    <col min="4328" max="4328" width="11" style="159" customWidth="1"/>
    <col min="4329" max="4329" width="10.33203125" style="159" customWidth="1"/>
    <col min="4330" max="4330" width="13.77734375" style="159" customWidth="1"/>
    <col min="4331" max="4331" width="11.88671875" style="159" customWidth="1"/>
    <col min="4332" max="4332" width="10.88671875" style="159" customWidth="1"/>
    <col min="4333" max="4334" width="11" style="159" customWidth="1"/>
    <col min="4335" max="4335" width="14.33203125" style="159" customWidth="1"/>
    <col min="4336" max="4336" width="12.6640625" style="159" customWidth="1"/>
    <col min="4337" max="4337" width="10" style="159" customWidth="1"/>
    <col min="4338" max="4338" width="14.77734375" style="159" customWidth="1"/>
    <col min="4339" max="4339" width="10" style="159" customWidth="1"/>
    <col min="4340" max="4340" width="15.33203125" style="159" customWidth="1"/>
    <col min="4341" max="4341" width="10" style="159" customWidth="1"/>
    <col min="4342" max="4342" width="10.88671875" style="159" customWidth="1"/>
    <col min="4343" max="4343" width="10" style="159" customWidth="1"/>
    <col min="4344" max="4344" width="10.88671875" style="159" customWidth="1"/>
    <col min="4345" max="4345" width="12.33203125" style="159" customWidth="1"/>
    <col min="4346" max="4352" width="11" style="159" customWidth="1"/>
    <col min="4353" max="4573" width="11" style="159"/>
    <col min="4574" max="4574" width="31.88671875" style="159" customWidth="1"/>
    <col min="4575" max="4575" width="11" style="159" customWidth="1"/>
    <col min="4576" max="4576" width="14.88671875" style="159" customWidth="1"/>
    <col min="4577" max="4578" width="11.44140625" style="159" customWidth="1"/>
    <col min="4579" max="4579" width="10" style="159" customWidth="1"/>
    <col min="4580" max="4580" width="11.44140625" style="159" customWidth="1"/>
    <col min="4581" max="4581" width="10" style="159" customWidth="1"/>
    <col min="4582" max="4582" width="11.21875" style="159" customWidth="1"/>
    <col min="4583" max="4583" width="10.88671875" style="159" customWidth="1"/>
    <col min="4584" max="4584" width="11" style="159" customWidth="1"/>
    <col min="4585" max="4585" width="10.33203125" style="159" customWidth="1"/>
    <col min="4586" max="4586" width="13.77734375" style="159" customWidth="1"/>
    <col min="4587" max="4587" width="11.88671875" style="159" customWidth="1"/>
    <col min="4588" max="4588" width="10.88671875" style="159" customWidth="1"/>
    <col min="4589" max="4590" width="11" style="159" customWidth="1"/>
    <col min="4591" max="4591" width="14.33203125" style="159" customWidth="1"/>
    <col min="4592" max="4592" width="12.6640625" style="159" customWidth="1"/>
    <col min="4593" max="4593" width="10" style="159" customWidth="1"/>
    <col min="4594" max="4594" width="14.77734375" style="159" customWidth="1"/>
    <col min="4595" max="4595" width="10" style="159" customWidth="1"/>
    <col min="4596" max="4596" width="15.33203125" style="159" customWidth="1"/>
    <col min="4597" max="4597" width="10" style="159" customWidth="1"/>
    <col min="4598" max="4598" width="10.88671875" style="159" customWidth="1"/>
    <col min="4599" max="4599" width="10" style="159" customWidth="1"/>
    <col min="4600" max="4600" width="10.88671875" style="159" customWidth="1"/>
    <col min="4601" max="4601" width="12.33203125" style="159" customWidth="1"/>
    <col min="4602" max="4608" width="11" style="159" customWidth="1"/>
    <col min="4609" max="4829" width="11" style="159"/>
    <col min="4830" max="4830" width="31.88671875" style="159" customWidth="1"/>
    <col min="4831" max="4831" width="11" style="159" customWidth="1"/>
    <col min="4832" max="4832" width="14.88671875" style="159" customWidth="1"/>
    <col min="4833" max="4834" width="11.44140625" style="159" customWidth="1"/>
    <col min="4835" max="4835" width="10" style="159" customWidth="1"/>
    <col min="4836" max="4836" width="11.44140625" style="159" customWidth="1"/>
    <col min="4837" max="4837" width="10" style="159" customWidth="1"/>
    <col min="4838" max="4838" width="11.21875" style="159" customWidth="1"/>
    <col min="4839" max="4839" width="10.88671875" style="159" customWidth="1"/>
    <col min="4840" max="4840" width="11" style="159" customWidth="1"/>
    <col min="4841" max="4841" width="10.33203125" style="159" customWidth="1"/>
    <col min="4842" max="4842" width="13.77734375" style="159" customWidth="1"/>
    <col min="4843" max="4843" width="11.88671875" style="159" customWidth="1"/>
    <col min="4844" max="4844" width="10.88671875" style="159" customWidth="1"/>
    <col min="4845" max="4846" width="11" style="159" customWidth="1"/>
    <col min="4847" max="4847" width="14.33203125" style="159" customWidth="1"/>
    <col min="4848" max="4848" width="12.6640625" style="159" customWidth="1"/>
    <col min="4849" max="4849" width="10" style="159" customWidth="1"/>
    <col min="4850" max="4850" width="14.77734375" style="159" customWidth="1"/>
    <col min="4851" max="4851" width="10" style="159" customWidth="1"/>
    <col min="4852" max="4852" width="15.33203125" style="159" customWidth="1"/>
    <col min="4853" max="4853" width="10" style="159" customWidth="1"/>
    <col min="4854" max="4854" width="10.88671875" style="159" customWidth="1"/>
    <col min="4855" max="4855" width="10" style="159" customWidth="1"/>
    <col min="4856" max="4856" width="10.88671875" style="159" customWidth="1"/>
    <col min="4857" max="4857" width="12.33203125" style="159" customWidth="1"/>
    <col min="4858" max="4864" width="11" style="159" customWidth="1"/>
    <col min="4865" max="5085" width="11" style="159"/>
    <col min="5086" max="5086" width="31.88671875" style="159" customWidth="1"/>
    <col min="5087" max="5087" width="11" style="159" customWidth="1"/>
    <col min="5088" max="5088" width="14.88671875" style="159" customWidth="1"/>
    <col min="5089" max="5090" width="11.44140625" style="159" customWidth="1"/>
    <col min="5091" max="5091" width="10" style="159" customWidth="1"/>
    <col min="5092" max="5092" width="11.44140625" style="159" customWidth="1"/>
    <col min="5093" max="5093" width="10" style="159" customWidth="1"/>
    <col min="5094" max="5094" width="11.21875" style="159" customWidth="1"/>
    <col min="5095" max="5095" width="10.88671875" style="159" customWidth="1"/>
    <col min="5096" max="5096" width="11" style="159" customWidth="1"/>
    <col min="5097" max="5097" width="10.33203125" style="159" customWidth="1"/>
    <col min="5098" max="5098" width="13.77734375" style="159" customWidth="1"/>
    <col min="5099" max="5099" width="11.88671875" style="159" customWidth="1"/>
    <col min="5100" max="5100" width="10.88671875" style="159" customWidth="1"/>
    <col min="5101" max="5102" width="11" style="159" customWidth="1"/>
    <col min="5103" max="5103" width="14.33203125" style="159" customWidth="1"/>
    <col min="5104" max="5104" width="12.6640625" style="159" customWidth="1"/>
    <col min="5105" max="5105" width="10" style="159" customWidth="1"/>
    <col min="5106" max="5106" width="14.77734375" style="159" customWidth="1"/>
    <col min="5107" max="5107" width="10" style="159" customWidth="1"/>
    <col min="5108" max="5108" width="15.33203125" style="159" customWidth="1"/>
    <col min="5109" max="5109" width="10" style="159" customWidth="1"/>
    <col min="5110" max="5110" width="10.88671875" style="159" customWidth="1"/>
    <col min="5111" max="5111" width="10" style="159" customWidth="1"/>
    <col min="5112" max="5112" width="10.88671875" style="159" customWidth="1"/>
    <col min="5113" max="5113" width="12.33203125" style="159" customWidth="1"/>
    <col min="5114" max="5120" width="11" style="159" customWidth="1"/>
    <col min="5121" max="5341" width="11" style="159"/>
    <col min="5342" max="5342" width="31.88671875" style="159" customWidth="1"/>
    <col min="5343" max="5343" width="11" style="159" customWidth="1"/>
    <col min="5344" max="5344" width="14.88671875" style="159" customWidth="1"/>
    <col min="5345" max="5346" width="11.44140625" style="159" customWidth="1"/>
    <col min="5347" max="5347" width="10" style="159" customWidth="1"/>
    <col min="5348" max="5348" width="11.44140625" style="159" customWidth="1"/>
    <col min="5349" max="5349" width="10" style="159" customWidth="1"/>
    <col min="5350" max="5350" width="11.21875" style="159" customWidth="1"/>
    <col min="5351" max="5351" width="10.88671875" style="159" customWidth="1"/>
    <col min="5352" max="5352" width="11" style="159" customWidth="1"/>
    <col min="5353" max="5353" width="10.33203125" style="159" customWidth="1"/>
    <col min="5354" max="5354" width="13.77734375" style="159" customWidth="1"/>
    <col min="5355" max="5355" width="11.88671875" style="159" customWidth="1"/>
    <col min="5356" max="5356" width="10.88671875" style="159" customWidth="1"/>
    <col min="5357" max="5358" width="11" style="159" customWidth="1"/>
    <col min="5359" max="5359" width="14.33203125" style="159" customWidth="1"/>
    <col min="5360" max="5360" width="12.6640625" style="159" customWidth="1"/>
    <col min="5361" max="5361" width="10" style="159" customWidth="1"/>
    <col min="5362" max="5362" width="14.77734375" style="159" customWidth="1"/>
    <col min="5363" max="5363" width="10" style="159" customWidth="1"/>
    <col min="5364" max="5364" width="15.33203125" style="159" customWidth="1"/>
    <col min="5365" max="5365" width="10" style="159" customWidth="1"/>
    <col min="5366" max="5366" width="10.88671875" style="159" customWidth="1"/>
    <col min="5367" max="5367" width="10" style="159" customWidth="1"/>
    <col min="5368" max="5368" width="10.88671875" style="159" customWidth="1"/>
    <col min="5369" max="5369" width="12.33203125" style="159" customWidth="1"/>
    <col min="5370" max="5376" width="11" style="159" customWidth="1"/>
    <col min="5377" max="5597" width="11" style="159"/>
    <col min="5598" max="5598" width="31.88671875" style="159" customWidth="1"/>
    <col min="5599" max="5599" width="11" style="159" customWidth="1"/>
    <col min="5600" max="5600" width="14.88671875" style="159" customWidth="1"/>
    <col min="5601" max="5602" width="11.44140625" style="159" customWidth="1"/>
    <col min="5603" max="5603" width="10" style="159" customWidth="1"/>
    <col min="5604" max="5604" width="11.44140625" style="159" customWidth="1"/>
    <col min="5605" max="5605" width="10" style="159" customWidth="1"/>
    <col min="5606" max="5606" width="11.21875" style="159" customWidth="1"/>
    <col min="5607" max="5607" width="10.88671875" style="159" customWidth="1"/>
    <col min="5608" max="5608" width="11" style="159" customWidth="1"/>
    <col min="5609" max="5609" width="10.33203125" style="159" customWidth="1"/>
    <col min="5610" max="5610" width="13.77734375" style="159" customWidth="1"/>
    <col min="5611" max="5611" width="11.88671875" style="159" customWidth="1"/>
    <col min="5612" max="5612" width="10.88671875" style="159" customWidth="1"/>
    <col min="5613" max="5614" width="11" style="159" customWidth="1"/>
    <col min="5615" max="5615" width="14.33203125" style="159" customWidth="1"/>
    <col min="5616" max="5616" width="12.6640625" style="159" customWidth="1"/>
    <col min="5617" max="5617" width="10" style="159" customWidth="1"/>
    <col min="5618" max="5618" width="14.77734375" style="159" customWidth="1"/>
    <col min="5619" max="5619" width="10" style="159" customWidth="1"/>
    <col min="5620" max="5620" width="15.33203125" style="159" customWidth="1"/>
    <col min="5621" max="5621" width="10" style="159" customWidth="1"/>
    <col min="5622" max="5622" width="10.88671875" style="159" customWidth="1"/>
    <col min="5623" max="5623" width="10" style="159" customWidth="1"/>
    <col min="5624" max="5624" width="10.88671875" style="159" customWidth="1"/>
    <col min="5625" max="5625" width="12.33203125" style="159" customWidth="1"/>
    <col min="5626" max="5632" width="11" style="159" customWidth="1"/>
    <col min="5633" max="5853" width="11" style="159"/>
    <col min="5854" max="5854" width="31.88671875" style="159" customWidth="1"/>
    <col min="5855" max="5855" width="11" style="159" customWidth="1"/>
    <col min="5856" max="5856" width="14.88671875" style="159" customWidth="1"/>
    <col min="5857" max="5858" width="11.44140625" style="159" customWidth="1"/>
    <col min="5859" max="5859" width="10" style="159" customWidth="1"/>
    <col min="5860" max="5860" width="11.44140625" style="159" customWidth="1"/>
    <col min="5861" max="5861" width="10" style="159" customWidth="1"/>
    <col min="5862" max="5862" width="11.21875" style="159" customWidth="1"/>
    <col min="5863" max="5863" width="10.88671875" style="159" customWidth="1"/>
    <col min="5864" max="5864" width="11" style="159" customWidth="1"/>
    <col min="5865" max="5865" width="10.33203125" style="159" customWidth="1"/>
    <col min="5866" max="5866" width="13.77734375" style="159" customWidth="1"/>
    <col min="5867" max="5867" width="11.88671875" style="159" customWidth="1"/>
    <col min="5868" max="5868" width="10.88671875" style="159" customWidth="1"/>
    <col min="5869" max="5870" width="11" style="159" customWidth="1"/>
    <col min="5871" max="5871" width="14.33203125" style="159" customWidth="1"/>
    <col min="5872" max="5872" width="12.6640625" style="159" customWidth="1"/>
    <col min="5873" max="5873" width="10" style="159" customWidth="1"/>
    <col min="5874" max="5874" width="14.77734375" style="159" customWidth="1"/>
    <col min="5875" max="5875" width="10" style="159" customWidth="1"/>
    <col min="5876" max="5876" width="15.33203125" style="159" customWidth="1"/>
    <col min="5877" max="5877" width="10" style="159" customWidth="1"/>
    <col min="5878" max="5878" width="10.88671875" style="159" customWidth="1"/>
    <col min="5879" max="5879" width="10" style="159" customWidth="1"/>
    <col min="5880" max="5880" width="10.88671875" style="159" customWidth="1"/>
    <col min="5881" max="5881" width="12.33203125" style="159" customWidth="1"/>
    <col min="5882" max="5888" width="11" style="159" customWidth="1"/>
    <col min="5889" max="6109" width="11" style="159"/>
    <col min="6110" max="6110" width="31.88671875" style="159" customWidth="1"/>
    <col min="6111" max="6111" width="11" style="159" customWidth="1"/>
    <col min="6112" max="6112" width="14.88671875" style="159" customWidth="1"/>
    <col min="6113" max="6114" width="11.44140625" style="159" customWidth="1"/>
    <col min="6115" max="6115" width="10" style="159" customWidth="1"/>
    <col min="6116" max="6116" width="11.44140625" style="159" customWidth="1"/>
    <col min="6117" max="6117" width="10" style="159" customWidth="1"/>
    <col min="6118" max="6118" width="11.21875" style="159" customWidth="1"/>
    <col min="6119" max="6119" width="10.88671875" style="159" customWidth="1"/>
    <col min="6120" max="6120" width="11" style="159" customWidth="1"/>
    <col min="6121" max="6121" width="10.33203125" style="159" customWidth="1"/>
    <col min="6122" max="6122" width="13.77734375" style="159" customWidth="1"/>
    <col min="6123" max="6123" width="11.88671875" style="159" customWidth="1"/>
    <col min="6124" max="6124" width="10.88671875" style="159" customWidth="1"/>
    <col min="6125" max="6126" width="11" style="159" customWidth="1"/>
    <col min="6127" max="6127" width="14.33203125" style="159" customWidth="1"/>
    <col min="6128" max="6128" width="12.6640625" style="159" customWidth="1"/>
    <col min="6129" max="6129" width="10" style="159" customWidth="1"/>
    <col min="6130" max="6130" width="14.77734375" style="159" customWidth="1"/>
    <col min="6131" max="6131" width="10" style="159" customWidth="1"/>
    <col min="6132" max="6132" width="15.33203125" style="159" customWidth="1"/>
    <col min="6133" max="6133" width="10" style="159" customWidth="1"/>
    <col min="6134" max="6134" width="10.88671875" style="159" customWidth="1"/>
    <col min="6135" max="6135" width="10" style="159" customWidth="1"/>
    <col min="6136" max="6136" width="10.88671875" style="159" customWidth="1"/>
    <col min="6137" max="6137" width="12.33203125" style="159" customWidth="1"/>
    <col min="6138" max="6144" width="11" style="159" customWidth="1"/>
    <col min="6145" max="6365" width="11" style="159"/>
    <col min="6366" max="6366" width="31.88671875" style="159" customWidth="1"/>
    <col min="6367" max="6367" width="11" style="159" customWidth="1"/>
    <col min="6368" max="6368" width="14.88671875" style="159" customWidth="1"/>
    <col min="6369" max="6370" width="11.44140625" style="159" customWidth="1"/>
    <col min="6371" max="6371" width="10" style="159" customWidth="1"/>
    <col min="6372" max="6372" width="11.44140625" style="159" customWidth="1"/>
    <col min="6373" max="6373" width="10" style="159" customWidth="1"/>
    <col min="6374" max="6374" width="11.21875" style="159" customWidth="1"/>
    <col min="6375" max="6375" width="10.88671875" style="159" customWidth="1"/>
    <col min="6376" max="6376" width="11" style="159" customWidth="1"/>
    <col min="6377" max="6377" width="10.33203125" style="159" customWidth="1"/>
    <col min="6378" max="6378" width="13.77734375" style="159" customWidth="1"/>
    <col min="6379" max="6379" width="11.88671875" style="159" customWidth="1"/>
    <col min="6380" max="6380" width="10.88671875" style="159" customWidth="1"/>
    <col min="6381" max="6382" width="11" style="159" customWidth="1"/>
    <col min="6383" max="6383" width="14.33203125" style="159" customWidth="1"/>
    <col min="6384" max="6384" width="12.6640625" style="159" customWidth="1"/>
    <col min="6385" max="6385" width="10" style="159" customWidth="1"/>
    <col min="6386" max="6386" width="14.77734375" style="159" customWidth="1"/>
    <col min="6387" max="6387" width="10" style="159" customWidth="1"/>
    <col min="6388" max="6388" width="15.33203125" style="159" customWidth="1"/>
    <col min="6389" max="6389" width="10" style="159" customWidth="1"/>
    <col min="6390" max="6390" width="10.88671875" style="159" customWidth="1"/>
    <col min="6391" max="6391" width="10" style="159" customWidth="1"/>
    <col min="6392" max="6392" width="10.88671875" style="159" customWidth="1"/>
    <col min="6393" max="6393" width="12.33203125" style="159" customWidth="1"/>
    <col min="6394" max="6400" width="11" style="159" customWidth="1"/>
    <col min="6401" max="6621" width="11" style="159"/>
    <col min="6622" max="6622" width="31.88671875" style="159" customWidth="1"/>
    <col min="6623" max="6623" width="11" style="159" customWidth="1"/>
    <col min="6624" max="6624" width="14.88671875" style="159" customWidth="1"/>
    <col min="6625" max="6626" width="11.44140625" style="159" customWidth="1"/>
    <col min="6627" max="6627" width="10" style="159" customWidth="1"/>
    <col min="6628" max="6628" width="11.44140625" style="159" customWidth="1"/>
    <col min="6629" max="6629" width="10" style="159" customWidth="1"/>
    <col min="6630" max="6630" width="11.21875" style="159" customWidth="1"/>
    <col min="6631" max="6631" width="10.88671875" style="159" customWidth="1"/>
    <col min="6632" max="6632" width="11" style="159" customWidth="1"/>
    <col min="6633" max="6633" width="10.33203125" style="159" customWidth="1"/>
    <col min="6634" max="6634" width="13.77734375" style="159" customWidth="1"/>
    <col min="6635" max="6635" width="11.88671875" style="159" customWidth="1"/>
    <col min="6636" max="6636" width="10.88671875" style="159" customWidth="1"/>
    <col min="6637" max="6638" width="11" style="159" customWidth="1"/>
    <col min="6639" max="6639" width="14.33203125" style="159" customWidth="1"/>
    <col min="6640" max="6640" width="12.6640625" style="159" customWidth="1"/>
    <col min="6641" max="6641" width="10" style="159" customWidth="1"/>
    <col min="6642" max="6642" width="14.77734375" style="159" customWidth="1"/>
    <col min="6643" max="6643" width="10" style="159" customWidth="1"/>
    <col min="6644" max="6644" width="15.33203125" style="159" customWidth="1"/>
    <col min="6645" max="6645" width="10" style="159" customWidth="1"/>
    <col min="6646" max="6646" width="10.88671875" style="159" customWidth="1"/>
    <col min="6647" max="6647" width="10" style="159" customWidth="1"/>
    <col min="6648" max="6648" width="10.88671875" style="159" customWidth="1"/>
    <col min="6649" max="6649" width="12.33203125" style="159" customWidth="1"/>
    <col min="6650" max="6656" width="11" style="159" customWidth="1"/>
    <col min="6657" max="6877" width="11" style="159"/>
    <col min="6878" max="6878" width="31.88671875" style="159" customWidth="1"/>
    <col min="6879" max="6879" width="11" style="159" customWidth="1"/>
    <col min="6880" max="6880" width="14.88671875" style="159" customWidth="1"/>
    <col min="6881" max="6882" width="11.44140625" style="159" customWidth="1"/>
    <col min="6883" max="6883" width="10" style="159" customWidth="1"/>
    <col min="6884" max="6884" width="11.44140625" style="159" customWidth="1"/>
    <col min="6885" max="6885" width="10" style="159" customWidth="1"/>
    <col min="6886" max="6886" width="11.21875" style="159" customWidth="1"/>
    <col min="6887" max="6887" width="10.88671875" style="159" customWidth="1"/>
    <col min="6888" max="6888" width="11" style="159" customWidth="1"/>
    <col min="6889" max="6889" width="10.33203125" style="159" customWidth="1"/>
    <col min="6890" max="6890" width="13.77734375" style="159" customWidth="1"/>
    <col min="6891" max="6891" width="11.88671875" style="159" customWidth="1"/>
    <col min="6892" max="6892" width="10.88671875" style="159" customWidth="1"/>
    <col min="6893" max="6894" width="11" style="159" customWidth="1"/>
    <col min="6895" max="6895" width="14.33203125" style="159" customWidth="1"/>
    <col min="6896" max="6896" width="12.6640625" style="159" customWidth="1"/>
    <col min="6897" max="6897" width="10" style="159" customWidth="1"/>
    <col min="6898" max="6898" width="14.77734375" style="159" customWidth="1"/>
    <col min="6899" max="6899" width="10" style="159" customWidth="1"/>
    <col min="6900" max="6900" width="15.33203125" style="159" customWidth="1"/>
    <col min="6901" max="6901" width="10" style="159" customWidth="1"/>
    <col min="6902" max="6902" width="10.88671875" style="159" customWidth="1"/>
    <col min="6903" max="6903" width="10" style="159" customWidth="1"/>
    <col min="6904" max="6904" width="10.88671875" style="159" customWidth="1"/>
    <col min="6905" max="6905" width="12.33203125" style="159" customWidth="1"/>
    <col min="6906" max="6912" width="11" style="159" customWidth="1"/>
    <col min="6913" max="7133" width="11" style="159"/>
    <col min="7134" max="7134" width="31.88671875" style="159" customWidth="1"/>
    <col min="7135" max="7135" width="11" style="159" customWidth="1"/>
    <col min="7136" max="7136" width="14.88671875" style="159" customWidth="1"/>
    <col min="7137" max="7138" width="11.44140625" style="159" customWidth="1"/>
    <col min="7139" max="7139" width="10" style="159" customWidth="1"/>
    <col min="7140" max="7140" width="11.44140625" style="159" customWidth="1"/>
    <col min="7141" max="7141" width="10" style="159" customWidth="1"/>
    <col min="7142" max="7142" width="11.21875" style="159" customWidth="1"/>
    <col min="7143" max="7143" width="10.88671875" style="159" customWidth="1"/>
    <col min="7144" max="7144" width="11" style="159" customWidth="1"/>
    <col min="7145" max="7145" width="10.33203125" style="159" customWidth="1"/>
    <col min="7146" max="7146" width="13.77734375" style="159" customWidth="1"/>
    <col min="7147" max="7147" width="11.88671875" style="159" customWidth="1"/>
    <col min="7148" max="7148" width="10.88671875" style="159" customWidth="1"/>
    <col min="7149" max="7150" width="11" style="159" customWidth="1"/>
    <col min="7151" max="7151" width="14.33203125" style="159" customWidth="1"/>
    <col min="7152" max="7152" width="12.6640625" style="159" customWidth="1"/>
    <col min="7153" max="7153" width="10" style="159" customWidth="1"/>
    <col min="7154" max="7154" width="14.77734375" style="159" customWidth="1"/>
    <col min="7155" max="7155" width="10" style="159" customWidth="1"/>
    <col min="7156" max="7156" width="15.33203125" style="159" customWidth="1"/>
    <col min="7157" max="7157" width="10" style="159" customWidth="1"/>
    <col min="7158" max="7158" width="10.88671875" style="159" customWidth="1"/>
    <col min="7159" max="7159" width="10" style="159" customWidth="1"/>
    <col min="7160" max="7160" width="10.88671875" style="159" customWidth="1"/>
    <col min="7161" max="7161" width="12.33203125" style="159" customWidth="1"/>
    <col min="7162" max="7168" width="11" style="159" customWidth="1"/>
    <col min="7169" max="7389" width="11" style="159"/>
    <col min="7390" max="7390" width="31.88671875" style="159" customWidth="1"/>
    <col min="7391" max="7391" width="11" style="159" customWidth="1"/>
    <col min="7392" max="7392" width="14.88671875" style="159" customWidth="1"/>
    <col min="7393" max="7394" width="11.44140625" style="159" customWidth="1"/>
    <col min="7395" max="7395" width="10" style="159" customWidth="1"/>
    <col min="7396" max="7396" width="11.44140625" style="159" customWidth="1"/>
    <col min="7397" max="7397" width="10" style="159" customWidth="1"/>
    <col min="7398" max="7398" width="11.21875" style="159" customWidth="1"/>
    <col min="7399" max="7399" width="10.88671875" style="159" customWidth="1"/>
    <col min="7400" max="7400" width="11" style="159" customWidth="1"/>
    <col min="7401" max="7401" width="10.33203125" style="159" customWidth="1"/>
    <col min="7402" max="7402" width="13.77734375" style="159" customWidth="1"/>
    <col min="7403" max="7403" width="11.88671875" style="159" customWidth="1"/>
    <col min="7404" max="7404" width="10.88671875" style="159" customWidth="1"/>
    <col min="7405" max="7406" width="11" style="159" customWidth="1"/>
    <col min="7407" max="7407" width="14.33203125" style="159" customWidth="1"/>
    <col min="7408" max="7408" width="12.6640625" style="159" customWidth="1"/>
    <col min="7409" max="7409" width="10" style="159" customWidth="1"/>
    <col min="7410" max="7410" width="14.77734375" style="159" customWidth="1"/>
    <col min="7411" max="7411" width="10" style="159" customWidth="1"/>
    <col min="7412" max="7412" width="15.33203125" style="159" customWidth="1"/>
    <col min="7413" max="7413" width="10" style="159" customWidth="1"/>
    <col min="7414" max="7414" width="10.88671875" style="159" customWidth="1"/>
    <col min="7415" max="7415" width="10" style="159" customWidth="1"/>
    <col min="7416" max="7416" width="10.88671875" style="159" customWidth="1"/>
    <col min="7417" max="7417" width="12.33203125" style="159" customWidth="1"/>
    <col min="7418" max="7424" width="11" style="159" customWidth="1"/>
    <col min="7425" max="7645" width="11" style="159"/>
    <col min="7646" max="7646" width="31.88671875" style="159" customWidth="1"/>
    <col min="7647" max="7647" width="11" style="159" customWidth="1"/>
    <col min="7648" max="7648" width="14.88671875" style="159" customWidth="1"/>
    <col min="7649" max="7650" width="11.44140625" style="159" customWidth="1"/>
    <col min="7651" max="7651" width="10" style="159" customWidth="1"/>
    <col min="7652" max="7652" width="11.44140625" style="159" customWidth="1"/>
    <col min="7653" max="7653" width="10" style="159" customWidth="1"/>
    <col min="7654" max="7654" width="11.21875" style="159" customWidth="1"/>
    <col min="7655" max="7655" width="10.88671875" style="159" customWidth="1"/>
    <col min="7656" max="7656" width="11" style="159" customWidth="1"/>
    <col min="7657" max="7657" width="10.33203125" style="159" customWidth="1"/>
    <col min="7658" max="7658" width="13.77734375" style="159" customWidth="1"/>
    <col min="7659" max="7659" width="11.88671875" style="159" customWidth="1"/>
    <col min="7660" max="7660" width="10.88671875" style="159" customWidth="1"/>
    <col min="7661" max="7662" width="11" style="159" customWidth="1"/>
    <col min="7663" max="7663" width="14.33203125" style="159" customWidth="1"/>
    <col min="7664" max="7664" width="12.6640625" style="159" customWidth="1"/>
    <col min="7665" max="7665" width="10" style="159" customWidth="1"/>
    <col min="7666" max="7666" width="14.77734375" style="159" customWidth="1"/>
    <col min="7667" max="7667" width="10" style="159" customWidth="1"/>
    <col min="7668" max="7668" width="15.33203125" style="159" customWidth="1"/>
    <col min="7669" max="7669" width="10" style="159" customWidth="1"/>
    <col min="7670" max="7670" width="10.88671875" style="159" customWidth="1"/>
    <col min="7671" max="7671" width="10" style="159" customWidth="1"/>
    <col min="7672" max="7672" width="10.88671875" style="159" customWidth="1"/>
    <col min="7673" max="7673" width="12.33203125" style="159" customWidth="1"/>
    <col min="7674" max="7680" width="11" style="159" customWidth="1"/>
    <col min="7681" max="7901" width="11" style="159"/>
    <col min="7902" max="7902" width="31.88671875" style="159" customWidth="1"/>
    <col min="7903" max="7903" width="11" style="159" customWidth="1"/>
    <col min="7904" max="7904" width="14.88671875" style="159" customWidth="1"/>
    <col min="7905" max="7906" width="11.44140625" style="159" customWidth="1"/>
    <col min="7907" max="7907" width="10" style="159" customWidth="1"/>
    <col min="7908" max="7908" width="11.44140625" style="159" customWidth="1"/>
    <col min="7909" max="7909" width="10" style="159" customWidth="1"/>
    <col min="7910" max="7910" width="11.21875" style="159" customWidth="1"/>
    <col min="7911" max="7911" width="10.88671875" style="159" customWidth="1"/>
    <col min="7912" max="7912" width="11" style="159" customWidth="1"/>
    <col min="7913" max="7913" width="10.33203125" style="159" customWidth="1"/>
    <col min="7914" max="7914" width="13.77734375" style="159" customWidth="1"/>
    <col min="7915" max="7915" width="11.88671875" style="159" customWidth="1"/>
    <col min="7916" max="7916" width="10.88671875" style="159" customWidth="1"/>
    <col min="7917" max="7918" width="11" style="159" customWidth="1"/>
    <col min="7919" max="7919" width="14.33203125" style="159" customWidth="1"/>
    <col min="7920" max="7920" width="12.6640625" style="159" customWidth="1"/>
    <col min="7921" max="7921" width="10" style="159" customWidth="1"/>
    <col min="7922" max="7922" width="14.77734375" style="159" customWidth="1"/>
    <col min="7923" max="7923" width="10" style="159" customWidth="1"/>
    <col min="7924" max="7924" width="15.33203125" style="159" customWidth="1"/>
    <col min="7925" max="7925" width="10" style="159" customWidth="1"/>
    <col min="7926" max="7926" width="10.88671875" style="159" customWidth="1"/>
    <col min="7927" max="7927" width="10" style="159" customWidth="1"/>
    <col min="7928" max="7928" width="10.88671875" style="159" customWidth="1"/>
    <col min="7929" max="7929" width="12.33203125" style="159" customWidth="1"/>
    <col min="7930" max="7936" width="11" style="159" customWidth="1"/>
    <col min="7937" max="8157" width="11" style="159"/>
    <col min="8158" max="8158" width="31.88671875" style="159" customWidth="1"/>
    <col min="8159" max="8159" width="11" style="159" customWidth="1"/>
    <col min="8160" max="8160" width="14.88671875" style="159" customWidth="1"/>
    <col min="8161" max="8162" width="11.44140625" style="159" customWidth="1"/>
    <col min="8163" max="8163" width="10" style="159" customWidth="1"/>
    <col min="8164" max="8164" width="11.44140625" style="159" customWidth="1"/>
    <col min="8165" max="8165" width="10" style="159" customWidth="1"/>
    <col min="8166" max="8166" width="11.21875" style="159" customWidth="1"/>
    <col min="8167" max="8167" width="10.88671875" style="159" customWidth="1"/>
    <col min="8168" max="8168" width="11" style="159" customWidth="1"/>
    <col min="8169" max="8169" width="10.33203125" style="159" customWidth="1"/>
    <col min="8170" max="8170" width="13.77734375" style="159" customWidth="1"/>
    <col min="8171" max="8171" width="11.88671875" style="159" customWidth="1"/>
    <col min="8172" max="8172" width="10.88671875" style="159" customWidth="1"/>
    <col min="8173" max="8174" width="11" style="159" customWidth="1"/>
    <col min="8175" max="8175" width="14.33203125" style="159" customWidth="1"/>
    <col min="8176" max="8176" width="12.6640625" style="159" customWidth="1"/>
    <col min="8177" max="8177" width="10" style="159" customWidth="1"/>
    <col min="8178" max="8178" width="14.77734375" style="159" customWidth="1"/>
    <col min="8179" max="8179" width="10" style="159" customWidth="1"/>
    <col min="8180" max="8180" width="15.33203125" style="159" customWidth="1"/>
    <col min="8181" max="8181" width="10" style="159" customWidth="1"/>
    <col min="8182" max="8182" width="10.88671875" style="159" customWidth="1"/>
    <col min="8183" max="8183" width="10" style="159" customWidth="1"/>
    <col min="8184" max="8184" width="10.88671875" style="159" customWidth="1"/>
    <col min="8185" max="8185" width="12.33203125" style="159" customWidth="1"/>
    <col min="8186" max="8192" width="11" style="159" customWidth="1"/>
    <col min="8193" max="8413" width="11" style="159"/>
    <col min="8414" max="8414" width="31.88671875" style="159" customWidth="1"/>
    <col min="8415" max="8415" width="11" style="159" customWidth="1"/>
    <col min="8416" max="8416" width="14.88671875" style="159" customWidth="1"/>
    <col min="8417" max="8418" width="11.44140625" style="159" customWidth="1"/>
    <col min="8419" max="8419" width="10" style="159" customWidth="1"/>
    <col min="8420" max="8420" width="11.44140625" style="159" customWidth="1"/>
    <col min="8421" max="8421" width="10" style="159" customWidth="1"/>
    <col min="8422" max="8422" width="11.21875" style="159" customWidth="1"/>
    <col min="8423" max="8423" width="10.88671875" style="159" customWidth="1"/>
    <col min="8424" max="8424" width="11" style="159" customWidth="1"/>
    <col min="8425" max="8425" width="10.33203125" style="159" customWidth="1"/>
    <col min="8426" max="8426" width="13.77734375" style="159" customWidth="1"/>
    <col min="8427" max="8427" width="11.88671875" style="159" customWidth="1"/>
    <col min="8428" max="8428" width="10.88671875" style="159" customWidth="1"/>
    <col min="8429" max="8430" width="11" style="159" customWidth="1"/>
    <col min="8431" max="8431" width="14.33203125" style="159" customWidth="1"/>
    <col min="8432" max="8432" width="12.6640625" style="159" customWidth="1"/>
    <col min="8433" max="8433" width="10" style="159" customWidth="1"/>
    <col min="8434" max="8434" width="14.77734375" style="159" customWidth="1"/>
    <col min="8435" max="8435" width="10" style="159" customWidth="1"/>
    <col min="8436" max="8436" width="15.33203125" style="159" customWidth="1"/>
    <col min="8437" max="8437" width="10" style="159" customWidth="1"/>
    <col min="8438" max="8438" width="10.88671875" style="159" customWidth="1"/>
    <col min="8439" max="8439" width="10" style="159" customWidth="1"/>
    <col min="8440" max="8440" width="10.88671875" style="159" customWidth="1"/>
    <col min="8441" max="8441" width="12.33203125" style="159" customWidth="1"/>
    <col min="8442" max="8448" width="11" style="159" customWidth="1"/>
    <col min="8449" max="8669" width="11" style="159"/>
    <col min="8670" max="8670" width="31.88671875" style="159" customWidth="1"/>
    <col min="8671" max="8671" width="11" style="159" customWidth="1"/>
    <col min="8672" max="8672" width="14.88671875" style="159" customWidth="1"/>
    <col min="8673" max="8674" width="11.44140625" style="159" customWidth="1"/>
    <col min="8675" max="8675" width="10" style="159" customWidth="1"/>
    <col min="8676" max="8676" width="11.44140625" style="159" customWidth="1"/>
    <col min="8677" max="8677" width="10" style="159" customWidth="1"/>
    <col min="8678" max="8678" width="11.21875" style="159" customWidth="1"/>
    <col min="8679" max="8679" width="10.88671875" style="159" customWidth="1"/>
    <col min="8680" max="8680" width="11" style="159" customWidth="1"/>
    <col min="8681" max="8681" width="10.33203125" style="159" customWidth="1"/>
    <col min="8682" max="8682" width="13.77734375" style="159" customWidth="1"/>
    <col min="8683" max="8683" width="11.88671875" style="159" customWidth="1"/>
    <col min="8684" max="8684" width="10.88671875" style="159" customWidth="1"/>
    <col min="8685" max="8686" width="11" style="159" customWidth="1"/>
    <col min="8687" max="8687" width="14.33203125" style="159" customWidth="1"/>
    <col min="8688" max="8688" width="12.6640625" style="159" customWidth="1"/>
    <col min="8689" max="8689" width="10" style="159" customWidth="1"/>
    <col min="8690" max="8690" width="14.77734375" style="159" customWidth="1"/>
    <col min="8691" max="8691" width="10" style="159" customWidth="1"/>
    <col min="8692" max="8692" width="15.33203125" style="159" customWidth="1"/>
    <col min="8693" max="8693" width="10" style="159" customWidth="1"/>
    <col min="8694" max="8694" width="10.88671875" style="159" customWidth="1"/>
    <col min="8695" max="8695" width="10" style="159" customWidth="1"/>
    <col min="8696" max="8696" width="10.88671875" style="159" customWidth="1"/>
    <col min="8697" max="8697" width="12.33203125" style="159" customWidth="1"/>
    <col min="8698" max="8704" width="11" style="159" customWidth="1"/>
    <col min="8705" max="8925" width="11" style="159"/>
    <col min="8926" max="8926" width="31.88671875" style="159" customWidth="1"/>
    <col min="8927" max="8927" width="11" style="159" customWidth="1"/>
    <col min="8928" max="8928" width="14.88671875" style="159" customWidth="1"/>
    <col min="8929" max="8930" width="11.44140625" style="159" customWidth="1"/>
    <col min="8931" max="8931" width="10" style="159" customWidth="1"/>
    <col min="8932" max="8932" width="11.44140625" style="159" customWidth="1"/>
    <col min="8933" max="8933" width="10" style="159" customWidth="1"/>
    <col min="8934" max="8934" width="11.21875" style="159" customWidth="1"/>
    <col min="8935" max="8935" width="10.88671875" style="159" customWidth="1"/>
    <col min="8936" max="8936" width="11" style="159" customWidth="1"/>
    <col min="8937" max="8937" width="10.33203125" style="159" customWidth="1"/>
    <col min="8938" max="8938" width="13.77734375" style="159" customWidth="1"/>
    <col min="8939" max="8939" width="11.88671875" style="159" customWidth="1"/>
    <col min="8940" max="8940" width="10.88671875" style="159" customWidth="1"/>
    <col min="8941" max="8942" width="11" style="159" customWidth="1"/>
    <col min="8943" max="8943" width="14.33203125" style="159" customWidth="1"/>
    <col min="8944" max="8944" width="12.6640625" style="159" customWidth="1"/>
    <col min="8945" max="8945" width="10" style="159" customWidth="1"/>
    <col min="8946" max="8946" width="14.77734375" style="159" customWidth="1"/>
    <col min="8947" max="8947" width="10" style="159" customWidth="1"/>
    <col min="8948" max="8948" width="15.33203125" style="159" customWidth="1"/>
    <col min="8949" max="8949" width="10" style="159" customWidth="1"/>
    <col min="8950" max="8950" width="10.88671875" style="159" customWidth="1"/>
    <col min="8951" max="8951" width="10" style="159" customWidth="1"/>
    <col min="8952" max="8952" width="10.88671875" style="159" customWidth="1"/>
    <col min="8953" max="8953" width="12.33203125" style="159" customWidth="1"/>
    <col min="8954" max="8960" width="11" style="159" customWidth="1"/>
    <col min="8961" max="9181" width="11" style="159"/>
    <col min="9182" max="9182" width="31.88671875" style="159" customWidth="1"/>
    <col min="9183" max="9183" width="11" style="159" customWidth="1"/>
    <col min="9184" max="9184" width="14.88671875" style="159" customWidth="1"/>
    <col min="9185" max="9186" width="11.44140625" style="159" customWidth="1"/>
    <col min="9187" max="9187" width="10" style="159" customWidth="1"/>
    <col min="9188" max="9188" width="11.44140625" style="159" customWidth="1"/>
    <col min="9189" max="9189" width="10" style="159" customWidth="1"/>
    <col min="9190" max="9190" width="11.21875" style="159" customWidth="1"/>
    <col min="9191" max="9191" width="10.88671875" style="159" customWidth="1"/>
    <col min="9192" max="9192" width="11" style="159" customWidth="1"/>
    <col min="9193" max="9193" width="10.33203125" style="159" customWidth="1"/>
    <col min="9194" max="9194" width="13.77734375" style="159" customWidth="1"/>
    <col min="9195" max="9195" width="11.88671875" style="159" customWidth="1"/>
    <col min="9196" max="9196" width="10.88671875" style="159" customWidth="1"/>
    <col min="9197" max="9198" width="11" style="159" customWidth="1"/>
    <col min="9199" max="9199" width="14.33203125" style="159" customWidth="1"/>
    <col min="9200" max="9200" width="12.6640625" style="159" customWidth="1"/>
    <col min="9201" max="9201" width="10" style="159" customWidth="1"/>
    <col min="9202" max="9202" width="14.77734375" style="159" customWidth="1"/>
    <col min="9203" max="9203" width="10" style="159" customWidth="1"/>
    <col min="9204" max="9204" width="15.33203125" style="159" customWidth="1"/>
    <col min="9205" max="9205" width="10" style="159" customWidth="1"/>
    <col min="9206" max="9206" width="10.88671875" style="159" customWidth="1"/>
    <col min="9207" max="9207" width="10" style="159" customWidth="1"/>
    <col min="9208" max="9208" width="10.88671875" style="159" customWidth="1"/>
    <col min="9209" max="9209" width="12.33203125" style="159" customWidth="1"/>
    <col min="9210" max="9216" width="11" style="159" customWidth="1"/>
    <col min="9217" max="9437" width="11" style="159"/>
    <col min="9438" max="9438" width="31.88671875" style="159" customWidth="1"/>
    <col min="9439" max="9439" width="11" style="159" customWidth="1"/>
    <col min="9440" max="9440" width="14.88671875" style="159" customWidth="1"/>
    <col min="9441" max="9442" width="11.44140625" style="159" customWidth="1"/>
    <col min="9443" max="9443" width="10" style="159" customWidth="1"/>
    <col min="9444" max="9444" width="11.44140625" style="159" customWidth="1"/>
    <col min="9445" max="9445" width="10" style="159" customWidth="1"/>
    <col min="9446" max="9446" width="11.21875" style="159" customWidth="1"/>
    <col min="9447" max="9447" width="10.88671875" style="159" customWidth="1"/>
    <col min="9448" max="9448" width="11" style="159" customWidth="1"/>
    <col min="9449" max="9449" width="10.33203125" style="159" customWidth="1"/>
    <col min="9450" max="9450" width="13.77734375" style="159" customWidth="1"/>
    <col min="9451" max="9451" width="11.88671875" style="159" customWidth="1"/>
    <col min="9452" max="9452" width="10.88671875" style="159" customWidth="1"/>
    <col min="9453" max="9454" width="11" style="159" customWidth="1"/>
    <col min="9455" max="9455" width="14.33203125" style="159" customWidth="1"/>
    <col min="9456" max="9456" width="12.6640625" style="159" customWidth="1"/>
    <col min="9457" max="9457" width="10" style="159" customWidth="1"/>
    <col min="9458" max="9458" width="14.77734375" style="159" customWidth="1"/>
    <col min="9459" max="9459" width="10" style="159" customWidth="1"/>
    <col min="9460" max="9460" width="15.33203125" style="159" customWidth="1"/>
    <col min="9461" max="9461" width="10" style="159" customWidth="1"/>
    <col min="9462" max="9462" width="10.88671875" style="159" customWidth="1"/>
    <col min="9463" max="9463" width="10" style="159" customWidth="1"/>
    <col min="9464" max="9464" width="10.88671875" style="159" customWidth="1"/>
    <col min="9465" max="9465" width="12.33203125" style="159" customWidth="1"/>
    <col min="9466" max="9472" width="11" style="159" customWidth="1"/>
    <col min="9473" max="9693" width="11" style="159"/>
    <col min="9694" max="9694" width="31.88671875" style="159" customWidth="1"/>
    <col min="9695" max="9695" width="11" style="159" customWidth="1"/>
    <col min="9696" max="9696" width="14.88671875" style="159" customWidth="1"/>
    <col min="9697" max="9698" width="11.44140625" style="159" customWidth="1"/>
    <col min="9699" max="9699" width="10" style="159" customWidth="1"/>
    <col min="9700" max="9700" width="11.44140625" style="159" customWidth="1"/>
    <col min="9701" max="9701" width="10" style="159" customWidth="1"/>
    <col min="9702" max="9702" width="11.21875" style="159" customWidth="1"/>
    <col min="9703" max="9703" width="10.88671875" style="159" customWidth="1"/>
    <col min="9704" max="9704" width="11" style="159" customWidth="1"/>
    <col min="9705" max="9705" width="10.33203125" style="159" customWidth="1"/>
    <col min="9706" max="9706" width="13.77734375" style="159" customWidth="1"/>
    <col min="9707" max="9707" width="11.88671875" style="159" customWidth="1"/>
    <col min="9708" max="9708" width="10.88671875" style="159" customWidth="1"/>
    <col min="9709" max="9710" width="11" style="159" customWidth="1"/>
    <col min="9711" max="9711" width="14.33203125" style="159" customWidth="1"/>
    <col min="9712" max="9712" width="12.6640625" style="159" customWidth="1"/>
    <col min="9713" max="9713" width="10" style="159" customWidth="1"/>
    <col min="9714" max="9714" width="14.77734375" style="159" customWidth="1"/>
    <col min="9715" max="9715" width="10" style="159" customWidth="1"/>
    <col min="9716" max="9716" width="15.33203125" style="159" customWidth="1"/>
    <col min="9717" max="9717" width="10" style="159" customWidth="1"/>
    <col min="9718" max="9718" width="10.88671875" style="159" customWidth="1"/>
    <col min="9719" max="9719" width="10" style="159" customWidth="1"/>
    <col min="9720" max="9720" width="10.88671875" style="159" customWidth="1"/>
    <col min="9721" max="9721" width="12.33203125" style="159" customWidth="1"/>
    <col min="9722" max="9728" width="11" style="159" customWidth="1"/>
    <col min="9729" max="9949" width="11" style="159"/>
    <col min="9950" max="9950" width="31.88671875" style="159" customWidth="1"/>
    <col min="9951" max="9951" width="11" style="159" customWidth="1"/>
    <col min="9952" max="9952" width="14.88671875" style="159" customWidth="1"/>
    <col min="9953" max="9954" width="11.44140625" style="159" customWidth="1"/>
    <col min="9955" max="9955" width="10" style="159" customWidth="1"/>
    <col min="9956" max="9956" width="11.44140625" style="159" customWidth="1"/>
    <col min="9957" max="9957" width="10" style="159" customWidth="1"/>
    <col min="9958" max="9958" width="11.21875" style="159" customWidth="1"/>
    <col min="9959" max="9959" width="10.88671875" style="159" customWidth="1"/>
    <col min="9960" max="9960" width="11" style="159" customWidth="1"/>
    <col min="9961" max="9961" width="10.33203125" style="159" customWidth="1"/>
    <col min="9962" max="9962" width="13.77734375" style="159" customWidth="1"/>
    <col min="9963" max="9963" width="11.88671875" style="159" customWidth="1"/>
    <col min="9964" max="9964" width="10.88671875" style="159" customWidth="1"/>
    <col min="9965" max="9966" width="11" style="159" customWidth="1"/>
    <col min="9967" max="9967" width="14.33203125" style="159" customWidth="1"/>
    <col min="9968" max="9968" width="12.6640625" style="159" customWidth="1"/>
    <col min="9969" max="9969" width="10" style="159" customWidth="1"/>
    <col min="9970" max="9970" width="14.77734375" style="159" customWidth="1"/>
    <col min="9971" max="9971" width="10" style="159" customWidth="1"/>
    <col min="9972" max="9972" width="15.33203125" style="159" customWidth="1"/>
    <col min="9973" max="9973" width="10" style="159" customWidth="1"/>
    <col min="9974" max="9974" width="10.88671875" style="159" customWidth="1"/>
    <col min="9975" max="9975" width="10" style="159" customWidth="1"/>
    <col min="9976" max="9976" width="10.88671875" style="159" customWidth="1"/>
    <col min="9977" max="9977" width="12.33203125" style="159" customWidth="1"/>
    <col min="9978" max="9984" width="11" style="159" customWidth="1"/>
    <col min="9985" max="10205" width="11" style="159"/>
    <col min="10206" max="10206" width="31.88671875" style="159" customWidth="1"/>
    <col min="10207" max="10207" width="11" style="159" customWidth="1"/>
    <col min="10208" max="10208" width="14.88671875" style="159" customWidth="1"/>
    <col min="10209" max="10210" width="11.44140625" style="159" customWidth="1"/>
    <col min="10211" max="10211" width="10" style="159" customWidth="1"/>
    <col min="10212" max="10212" width="11.44140625" style="159" customWidth="1"/>
    <col min="10213" max="10213" width="10" style="159" customWidth="1"/>
    <col min="10214" max="10214" width="11.21875" style="159" customWidth="1"/>
    <col min="10215" max="10215" width="10.88671875" style="159" customWidth="1"/>
    <col min="10216" max="10216" width="11" style="159" customWidth="1"/>
    <col min="10217" max="10217" width="10.33203125" style="159" customWidth="1"/>
    <col min="10218" max="10218" width="13.77734375" style="159" customWidth="1"/>
    <col min="10219" max="10219" width="11.88671875" style="159" customWidth="1"/>
    <col min="10220" max="10220" width="10.88671875" style="159" customWidth="1"/>
    <col min="10221" max="10222" width="11" style="159" customWidth="1"/>
    <col min="10223" max="10223" width="14.33203125" style="159" customWidth="1"/>
    <col min="10224" max="10224" width="12.6640625" style="159" customWidth="1"/>
    <col min="10225" max="10225" width="10" style="159" customWidth="1"/>
    <col min="10226" max="10226" width="14.77734375" style="159" customWidth="1"/>
    <col min="10227" max="10227" width="10" style="159" customWidth="1"/>
    <col min="10228" max="10228" width="15.33203125" style="159" customWidth="1"/>
    <col min="10229" max="10229" width="10" style="159" customWidth="1"/>
    <col min="10230" max="10230" width="10.88671875" style="159" customWidth="1"/>
    <col min="10231" max="10231" width="10" style="159" customWidth="1"/>
    <col min="10232" max="10232" width="10.88671875" style="159" customWidth="1"/>
    <col min="10233" max="10233" width="12.33203125" style="159" customWidth="1"/>
    <col min="10234" max="10240" width="11" style="159" customWidth="1"/>
    <col min="10241" max="10461" width="11" style="159"/>
    <col min="10462" max="10462" width="31.88671875" style="159" customWidth="1"/>
    <col min="10463" max="10463" width="11" style="159" customWidth="1"/>
    <col min="10464" max="10464" width="14.88671875" style="159" customWidth="1"/>
    <col min="10465" max="10466" width="11.44140625" style="159" customWidth="1"/>
    <col min="10467" max="10467" width="10" style="159" customWidth="1"/>
    <col min="10468" max="10468" width="11.44140625" style="159" customWidth="1"/>
    <col min="10469" max="10469" width="10" style="159" customWidth="1"/>
    <col min="10470" max="10470" width="11.21875" style="159" customWidth="1"/>
    <col min="10471" max="10471" width="10.88671875" style="159" customWidth="1"/>
    <col min="10472" max="10472" width="11" style="159" customWidth="1"/>
    <col min="10473" max="10473" width="10.33203125" style="159" customWidth="1"/>
    <col min="10474" max="10474" width="13.77734375" style="159" customWidth="1"/>
    <col min="10475" max="10475" width="11.88671875" style="159" customWidth="1"/>
    <col min="10476" max="10476" width="10.88671875" style="159" customWidth="1"/>
    <col min="10477" max="10478" width="11" style="159" customWidth="1"/>
    <col min="10479" max="10479" width="14.33203125" style="159" customWidth="1"/>
    <col min="10480" max="10480" width="12.6640625" style="159" customWidth="1"/>
    <col min="10481" max="10481" width="10" style="159" customWidth="1"/>
    <col min="10482" max="10482" width="14.77734375" style="159" customWidth="1"/>
    <col min="10483" max="10483" width="10" style="159" customWidth="1"/>
    <col min="10484" max="10484" width="15.33203125" style="159" customWidth="1"/>
    <col min="10485" max="10485" width="10" style="159" customWidth="1"/>
    <col min="10486" max="10486" width="10.88671875" style="159" customWidth="1"/>
    <col min="10487" max="10487" width="10" style="159" customWidth="1"/>
    <col min="10488" max="10488" width="10.88671875" style="159" customWidth="1"/>
    <col min="10489" max="10489" width="12.33203125" style="159" customWidth="1"/>
    <col min="10490" max="10496" width="11" style="159" customWidth="1"/>
    <col min="10497" max="10717" width="11" style="159"/>
    <col min="10718" max="10718" width="31.88671875" style="159" customWidth="1"/>
    <col min="10719" max="10719" width="11" style="159" customWidth="1"/>
    <col min="10720" max="10720" width="14.88671875" style="159" customWidth="1"/>
    <col min="10721" max="10722" width="11.44140625" style="159" customWidth="1"/>
    <col min="10723" max="10723" width="10" style="159" customWidth="1"/>
    <col min="10724" max="10724" width="11.44140625" style="159" customWidth="1"/>
    <col min="10725" max="10725" width="10" style="159" customWidth="1"/>
    <col min="10726" max="10726" width="11.21875" style="159" customWidth="1"/>
    <col min="10727" max="10727" width="10.88671875" style="159" customWidth="1"/>
    <col min="10728" max="10728" width="11" style="159" customWidth="1"/>
    <col min="10729" max="10729" width="10.33203125" style="159" customWidth="1"/>
    <col min="10730" max="10730" width="13.77734375" style="159" customWidth="1"/>
    <col min="10731" max="10731" width="11.88671875" style="159" customWidth="1"/>
    <col min="10732" max="10732" width="10.88671875" style="159" customWidth="1"/>
    <col min="10733" max="10734" width="11" style="159" customWidth="1"/>
    <col min="10735" max="10735" width="14.33203125" style="159" customWidth="1"/>
    <col min="10736" max="10736" width="12.6640625" style="159" customWidth="1"/>
    <col min="10737" max="10737" width="10" style="159" customWidth="1"/>
    <col min="10738" max="10738" width="14.77734375" style="159" customWidth="1"/>
    <col min="10739" max="10739" width="10" style="159" customWidth="1"/>
    <col min="10740" max="10740" width="15.33203125" style="159" customWidth="1"/>
    <col min="10741" max="10741" width="10" style="159" customWidth="1"/>
    <col min="10742" max="10742" width="10.88671875" style="159" customWidth="1"/>
    <col min="10743" max="10743" width="10" style="159" customWidth="1"/>
    <col min="10744" max="10744" width="10.88671875" style="159" customWidth="1"/>
    <col min="10745" max="10745" width="12.33203125" style="159" customWidth="1"/>
    <col min="10746" max="10752" width="11" style="159" customWidth="1"/>
    <col min="10753" max="10973" width="11" style="159"/>
    <col min="10974" max="10974" width="31.88671875" style="159" customWidth="1"/>
    <col min="10975" max="10975" width="11" style="159" customWidth="1"/>
    <col min="10976" max="10976" width="14.88671875" style="159" customWidth="1"/>
    <col min="10977" max="10978" width="11.44140625" style="159" customWidth="1"/>
    <col min="10979" max="10979" width="10" style="159" customWidth="1"/>
    <col min="10980" max="10980" width="11.44140625" style="159" customWidth="1"/>
    <col min="10981" max="10981" width="10" style="159" customWidth="1"/>
    <col min="10982" max="10982" width="11.21875" style="159" customWidth="1"/>
    <col min="10983" max="10983" width="10.88671875" style="159" customWidth="1"/>
    <col min="10984" max="10984" width="11" style="159" customWidth="1"/>
    <col min="10985" max="10985" width="10.33203125" style="159" customWidth="1"/>
    <col min="10986" max="10986" width="13.77734375" style="159" customWidth="1"/>
    <col min="10987" max="10987" width="11.88671875" style="159" customWidth="1"/>
    <col min="10988" max="10988" width="10.88671875" style="159" customWidth="1"/>
    <col min="10989" max="10990" width="11" style="159" customWidth="1"/>
    <col min="10991" max="10991" width="14.33203125" style="159" customWidth="1"/>
    <col min="10992" max="10992" width="12.6640625" style="159" customWidth="1"/>
    <col min="10993" max="10993" width="10" style="159" customWidth="1"/>
    <col min="10994" max="10994" width="14.77734375" style="159" customWidth="1"/>
    <col min="10995" max="10995" width="10" style="159" customWidth="1"/>
    <col min="10996" max="10996" width="15.33203125" style="159" customWidth="1"/>
    <col min="10997" max="10997" width="10" style="159" customWidth="1"/>
    <col min="10998" max="10998" width="10.88671875" style="159" customWidth="1"/>
    <col min="10999" max="10999" width="10" style="159" customWidth="1"/>
    <col min="11000" max="11000" width="10.88671875" style="159" customWidth="1"/>
    <col min="11001" max="11001" width="12.33203125" style="159" customWidth="1"/>
    <col min="11002" max="11008" width="11" style="159" customWidth="1"/>
    <col min="11009" max="11229" width="11" style="159"/>
    <col min="11230" max="11230" width="31.88671875" style="159" customWidth="1"/>
    <col min="11231" max="11231" width="11" style="159" customWidth="1"/>
    <col min="11232" max="11232" width="14.88671875" style="159" customWidth="1"/>
    <col min="11233" max="11234" width="11.44140625" style="159" customWidth="1"/>
    <col min="11235" max="11235" width="10" style="159" customWidth="1"/>
    <col min="11236" max="11236" width="11.44140625" style="159" customWidth="1"/>
    <col min="11237" max="11237" width="10" style="159" customWidth="1"/>
    <col min="11238" max="11238" width="11.21875" style="159" customWidth="1"/>
    <col min="11239" max="11239" width="10.88671875" style="159" customWidth="1"/>
    <col min="11240" max="11240" width="11" style="159" customWidth="1"/>
    <col min="11241" max="11241" width="10.33203125" style="159" customWidth="1"/>
    <col min="11242" max="11242" width="13.77734375" style="159" customWidth="1"/>
    <col min="11243" max="11243" width="11.88671875" style="159" customWidth="1"/>
    <col min="11244" max="11244" width="10.88671875" style="159" customWidth="1"/>
    <col min="11245" max="11246" width="11" style="159" customWidth="1"/>
    <col min="11247" max="11247" width="14.33203125" style="159" customWidth="1"/>
    <col min="11248" max="11248" width="12.6640625" style="159" customWidth="1"/>
    <col min="11249" max="11249" width="10" style="159" customWidth="1"/>
    <col min="11250" max="11250" width="14.77734375" style="159" customWidth="1"/>
    <col min="11251" max="11251" width="10" style="159" customWidth="1"/>
    <col min="11252" max="11252" width="15.33203125" style="159" customWidth="1"/>
    <col min="11253" max="11253" width="10" style="159" customWidth="1"/>
    <col min="11254" max="11254" width="10.88671875" style="159" customWidth="1"/>
    <col min="11255" max="11255" width="10" style="159" customWidth="1"/>
    <col min="11256" max="11256" width="10.88671875" style="159" customWidth="1"/>
    <col min="11257" max="11257" width="12.33203125" style="159" customWidth="1"/>
    <col min="11258" max="11264" width="11" style="159" customWidth="1"/>
    <col min="11265" max="11485" width="11" style="159"/>
    <col min="11486" max="11486" width="31.88671875" style="159" customWidth="1"/>
    <col min="11487" max="11487" width="11" style="159" customWidth="1"/>
    <col min="11488" max="11488" width="14.88671875" style="159" customWidth="1"/>
    <col min="11489" max="11490" width="11.44140625" style="159" customWidth="1"/>
    <col min="11491" max="11491" width="10" style="159" customWidth="1"/>
    <col min="11492" max="11492" width="11.44140625" style="159" customWidth="1"/>
    <col min="11493" max="11493" width="10" style="159" customWidth="1"/>
    <col min="11494" max="11494" width="11.21875" style="159" customWidth="1"/>
    <col min="11495" max="11495" width="10.88671875" style="159" customWidth="1"/>
    <col min="11496" max="11496" width="11" style="159" customWidth="1"/>
    <col min="11497" max="11497" width="10.33203125" style="159" customWidth="1"/>
    <col min="11498" max="11498" width="13.77734375" style="159" customWidth="1"/>
    <col min="11499" max="11499" width="11.88671875" style="159" customWidth="1"/>
    <col min="11500" max="11500" width="10.88671875" style="159" customWidth="1"/>
    <col min="11501" max="11502" width="11" style="159" customWidth="1"/>
    <col min="11503" max="11503" width="14.33203125" style="159" customWidth="1"/>
    <col min="11504" max="11504" width="12.6640625" style="159" customWidth="1"/>
    <col min="11505" max="11505" width="10" style="159" customWidth="1"/>
    <col min="11506" max="11506" width="14.77734375" style="159" customWidth="1"/>
    <col min="11507" max="11507" width="10" style="159" customWidth="1"/>
    <col min="11508" max="11508" width="15.33203125" style="159" customWidth="1"/>
    <col min="11509" max="11509" width="10" style="159" customWidth="1"/>
    <col min="11510" max="11510" width="10.88671875" style="159" customWidth="1"/>
    <col min="11511" max="11511" width="10" style="159" customWidth="1"/>
    <col min="11512" max="11512" width="10.88671875" style="159" customWidth="1"/>
    <col min="11513" max="11513" width="12.33203125" style="159" customWidth="1"/>
    <col min="11514" max="11520" width="11" style="159" customWidth="1"/>
    <col min="11521" max="11741" width="11" style="159"/>
    <col min="11742" max="11742" width="31.88671875" style="159" customWidth="1"/>
    <col min="11743" max="11743" width="11" style="159" customWidth="1"/>
    <col min="11744" max="11744" width="14.88671875" style="159" customWidth="1"/>
    <col min="11745" max="11746" width="11.44140625" style="159" customWidth="1"/>
    <col min="11747" max="11747" width="10" style="159" customWidth="1"/>
    <col min="11748" max="11748" width="11.44140625" style="159" customWidth="1"/>
    <col min="11749" max="11749" width="10" style="159" customWidth="1"/>
    <col min="11750" max="11750" width="11.21875" style="159" customWidth="1"/>
    <col min="11751" max="11751" width="10.88671875" style="159" customWidth="1"/>
    <col min="11752" max="11752" width="11" style="159" customWidth="1"/>
    <col min="11753" max="11753" width="10.33203125" style="159" customWidth="1"/>
    <col min="11754" max="11754" width="13.77734375" style="159" customWidth="1"/>
    <col min="11755" max="11755" width="11.88671875" style="159" customWidth="1"/>
    <col min="11756" max="11756" width="10.88671875" style="159" customWidth="1"/>
    <col min="11757" max="11758" width="11" style="159" customWidth="1"/>
    <col min="11759" max="11759" width="14.33203125" style="159" customWidth="1"/>
    <col min="11760" max="11760" width="12.6640625" style="159" customWidth="1"/>
    <col min="11761" max="11761" width="10" style="159" customWidth="1"/>
    <col min="11762" max="11762" width="14.77734375" style="159" customWidth="1"/>
    <col min="11763" max="11763" width="10" style="159" customWidth="1"/>
    <col min="11764" max="11764" width="15.33203125" style="159" customWidth="1"/>
    <col min="11765" max="11765" width="10" style="159" customWidth="1"/>
    <col min="11766" max="11766" width="10.88671875" style="159" customWidth="1"/>
    <col min="11767" max="11767" width="10" style="159" customWidth="1"/>
    <col min="11768" max="11768" width="10.88671875" style="159" customWidth="1"/>
    <col min="11769" max="11769" width="12.33203125" style="159" customWidth="1"/>
    <col min="11770" max="11776" width="11" style="159" customWidth="1"/>
    <col min="11777" max="11997" width="11" style="159"/>
    <col min="11998" max="11998" width="31.88671875" style="159" customWidth="1"/>
    <col min="11999" max="11999" width="11" style="159" customWidth="1"/>
    <col min="12000" max="12000" width="14.88671875" style="159" customWidth="1"/>
    <col min="12001" max="12002" width="11.44140625" style="159" customWidth="1"/>
    <col min="12003" max="12003" width="10" style="159" customWidth="1"/>
    <col min="12004" max="12004" width="11.44140625" style="159" customWidth="1"/>
    <col min="12005" max="12005" width="10" style="159" customWidth="1"/>
    <col min="12006" max="12006" width="11.21875" style="159" customWidth="1"/>
    <col min="12007" max="12007" width="10.88671875" style="159" customWidth="1"/>
    <col min="12008" max="12008" width="11" style="159" customWidth="1"/>
    <col min="12009" max="12009" width="10.33203125" style="159" customWidth="1"/>
    <col min="12010" max="12010" width="13.77734375" style="159" customWidth="1"/>
    <col min="12011" max="12011" width="11.88671875" style="159" customWidth="1"/>
    <col min="12012" max="12012" width="10.88671875" style="159" customWidth="1"/>
    <col min="12013" max="12014" width="11" style="159" customWidth="1"/>
    <col min="12015" max="12015" width="14.33203125" style="159" customWidth="1"/>
    <col min="12016" max="12016" width="12.6640625" style="159" customWidth="1"/>
    <col min="12017" max="12017" width="10" style="159" customWidth="1"/>
    <col min="12018" max="12018" width="14.77734375" style="159" customWidth="1"/>
    <col min="12019" max="12019" width="10" style="159" customWidth="1"/>
    <col min="12020" max="12020" width="15.33203125" style="159" customWidth="1"/>
    <col min="12021" max="12021" width="10" style="159" customWidth="1"/>
    <col min="12022" max="12022" width="10.88671875" style="159" customWidth="1"/>
    <col min="12023" max="12023" width="10" style="159" customWidth="1"/>
    <col min="12024" max="12024" width="10.88671875" style="159" customWidth="1"/>
    <col min="12025" max="12025" width="12.33203125" style="159" customWidth="1"/>
    <col min="12026" max="12032" width="11" style="159" customWidth="1"/>
    <col min="12033" max="12253" width="11" style="159"/>
    <col min="12254" max="12254" width="31.88671875" style="159" customWidth="1"/>
    <col min="12255" max="12255" width="11" style="159" customWidth="1"/>
    <col min="12256" max="12256" width="14.88671875" style="159" customWidth="1"/>
    <col min="12257" max="12258" width="11.44140625" style="159" customWidth="1"/>
    <col min="12259" max="12259" width="10" style="159" customWidth="1"/>
    <col min="12260" max="12260" width="11.44140625" style="159" customWidth="1"/>
    <col min="12261" max="12261" width="10" style="159" customWidth="1"/>
    <col min="12262" max="12262" width="11.21875" style="159" customWidth="1"/>
    <col min="12263" max="12263" width="10.88671875" style="159" customWidth="1"/>
    <col min="12264" max="12264" width="11" style="159" customWidth="1"/>
    <col min="12265" max="12265" width="10.33203125" style="159" customWidth="1"/>
    <col min="12266" max="12266" width="13.77734375" style="159" customWidth="1"/>
    <col min="12267" max="12267" width="11.88671875" style="159" customWidth="1"/>
    <col min="12268" max="12268" width="10.88671875" style="159" customWidth="1"/>
    <col min="12269" max="12270" width="11" style="159" customWidth="1"/>
    <col min="12271" max="12271" width="14.33203125" style="159" customWidth="1"/>
    <col min="12272" max="12272" width="12.6640625" style="159" customWidth="1"/>
    <col min="12273" max="12273" width="10" style="159" customWidth="1"/>
    <col min="12274" max="12274" width="14.77734375" style="159" customWidth="1"/>
    <col min="12275" max="12275" width="10" style="159" customWidth="1"/>
    <col min="12276" max="12276" width="15.33203125" style="159" customWidth="1"/>
    <col min="12277" max="12277" width="10" style="159" customWidth="1"/>
    <col min="12278" max="12278" width="10.88671875" style="159" customWidth="1"/>
    <col min="12279" max="12279" width="10" style="159" customWidth="1"/>
    <col min="12280" max="12280" width="10.88671875" style="159" customWidth="1"/>
    <col min="12281" max="12281" width="12.33203125" style="159" customWidth="1"/>
    <col min="12282" max="12288" width="11" style="159" customWidth="1"/>
    <col min="12289" max="12509" width="11" style="159"/>
    <col min="12510" max="12510" width="31.88671875" style="159" customWidth="1"/>
    <col min="12511" max="12511" width="11" style="159" customWidth="1"/>
    <col min="12512" max="12512" width="14.88671875" style="159" customWidth="1"/>
    <col min="12513" max="12514" width="11.44140625" style="159" customWidth="1"/>
    <col min="12515" max="12515" width="10" style="159" customWidth="1"/>
    <col min="12516" max="12516" width="11.44140625" style="159" customWidth="1"/>
    <col min="12517" max="12517" width="10" style="159" customWidth="1"/>
    <col min="12518" max="12518" width="11.21875" style="159" customWidth="1"/>
    <col min="12519" max="12519" width="10.88671875" style="159" customWidth="1"/>
    <col min="12520" max="12520" width="11" style="159" customWidth="1"/>
    <col min="12521" max="12521" width="10.33203125" style="159" customWidth="1"/>
    <col min="12522" max="12522" width="13.77734375" style="159" customWidth="1"/>
    <col min="12523" max="12523" width="11.88671875" style="159" customWidth="1"/>
    <col min="12524" max="12524" width="10.88671875" style="159" customWidth="1"/>
    <col min="12525" max="12526" width="11" style="159" customWidth="1"/>
    <col min="12527" max="12527" width="14.33203125" style="159" customWidth="1"/>
    <col min="12528" max="12528" width="12.6640625" style="159" customWidth="1"/>
    <col min="12529" max="12529" width="10" style="159" customWidth="1"/>
    <col min="12530" max="12530" width="14.77734375" style="159" customWidth="1"/>
    <col min="12531" max="12531" width="10" style="159" customWidth="1"/>
    <col min="12532" max="12532" width="15.33203125" style="159" customWidth="1"/>
    <col min="12533" max="12533" width="10" style="159" customWidth="1"/>
    <col min="12534" max="12534" width="10.88671875" style="159" customWidth="1"/>
    <col min="12535" max="12535" width="10" style="159" customWidth="1"/>
    <col min="12536" max="12536" width="10.88671875" style="159" customWidth="1"/>
    <col min="12537" max="12537" width="12.33203125" style="159" customWidth="1"/>
    <col min="12538" max="12544" width="11" style="159" customWidth="1"/>
    <col min="12545" max="12765" width="11" style="159"/>
    <col min="12766" max="12766" width="31.88671875" style="159" customWidth="1"/>
    <col min="12767" max="12767" width="11" style="159" customWidth="1"/>
    <col min="12768" max="12768" width="14.88671875" style="159" customWidth="1"/>
    <col min="12769" max="12770" width="11.44140625" style="159" customWidth="1"/>
    <col min="12771" max="12771" width="10" style="159" customWidth="1"/>
    <col min="12772" max="12772" width="11.44140625" style="159" customWidth="1"/>
    <col min="12773" max="12773" width="10" style="159" customWidth="1"/>
    <col min="12774" max="12774" width="11.21875" style="159" customWidth="1"/>
    <col min="12775" max="12775" width="10.88671875" style="159" customWidth="1"/>
    <col min="12776" max="12776" width="11" style="159" customWidth="1"/>
    <col min="12777" max="12777" width="10.33203125" style="159" customWidth="1"/>
    <col min="12778" max="12778" width="13.77734375" style="159" customWidth="1"/>
    <col min="12779" max="12779" width="11.88671875" style="159" customWidth="1"/>
    <col min="12780" max="12780" width="10.88671875" style="159" customWidth="1"/>
    <col min="12781" max="12782" width="11" style="159" customWidth="1"/>
    <col min="12783" max="12783" width="14.33203125" style="159" customWidth="1"/>
    <col min="12784" max="12784" width="12.6640625" style="159" customWidth="1"/>
    <col min="12785" max="12785" width="10" style="159" customWidth="1"/>
    <col min="12786" max="12786" width="14.77734375" style="159" customWidth="1"/>
    <col min="12787" max="12787" width="10" style="159" customWidth="1"/>
    <col min="12788" max="12788" width="15.33203125" style="159" customWidth="1"/>
    <col min="12789" max="12789" width="10" style="159" customWidth="1"/>
    <col min="12790" max="12790" width="10.88671875" style="159" customWidth="1"/>
    <col min="12791" max="12791" width="10" style="159" customWidth="1"/>
    <col min="12792" max="12792" width="10.88671875" style="159" customWidth="1"/>
    <col min="12793" max="12793" width="12.33203125" style="159" customWidth="1"/>
    <col min="12794" max="12800" width="11" style="159" customWidth="1"/>
    <col min="12801" max="13021" width="11" style="159"/>
    <col min="13022" max="13022" width="31.88671875" style="159" customWidth="1"/>
    <col min="13023" max="13023" width="11" style="159" customWidth="1"/>
    <col min="13024" max="13024" width="14.88671875" style="159" customWidth="1"/>
    <col min="13025" max="13026" width="11.44140625" style="159" customWidth="1"/>
    <col min="13027" max="13027" width="10" style="159" customWidth="1"/>
    <col min="13028" max="13028" width="11.44140625" style="159" customWidth="1"/>
    <col min="13029" max="13029" width="10" style="159" customWidth="1"/>
    <col min="13030" max="13030" width="11.21875" style="159" customWidth="1"/>
    <col min="13031" max="13031" width="10.88671875" style="159" customWidth="1"/>
    <col min="13032" max="13032" width="11" style="159" customWidth="1"/>
    <col min="13033" max="13033" width="10.33203125" style="159" customWidth="1"/>
    <col min="13034" max="13034" width="13.77734375" style="159" customWidth="1"/>
    <col min="13035" max="13035" width="11.88671875" style="159" customWidth="1"/>
    <col min="13036" max="13036" width="10.88671875" style="159" customWidth="1"/>
    <col min="13037" max="13038" width="11" style="159" customWidth="1"/>
    <col min="13039" max="13039" width="14.33203125" style="159" customWidth="1"/>
    <col min="13040" max="13040" width="12.6640625" style="159" customWidth="1"/>
    <col min="13041" max="13041" width="10" style="159" customWidth="1"/>
    <col min="13042" max="13042" width="14.77734375" style="159" customWidth="1"/>
    <col min="13043" max="13043" width="10" style="159" customWidth="1"/>
    <col min="13044" max="13044" width="15.33203125" style="159" customWidth="1"/>
    <col min="13045" max="13045" width="10" style="159" customWidth="1"/>
    <col min="13046" max="13046" width="10.88671875" style="159" customWidth="1"/>
    <col min="13047" max="13047" width="10" style="159" customWidth="1"/>
    <col min="13048" max="13048" width="10.88671875" style="159" customWidth="1"/>
    <col min="13049" max="13049" width="12.33203125" style="159" customWidth="1"/>
    <col min="13050" max="13056" width="11" style="159" customWidth="1"/>
    <col min="13057" max="13277" width="11" style="159"/>
    <col min="13278" max="13278" width="31.88671875" style="159" customWidth="1"/>
    <col min="13279" max="13279" width="11" style="159" customWidth="1"/>
    <col min="13280" max="13280" width="14.88671875" style="159" customWidth="1"/>
    <col min="13281" max="13282" width="11.44140625" style="159" customWidth="1"/>
    <col min="13283" max="13283" width="10" style="159" customWidth="1"/>
    <col min="13284" max="13284" width="11.44140625" style="159" customWidth="1"/>
    <col min="13285" max="13285" width="10" style="159" customWidth="1"/>
    <col min="13286" max="13286" width="11.21875" style="159" customWidth="1"/>
    <col min="13287" max="13287" width="10.88671875" style="159" customWidth="1"/>
    <col min="13288" max="13288" width="11" style="159" customWidth="1"/>
    <col min="13289" max="13289" width="10.33203125" style="159" customWidth="1"/>
    <col min="13290" max="13290" width="13.77734375" style="159" customWidth="1"/>
    <col min="13291" max="13291" width="11.88671875" style="159" customWidth="1"/>
    <col min="13292" max="13292" width="10.88671875" style="159" customWidth="1"/>
    <col min="13293" max="13294" width="11" style="159" customWidth="1"/>
    <col min="13295" max="13295" width="14.33203125" style="159" customWidth="1"/>
    <col min="13296" max="13296" width="12.6640625" style="159" customWidth="1"/>
    <col min="13297" max="13297" width="10" style="159" customWidth="1"/>
    <col min="13298" max="13298" width="14.77734375" style="159" customWidth="1"/>
    <col min="13299" max="13299" width="10" style="159" customWidth="1"/>
    <col min="13300" max="13300" width="15.33203125" style="159" customWidth="1"/>
    <col min="13301" max="13301" width="10" style="159" customWidth="1"/>
    <col min="13302" max="13302" width="10.88671875" style="159" customWidth="1"/>
    <col min="13303" max="13303" width="10" style="159" customWidth="1"/>
    <col min="13304" max="13304" width="10.88671875" style="159" customWidth="1"/>
    <col min="13305" max="13305" width="12.33203125" style="159" customWidth="1"/>
    <col min="13306" max="13312" width="11" style="159" customWidth="1"/>
    <col min="13313" max="13533" width="11" style="159"/>
    <col min="13534" max="13534" width="31.88671875" style="159" customWidth="1"/>
    <col min="13535" max="13535" width="11" style="159" customWidth="1"/>
    <col min="13536" max="13536" width="14.88671875" style="159" customWidth="1"/>
    <col min="13537" max="13538" width="11.44140625" style="159" customWidth="1"/>
    <col min="13539" max="13539" width="10" style="159" customWidth="1"/>
    <col min="13540" max="13540" width="11.44140625" style="159" customWidth="1"/>
    <col min="13541" max="13541" width="10" style="159" customWidth="1"/>
    <col min="13542" max="13542" width="11.21875" style="159" customWidth="1"/>
    <col min="13543" max="13543" width="10.88671875" style="159" customWidth="1"/>
    <col min="13544" max="13544" width="11" style="159" customWidth="1"/>
    <col min="13545" max="13545" width="10.33203125" style="159" customWidth="1"/>
    <col min="13546" max="13546" width="13.77734375" style="159" customWidth="1"/>
    <col min="13547" max="13547" width="11.88671875" style="159" customWidth="1"/>
    <col min="13548" max="13548" width="10.88671875" style="159" customWidth="1"/>
    <col min="13549" max="13550" width="11" style="159" customWidth="1"/>
    <col min="13551" max="13551" width="14.33203125" style="159" customWidth="1"/>
    <col min="13552" max="13552" width="12.6640625" style="159" customWidth="1"/>
    <col min="13553" max="13553" width="10" style="159" customWidth="1"/>
    <col min="13554" max="13554" width="14.77734375" style="159" customWidth="1"/>
    <col min="13555" max="13555" width="10" style="159" customWidth="1"/>
    <col min="13556" max="13556" width="15.33203125" style="159" customWidth="1"/>
    <col min="13557" max="13557" width="10" style="159" customWidth="1"/>
    <col min="13558" max="13558" width="10.88671875" style="159" customWidth="1"/>
    <col min="13559" max="13559" width="10" style="159" customWidth="1"/>
    <col min="13560" max="13560" width="10.88671875" style="159" customWidth="1"/>
    <col min="13561" max="13561" width="12.33203125" style="159" customWidth="1"/>
    <col min="13562" max="13568" width="11" style="159" customWidth="1"/>
    <col min="13569" max="13789" width="11" style="159"/>
    <col min="13790" max="13790" width="31.88671875" style="159" customWidth="1"/>
    <col min="13791" max="13791" width="11" style="159" customWidth="1"/>
    <col min="13792" max="13792" width="14.88671875" style="159" customWidth="1"/>
    <col min="13793" max="13794" width="11.44140625" style="159" customWidth="1"/>
    <col min="13795" max="13795" width="10" style="159" customWidth="1"/>
    <col min="13796" max="13796" width="11.44140625" style="159" customWidth="1"/>
    <col min="13797" max="13797" width="10" style="159" customWidth="1"/>
    <col min="13798" max="13798" width="11.21875" style="159" customWidth="1"/>
    <col min="13799" max="13799" width="10.88671875" style="159" customWidth="1"/>
    <col min="13800" max="13800" width="11" style="159" customWidth="1"/>
    <col min="13801" max="13801" width="10.33203125" style="159" customWidth="1"/>
    <col min="13802" max="13802" width="13.77734375" style="159" customWidth="1"/>
    <col min="13803" max="13803" width="11.88671875" style="159" customWidth="1"/>
    <col min="13804" max="13804" width="10.88671875" style="159" customWidth="1"/>
    <col min="13805" max="13806" width="11" style="159" customWidth="1"/>
    <col min="13807" max="13807" width="14.33203125" style="159" customWidth="1"/>
    <col min="13808" max="13808" width="12.6640625" style="159" customWidth="1"/>
    <col min="13809" max="13809" width="10" style="159" customWidth="1"/>
    <col min="13810" max="13810" width="14.77734375" style="159" customWidth="1"/>
    <col min="13811" max="13811" width="10" style="159" customWidth="1"/>
    <col min="13812" max="13812" width="15.33203125" style="159" customWidth="1"/>
    <col min="13813" max="13813" width="10" style="159" customWidth="1"/>
    <col min="13814" max="13814" width="10.88671875" style="159" customWidth="1"/>
    <col min="13815" max="13815" width="10" style="159" customWidth="1"/>
    <col min="13816" max="13816" width="10.88671875" style="159" customWidth="1"/>
    <col min="13817" max="13817" width="12.33203125" style="159" customWidth="1"/>
    <col min="13818" max="13824" width="11" style="159" customWidth="1"/>
    <col min="13825" max="14045" width="11" style="159"/>
    <col min="14046" max="14046" width="31.88671875" style="159" customWidth="1"/>
    <col min="14047" max="14047" width="11" style="159" customWidth="1"/>
    <col min="14048" max="14048" width="14.88671875" style="159" customWidth="1"/>
    <col min="14049" max="14050" width="11.44140625" style="159" customWidth="1"/>
    <col min="14051" max="14051" width="10" style="159" customWidth="1"/>
    <col min="14052" max="14052" width="11.44140625" style="159" customWidth="1"/>
    <col min="14053" max="14053" width="10" style="159" customWidth="1"/>
    <col min="14054" max="14054" width="11.21875" style="159" customWidth="1"/>
    <col min="14055" max="14055" width="10.88671875" style="159" customWidth="1"/>
    <col min="14056" max="14056" width="11" style="159" customWidth="1"/>
    <col min="14057" max="14057" width="10.33203125" style="159" customWidth="1"/>
    <col min="14058" max="14058" width="13.77734375" style="159" customWidth="1"/>
    <col min="14059" max="14059" width="11.88671875" style="159" customWidth="1"/>
    <col min="14060" max="14060" width="10.88671875" style="159" customWidth="1"/>
    <col min="14061" max="14062" width="11" style="159" customWidth="1"/>
    <col min="14063" max="14063" width="14.33203125" style="159" customWidth="1"/>
    <col min="14064" max="14064" width="12.6640625" style="159" customWidth="1"/>
    <col min="14065" max="14065" width="10" style="159" customWidth="1"/>
    <col min="14066" max="14066" width="14.77734375" style="159" customWidth="1"/>
    <col min="14067" max="14067" width="10" style="159" customWidth="1"/>
    <col min="14068" max="14068" width="15.33203125" style="159" customWidth="1"/>
    <col min="14069" max="14069" width="10" style="159" customWidth="1"/>
    <col min="14070" max="14070" width="10.88671875" style="159" customWidth="1"/>
    <col min="14071" max="14071" width="10" style="159" customWidth="1"/>
    <col min="14072" max="14072" width="10.88671875" style="159" customWidth="1"/>
    <col min="14073" max="14073" width="12.33203125" style="159" customWidth="1"/>
    <col min="14074" max="14080" width="11" style="159" customWidth="1"/>
    <col min="14081" max="14301" width="11" style="159"/>
    <col min="14302" max="14302" width="31.88671875" style="159" customWidth="1"/>
    <col min="14303" max="14303" width="11" style="159" customWidth="1"/>
    <col min="14304" max="14304" width="14.88671875" style="159" customWidth="1"/>
    <col min="14305" max="14306" width="11.44140625" style="159" customWidth="1"/>
    <col min="14307" max="14307" width="10" style="159" customWidth="1"/>
    <col min="14308" max="14308" width="11.44140625" style="159" customWidth="1"/>
    <col min="14309" max="14309" width="10" style="159" customWidth="1"/>
    <col min="14310" max="14310" width="11.21875" style="159" customWidth="1"/>
    <col min="14311" max="14311" width="10.88671875" style="159" customWidth="1"/>
    <col min="14312" max="14312" width="11" style="159" customWidth="1"/>
    <col min="14313" max="14313" width="10.33203125" style="159" customWidth="1"/>
    <col min="14314" max="14314" width="13.77734375" style="159" customWidth="1"/>
    <col min="14315" max="14315" width="11.88671875" style="159" customWidth="1"/>
    <col min="14316" max="14316" width="10.88671875" style="159" customWidth="1"/>
    <col min="14317" max="14318" width="11" style="159" customWidth="1"/>
    <col min="14319" max="14319" width="14.33203125" style="159" customWidth="1"/>
    <col min="14320" max="14320" width="12.6640625" style="159" customWidth="1"/>
    <col min="14321" max="14321" width="10" style="159" customWidth="1"/>
    <col min="14322" max="14322" width="14.77734375" style="159" customWidth="1"/>
    <col min="14323" max="14323" width="10" style="159" customWidth="1"/>
    <col min="14324" max="14324" width="15.33203125" style="159" customWidth="1"/>
    <col min="14325" max="14325" width="10" style="159" customWidth="1"/>
    <col min="14326" max="14326" width="10.88671875" style="159" customWidth="1"/>
    <col min="14327" max="14327" width="10" style="159" customWidth="1"/>
    <col min="14328" max="14328" width="10.88671875" style="159" customWidth="1"/>
    <col min="14329" max="14329" width="12.33203125" style="159" customWidth="1"/>
    <col min="14330" max="14336" width="11" style="159" customWidth="1"/>
    <col min="14337" max="14557" width="11" style="159"/>
    <col min="14558" max="14558" width="31.88671875" style="159" customWidth="1"/>
    <col min="14559" max="14559" width="11" style="159" customWidth="1"/>
    <col min="14560" max="14560" width="14.88671875" style="159" customWidth="1"/>
    <col min="14561" max="14562" width="11.44140625" style="159" customWidth="1"/>
    <col min="14563" max="14563" width="10" style="159" customWidth="1"/>
    <col min="14564" max="14564" width="11.44140625" style="159" customWidth="1"/>
    <col min="14565" max="14565" width="10" style="159" customWidth="1"/>
    <col min="14566" max="14566" width="11.21875" style="159" customWidth="1"/>
    <col min="14567" max="14567" width="10.88671875" style="159" customWidth="1"/>
    <col min="14568" max="14568" width="11" style="159" customWidth="1"/>
    <col min="14569" max="14569" width="10.33203125" style="159" customWidth="1"/>
    <col min="14570" max="14570" width="13.77734375" style="159" customWidth="1"/>
    <col min="14571" max="14571" width="11.88671875" style="159" customWidth="1"/>
    <col min="14572" max="14572" width="10.88671875" style="159" customWidth="1"/>
    <col min="14573" max="14574" width="11" style="159" customWidth="1"/>
    <col min="14575" max="14575" width="14.33203125" style="159" customWidth="1"/>
    <col min="14576" max="14576" width="12.6640625" style="159" customWidth="1"/>
    <col min="14577" max="14577" width="10" style="159" customWidth="1"/>
    <col min="14578" max="14578" width="14.77734375" style="159" customWidth="1"/>
    <col min="14579" max="14579" width="10" style="159" customWidth="1"/>
    <col min="14580" max="14580" width="15.33203125" style="159" customWidth="1"/>
    <col min="14581" max="14581" width="10" style="159" customWidth="1"/>
    <col min="14582" max="14582" width="10.88671875" style="159" customWidth="1"/>
    <col min="14583" max="14583" width="10" style="159" customWidth="1"/>
    <col min="14584" max="14584" width="10.88671875" style="159" customWidth="1"/>
    <col min="14585" max="14585" width="12.33203125" style="159" customWidth="1"/>
    <col min="14586" max="14592" width="11" style="159" customWidth="1"/>
    <col min="14593" max="14813" width="11" style="159"/>
    <col min="14814" max="14814" width="31.88671875" style="159" customWidth="1"/>
    <col min="14815" max="14815" width="11" style="159" customWidth="1"/>
    <col min="14816" max="14816" width="14.88671875" style="159" customWidth="1"/>
    <col min="14817" max="14818" width="11.44140625" style="159" customWidth="1"/>
    <col min="14819" max="14819" width="10" style="159" customWidth="1"/>
    <col min="14820" max="14820" width="11.44140625" style="159" customWidth="1"/>
    <col min="14821" max="14821" width="10" style="159" customWidth="1"/>
    <col min="14822" max="14822" width="11.21875" style="159" customWidth="1"/>
    <col min="14823" max="14823" width="10.88671875" style="159" customWidth="1"/>
    <col min="14824" max="14824" width="11" style="159" customWidth="1"/>
    <col min="14825" max="14825" width="10.33203125" style="159" customWidth="1"/>
    <col min="14826" max="14826" width="13.77734375" style="159" customWidth="1"/>
    <col min="14827" max="14827" width="11.88671875" style="159" customWidth="1"/>
    <col min="14828" max="14828" width="10.88671875" style="159" customWidth="1"/>
    <col min="14829" max="14830" width="11" style="159" customWidth="1"/>
    <col min="14831" max="14831" width="14.33203125" style="159" customWidth="1"/>
    <col min="14832" max="14832" width="12.6640625" style="159" customWidth="1"/>
    <col min="14833" max="14833" width="10" style="159" customWidth="1"/>
    <col min="14834" max="14834" width="14.77734375" style="159" customWidth="1"/>
    <col min="14835" max="14835" width="10" style="159" customWidth="1"/>
    <col min="14836" max="14836" width="15.33203125" style="159" customWidth="1"/>
    <col min="14837" max="14837" width="10" style="159" customWidth="1"/>
    <col min="14838" max="14838" width="10.88671875" style="159" customWidth="1"/>
    <col min="14839" max="14839" width="10" style="159" customWidth="1"/>
    <col min="14840" max="14840" width="10.88671875" style="159" customWidth="1"/>
    <col min="14841" max="14841" width="12.33203125" style="159" customWidth="1"/>
    <col min="14842" max="14848" width="11" style="159" customWidth="1"/>
    <col min="14849" max="15069" width="11" style="159"/>
    <col min="15070" max="15070" width="31.88671875" style="159" customWidth="1"/>
    <col min="15071" max="15071" width="11" style="159" customWidth="1"/>
    <col min="15072" max="15072" width="14.88671875" style="159" customWidth="1"/>
    <col min="15073" max="15074" width="11.44140625" style="159" customWidth="1"/>
    <col min="15075" max="15075" width="10" style="159" customWidth="1"/>
    <col min="15076" max="15076" width="11.44140625" style="159" customWidth="1"/>
    <col min="15077" max="15077" width="10" style="159" customWidth="1"/>
    <col min="15078" max="15078" width="11.21875" style="159" customWidth="1"/>
    <col min="15079" max="15079" width="10.88671875" style="159" customWidth="1"/>
    <col min="15080" max="15080" width="11" style="159" customWidth="1"/>
    <col min="15081" max="15081" width="10.33203125" style="159" customWidth="1"/>
    <col min="15082" max="15082" width="13.77734375" style="159" customWidth="1"/>
    <col min="15083" max="15083" width="11.88671875" style="159" customWidth="1"/>
    <col min="15084" max="15084" width="10.88671875" style="159" customWidth="1"/>
    <col min="15085" max="15086" width="11" style="159" customWidth="1"/>
    <col min="15087" max="15087" width="14.33203125" style="159" customWidth="1"/>
    <col min="15088" max="15088" width="12.6640625" style="159" customWidth="1"/>
    <col min="15089" max="15089" width="10" style="159" customWidth="1"/>
    <col min="15090" max="15090" width="14.77734375" style="159" customWidth="1"/>
    <col min="15091" max="15091" width="10" style="159" customWidth="1"/>
    <col min="15092" max="15092" width="15.33203125" style="159" customWidth="1"/>
    <col min="15093" max="15093" width="10" style="159" customWidth="1"/>
    <col min="15094" max="15094" width="10.88671875" style="159" customWidth="1"/>
    <col min="15095" max="15095" width="10" style="159" customWidth="1"/>
    <col min="15096" max="15096" width="10.88671875" style="159" customWidth="1"/>
    <col min="15097" max="15097" width="12.33203125" style="159" customWidth="1"/>
    <col min="15098" max="15104" width="11" style="159" customWidth="1"/>
    <col min="15105" max="15325" width="11" style="159"/>
    <col min="15326" max="15326" width="31.88671875" style="159" customWidth="1"/>
    <col min="15327" max="15327" width="11" style="159" customWidth="1"/>
    <col min="15328" max="15328" width="14.88671875" style="159" customWidth="1"/>
    <col min="15329" max="15330" width="11.44140625" style="159" customWidth="1"/>
    <col min="15331" max="15331" width="10" style="159" customWidth="1"/>
    <col min="15332" max="15332" width="11.44140625" style="159" customWidth="1"/>
    <col min="15333" max="15333" width="10" style="159" customWidth="1"/>
    <col min="15334" max="15334" width="11.21875" style="159" customWidth="1"/>
    <col min="15335" max="15335" width="10.88671875" style="159" customWidth="1"/>
    <col min="15336" max="15336" width="11" style="159" customWidth="1"/>
    <col min="15337" max="15337" width="10.33203125" style="159" customWidth="1"/>
    <col min="15338" max="15338" width="13.77734375" style="159" customWidth="1"/>
    <col min="15339" max="15339" width="11.88671875" style="159" customWidth="1"/>
    <col min="15340" max="15340" width="10.88671875" style="159" customWidth="1"/>
    <col min="15341" max="15342" width="11" style="159" customWidth="1"/>
    <col min="15343" max="15343" width="14.33203125" style="159" customWidth="1"/>
    <col min="15344" max="15344" width="12.6640625" style="159" customWidth="1"/>
    <col min="15345" max="15345" width="10" style="159" customWidth="1"/>
    <col min="15346" max="15346" width="14.77734375" style="159" customWidth="1"/>
    <col min="15347" max="15347" width="10" style="159" customWidth="1"/>
    <col min="15348" max="15348" width="15.33203125" style="159" customWidth="1"/>
    <col min="15349" max="15349" width="10" style="159" customWidth="1"/>
    <col min="15350" max="15350" width="10.88671875" style="159" customWidth="1"/>
    <col min="15351" max="15351" width="10" style="159" customWidth="1"/>
    <col min="15352" max="15352" width="10.88671875" style="159" customWidth="1"/>
    <col min="15353" max="15353" width="12.33203125" style="159" customWidth="1"/>
    <col min="15354" max="15360" width="11" style="159" customWidth="1"/>
    <col min="15361" max="15581" width="11" style="159"/>
    <col min="15582" max="15582" width="31.88671875" style="159" customWidth="1"/>
    <col min="15583" max="15583" width="11" style="159" customWidth="1"/>
    <col min="15584" max="15584" width="14.88671875" style="159" customWidth="1"/>
    <col min="15585" max="15586" width="11.44140625" style="159" customWidth="1"/>
    <col min="15587" max="15587" width="10" style="159" customWidth="1"/>
    <col min="15588" max="15588" width="11.44140625" style="159" customWidth="1"/>
    <col min="15589" max="15589" width="10" style="159" customWidth="1"/>
    <col min="15590" max="15590" width="11.21875" style="159" customWidth="1"/>
    <col min="15591" max="15591" width="10.88671875" style="159" customWidth="1"/>
    <col min="15592" max="15592" width="11" style="159" customWidth="1"/>
    <col min="15593" max="15593" width="10.33203125" style="159" customWidth="1"/>
    <col min="15594" max="15594" width="13.77734375" style="159" customWidth="1"/>
    <col min="15595" max="15595" width="11.88671875" style="159" customWidth="1"/>
    <col min="15596" max="15596" width="10.88671875" style="159" customWidth="1"/>
    <col min="15597" max="15598" width="11" style="159" customWidth="1"/>
    <col min="15599" max="15599" width="14.33203125" style="159" customWidth="1"/>
    <col min="15600" max="15600" width="12.6640625" style="159" customWidth="1"/>
    <col min="15601" max="15601" width="10" style="159" customWidth="1"/>
    <col min="15602" max="15602" width="14.77734375" style="159" customWidth="1"/>
    <col min="15603" max="15603" width="10" style="159" customWidth="1"/>
    <col min="15604" max="15604" width="15.33203125" style="159" customWidth="1"/>
    <col min="15605" max="15605" width="10" style="159" customWidth="1"/>
    <col min="15606" max="15606" width="10.88671875" style="159" customWidth="1"/>
    <col min="15607" max="15607" width="10" style="159" customWidth="1"/>
    <col min="15608" max="15608" width="10.88671875" style="159" customWidth="1"/>
    <col min="15609" max="15609" width="12.33203125" style="159" customWidth="1"/>
    <col min="15610" max="15616" width="11" style="159" customWidth="1"/>
    <col min="15617" max="15837" width="11" style="159"/>
    <col min="15838" max="15838" width="31.88671875" style="159" customWidth="1"/>
    <col min="15839" max="15839" width="11" style="159" customWidth="1"/>
    <col min="15840" max="15840" width="14.88671875" style="159" customWidth="1"/>
    <col min="15841" max="15842" width="11.44140625" style="159" customWidth="1"/>
    <col min="15843" max="15843" width="10" style="159" customWidth="1"/>
    <col min="15844" max="15844" width="11.44140625" style="159" customWidth="1"/>
    <col min="15845" max="15845" width="10" style="159" customWidth="1"/>
    <col min="15846" max="15846" width="11.21875" style="159" customWidth="1"/>
    <col min="15847" max="15847" width="10.88671875" style="159" customWidth="1"/>
    <col min="15848" max="15848" width="11" style="159" customWidth="1"/>
    <col min="15849" max="15849" width="10.33203125" style="159" customWidth="1"/>
    <col min="15850" max="15850" width="13.77734375" style="159" customWidth="1"/>
    <col min="15851" max="15851" width="11.88671875" style="159" customWidth="1"/>
    <col min="15852" max="15852" width="10.88671875" style="159" customWidth="1"/>
    <col min="15853" max="15854" width="11" style="159" customWidth="1"/>
    <col min="15855" max="15855" width="14.33203125" style="159" customWidth="1"/>
    <col min="15856" max="15856" width="12.6640625" style="159" customWidth="1"/>
    <col min="15857" max="15857" width="10" style="159" customWidth="1"/>
    <col min="15858" max="15858" width="14.77734375" style="159" customWidth="1"/>
    <col min="15859" max="15859" width="10" style="159" customWidth="1"/>
    <col min="15860" max="15860" width="15.33203125" style="159" customWidth="1"/>
    <col min="15861" max="15861" width="10" style="159" customWidth="1"/>
    <col min="15862" max="15862" width="10.88671875" style="159" customWidth="1"/>
    <col min="15863" max="15863" width="10" style="159" customWidth="1"/>
    <col min="15864" max="15864" width="10.88671875" style="159" customWidth="1"/>
    <col min="15865" max="15865" width="12.33203125" style="159" customWidth="1"/>
    <col min="15866" max="15872" width="11" style="159" customWidth="1"/>
    <col min="15873" max="16093" width="11" style="159"/>
    <col min="16094" max="16094" width="31.88671875" style="159" customWidth="1"/>
    <col min="16095" max="16095" width="11" style="159" customWidth="1"/>
    <col min="16096" max="16096" width="14.88671875" style="159" customWidth="1"/>
    <col min="16097" max="16098" width="11.44140625" style="159" customWidth="1"/>
    <col min="16099" max="16099" width="10" style="159" customWidth="1"/>
    <col min="16100" max="16100" width="11.44140625" style="159" customWidth="1"/>
    <col min="16101" max="16101" width="10" style="159" customWidth="1"/>
    <col min="16102" max="16102" width="11.21875" style="159" customWidth="1"/>
    <col min="16103" max="16103" width="10.88671875" style="159" customWidth="1"/>
    <col min="16104" max="16104" width="11" style="159" customWidth="1"/>
    <col min="16105" max="16105" width="10.33203125" style="159" customWidth="1"/>
    <col min="16106" max="16106" width="13.77734375" style="159" customWidth="1"/>
    <col min="16107" max="16107" width="11.88671875" style="159" customWidth="1"/>
    <col min="16108" max="16108" width="10.88671875" style="159" customWidth="1"/>
    <col min="16109" max="16110" width="11" style="159" customWidth="1"/>
    <col min="16111" max="16111" width="14.33203125" style="159" customWidth="1"/>
    <col min="16112" max="16112" width="12.6640625" style="159" customWidth="1"/>
    <col min="16113" max="16113" width="10" style="159" customWidth="1"/>
    <col min="16114" max="16114" width="14.77734375" style="159" customWidth="1"/>
    <col min="16115" max="16115" width="10" style="159" customWidth="1"/>
    <col min="16116" max="16116" width="15.33203125" style="159" customWidth="1"/>
    <col min="16117" max="16117" width="10" style="159" customWidth="1"/>
    <col min="16118" max="16118" width="10.88671875" style="159" customWidth="1"/>
    <col min="16119" max="16119" width="10" style="159" customWidth="1"/>
    <col min="16120" max="16120" width="10.88671875" style="159" customWidth="1"/>
    <col min="16121" max="16121" width="12.33203125" style="159" customWidth="1"/>
    <col min="16122" max="16128" width="11" style="159" customWidth="1"/>
    <col min="16129" max="16384" width="11" style="159"/>
  </cols>
  <sheetData>
    <row r="1" spans="1:69" s="160" customFormat="1" ht="15.75" customHeight="1" thickBot="1">
      <c r="A1" s="154">
        <f>[2]budget03_réalisé02!A1</f>
        <v>0</v>
      </c>
      <c r="B1" s="155"/>
      <c r="C1" s="156"/>
      <c r="D1" s="400" t="s">
        <v>7</v>
      </c>
      <c r="E1" s="401"/>
      <c r="F1" s="401"/>
      <c r="G1" s="402"/>
      <c r="H1" s="157"/>
      <c r="I1" s="158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</row>
    <row r="2" spans="1:69" s="160" customFormat="1" ht="13.8" thickBot="1">
      <c r="A2" s="162">
        <f>[2]budget03_réalisé02!A2</f>
        <v>0</v>
      </c>
      <c r="B2" s="303" t="s">
        <v>245</v>
      </c>
      <c r="C2" s="163" t="s">
        <v>8</v>
      </c>
      <c r="D2" s="325" t="s">
        <v>9</v>
      </c>
      <c r="E2" s="326"/>
      <c r="F2" s="326"/>
      <c r="G2" s="387" t="s">
        <v>10</v>
      </c>
      <c r="H2" s="164" t="s">
        <v>9</v>
      </c>
      <c r="I2" s="165" t="s">
        <v>10</v>
      </c>
    </row>
    <row r="3" spans="1:69" s="160" customFormat="1" ht="13.8" thickBot="1">
      <c r="A3" s="188" t="s">
        <v>11</v>
      </c>
      <c r="B3" s="188"/>
      <c r="C3" s="328">
        <v>251</v>
      </c>
      <c r="D3" s="315">
        <v>22</v>
      </c>
      <c r="E3" s="316"/>
      <c r="F3" s="316"/>
      <c r="G3" s="388"/>
      <c r="H3" s="315">
        <v>20</v>
      </c>
      <c r="I3" s="317"/>
    </row>
    <row r="4" spans="1:69" s="160" customFormat="1">
      <c r="A4" s="166"/>
      <c r="B4" s="166"/>
      <c r="C4" s="329"/>
      <c r="D4" s="318"/>
      <c r="E4" s="319"/>
      <c r="F4" s="319"/>
      <c r="G4" s="389">
        <f>+D4</f>
        <v>0</v>
      </c>
      <c r="H4" s="318">
        <f>-G4</f>
        <v>0</v>
      </c>
      <c r="I4" s="320"/>
    </row>
    <row r="5" spans="1:69" s="340" customFormat="1">
      <c r="A5" s="334" t="s">
        <v>240</v>
      </c>
      <c r="B5" s="335">
        <v>701</v>
      </c>
      <c r="C5" s="336">
        <f>+'BDG 18'!O8</f>
        <v>109804.03</v>
      </c>
      <c r="D5" s="341"/>
      <c r="E5" s="338"/>
      <c r="F5" s="338"/>
      <c r="G5" s="390">
        <f>SUMIF('BAL 2018'!D:D,"="&amp;B5,'BAL 2018'!I:I)</f>
        <v>44245</v>
      </c>
      <c r="H5" s="337"/>
      <c r="I5" s="339"/>
    </row>
    <row r="6" spans="1:69" s="340" customFormat="1">
      <c r="A6" s="334" t="s">
        <v>241</v>
      </c>
      <c r="B6" s="335">
        <v>702</v>
      </c>
      <c r="C6" s="336">
        <f>+'BDG 18'!O15</f>
        <v>1113323.6318999999</v>
      </c>
      <c r="D6" s="341"/>
      <c r="E6" s="338"/>
      <c r="F6" s="338"/>
      <c r="G6" s="390">
        <f>SUMIF('BAL 2018'!D:D,"="&amp;B6,'BAL 2018'!I:I)</f>
        <v>575264.55000000005</v>
      </c>
      <c r="H6" s="337"/>
      <c r="I6" s="339"/>
    </row>
    <row r="7" spans="1:69" s="340" customFormat="1">
      <c r="A7" s="334" t="s">
        <v>242</v>
      </c>
      <c r="B7" s="335">
        <v>703</v>
      </c>
      <c r="C7" s="336">
        <f>+'BDG 18'!O26</f>
        <v>264504.658092</v>
      </c>
      <c r="D7" s="341"/>
      <c r="E7" s="338"/>
      <c r="F7" s="338"/>
      <c r="G7" s="390">
        <f>SUMIF('BAL 2018'!D:D,"="&amp;B7,'BAL 2018'!I:I)</f>
        <v>129365.1699999999</v>
      </c>
      <c r="H7" s="337"/>
      <c r="I7" s="339"/>
    </row>
    <row r="8" spans="1:69" s="340" customFormat="1">
      <c r="A8" s="334" t="s">
        <v>243</v>
      </c>
      <c r="B8" s="335">
        <v>704</v>
      </c>
      <c r="C8" s="336">
        <f>+'BDG 18'!O20</f>
        <v>11591.46</v>
      </c>
      <c r="D8" s="341"/>
      <c r="E8" s="338"/>
      <c r="F8" s="338"/>
      <c r="G8" s="390">
        <f>SUMIF('BAL 2018'!D:D,"="&amp;B8,'BAL 2018'!I:I)</f>
        <v>6350.6100000000006</v>
      </c>
      <c r="H8" s="341"/>
      <c r="I8" s="339"/>
    </row>
    <row r="9" spans="1:69" s="340" customFormat="1">
      <c r="A9" s="334" t="s">
        <v>160</v>
      </c>
      <c r="B9" s="335">
        <v>705</v>
      </c>
      <c r="C9" s="336">
        <f>+'BDG 18'!O30+'BDG 18'!O32+'BDG 18'!O152+'BDG 18'!O161</f>
        <v>14467.839999999998</v>
      </c>
      <c r="D9" s="341"/>
      <c r="E9" s="338"/>
      <c r="F9" s="338"/>
      <c r="G9" s="390">
        <f>SUMIF('BAL 2018'!D:D,"="&amp;B9,'BAL 2018'!I:I)</f>
        <v>3366.3599999999997</v>
      </c>
      <c r="H9" s="337"/>
      <c r="I9" s="339"/>
    </row>
    <row r="10" spans="1:69" s="160" customFormat="1" ht="13.8" thickBot="1">
      <c r="A10" s="330"/>
      <c r="B10" s="167"/>
      <c r="C10" s="331"/>
      <c r="D10" s="183"/>
      <c r="E10" s="321"/>
      <c r="F10" s="321"/>
      <c r="G10" s="391"/>
      <c r="H10" s="183"/>
      <c r="I10" s="322"/>
    </row>
    <row r="11" spans="1:69" s="160" customFormat="1" ht="13.8" thickBot="1">
      <c r="A11" s="332" t="s">
        <v>12</v>
      </c>
      <c r="B11" s="188"/>
      <c r="C11" s="333">
        <f>SUM(C4:C10)</f>
        <v>1513691.6199920001</v>
      </c>
      <c r="D11" s="189"/>
      <c r="E11" s="323"/>
      <c r="F11" s="323"/>
      <c r="G11" s="392">
        <f>SUM(G4:G10)</f>
        <v>758591.69</v>
      </c>
      <c r="H11" s="189"/>
      <c r="I11" s="324"/>
    </row>
    <row r="12" spans="1:69" s="171" customFormat="1" ht="13.5" customHeight="1">
      <c r="A12" s="168"/>
      <c r="B12" s="169"/>
      <c r="C12" s="170"/>
      <c r="D12" s="170"/>
      <c r="G12" s="393"/>
      <c r="H12" s="170"/>
      <c r="I12" s="172"/>
    </row>
    <row r="13" spans="1:69" s="301" customFormat="1" ht="13.5" customHeight="1">
      <c r="A13" s="314" t="s">
        <v>161</v>
      </c>
      <c r="B13" s="314"/>
      <c r="C13" s="300">
        <v>1E-4</v>
      </c>
      <c r="D13" s="300"/>
      <c r="G13" s="394">
        <f>+'BAL 2018'!I2+'BAL 2018'!I3+'BAL 2018'!I4</f>
        <v>0</v>
      </c>
      <c r="H13" s="300"/>
      <c r="I13" s="302"/>
    </row>
    <row r="14" spans="1:69" s="171" customFormat="1" ht="13.5" customHeight="1">
      <c r="A14" s="169"/>
      <c r="B14" s="169"/>
      <c r="C14" s="170"/>
      <c r="D14" s="170"/>
      <c r="G14" s="393"/>
      <c r="H14" s="170"/>
      <c r="I14" s="172"/>
    </row>
    <row r="15" spans="1:69" s="175" customFormat="1" ht="13.5" customHeight="1" thickBot="1">
      <c r="A15" s="187" t="s">
        <v>13</v>
      </c>
      <c r="B15" s="173"/>
      <c r="C15" s="174"/>
      <c r="D15" s="174">
        <f>+D11-D13</f>
        <v>0</v>
      </c>
      <c r="G15" s="395">
        <f t="shared" ref="G15" si="0">+G11-G13</f>
        <v>758591.69</v>
      </c>
      <c r="H15" s="174"/>
      <c r="I15" s="176"/>
    </row>
    <row r="16" spans="1:69" s="160" customFormat="1" ht="13.8" thickTop="1">
      <c r="A16" s="177"/>
      <c r="B16" s="178"/>
      <c r="C16" s="179"/>
      <c r="D16" s="180"/>
      <c r="E16" s="181"/>
      <c r="F16" s="181"/>
      <c r="G16" s="396"/>
      <c r="H16" s="180"/>
      <c r="I16" s="182"/>
    </row>
    <row r="17" spans="1:9" s="376" customFormat="1">
      <c r="A17" s="370" t="s">
        <v>15</v>
      </c>
      <c r="B17" s="371">
        <v>101</v>
      </c>
      <c r="C17" s="372">
        <f>+'BDG 18'!O40</f>
        <v>105285.25</v>
      </c>
      <c r="D17" s="373"/>
      <c r="E17" s="374"/>
      <c r="F17" s="374"/>
      <c r="G17" s="397">
        <f>+'BAL 2018'!I5</f>
        <v>48917.24</v>
      </c>
      <c r="H17" s="373"/>
      <c r="I17" s="375"/>
    </row>
    <row r="18" spans="1:9" s="376" customFormat="1">
      <c r="A18" s="370" t="s">
        <v>14</v>
      </c>
      <c r="B18" s="371">
        <v>102</v>
      </c>
      <c r="C18" s="372">
        <f>+'BDG 18'!O41</f>
        <v>69271.270199999999</v>
      </c>
      <c r="D18" s="373"/>
      <c r="E18" s="374"/>
      <c r="F18" s="374"/>
      <c r="G18" s="397">
        <f>+'BAL 2018'!I6</f>
        <v>38164.5</v>
      </c>
      <c r="H18" s="373"/>
      <c r="I18" s="375"/>
    </row>
    <row r="19" spans="1:9" s="376" customFormat="1">
      <c r="A19" s="370" t="s">
        <v>162</v>
      </c>
      <c r="B19" s="371">
        <v>103</v>
      </c>
      <c r="C19" s="372">
        <f>+'BDG 18'!O42</f>
        <v>96065.803200000009</v>
      </c>
      <c r="D19" s="373"/>
      <c r="E19" s="374"/>
      <c r="F19" s="374"/>
      <c r="G19" s="397">
        <f>+'BAL 2018'!I7</f>
        <v>41922.290000000008</v>
      </c>
      <c r="H19" s="373"/>
      <c r="I19" s="375"/>
    </row>
    <row r="20" spans="1:9" s="376" customFormat="1">
      <c r="A20" s="370" t="s">
        <v>163</v>
      </c>
      <c r="B20" s="371">
        <v>104</v>
      </c>
      <c r="C20" s="372">
        <f>+'BDG 18'!O61-'BDG 18'!O60</f>
        <v>80026.429999999993</v>
      </c>
      <c r="D20" s="373"/>
      <c r="E20" s="374"/>
      <c r="F20" s="374"/>
      <c r="G20" s="397">
        <f>+'BAL 2018'!I8+'BAL 2018'!I9+'BAL 2018'!I11+'BAL 2018'!I12+'BAL 2018'!I13+'BAL 2018'!I14+'BAL 2018'!I10</f>
        <v>34600.93</v>
      </c>
      <c r="H20" s="373"/>
      <c r="I20" s="375"/>
    </row>
    <row r="21" spans="1:9" s="376" customFormat="1">
      <c r="A21" s="370" t="s">
        <v>166</v>
      </c>
      <c r="B21" s="371">
        <v>105</v>
      </c>
      <c r="C21" s="372">
        <f>+'BDG 18'!O60</f>
        <v>10677.24</v>
      </c>
      <c r="D21" s="373"/>
      <c r="E21" s="374"/>
      <c r="F21" s="374"/>
      <c r="G21" s="397">
        <f>+'BAL 2018'!I15</f>
        <v>5060.74</v>
      </c>
      <c r="H21" s="373"/>
      <c r="I21" s="375"/>
    </row>
    <row r="22" spans="1:9" s="376" customFormat="1">
      <c r="A22" s="370" t="s">
        <v>164</v>
      </c>
      <c r="B22" s="371">
        <v>106</v>
      </c>
      <c r="C22" s="372">
        <f>+'BDG 18'!O66</f>
        <v>124818.98691445957</v>
      </c>
      <c r="D22" s="373"/>
      <c r="E22" s="374"/>
      <c r="F22" s="374"/>
      <c r="G22" s="397">
        <f>+'BAL 2018'!I17+'BAL 2018'!I18+'BAL 2018'!I19</f>
        <v>69761.7</v>
      </c>
      <c r="H22" s="373"/>
      <c r="I22" s="375"/>
    </row>
    <row r="23" spans="1:9" s="376" customFormat="1">
      <c r="A23" s="370" t="s">
        <v>167</v>
      </c>
      <c r="B23" s="371">
        <v>107</v>
      </c>
      <c r="C23" s="372">
        <f>+'BDG 18'!O79</f>
        <v>40346.756999999998</v>
      </c>
      <c r="D23" s="373"/>
      <c r="E23" s="374"/>
      <c r="F23" s="374"/>
      <c r="G23" s="397">
        <f>+'BAL 2018'!I20+'BAL 2018'!I21+'BAL 2018'!I22+'BAL 2018'!I23+'BAL 2018'!I24+'BAL 2018'!I25</f>
        <v>20489.64</v>
      </c>
      <c r="H23" s="373"/>
      <c r="I23" s="375"/>
    </row>
    <row r="24" spans="1:9" s="376" customFormat="1">
      <c r="A24" s="370" t="s">
        <v>165</v>
      </c>
      <c r="B24" s="371">
        <v>108</v>
      </c>
      <c r="C24" s="372">
        <f>+'BDG 18'!O83+'BDG 18'!O91</f>
        <v>13394.605910630919</v>
      </c>
      <c r="D24" s="373"/>
      <c r="E24" s="374"/>
      <c r="F24" s="374"/>
      <c r="G24" s="397">
        <f>+'BAL 2018'!I26+'BAL 2018'!I32+'BAL 2018'!I33</f>
        <v>5481.67</v>
      </c>
      <c r="H24" s="373"/>
      <c r="I24" s="375"/>
    </row>
    <row r="25" spans="1:9" s="376" customFormat="1">
      <c r="A25" s="370" t="s">
        <v>168</v>
      </c>
      <c r="B25" s="371">
        <v>109</v>
      </c>
      <c r="C25" s="372">
        <f>+'BDG 18'!O138</f>
        <v>2831</v>
      </c>
      <c r="D25" s="373"/>
      <c r="E25" s="374"/>
      <c r="F25" s="374"/>
      <c r="G25" s="397">
        <f>+'BAL 2018'!I16</f>
        <v>2765</v>
      </c>
      <c r="H25" s="373"/>
      <c r="I25" s="375"/>
    </row>
    <row r="26" spans="1:9" s="376" customFormat="1">
      <c r="A26" s="370" t="s">
        <v>244</v>
      </c>
      <c r="B26" s="371">
        <v>110</v>
      </c>
      <c r="C26" s="372">
        <v>0</v>
      </c>
      <c r="D26" s="373"/>
      <c r="E26" s="374"/>
      <c r="F26" s="374"/>
      <c r="G26" s="397">
        <f>+'BAL 2018'!I30</f>
        <v>5040</v>
      </c>
      <c r="H26" s="373"/>
      <c r="I26" s="375"/>
    </row>
    <row r="27" spans="1:9">
      <c r="C27" s="159"/>
      <c r="G27" s="399"/>
    </row>
    <row r="28" spans="1:9">
      <c r="C28" s="159"/>
      <c r="H28" s="184"/>
    </row>
    <row r="29" spans="1:9">
      <c r="C29" s="159"/>
    </row>
    <row r="30" spans="1:9">
      <c r="C30" s="159"/>
    </row>
    <row r="31" spans="1:9">
      <c r="C31" s="159"/>
    </row>
  </sheetData>
  <mergeCells count="1">
    <mergeCell ref="D1:G1"/>
  </mergeCells>
  <pageMargins left="0.39370078740157483" right="0.19685039370078741" top="0.94488188976377963" bottom="0.19685039370078741" header="0.19685039370078741" footer="0.27559055118110237"/>
  <pageSetup paperSize="9" scale="48" orientation="landscape" r:id="rId1"/>
  <headerFooter alignWithMargins="0">
    <oddHeader>&amp;L&amp;"Arial,Gras"MGA&amp;"Arial,Normal" - Rue de Bad Vilbel - 03000 MOULINS
&amp;C&amp;"Arial,Gras"&amp;12
GRANDE BOUCHERIE&amp;"Arial,Normal"&amp;10
&amp;Utableau de bord 
&amp;U
&amp;R&amp;D
En Euros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BB116"/>
  <sheetViews>
    <sheetView workbookViewId="0">
      <selection activeCell="D2" sqref="D2"/>
    </sheetView>
  </sheetViews>
  <sheetFormatPr baseColWidth="10" defaultColWidth="11" defaultRowHeight="14.4"/>
  <cols>
    <col min="1" max="1" width="11" style="190"/>
    <col min="2" max="2" width="38.21875" style="1" customWidth="1"/>
    <col min="3" max="3" width="33" style="1" customWidth="1"/>
    <col min="4" max="4" width="7.33203125" style="190" customWidth="1"/>
    <col min="5" max="5" width="16.33203125" style="1" customWidth="1"/>
    <col min="6" max="6" width="11" style="1"/>
    <col min="7" max="30" width="11" style="1" customWidth="1"/>
    <col min="31" max="16384" width="11" style="1"/>
  </cols>
  <sheetData>
    <row r="1" spans="1:54" s="214" customFormat="1" ht="13.8">
      <c r="A1" s="213"/>
      <c r="D1" s="213"/>
      <c r="I1" s="214">
        <v>1</v>
      </c>
      <c r="L1" s="214">
        <v>2</v>
      </c>
      <c r="P1" s="214">
        <v>3</v>
      </c>
      <c r="T1" s="214">
        <v>4</v>
      </c>
      <c r="X1" s="214">
        <v>5</v>
      </c>
      <c r="AB1" s="214">
        <v>6</v>
      </c>
      <c r="AF1" s="214">
        <v>7</v>
      </c>
      <c r="AJ1" s="214">
        <v>8</v>
      </c>
      <c r="AN1" s="214">
        <v>9</v>
      </c>
      <c r="AR1" s="214">
        <v>10</v>
      </c>
      <c r="AV1" s="214">
        <v>11</v>
      </c>
      <c r="AZ1" s="214">
        <v>12</v>
      </c>
    </row>
    <row r="2" spans="1:54" s="208" customFormat="1" ht="49.5" customHeight="1">
      <c r="A2" s="196" t="s">
        <v>0</v>
      </c>
      <c r="B2" s="199" t="s">
        <v>1</v>
      </c>
      <c r="C2" s="199" t="s">
        <v>2</v>
      </c>
      <c r="D2" s="196" t="s">
        <v>6</v>
      </c>
      <c r="E2" s="215" t="s">
        <v>3</v>
      </c>
      <c r="F2" s="215" t="s">
        <v>4</v>
      </c>
      <c r="G2" s="198" t="s">
        <v>170</v>
      </c>
      <c r="H2" s="198" t="s">
        <v>169</v>
      </c>
      <c r="I2" s="198" t="s">
        <v>122</v>
      </c>
      <c r="J2" s="209" t="s">
        <v>176</v>
      </c>
      <c r="K2" s="200" t="s">
        <v>171</v>
      </c>
      <c r="L2" s="200" t="s">
        <v>122</v>
      </c>
      <c r="M2" s="200" t="s">
        <v>177</v>
      </c>
      <c r="N2" s="200" t="s">
        <v>172</v>
      </c>
      <c r="O2" s="201" t="s">
        <v>173</v>
      </c>
      <c r="P2" s="201" t="s">
        <v>122</v>
      </c>
      <c r="Q2" s="201" t="s">
        <v>5</v>
      </c>
      <c r="R2" s="210" t="s">
        <v>174</v>
      </c>
      <c r="S2" s="2" t="s">
        <v>175</v>
      </c>
      <c r="T2" s="2" t="s">
        <v>122</v>
      </c>
      <c r="U2" s="2" t="s">
        <v>178</v>
      </c>
      <c r="V2" s="2" t="s">
        <v>179</v>
      </c>
      <c r="W2" s="202" t="s">
        <v>180</v>
      </c>
      <c r="X2" s="202" t="s">
        <v>122</v>
      </c>
      <c r="Y2" s="202" t="s">
        <v>181</v>
      </c>
      <c r="Z2" s="202" t="s">
        <v>182</v>
      </c>
      <c r="AA2" s="203" t="s">
        <v>184</v>
      </c>
      <c r="AB2" s="203" t="s">
        <v>122</v>
      </c>
      <c r="AC2" s="203" t="s">
        <v>183</v>
      </c>
      <c r="AD2" s="203" t="s">
        <v>185</v>
      </c>
      <c r="AE2" s="204" t="s">
        <v>186</v>
      </c>
      <c r="AF2" s="204" t="s">
        <v>122</v>
      </c>
      <c r="AG2" s="204" t="s">
        <v>187</v>
      </c>
      <c r="AH2" s="204" t="s">
        <v>188</v>
      </c>
      <c r="AI2" s="205" t="s">
        <v>189</v>
      </c>
      <c r="AJ2" s="205" t="s">
        <v>122</v>
      </c>
      <c r="AK2" s="205" t="s">
        <v>190</v>
      </c>
      <c r="AL2" s="205" t="s">
        <v>191</v>
      </c>
      <c r="AM2" s="206" t="s">
        <v>192</v>
      </c>
      <c r="AN2" s="206" t="s">
        <v>122</v>
      </c>
      <c r="AO2" s="206" t="s">
        <v>193</v>
      </c>
      <c r="AP2" s="206" t="s">
        <v>194</v>
      </c>
      <c r="AQ2" s="207" t="s">
        <v>195</v>
      </c>
      <c r="AR2" s="207" t="s">
        <v>122</v>
      </c>
      <c r="AS2" s="207" t="s">
        <v>196</v>
      </c>
      <c r="AT2" s="207" t="s">
        <v>197</v>
      </c>
      <c r="AU2" s="211" t="s">
        <v>198</v>
      </c>
      <c r="AV2" s="211" t="s">
        <v>122</v>
      </c>
      <c r="AW2" s="211" t="s">
        <v>199</v>
      </c>
      <c r="AX2" s="211" t="s">
        <v>200</v>
      </c>
      <c r="AY2" s="212" t="s">
        <v>201</v>
      </c>
      <c r="AZ2" s="212" t="s">
        <v>122</v>
      </c>
      <c r="BA2" s="212" t="s">
        <v>202</v>
      </c>
      <c r="BB2" s="212" t="s">
        <v>203</v>
      </c>
    </row>
    <row r="3" spans="1:54">
      <c r="A3" s="191">
        <v>6033100</v>
      </c>
      <c r="B3" s="192" t="s">
        <v>16</v>
      </c>
      <c r="C3" s="192" t="s">
        <v>128</v>
      </c>
      <c r="D3" s="193">
        <v>100</v>
      </c>
      <c r="E3" s="192"/>
      <c r="F3" s="197" t="str">
        <f t="shared" ref="F3:F34" si="0">IF(E3&gt;0,E3/12,"0")</f>
        <v>0</v>
      </c>
      <c r="G3" s="192">
        <f>IFERROR(VLOOKUP(A3,[3]B300618!$A$1:$G$92,7,FALSE),0)</f>
        <v>0</v>
      </c>
      <c r="H3" s="192"/>
      <c r="I3" s="192"/>
      <c r="J3" s="192">
        <f t="shared" ref="J3:J34" si="1">+G3+I3</f>
        <v>0</v>
      </c>
      <c r="K3" s="192">
        <f>IFERROR(VLOOKUP(A3,[3]B300618!$A$1:$G$92,7,FALSE),0)</f>
        <v>0</v>
      </c>
      <c r="L3" s="192"/>
      <c r="M3" s="192">
        <f t="shared" ref="M3:M34" si="2">+K3+L3</f>
        <v>0</v>
      </c>
      <c r="N3" s="192">
        <f t="shared" ref="N3:N34" si="3">+M3-J3</f>
        <v>0</v>
      </c>
      <c r="O3" s="192">
        <f>IFERROR(VLOOKUP($A3,[3]B300618!$A$1:$G$92,7,FALSE),0)</f>
        <v>0</v>
      </c>
      <c r="P3" s="192"/>
      <c r="Q3" s="192">
        <f t="shared" ref="Q3:Q34" si="4">+O3+P3</f>
        <v>0</v>
      </c>
      <c r="R3" s="192">
        <f t="shared" ref="R3:R34" si="5">+Q3-M3</f>
        <v>0</v>
      </c>
      <c r="S3" s="192">
        <f>IFERROR(VLOOKUP($A3,[3]B300618!$A$1:$G$92,7,FALSE),0)</f>
        <v>0</v>
      </c>
      <c r="T3" s="192"/>
      <c r="U3" s="192">
        <f t="shared" ref="U3:U34" si="6">+S3+T3</f>
        <v>0</v>
      </c>
      <c r="V3" s="192">
        <f t="shared" ref="V3:V34" si="7">+U3-Q3</f>
        <v>0</v>
      </c>
      <c r="W3" s="192">
        <f>IFERROR(VLOOKUP($A3,[3]B300618!$A$1:$G$92,7,FALSE),0)</f>
        <v>0</v>
      </c>
      <c r="X3" s="192"/>
      <c r="Y3" s="192">
        <f t="shared" ref="Y3:Y34" si="8">+W3+X3</f>
        <v>0</v>
      </c>
      <c r="Z3" s="192">
        <f t="shared" ref="Z3:Z34" si="9">+Y3-U3</f>
        <v>0</v>
      </c>
      <c r="AA3" s="192">
        <f>IFERROR(VLOOKUP($A3,[3]B300618!$A$1:$G$92,7,FALSE),0)</f>
        <v>0</v>
      </c>
      <c r="AB3" s="192"/>
      <c r="AC3" s="192">
        <f t="shared" ref="AC3:AC34" si="10">+AA3+AB3</f>
        <v>0</v>
      </c>
      <c r="AD3" s="192">
        <f t="shared" ref="AD3:AD34" si="11">+AC3-Y3</f>
        <v>0</v>
      </c>
      <c r="AE3" s="192">
        <v>0</v>
      </c>
      <c r="AF3" s="192">
        <f>-AE3+2703</f>
        <v>2703</v>
      </c>
      <c r="AG3" s="192">
        <f t="shared" ref="AG3:AG34" si="12">+AE3+AF3</f>
        <v>2703</v>
      </c>
      <c r="AH3" s="192">
        <f t="shared" ref="AH3:AH34" si="13">+AG3-AC3</f>
        <v>2703</v>
      </c>
      <c r="AI3" s="192">
        <v>0</v>
      </c>
      <c r="AJ3" s="192">
        <f>-AI3+2703</f>
        <v>2703</v>
      </c>
      <c r="AK3" s="192">
        <f t="shared" ref="AK3:AK34" si="14">+AI3+AJ3</f>
        <v>2703</v>
      </c>
      <c r="AL3" s="192">
        <f t="shared" ref="AL3:AL34" si="15">+AK3-AG3</f>
        <v>0</v>
      </c>
      <c r="AM3" s="192">
        <v>0</v>
      </c>
      <c r="AN3" s="192">
        <f>-AM3+2703</f>
        <v>2703</v>
      </c>
      <c r="AO3" s="192">
        <f t="shared" ref="AO3:AO34" si="16">+AM3+AN3</f>
        <v>2703</v>
      </c>
      <c r="AP3" s="192">
        <f t="shared" ref="AP3:AP34" si="17">+AO3-AK3</f>
        <v>0</v>
      </c>
      <c r="AQ3" s="192">
        <v>0</v>
      </c>
      <c r="AR3" s="192">
        <f>-AQ3+2703</f>
        <v>2703</v>
      </c>
      <c r="AS3" s="192">
        <f t="shared" ref="AS3:AS34" si="18">+AQ3+AR3</f>
        <v>2703</v>
      </c>
      <c r="AT3" s="192">
        <f t="shared" ref="AT3:AT34" si="19">+AS3-AO3</f>
        <v>0</v>
      </c>
      <c r="AU3" s="192">
        <v>0</v>
      </c>
      <c r="AV3" s="192">
        <f>-AU3+2703</f>
        <v>2703</v>
      </c>
      <c r="AW3" s="192">
        <f t="shared" ref="AW3:AW66" si="20">+AU3+AV3</f>
        <v>2703</v>
      </c>
      <c r="AX3" s="192">
        <f t="shared" ref="AX3:AX66" si="21">+AW3-AS3</f>
        <v>0</v>
      </c>
      <c r="AY3" s="192">
        <v>0</v>
      </c>
      <c r="AZ3" s="192">
        <f>-AY3+2703</f>
        <v>2703</v>
      </c>
      <c r="BA3" s="192">
        <f t="shared" ref="BA3:BA66" si="22">+AY3+AZ3</f>
        <v>2703</v>
      </c>
      <c r="BB3" s="192">
        <f t="shared" ref="BB3:BB66" si="23">+BA3-AW3</f>
        <v>0</v>
      </c>
    </row>
    <row r="4" spans="1:54">
      <c r="A4" s="191">
        <v>6033200</v>
      </c>
      <c r="B4" s="192" t="s">
        <v>106</v>
      </c>
      <c r="C4" s="192"/>
      <c r="D4" s="193">
        <v>100</v>
      </c>
      <c r="E4" s="192"/>
      <c r="F4" s="197" t="str">
        <f t="shared" si="0"/>
        <v>0</v>
      </c>
      <c r="G4" s="192">
        <f>IFERROR(VLOOKUP(A4,[3]B300618!$A$1:$G$92,7,FALSE),0)</f>
        <v>0</v>
      </c>
      <c r="H4" s="192"/>
      <c r="I4" s="192"/>
      <c r="J4" s="192">
        <f t="shared" si="1"/>
        <v>0</v>
      </c>
      <c r="K4" s="192">
        <f>IFERROR(VLOOKUP(A4,[3]B300618!$A$1:$G$92,7,FALSE),0)</f>
        <v>0</v>
      </c>
      <c r="L4" s="192"/>
      <c r="M4" s="192">
        <f t="shared" si="2"/>
        <v>0</v>
      </c>
      <c r="N4" s="192">
        <f t="shared" si="3"/>
        <v>0</v>
      </c>
      <c r="O4" s="192">
        <f>IFERROR(VLOOKUP($A4,[3]B300618!$A$1:$G$92,7,FALSE),0)</f>
        <v>0</v>
      </c>
      <c r="P4" s="192"/>
      <c r="Q4" s="192">
        <f t="shared" si="4"/>
        <v>0</v>
      </c>
      <c r="R4" s="192">
        <f t="shared" si="5"/>
        <v>0</v>
      </c>
      <c r="S4" s="192">
        <f>IFERROR(VLOOKUP($A4,[3]B300618!$A$1:$G$92,7,FALSE),0)</f>
        <v>0</v>
      </c>
      <c r="T4" s="192"/>
      <c r="U4" s="192">
        <f t="shared" si="6"/>
        <v>0</v>
      </c>
      <c r="V4" s="192">
        <f t="shared" si="7"/>
        <v>0</v>
      </c>
      <c r="W4" s="192">
        <f>IFERROR(VLOOKUP($A4,[3]B300618!$A$1:$G$92,7,FALSE),0)</f>
        <v>0</v>
      </c>
      <c r="X4" s="192"/>
      <c r="Y4" s="192">
        <f t="shared" si="8"/>
        <v>0</v>
      </c>
      <c r="Z4" s="192">
        <f t="shared" si="9"/>
        <v>0</v>
      </c>
      <c r="AA4" s="192">
        <f>IFERROR(VLOOKUP($A4,[3]B300618!$A$1:$G$92,7,FALSE),0)</f>
        <v>0</v>
      </c>
      <c r="AB4" s="192"/>
      <c r="AC4" s="192">
        <f t="shared" si="10"/>
        <v>0</v>
      </c>
      <c r="AD4" s="192">
        <f t="shared" si="11"/>
        <v>0</v>
      </c>
      <c r="AE4" s="192">
        <v>0</v>
      </c>
      <c r="AF4" s="192"/>
      <c r="AG4" s="192">
        <f t="shared" si="12"/>
        <v>0</v>
      </c>
      <c r="AH4" s="192">
        <f t="shared" si="13"/>
        <v>0</v>
      </c>
      <c r="AI4" s="192">
        <v>0</v>
      </c>
      <c r="AJ4" s="192"/>
      <c r="AK4" s="192">
        <f t="shared" si="14"/>
        <v>0</v>
      </c>
      <c r="AL4" s="192">
        <f t="shared" si="15"/>
        <v>0</v>
      </c>
      <c r="AM4" s="192">
        <v>0</v>
      </c>
      <c r="AN4" s="192"/>
      <c r="AO4" s="192">
        <f t="shared" si="16"/>
        <v>0</v>
      </c>
      <c r="AP4" s="192">
        <f t="shared" si="17"/>
        <v>0</v>
      </c>
      <c r="AQ4" s="192">
        <v>0</v>
      </c>
      <c r="AR4" s="192"/>
      <c r="AS4" s="192">
        <f t="shared" si="18"/>
        <v>0</v>
      </c>
      <c r="AT4" s="192">
        <f t="shared" si="19"/>
        <v>0</v>
      </c>
      <c r="AU4" s="192">
        <v>0</v>
      </c>
      <c r="AV4" s="192"/>
      <c r="AW4" s="192">
        <f t="shared" si="20"/>
        <v>0</v>
      </c>
      <c r="AX4" s="192">
        <f t="shared" si="21"/>
        <v>0</v>
      </c>
      <c r="AY4" s="192">
        <v>0</v>
      </c>
      <c r="AZ4" s="192"/>
      <c r="BA4" s="192">
        <f t="shared" si="22"/>
        <v>0</v>
      </c>
      <c r="BB4" s="192">
        <f t="shared" si="23"/>
        <v>0</v>
      </c>
    </row>
    <row r="5" spans="1:54">
      <c r="A5" s="191">
        <v>6033600</v>
      </c>
      <c r="B5" s="192" t="s">
        <v>107</v>
      </c>
      <c r="C5" s="192"/>
      <c r="D5" s="193">
        <v>100</v>
      </c>
      <c r="E5" s="192"/>
      <c r="F5" s="197" t="str">
        <f t="shared" si="0"/>
        <v>0</v>
      </c>
      <c r="G5" s="192">
        <f>IFERROR(VLOOKUP(A5,[3]B300618!$A$1:$G$92,7,FALSE),0)</f>
        <v>0</v>
      </c>
      <c r="H5" s="192"/>
      <c r="I5" s="192"/>
      <c r="J5" s="192">
        <f t="shared" si="1"/>
        <v>0</v>
      </c>
      <c r="K5" s="192">
        <f>IFERROR(VLOOKUP(A5,[3]B300618!$A$1:$G$92,7,FALSE),0)</f>
        <v>0</v>
      </c>
      <c r="L5" s="192"/>
      <c r="M5" s="192">
        <f t="shared" si="2"/>
        <v>0</v>
      </c>
      <c r="N5" s="192">
        <f t="shared" si="3"/>
        <v>0</v>
      </c>
      <c r="O5" s="192">
        <f>IFERROR(VLOOKUP($A5,[3]B300618!$A$1:$G$92,7,FALSE),0)</f>
        <v>0</v>
      </c>
      <c r="P5" s="192"/>
      <c r="Q5" s="192">
        <f t="shared" si="4"/>
        <v>0</v>
      </c>
      <c r="R5" s="192">
        <f t="shared" si="5"/>
        <v>0</v>
      </c>
      <c r="S5" s="192">
        <f>IFERROR(VLOOKUP($A5,[3]B300618!$A$1:$G$92,7,FALSE),0)</f>
        <v>0</v>
      </c>
      <c r="T5" s="192"/>
      <c r="U5" s="192">
        <f t="shared" si="6"/>
        <v>0</v>
      </c>
      <c r="V5" s="192">
        <f t="shared" si="7"/>
        <v>0</v>
      </c>
      <c r="W5" s="192">
        <f>IFERROR(VLOOKUP($A5,[3]B300618!$A$1:$G$92,7,FALSE),0)</f>
        <v>0</v>
      </c>
      <c r="X5" s="192"/>
      <c r="Y5" s="192">
        <f t="shared" si="8"/>
        <v>0</v>
      </c>
      <c r="Z5" s="192">
        <f t="shared" si="9"/>
        <v>0</v>
      </c>
      <c r="AA5" s="192">
        <f>IFERROR(VLOOKUP($A5,[3]B300618!$A$1:$G$92,7,FALSE),0)</f>
        <v>0</v>
      </c>
      <c r="AB5" s="192"/>
      <c r="AC5" s="192">
        <f t="shared" si="10"/>
        <v>0</v>
      </c>
      <c r="AD5" s="192">
        <f t="shared" si="11"/>
        <v>0</v>
      </c>
      <c r="AE5" s="192">
        <v>0</v>
      </c>
      <c r="AF5" s="192"/>
      <c r="AG5" s="192">
        <f t="shared" si="12"/>
        <v>0</v>
      </c>
      <c r="AH5" s="192">
        <f t="shared" si="13"/>
        <v>0</v>
      </c>
      <c r="AI5" s="192">
        <v>0</v>
      </c>
      <c r="AJ5" s="192"/>
      <c r="AK5" s="192">
        <f t="shared" si="14"/>
        <v>0</v>
      </c>
      <c r="AL5" s="192">
        <f t="shared" si="15"/>
        <v>0</v>
      </c>
      <c r="AM5" s="192">
        <v>0</v>
      </c>
      <c r="AN5" s="192"/>
      <c r="AO5" s="192">
        <f t="shared" si="16"/>
        <v>0</v>
      </c>
      <c r="AP5" s="192">
        <f t="shared" si="17"/>
        <v>0</v>
      </c>
      <c r="AQ5" s="192">
        <v>0</v>
      </c>
      <c r="AR5" s="192"/>
      <c r="AS5" s="192">
        <f t="shared" si="18"/>
        <v>0</v>
      </c>
      <c r="AT5" s="192">
        <f t="shared" si="19"/>
        <v>0</v>
      </c>
      <c r="AU5" s="192">
        <v>0</v>
      </c>
      <c r="AV5" s="192"/>
      <c r="AW5" s="192">
        <f t="shared" si="20"/>
        <v>0</v>
      </c>
      <c r="AX5" s="192">
        <f t="shared" si="21"/>
        <v>0</v>
      </c>
      <c r="AY5" s="192">
        <v>0</v>
      </c>
      <c r="AZ5" s="192"/>
      <c r="BA5" s="192">
        <f t="shared" si="22"/>
        <v>0</v>
      </c>
      <c r="BB5" s="192">
        <f t="shared" si="23"/>
        <v>0</v>
      </c>
    </row>
    <row r="6" spans="1:54">
      <c r="A6" s="191">
        <v>6061100</v>
      </c>
      <c r="B6" s="192" t="s">
        <v>17</v>
      </c>
      <c r="C6" s="192" t="s">
        <v>129</v>
      </c>
      <c r="D6" s="193">
        <v>101</v>
      </c>
      <c r="E6" s="192"/>
      <c r="F6" s="197" t="str">
        <f t="shared" si="0"/>
        <v>0</v>
      </c>
      <c r="G6" s="192">
        <f>IFERROR(VLOOKUP(A6,[3]B300618!$A$1:$G$92,7,FALSE),0)</f>
        <v>0</v>
      </c>
      <c r="H6" s="192"/>
      <c r="I6" s="192"/>
      <c r="J6" s="192">
        <f t="shared" si="1"/>
        <v>0</v>
      </c>
      <c r="K6" s="192">
        <f>IFERROR(VLOOKUP(A6,[3]B300618!$A$1:$G$92,7,FALSE),0)</f>
        <v>0</v>
      </c>
      <c r="L6" s="192"/>
      <c r="M6" s="192">
        <f t="shared" si="2"/>
        <v>0</v>
      </c>
      <c r="N6" s="192">
        <f t="shared" si="3"/>
        <v>0</v>
      </c>
      <c r="O6" s="192">
        <f>IFERROR(VLOOKUP($A6,[3]B300618!$A$1:$G$92,7,FALSE),0)</f>
        <v>0</v>
      </c>
      <c r="P6" s="192"/>
      <c r="Q6" s="192">
        <f t="shared" si="4"/>
        <v>0</v>
      </c>
      <c r="R6" s="192">
        <f t="shared" si="5"/>
        <v>0</v>
      </c>
      <c r="S6" s="192">
        <f>IFERROR(VLOOKUP($A6,[3]B300618!$A$1:$G$92,7,FALSE),0)</f>
        <v>0</v>
      </c>
      <c r="T6" s="192"/>
      <c r="U6" s="192">
        <f t="shared" si="6"/>
        <v>0</v>
      </c>
      <c r="V6" s="192">
        <f t="shared" si="7"/>
        <v>0</v>
      </c>
      <c r="W6" s="192">
        <f>IFERROR(VLOOKUP($A6,[3]B300618!$A$1:$G$92,7,FALSE),0)</f>
        <v>0</v>
      </c>
      <c r="X6" s="192"/>
      <c r="Y6" s="192">
        <f t="shared" si="8"/>
        <v>0</v>
      </c>
      <c r="Z6" s="192">
        <f t="shared" si="9"/>
        <v>0</v>
      </c>
      <c r="AA6" s="192">
        <f>IFERROR(VLOOKUP($A6,[3]B300618!$A$1:$G$92,7,FALSE),0)</f>
        <v>0</v>
      </c>
      <c r="AB6" s="192"/>
      <c r="AC6" s="192">
        <f t="shared" si="10"/>
        <v>0</v>
      </c>
      <c r="AD6" s="192">
        <f t="shared" si="11"/>
        <v>0</v>
      </c>
      <c r="AE6" s="192">
        <v>0</v>
      </c>
      <c r="AF6" s="192">
        <v>9873</v>
      </c>
      <c r="AG6" s="192">
        <f t="shared" si="12"/>
        <v>9873</v>
      </c>
      <c r="AH6" s="192">
        <f t="shared" si="13"/>
        <v>9873</v>
      </c>
      <c r="AI6" s="192">
        <v>0</v>
      </c>
      <c r="AJ6" s="192">
        <v>9873</v>
      </c>
      <c r="AK6" s="192">
        <f t="shared" si="14"/>
        <v>9873</v>
      </c>
      <c r="AL6" s="192">
        <f t="shared" si="15"/>
        <v>0</v>
      </c>
      <c r="AM6" s="192">
        <v>0</v>
      </c>
      <c r="AN6" s="192">
        <v>9873</v>
      </c>
      <c r="AO6" s="192">
        <f t="shared" si="16"/>
        <v>9873</v>
      </c>
      <c r="AP6" s="192">
        <f t="shared" si="17"/>
        <v>0</v>
      </c>
      <c r="AQ6" s="192">
        <v>0</v>
      </c>
      <c r="AR6" s="192">
        <v>9873</v>
      </c>
      <c r="AS6" s="192">
        <f t="shared" si="18"/>
        <v>9873</v>
      </c>
      <c r="AT6" s="192">
        <f t="shared" si="19"/>
        <v>0</v>
      </c>
      <c r="AU6" s="192">
        <v>0</v>
      </c>
      <c r="AV6" s="192">
        <v>9873</v>
      </c>
      <c r="AW6" s="192">
        <f t="shared" si="20"/>
        <v>9873</v>
      </c>
      <c r="AX6" s="192">
        <f t="shared" si="21"/>
        <v>0</v>
      </c>
      <c r="AY6" s="192">
        <v>0</v>
      </c>
      <c r="AZ6" s="192">
        <v>9873</v>
      </c>
      <c r="BA6" s="192">
        <f t="shared" si="22"/>
        <v>9873</v>
      </c>
      <c r="BB6" s="192">
        <f t="shared" si="23"/>
        <v>0</v>
      </c>
    </row>
    <row r="7" spans="1:54">
      <c r="A7" s="191">
        <v>6061200</v>
      </c>
      <c r="B7" s="192" t="s">
        <v>18</v>
      </c>
      <c r="C7" s="192" t="s">
        <v>129</v>
      </c>
      <c r="D7" s="193">
        <v>102</v>
      </c>
      <c r="E7" s="192"/>
      <c r="F7" s="197" t="str">
        <f t="shared" si="0"/>
        <v>0</v>
      </c>
      <c r="G7" s="192">
        <f>IFERROR(VLOOKUP(A7,[3]B300618!$A$1:$G$92,7,FALSE),0)</f>
        <v>0</v>
      </c>
      <c r="H7" s="192"/>
      <c r="I7" s="192"/>
      <c r="J7" s="192">
        <f t="shared" si="1"/>
        <v>0</v>
      </c>
      <c r="K7" s="192">
        <f>IFERROR(VLOOKUP(A7,[3]B300618!$A$1:$G$92,7,FALSE),0)</f>
        <v>0</v>
      </c>
      <c r="L7" s="192"/>
      <c r="M7" s="192">
        <f t="shared" si="2"/>
        <v>0</v>
      </c>
      <c r="N7" s="192">
        <f t="shared" si="3"/>
        <v>0</v>
      </c>
      <c r="O7" s="192">
        <f>IFERROR(VLOOKUP($A7,[3]B300618!$A$1:$G$92,7,FALSE),0)</f>
        <v>0</v>
      </c>
      <c r="P7" s="192"/>
      <c r="Q7" s="192">
        <f t="shared" si="4"/>
        <v>0</v>
      </c>
      <c r="R7" s="192">
        <f t="shared" si="5"/>
        <v>0</v>
      </c>
      <c r="S7" s="192">
        <f>IFERROR(VLOOKUP($A7,[3]B300618!$A$1:$G$92,7,FALSE),0)</f>
        <v>0</v>
      </c>
      <c r="T7" s="192"/>
      <c r="U7" s="192">
        <f t="shared" si="6"/>
        <v>0</v>
      </c>
      <c r="V7" s="192">
        <f t="shared" si="7"/>
        <v>0</v>
      </c>
      <c r="W7" s="192">
        <f>IFERROR(VLOOKUP($A7,[3]B300618!$A$1:$G$92,7,FALSE),0)</f>
        <v>0</v>
      </c>
      <c r="X7" s="192"/>
      <c r="Y7" s="192">
        <f t="shared" si="8"/>
        <v>0</v>
      </c>
      <c r="Z7" s="192">
        <f t="shared" si="9"/>
        <v>0</v>
      </c>
      <c r="AA7" s="192">
        <f>IFERROR(VLOOKUP($A7,[3]B300618!$A$1:$G$92,7,FALSE),0)</f>
        <v>0</v>
      </c>
      <c r="AB7" s="192"/>
      <c r="AC7" s="192">
        <f t="shared" si="10"/>
        <v>0</v>
      </c>
      <c r="AD7" s="192">
        <f t="shared" si="11"/>
        <v>0</v>
      </c>
      <c r="AE7" s="192">
        <v>0</v>
      </c>
      <c r="AF7" s="192">
        <v>4524</v>
      </c>
      <c r="AG7" s="192">
        <f t="shared" si="12"/>
        <v>4524</v>
      </c>
      <c r="AH7" s="192">
        <f t="shared" si="13"/>
        <v>4524</v>
      </c>
      <c r="AI7" s="192">
        <v>0</v>
      </c>
      <c r="AJ7" s="192">
        <v>4524</v>
      </c>
      <c r="AK7" s="192">
        <f t="shared" si="14"/>
        <v>4524</v>
      </c>
      <c r="AL7" s="192">
        <f t="shared" si="15"/>
        <v>0</v>
      </c>
      <c r="AM7" s="192">
        <v>0</v>
      </c>
      <c r="AN7" s="192">
        <v>4524</v>
      </c>
      <c r="AO7" s="192">
        <f t="shared" si="16"/>
        <v>4524</v>
      </c>
      <c r="AP7" s="192">
        <f t="shared" si="17"/>
        <v>0</v>
      </c>
      <c r="AQ7" s="192">
        <v>0</v>
      </c>
      <c r="AR7" s="192">
        <v>4524</v>
      </c>
      <c r="AS7" s="192">
        <f t="shared" si="18"/>
        <v>4524</v>
      </c>
      <c r="AT7" s="192">
        <f t="shared" si="19"/>
        <v>0</v>
      </c>
      <c r="AU7" s="192">
        <v>0</v>
      </c>
      <c r="AV7" s="192">
        <v>4524</v>
      </c>
      <c r="AW7" s="192">
        <f t="shared" si="20"/>
        <v>4524</v>
      </c>
      <c r="AX7" s="192">
        <f t="shared" si="21"/>
        <v>0</v>
      </c>
      <c r="AY7" s="192">
        <v>0</v>
      </c>
      <c r="AZ7" s="192">
        <v>4524</v>
      </c>
      <c r="BA7" s="192">
        <f t="shared" si="22"/>
        <v>4524</v>
      </c>
      <c r="BB7" s="192">
        <f t="shared" si="23"/>
        <v>0</v>
      </c>
    </row>
    <row r="8" spans="1:54">
      <c r="A8" s="191">
        <v>6061300</v>
      </c>
      <c r="B8" s="192" t="s">
        <v>19</v>
      </c>
      <c r="C8" s="192" t="s">
        <v>129</v>
      </c>
      <c r="D8" s="193">
        <v>103</v>
      </c>
      <c r="E8" s="192"/>
      <c r="F8" s="197" t="str">
        <f t="shared" si="0"/>
        <v>0</v>
      </c>
      <c r="G8" s="192">
        <f>IFERROR(VLOOKUP(A8,[3]B300618!$A$1:$G$92,7,FALSE),0)</f>
        <v>0</v>
      </c>
      <c r="H8" s="192"/>
      <c r="I8" s="192"/>
      <c r="J8" s="192">
        <f t="shared" si="1"/>
        <v>0</v>
      </c>
      <c r="K8" s="192">
        <f>IFERROR(VLOOKUP(A8,[3]B300618!$A$1:$G$92,7,FALSE),0)</f>
        <v>0</v>
      </c>
      <c r="L8" s="192"/>
      <c r="M8" s="192">
        <f t="shared" si="2"/>
        <v>0</v>
      </c>
      <c r="N8" s="192">
        <f t="shared" si="3"/>
        <v>0</v>
      </c>
      <c r="O8" s="192">
        <f>IFERROR(VLOOKUP($A8,[3]B300618!$A$1:$G$92,7,FALSE),0)</f>
        <v>0</v>
      </c>
      <c r="P8" s="192"/>
      <c r="Q8" s="192">
        <f t="shared" si="4"/>
        <v>0</v>
      </c>
      <c r="R8" s="192">
        <f t="shared" si="5"/>
        <v>0</v>
      </c>
      <c r="S8" s="192">
        <f>IFERROR(VLOOKUP($A8,[3]B300618!$A$1:$G$92,7,FALSE),0)</f>
        <v>0</v>
      </c>
      <c r="T8" s="192"/>
      <c r="U8" s="192">
        <f t="shared" si="6"/>
        <v>0</v>
      </c>
      <c r="V8" s="192">
        <f t="shared" si="7"/>
        <v>0</v>
      </c>
      <c r="W8" s="192">
        <f>IFERROR(VLOOKUP($A8,[3]B300618!$A$1:$G$92,7,FALSE),0)</f>
        <v>0</v>
      </c>
      <c r="X8" s="192"/>
      <c r="Y8" s="192">
        <f t="shared" si="8"/>
        <v>0</v>
      </c>
      <c r="Z8" s="192">
        <f t="shared" si="9"/>
        <v>0</v>
      </c>
      <c r="AA8" s="192">
        <f>IFERROR(VLOOKUP($A8,[3]B300618!$A$1:$G$92,7,FALSE),0)</f>
        <v>0</v>
      </c>
      <c r="AB8" s="192"/>
      <c r="AC8" s="192">
        <f t="shared" si="10"/>
        <v>0</v>
      </c>
      <c r="AD8" s="192">
        <f t="shared" si="11"/>
        <v>0</v>
      </c>
      <c r="AE8" s="192">
        <v>0</v>
      </c>
      <c r="AF8" s="192">
        <v>6930</v>
      </c>
      <c r="AG8" s="192">
        <f t="shared" si="12"/>
        <v>6930</v>
      </c>
      <c r="AH8" s="192">
        <f t="shared" si="13"/>
        <v>6930</v>
      </c>
      <c r="AI8" s="192">
        <v>0</v>
      </c>
      <c r="AJ8" s="192">
        <v>6930</v>
      </c>
      <c r="AK8" s="192">
        <f t="shared" si="14"/>
        <v>6930</v>
      </c>
      <c r="AL8" s="192">
        <f t="shared" si="15"/>
        <v>0</v>
      </c>
      <c r="AM8" s="192">
        <v>0</v>
      </c>
      <c r="AN8" s="192">
        <v>6930</v>
      </c>
      <c r="AO8" s="192">
        <f t="shared" si="16"/>
        <v>6930</v>
      </c>
      <c r="AP8" s="192">
        <f t="shared" si="17"/>
        <v>0</v>
      </c>
      <c r="AQ8" s="192">
        <v>0</v>
      </c>
      <c r="AR8" s="192">
        <v>6930</v>
      </c>
      <c r="AS8" s="192">
        <f t="shared" si="18"/>
        <v>6930</v>
      </c>
      <c r="AT8" s="192">
        <f t="shared" si="19"/>
        <v>0</v>
      </c>
      <c r="AU8" s="192">
        <v>0</v>
      </c>
      <c r="AV8" s="192">
        <v>6930</v>
      </c>
      <c r="AW8" s="192">
        <f t="shared" si="20"/>
        <v>6930</v>
      </c>
      <c r="AX8" s="192">
        <f t="shared" si="21"/>
        <v>0</v>
      </c>
      <c r="AY8" s="192">
        <v>0</v>
      </c>
      <c r="AZ8" s="192">
        <v>6930</v>
      </c>
      <c r="BA8" s="192">
        <f t="shared" si="22"/>
        <v>6930</v>
      </c>
      <c r="BB8" s="192">
        <f t="shared" si="23"/>
        <v>0</v>
      </c>
    </row>
    <row r="9" spans="1:54">
      <c r="A9" s="191">
        <v>6061400</v>
      </c>
      <c r="B9" s="192" t="s">
        <v>20</v>
      </c>
      <c r="C9" s="192"/>
      <c r="D9" s="193">
        <v>104</v>
      </c>
      <c r="E9" s="192"/>
      <c r="F9" s="197" t="str">
        <f t="shared" si="0"/>
        <v>0</v>
      </c>
      <c r="G9" s="192">
        <f>IFERROR(VLOOKUP(A9,[3]B300618!$A$1:$G$92,7,FALSE),0)</f>
        <v>0</v>
      </c>
      <c r="H9" s="192"/>
      <c r="I9" s="192"/>
      <c r="J9" s="192">
        <f t="shared" si="1"/>
        <v>0</v>
      </c>
      <c r="K9" s="192">
        <f>IFERROR(VLOOKUP(A9,[3]B300618!$A$1:$G$92,7,FALSE),0)</f>
        <v>0</v>
      </c>
      <c r="L9" s="192"/>
      <c r="M9" s="192">
        <f t="shared" si="2"/>
        <v>0</v>
      </c>
      <c r="N9" s="192">
        <f t="shared" si="3"/>
        <v>0</v>
      </c>
      <c r="O9" s="192">
        <f>IFERROR(VLOOKUP($A9,[3]B300618!$A$1:$G$92,7,FALSE),0)</f>
        <v>0</v>
      </c>
      <c r="P9" s="192"/>
      <c r="Q9" s="192">
        <f t="shared" si="4"/>
        <v>0</v>
      </c>
      <c r="R9" s="192">
        <f t="shared" si="5"/>
        <v>0</v>
      </c>
      <c r="S9" s="192">
        <f>IFERROR(VLOOKUP($A9,[3]B300618!$A$1:$G$92,7,FALSE),0)</f>
        <v>0</v>
      </c>
      <c r="T9" s="192"/>
      <c r="U9" s="192">
        <f t="shared" si="6"/>
        <v>0</v>
      </c>
      <c r="V9" s="192">
        <f t="shared" si="7"/>
        <v>0</v>
      </c>
      <c r="W9" s="192">
        <f>IFERROR(VLOOKUP($A9,[3]B300618!$A$1:$G$92,7,FALSE),0)</f>
        <v>0</v>
      </c>
      <c r="X9" s="192"/>
      <c r="Y9" s="192">
        <f t="shared" si="8"/>
        <v>0</v>
      </c>
      <c r="Z9" s="192">
        <f t="shared" si="9"/>
        <v>0</v>
      </c>
      <c r="AA9" s="192">
        <f>IFERROR(VLOOKUP($A9,[3]B300618!$A$1:$G$92,7,FALSE),0)</f>
        <v>0</v>
      </c>
      <c r="AB9" s="192"/>
      <c r="AC9" s="192">
        <f t="shared" si="10"/>
        <v>0</v>
      </c>
      <c r="AD9" s="192">
        <f t="shared" si="11"/>
        <v>0</v>
      </c>
      <c r="AE9" s="192">
        <v>0</v>
      </c>
      <c r="AF9" s="192"/>
      <c r="AG9" s="192">
        <f t="shared" si="12"/>
        <v>0</v>
      </c>
      <c r="AH9" s="192">
        <f t="shared" si="13"/>
        <v>0</v>
      </c>
      <c r="AI9" s="192">
        <v>0</v>
      </c>
      <c r="AJ9" s="192"/>
      <c r="AK9" s="192">
        <f t="shared" si="14"/>
        <v>0</v>
      </c>
      <c r="AL9" s="192">
        <f t="shared" si="15"/>
        <v>0</v>
      </c>
      <c r="AM9" s="192">
        <v>0</v>
      </c>
      <c r="AN9" s="192"/>
      <c r="AO9" s="192">
        <f t="shared" si="16"/>
        <v>0</v>
      </c>
      <c r="AP9" s="192">
        <f t="shared" si="17"/>
        <v>0</v>
      </c>
      <c r="AQ9" s="192">
        <v>0</v>
      </c>
      <c r="AR9" s="192"/>
      <c r="AS9" s="192">
        <f t="shared" si="18"/>
        <v>0</v>
      </c>
      <c r="AT9" s="192">
        <f t="shared" si="19"/>
        <v>0</v>
      </c>
      <c r="AU9" s="192">
        <v>0</v>
      </c>
      <c r="AV9" s="192"/>
      <c r="AW9" s="192">
        <f t="shared" si="20"/>
        <v>0</v>
      </c>
      <c r="AX9" s="192">
        <f t="shared" si="21"/>
        <v>0</v>
      </c>
      <c r="AY9" s="192">
        <v>0</v>
      </c>
      <c r="AZ9" s="192"/>
      <c r="BA9" s="192">
        <f t="shared" si="22"/>
        <v>0</v>
      </c>
      <c r="BB9" s="192">
        <f t="shared" si="23"/>
        <v>0</v>
      </c>
    </row>
    <row r="10" spans="1:54">
      <c r="A10" s="191">
        <v>6063100</v>
      </c>
      <c r="B10" s="192" t="s">
        <v>21</v>
      </c>
      <c r="C10" s="192" t="s">
        <v>130</v>
      </c>
      <c r="D10" s="193">
        <v>104</v>
      </c>
      <c r="E10" s="192"/>
      <c r="F10" s="197" t="str">
        <f t="shared" si="0"/>
        <v>0</v>
      </c>
      <c r="G10" s="192">
        <f>IFERROR(VLOOKUP(A10,[3]B300618!$A$1:$G$92,7,FALSE),0)</f>
        <v>0</v>
      </c>
      <c r="H10" s="192"/>
      <c r="I10" s="192"/>
      <c r="J10" s="192">
        <f t="shared" si="1"/>
        <v>0</v>
      </c>
      <c r="K10" s="192">
        <f>IFERROR(VLOOKUP(A10,[3]B300618!$A$1:$G$92,7,FALSE),0)</f>
        <v>0</v>
      </c>
      <c r="L10" s="192"/>
      <c r="M10" s="192">
        <f t="shared" si="2"/>
        <v>0</v>
      </c>
      <c r="N10" s="192">
        <f t="shared" si="3"/>
        <v>0</v>
      </c>
      <c r="O10" s="192">
        <f>IFERROR(VLOOKUP($A10,[3]B300618!$A$1:$G$92,7,FALSE),0)</f>
        <v>0</v>
      </c>
      <c r="P10" s="192"/>
      <c r="Q10" s="192">
        <f t="shared" si="4"/>
        <v>0</v>
      </c>
      <c r="R10" s="192">
        <f t="shared" si="5"/>
        <v>0</v>
      </c>
      <c r="S10" s="192">
        <f>IFERROR(VLOOKUP($A10,[3]B300618!$A$1:$G$92,7,FALSE),0)</f>
        <v>0</v>
      </c>
      <c r="T10" s="192"/>
      <c r="U10" s="192">
        <f t="shared" si="6"/>
        <v>0</v>
      </c>
      <c r="V10" s="192">
        <f t="shared" si="7"/>
        <v>0</v>
      </c>
      <c r="W10" s="192">
        <f>IFERROR(VLOOKUP($A10,[3]B300618!$A$1:$G$92,7,FALSE),0)</f>
        <v>0</v>
      </c>
      <c r="X10" s="192"/>
      <c r="Y10" s="192">
        <f t="shared" si="8"/>
        <v>0</v>
      </c>
      <c r="Z10" s="192">
        <f t="shared" si="9"/>
        <v>0</v>
      </c>
      <c r="AA10" s="192">
        <f>IFERROR(VLOOKUP($A10,[3]B300618!$A$1:$G$92,7,FALSE),0)</f>
        <v>0</v>
      </c>
      <c r="AB10" s="192"/>
      <c r="AC10" s="192">
        <f t="shared" si="10"/>
        <v>0</v>
      </c>
      <c r="AD10" s="192">
        <f t="shared" si="11"/>
        <v>0</v>
      </c>
      <c r="AE10" s="192">
        <v>0</v>
      </c>
      <c r="AF10" s="192"/>
      <c r="AG10" s="192">
        <f t="shared" si="12"/>
        <v>0</v>
      </c>
      <c r="AH10" s="192">
        <f t="shared" si="13"/>
        <v>0</v>
      </c>
      <c r="AI10" s="192">
        <v>0</v>
      </c>
      <c r="AJ10" s="192"/>
      <c r="AK10" s="192">
        <f t="shared" si="14"/>
        <v>0</v>
      </c>
      <c r="AL10" s="192">
        <f t="shared" si="15"/>
        <v>0</v>
      </c>
      <c r="AM10" s="192">
        <v>0</v>
      </c>
      <c r="AN10" s="192"/>
      <c r="AO10" s="192">
        <f t="shared" si="16"/>
        <v>0</v>
      </c>
      <c r="AP10" s="192">
        <f t="shared" si="17"/>
        <v>0</v>
      </c>
      <c r="AQ10" s="192">
        <v>0</v>
      </c>
      <c r="AR10" s="192"/>
      <c r="AS10" s="192">
        <f t="shared" si="18"/>
        <v>0</v>
      </c>
      <c r="AT10" s="192">
        <f t="shared" si="19"/>
        <v>0</v>
      </c>
      <c r="AU10" s="192">
        <v>0</v>
      </c>
      <c r="AV10" s="192"/>
      <c r="AW10" s="192">
        <f t="shared" si="20"/>
        <v>0</v>
      </c>
      <c r="AX10" s="192">
        <f t="shared" si="21"/>
        <v>0</v>
      </c>
      <c r="AY10" s="192">
        <v>0</v>
      </c>
      <c r="AZ10" s="192"/>
      <c r="BA10" s="192">
        <f t="shared" si="22"/>
        <v>0</v>
      </c>
      <c r="BB10" s="192">
        <f t="shared" si="23"/>
        <v>0</v>
      </c>
    </row>
    <row r="11" spans="1:54">
      <c r="A11" s="191">
        <v>6063200</v>
      </c>
      <c r="B11" s="192" t="s">
        <v>22</v>
      </c>
      <c r="C11" s="192"/>
      <c r="D11" s="193">
        <v>104</v>
      </c>
      <c r="E11" s="192"/>
      <c r="F11" s="197" t="str">
        <f t="shared" si="0"/>
        <v>0</v>
      </c>
      <c r="G11" s="192">
        <f>IFERROR(VLOOKUP(A11,[3]B300618!$A$1:$G$92,7,FALSE),0)</f>
        <v>0</v>
      </c>
      <c r="H11" s="192"/>
      <c r="I11" s="192"/>
      <c r="J11" s="192">
        <f t="shared" si="1"/>
        <v>0</v>
      </c>
      <c r="K11" s="192">
        <f>IFERROR(VLOOKUP(A11,[3]B300618!$A$1:$G$92,7,FALSE),0)</f>
        <v>0</v>
      </c>
      <c r="L11" s="192"/>
      <c r="M11" s="192">
        <f t="shared" si="2"/>
        <v>0</v>
      </c>
      <c r="N11" s="192">
        <f t="shared" si="3"/>
        <v>0</v>
      </c>
      <c r="O11" s="192">
        <f>IFERROR(VLOOKUP($A11,[3]B300618!$A$1:$G$92,7,FALSE),0)</f>
        <v>0</v>
      </c>
      <c r="P11" s="192"/>
      <c r="Q11" s="192">
        <f t="shared" si="4"/>
        <v>0</v>
      </c>
      <c r="R11" s="192">
        <f t="shared" si="5"/>
        <v>0</v>
      </c>
      <c r="S11" s="192">
        <f>IFERROR(VLOOKUP($A11,[3]B300618!$A$1:$G$92,7,FALSE),0)</f>
        <v>0</v>
      </c>
      <c r="T11" s="192"/>
      <c r="U11" s="192">
        <f t="shared" si="6"/>
        <v>0</v>
      </c>
      <c r="V11" s="192">
        <f t="shared" si="7"/>
        <v>0</v>
      </c>
      <c r="W11" s="192">
        <f>IFERROR(VLOOKUP($A11,[3]B300618!$A$1:$G$92,7,FALSE),0)</f>
        <v>0</v>
      </c>
      <c r="X11" s="192"/>
      <c r="Y11" s="192">
        <f t="shared" si="8"/>
        <v>0</v>
      </c>
      <c r="Z11" s="192">
        <f t="shared" si="9"/>
        <v>0</v>
      </c>
      <c r="AA11" s="192">
        <f>IFERROR(VLOOKUP($A11,[3]B300618!$A$1:$G$92,7,FALSE),0)</f>
        <v>0</v>
      </c>
      <c r="AB11" s="192"/>
      <c r="AC11" s="192">
        <f t="shared" si="10"/>
        <v>0</v>
      </c>
      <c r="AD11" s="192">
        <f t="shared" si="11"/>
        <v>0</v>
      </c>
      <c r="AE11" s="192">
        <v>0</v>
      </c>
      <c r="AF11" s="192"/>
      <c r="AG11" s="192">
        <f t="shared" si="12"/>
        <v>0</v>
      </c>
      <c r="AH11" s="192">
        <f t="shared" si="13"/>
        <v>0</v>
      </c>
      <c r="AI11" s="192">
        <v>0</v>
      </c>
      <c r="AJ11" s="192"/>
      <c r="AK11" s="192">
        <f t="shared" si="14"/>
        <v>0</v>
      </c>
      <c r="AL11" s="192">
        <f t="shared" si="15"/>
        <v>0</v>
      </c>
      <c r="AM11" s="192">
        <v>0</v>
      </c>
      <c r="AN11" s="192"/>
      <c r="AO11" s="192">
        <f t="shared" si="16"/>
        <v>0</v>
      </c>
      <c r="AP11" s="192">
        <f t="shared" si="17"/>
        <v>0</v>
      </c>
      <c r="AQ11" s="192">
        <v>0</v>
      </c>
      <c r="AR11" s="192"/>
      <c r="AS11" s="192">
        <f t="shared" si="18"/>
        <v>0</v>
      </c>
      <c r="AT11" s="192">
        <f t="shared" si="19"/>
        <v>0</v>
      </c>
      <c r="AU11" s="192">
        <v>0</v>
      </c>
      <c r="AV11" s="192"/>
      <c r="AW11" s="192">
        <f t="shared" si="20"/>
        <v>0</v>
      </c>
      <c r="AX11" s="192">
        <f t="shared" si="21"/>
        <v>0</v>
      </c>
      <c r="AY11" s="192">
        <v>0</v>
      </c>
      <c r="AZ11" s="192"/>
      <c r="BA11" s="192">
        <f t="shared" si="22"/>
        <v>0</v>
      </c>
      <c r="BB11" s="192">
        <f t="shared" si="23"/>
        <v>0</v>
      </c>
    </row>
    <row r="12" spans="1:54">
      <c r="A12" s="191">
        <v>6063300</v>
      </c>
      <c r="B12" s="192" t="s">
        <v>23</v>
      </c>
      <c r="C12" s="192"/>
      <c r="D12" s="193">
        <v>104</v>
      </c>
      <c r="E12" s="192"/>
      <c r="F12" s="197" t="str">
        <f t="shared" si="0"/>
        <v>0</v>
      </c>
      <c r="G12" s="192">
        <f>IFERROR(VLOOKUP(A12,[3]B300618!$A$1:$G$92,7,FALSE),0)</f>
        <v>0</v>
      </c>
      <c r="H12" s="192"/>
      <c r="I12" s="192"/>
      <c r="J12" s="192">
        <f t="shared" si="1"/>
        <v>0</v>
      </c>
      <c r="K12" s="192">
        <f>IFERROR(VLOOKUP(A12,[3]B300618!$A$1:$G$92,7,FALSE),0)</f>
        <v>0</v>
      </c>
      <c r="L12" s="192"/>
      <c r="M12" s="192">
        <f t="shared" si="2"/>
        <v>0</v>
      </c>
      <c r="N12" s="192">
        <f t="shared" si="3"/>
        <v>0</v>
      </c>
      <c r="O12" s="192">
        <f>IFERROR(VLOOKUP($A12,[3]B300618!$A$1:$G$92,7,FALSE),0)</f>
        <v>0</v>
      </c>
      <c r="P12" s="192"/>
      <c r="Q12" s="192">
        <f t="shared" si="4"/>
        <v>0</v>
      </c>
      <c r="R12" s="192">
        <f t="shared" si="5"/>
        <v>0</v>
      </c>
      <c r="S12" s="192">
        <f>IFERROR(VLOOKUP($A12,[3]B300618!$A$1:$G$92,7,FALSE),0)</f>
        <v>0</v>
      </c>
      <c r="T12" s="192"/>
      <c r="U12" s="192">
        <f t="shared" si="6"/>
        <v>0</v>
      </c>
      <c r="V12" s="192">
        <f t="shared" si="7"/>
        <v>0</v>
      </c>
      <c r="W12" s="192">
        <f>IFERROR(VLOOKUP($A12,[3]B300618!$A$1:$G$92,7,FALSE),0)</f>
        <v>0</v>
      </c>
      <c r="X12" s="192"/>
      <c r="Y12" s="192">
        <f t="shared" si="8"/>
        <v>0</v>
      </c>
      <c r="Z12" s="192">
        <f t="shared" si="9"/>
        <v>0</v>
      </c>
      <c r="AA12" s="192">
        <f>IFERROR(VLOOKUP($A12,[3]B300618!$A$1:$G$92,7,FALSE),0)</f>
        <v>0</v>
      </c>
      <c r="AB12" s="192"/>
      <c r="AC12" s="192">
        <f t="shared" si="10"/>
        <v>0</v>
      </c>
      <c r="AD12" s="192">
        <f t="shared" si="11"/>
        <v>0</v>
      </c>
      <c r="AE12" s="192">
        <v>0</v>
      </c>
      <c r="AF12" s="192"/>
      <c r="AG12" s="192">
        <f t="shared" si="12"/>
        <v>0</v>
      </c>
      <c r="AH12" s="192">
        <f t="shared" si="13"/>
        <v>0</v>
      </c>
      <c r="AI12" s="192">
        <v>0</v>
      </c>
      <c r="AJ12" s="192"/>
      <c r="AK12" s="192">
        <f t="shared" si="14"/>
        <v>0</v>
      </c>
      <c r="AL12" s="192">
        <f t="shared" si="15"/>
        <v>0</v>
      </c>
      <c r="AM12" s="192">
        <v>0</v>
      </c>
      <c r="AN12" s="192"/>
      <c r="AO12" s="192">
        <f t="shared" si="16"/>
        <v>0</v>
      </c>
      <c r="AP12" s="192">
        <f t="shared" si="17"/>
        <v>0</v>
      </c>
      <c r="AQ12" s="192">
        <v>0</v>
      </c>
      <c r="AR12" s="192"/>
      <c r="AS12" s="192">
        <f t="shared" si="18"/>
        <v>0</v>
      </c>
      <c r="AT12" s="192">
        <f t="shared" si="19"/>
        <v>0</v>
      </c>
      <c r="AU12" s="192">
        <v>0</v>
      </c>
      <c r="AV12" s="192"/>
      <c r="AW12" s="192">
        <f t="shared" si="20"/>
        <v>0</v>
      </c>
      <c r="AX12" s="192">
        <f t="shared" si="21"/>
        <v>0</v>
      </c>
      <c r="AY12" s="192">
        <v>0</v>
      </c>
      <c r="AZ12" s="192"/>
      <c r="BA12" s="192">
        <f t="shared" si="22"/>
        <v>0</v>
      </c>
      <c r="BB12" s="192">
        <f t="shared" si="23"/>
        <v>0</v>
      </c>
    </row>
    <row r="13" spans="1:54">
      <c r="A13" s="191">
        <v>6063400</v>
      </c>
      <c r="B13" s="192" t="s">
        <v>24</v>
      </c>
      <c r="C13" s="192"/>
      <c r="D13" s="193">
        <v>104</v>
      </c>
      <c r="E13" s="192"/>
      <c r="F13" s="197" t="str">
        <f t="shared" si="0"/>
        <v>0</v>
      </c>
      <c r="G13" s="192">
        <f>IFERROR(VLOOKUP(A13,[3]B300618!$A$1:$G$92,7,FALSE),0)</f>
        <v>0</v>
      </c>
      <c r="H13" s="192"/>
      <c r="I13" s="192"/>
      <c r="J13" s="192">
        <f t="shared" si="1"/>
        <v>0</v>
      </c>
      <c r="K13" s="192">
        <f>IFERROR(VLOOKUP(A13,[3]B300618!$A$1:$G$92,7,FALSE),0)</f>
        <v>0</v>
      </c>
      <c r="L13" s="192"/>
      <c r="M13" s="192">
        <f t="shared" si="2"/>
        <v>0</v>
      </c>
      <c r="N13" s="192">
        <f t="shared" si="3"/>
        <v>0</v>
      </c>
      <c r="O13" s="192">
        <f>IFERROR(VLOOKUP($A13,[3]B300618!$A$1:$G$92,7,FALSE),0)</f>
        <v>0</v>
      </c>
      <c r="P13" s="192"/>
      <c r="Q13" s="192">
        <f t="shared" si="4"/>
        <v>0</v>
      </c>
      <c r="R13" s="192">
        <f t="shared" si="5"/>
        <v>0</v>
      </c>
      <c r="S13" s="192">
        <f>IFERROR(VLOOKUP($A13,[3]B300618!$A$1:$G$92,7,FALSE),0)</f>
        <v>0</v>
      </c>
      <c r="T13" s="192"/>
      <c r="U13" s="192">
        <f t="shared" si="6"/>
        <v>0</v>
      </c>
      <c r="V13" s="192">
        <f t="shared" si="7"/>
        <v>0</v>
      </c>
      <c r="W13" s="192">
        <f>IFERROR(VLOOKUP($A13,[3]B300618!$A$1:$G$92,7,FALSE),0)</f>
        <v>0</v>
      </c>
      <c r="X13" s="192"/>
      <c r="Y13" s="192">
        <f t="shared" si="8"/>
        <v>0</v>
      </c>
      <c r="Z13" s="192">
        <f t="shared" si="9"/>
        <v>0</v>
      </c>
      <c r="AA13" s="192">
        <f>IFERROR(VLOOKUP($A13,[3]B300618!$A$1:$G$92,7,FALSE),0)</f>
        <v>0</v>
      </c>
      <c r="AB13" s="192"/>
      <c r="AC13" s="192">
        <f t="shared" si="10"/>
        <v>0</v>
      </c>
      <c r="AD13" s="192">
        <f t="shared" si="11"/>
        <v>0</v>
      </c>
      <c r="AE13" s="192">
        <v>0</v>
      </c>
      <c r="AF13" s="192"/>
      <c r="AG13" s="192">
        <f t="shared" si="12"/>
        <v>0</v>
      </c>
      <c r="AH13" s="192">
        <f t="shared" si="13"/>
        <v>0</v>
      </c>
      <c r="AI13" s="192">
        <v>0</v>
      </c>
      <c r="AJ13" s="192"/>
      <c r="AK13" s="192">
        <f t="shared" si="14"/>
        <v>0</v>
      </c>
      <c r="AL13" s="192">
        <f t="shared" si="15"/>
        <v>0</v>
      </c>
      <c r="AM13" s="192">
        <v>0</v>
      </c>
      <c r="AN13" s="192"/>
      <c r="AO13" s="192">
        <f t="shared" si="16"/>
        <v>0</v>
      </c>
      <c r="AP13" s="192">
        <f t="shared" si="17"/>
        <v>0</v>
      </c>
      <c r="AQ13" s="192">
        <v>0</v>
      </c>
      <c r="AR13" s="192"/>
      <c r="AS13" s="192">
        <f t="shared" si="18"/>
        <v>0</v>
      </c>
      <c r="AT13" s="192">
        <f t="shared" si="19"/>
        <v>0</v>
      </c>
      <c r="AU13" s="192">
        <v>0</v>
      </c>
      <c r="AV13" s="192"/>
      <c r="AW13" s="192">
        <f t="shared" si="20"/>
        <v>0</v>
      </c>
      <c r="AX13" s="192">
        <f t="shared" si="21"/>
        <v>0</v>
      </c>
      <c r="AY13" s="192">
        <v>0</v>
      </c>
      <c r="AZ13" s="192"/>
      <c r="BA13" s="192">
        <f t="shared" si="22"/>
        <v>0</v>
      </c>
      <c r="BB13" s="192">
        <f t="shared" si="23"/>
        <v>0</v>
      </c>
    </row>
    <row r="14" spans="1:54">
      <c r="A14" s="191">
        <v>6063500</v>
      </c>
      <c r="B14" s="192" t="s">
        <v>25</v>
      </c>
      <c r="C14" s="192"/>
      <c r="D14" s="193">
        <v>104</v>
      </c>
      <c r="E14" s="192"/>
      <c r="F14" s="197" t="str">
        <f t="shared" si="0"/>
        <v>0</v>
      </c>
      <c r="G14" s="192">
        <f>IFERROR(VLOOKUP(A14,[3]B300618!$A$1:$G$92,7,FALSE),0)</f>
        <v>0</v>
      </c>
      <c r="H14" s="192"/>
      <c r="I14" s="192"/>
      <c r="J14" s="192">
        <f t="shared" si="1"/>
        <v>0</v>
      </c>
      <c r="K14" s="192">
        <f>IFERROR(VLOOKUP(A14,[3]B300618!$A$1:$G$92,7,FALSE),0)</f>
        <v>0</v>
      </c>
      <c r="L14" s="192"/>
      <c r="M14" s="192">
        <f t="shared" si="2"/>
        <v>0</v>
      </c>
      <c r="N14" s="192">
        <f t="shared" si="3"/>
        <v>0</v>
      </c>
      <c r="O14" s="192">
        <f>IFERROR(VLOOKUP($A14,[3]B300618!$A$1:$G$92,7,FALSE),0)</f>
        <v>0</v>
      </c>
      <c r="P14" s="192"/>
      <c r="Q14" s="192">
        <f t="shared" si="4"/>
        <v>0</v>
      </c>
      <c r="R14" s="192">
        <f t="shared" si="5"/>
        <v>0</v>
      </c>
      <c r="S14" s="192">
        <f>IFERROR(VLOOKUP($A14,[3]B300618!$A$1:$G$92,7,FALSE),0)</f>
        <v>0</v>
      </c>
      <c r="T14" s="192"/>
      <c r="U14" s="192">
        <f t="shared" si="6"/>
        <v>0</v>
      </c>
      <c r="V14" s="192">
        <f t="shared" si="7"/>
        <v>0</v>
      </c>
      <c r="W14" s="192">
        <f>IFERROR(VLOOKUP($A14,[3]B300618!$A$1:$G$92,7,FALSE),0)</f>
        <v>0</v>
      </c>
      <c r="X14" s="192"/>
      <c r="Y14" s="192">
        <f t="shared" si="8"/>
        <v>0</v>
      </c>
      <c r="Z14" s="192">
        <f t="shared" si="9"/>
        <v>0</v>
      </c>
      <c r="AA14" s="192">
        <f>IFERROR(VLOOKUP($A14,[3]B300618!$A$1:$G$92,7,FALSE),0)</f>
        <v>0</v>
      </c>
      <c r="AB14" s="192"/>
      <c r="AC14" s="192">
        <f t="shared" si="10"/>
        <v>0</v>
      </c>
      <c r="AD14" s="192">
        <f t="shared" si="11"/>
        <v>0</v>
      </c>
      <c r="AE14" s="192">
        <v>0</v>
      </c>
      <c r="AF14" s="192"/>
      <c r="AG14" s="192">
        <f t="shared" si="12"/>
        <v>0</v>
      </c>
      <c r="AH14" s="192">
        <f t="shared" si="13"/>
        <v>0</v>
      </c>
      <c r="AI14" s="192">
        <v>0</v>
      </c>
      <c r="AJ14" s="192"/>
      <c r="AK14" s="192">
        <f t="shared" si="14"/>
        <v>0</v>
      </c>
      <c r="AL14" s="192">
        <f t="shared" si="15"/>
        <v>0</v>
      </c>
      <c r="AM14" s="192">
        <v>0</v>
      </c>
      <c r="AN14" s="192"/>
      <c r="AO14" s="192">
        <f t="shared" si="16"/>
        <v>0</v>
      </c>
      <c r="AP14" s="192">
        <f t="shared" si="17"/>
        <v>0</v>
      </c>
      <c r="AQ14" s="192">
        <v>0</v>
      </c>
      <c r="AR14" s="192"/>
      <c r="AS14" s="192">
        <f t="shared" si="18"/>
        <v>0</v>
      </c>
      <c r="AT14" s="192">
        <f t="shared" si="19"/>
        <v>0</v>
      </c>
      <c r="AU14" s="192">
        <v>0</v>
      </c>
      <c r="AV14" s="192"/>
      <c r="AW14" s="192">
        <f t="shared" si="20"/>
        <v>0</v>
      </c>
      <c r="AX14" s="192">
        <f t="shared" si="21"/>
        <v>0</v>
      </c>
      <c r="AY14" s="192">
        <v>0</v>
      </c>
      <c r="AZ14" s="192"/>
      <c r="BA14" s="192">
        <f t="shared" si="22"/>
        <v>0</v>
      </c>
      <c r="BB14" s="192">
        <f t="shared" si="23"/>
        <v>0</v>
      </c>
    </row>
    <row r="15" spans="1:54">
      <c r="A15" s="191">
        <v>6064100</v>
      </c>
      <c r="B15" s="192" t="s">
        <v>26</v>
      </c>
      <c r="C15" s="192"/>
      <c r="D15" s="193">
        <v>104</v>
      </c>
      <c r="E15" s="192"/>
      <c r="F15" s="197" t="str">
        <f t="shared" si="0"/>
        <v>0</v>
      </c>
      <c r="G15" s="192">
        <f>IFERROR(VLOOKUP(A15,[3]B300618!$A$1:$G$92,7,FALSE),0)</f>
        <v>0</v>
      </c>
      <c r="H15" s="192"/>
      <c r="I15" s="192"/>
      <c r="J15" s="192">
        <f t="shared" si="1"/>
        <v>0</v>
      </c>
      <c r="K15" s="192">
        <f>IFERROR(VLOOKUP(A15,[3]B300618!$A$1:$G$92,7,FALSE),0)</f>
        <v>0</v>
      </c>
      <c r="L15" s="192"/>
      <c r="M15" s="192">
        <f t="shared" si="2"/>
        <v>0</v>
      </c>
      <c r="N15" s="192">
        <f t="shared" si="3"/>
        <v>0</v>
      </c>
      <c r="O15" s="192">
        <f>IFERROR(VLOOKUP($A15,[3]B300618!$A$1:$G$92,7,FALSE),0)</f>
        <v>0</v>
      </c>
      <c r="P15" s="192"/>
      <c r="Q15" s="192">
        <f t="shared" si="4"/>
        <v>0</v>
      </c>
      <c r="R15" s="192">
        <f t="shared" si="5"/>
        <v>0</v>
      </c>
      <c r="S15" s="192">
        <f>IFERROR(VLOOKUP($A15,[3]B300618!$A$1:$G$92,7,FALSE),0)</f>
        <v>0</v>
      </c>
      <c r="T15" s="192"/>
      <c r="U15" s="192">
        <f t="shared" si="6"/>
        <v>0</v>
      </c>
      <c r="V15" s="192">
        <f t="shared" si="7"/>
        <v>0</v>
      </c>
      <c r="W15" s="192">
        <f>IFERROR(VLOOKUP($A15,[3]B300618!$A$1:$G$92,7,FALSE),0)</f>
        <v>0</v>
      </c>
      <c r="X15" s="192"/>
      <c r="Y15" s="192">
        <f t="shared" si="8"/>
        <v>0</v>
      </c>
      <c r="Z15" s="192">
        <f t="shared" si="9"/>
        <v>0</v>
      </c>
      <c r="AA15" s="192">
        <f>IFERROR(VLOOKUP($A15,[3]B300618!$A$1:$G$92,7,FALSE),0)</f>
        <v>0</v>
      </c>
      <c r="AB15" s="192"/>
      <c r="AC15" s="192">
        <f t="shared" si="10"/>
        <v>0</v>
      </c>
      <c r="AD15" s="192">
        <f t="shared" si="11"/>
        <v>0</v>
      </c>
      <c r="AE15" s="192">
        <v>0</v>
      </c>
      <c r="AF15" s="192"/>
      <c r="AG15" s="192">
        <f t="shared" si="12"/>
        <v>0</v>
      </c>
      <c r="AH15" s="192">
        <f t="shared" si="13"/>
        <v>0</v>
      </c>
      <c r="AI15" s="192">
        <v>0</v>
      </c>
      <c r="AJ15" s="192"/>
      <c r="AK15" s="192">
        <f t="shared" si="14"/>
        <v>0</v>
      </c>
      <c r="AL15" s="192">
        <f t="shared" si="15"/>
        <v>0</v>
      </c>
      <c r="AM15" s="192">
        <v>0</v>
      </c>
      <c r="AN15" s="192"/>
      <c r="AO15" s="192">
        <f t="shared" si="16"/>
        <v>0</v>
      </c>
      <c r="AP15" s="192">
        <f t="shared" si="17"/>
        <v>0</v>
      </c>
      <c r="AQ15" s="192">
        <v>0</v>
      </c>
      <c r="AR15" s="192"/>
      <c r="AS15" s="192">
        <f t="shared" si="18"/>
        <v>0</v>
      </c>
      <c r="AT15" s="192">
        <f t="shared" si="19"/>
        <v>0</v>
      </c>
      <c r="AU15" s="192">
        <v>0</v>
      </c>
      <c r="AV15" s="192"/>
      <c r="AW15" s="192">
        <f t="shared" si="20"/>
        <v>0</v>
      </c>
      <c r="AX15" s="192">
        <f t="shared" si="21"/>
        <v>0</v>
      </c>
      <c r="AY15" s="192">
        <v>0</v>
      </c>
      <c r="AZ15" s="192"/>
      <c r="BA15" s="192">
        <f t="shared" si="22"/>
        <v>0</v>
      </c>
      <c r="BB15" s="192">
        <f t="shared" si="23"/>
        <v>0</v>
      </c>
    </row>
    <row r="16" spans="1:54">
      <c r="A16" s="191">
        <v>6111100</v>
      </c>
      <c r="B16" s="192" t="s">
        <v>27</v>
      </c>
      <c r="C16" s="192" t="s">
        <v>131</v>
      </c>
      <c r="D16" s="193">
        <v>105</v>
      </c>
      <c r="E16" s="192"/>
      <c r="F16" s="197" t="str">
        <f t="shared" si="0"/>
        <v>0</v>
      </c>
      <c r="G16" s="192">
        <f>IFERROR(VLOOKUP(A16,[3]B300618!$A$1:$G$92,7,FALSE),0)</f>
        <v>0</v>
      </c>
      <c r="H16" s="192"/>
      <c r="I16" s="192"/>
      <c r="J16" s="192">
        <f t="shared" si="1"/>
        <v>0</v>
      </c>
      <c r="K16" s="192">
        <f>IFERROR(VLOOKUP(A16,[3]B300618!$A$1:$G$92,7,FALSE),0)</f>
        <v>0</v>
      </c>
      <c r="L16" s="192"/>
      <c r="M16" s="192">
        <f t="shared" si="2"/>
        <v>0</v>
      </c>
      <c r="N16" s="192">
        <f t="shared" si="3"/>
        <v>0</v>
      </c>
      <c r="O16" s="192">
        <f>IFERROR(VLOOKUP($A16,[3]B300618!$A$1:$G$92,7,FALSE),0)</f>
        <v>0</v>
      </c>
      <c r="P16" s="192"/>
      <c r="Q16" s="192">
        <f t="shared" si="4"/>
        <v>0</v>
      </c>
      <c r="R16" s="192">
        <f t="shared" si="5"/>
        <v>0</v>
      </c>
      <c r="S16" s="192">
        <f>IFERROR(VLOOKUP($A16,[3]B300618!$A$1:$G$92,7,FALSE),0)</f>
        <v>0</v>
      </c>
      <c r="T16" s="192"/>
      <c r="U16" s="192">
        <f t="shared" si="6"/>
        <v>0</v>
      </c>
      <c r="V16" s="192">
        <f t="shared" si="7"/>
        <v>0</v>
      </c>
      <c r="W16" s="192">
        <f>IFERROR(VLOOKUP($A16,[3]B300618!$A$1:$G$92,7,FALSE),0)</f>
        <v>0</v>
      </c>
      <c r="X16" s="192"/>
      <c r="Y16" s="192">
        <f t="shared" si="8"/>
        <v>0</v>
      </c>
      <c r="Z16" s="192">
        <f t="shared" si="9"/>
        <v>0</v>
      </c>
      <c r="AA16" s="192">
        <f>IFERROR(VLOOKUP($A16,[3]B300618!$A$1:$G$92,7,FALSE),0)</f>
        <v>0</v>
      </c>
      <c r="AB16" s="192"/>
      <c r="AC16" s="192">
        <f t="shared" si="10"/>
        <v>0</v>
      </c>
      <c r="AD16" s="192">
        <f t="shared" si="11"/>
        <v>0</v>
      </c>
      <c r="AE16" s="192">
        <v>0</v>
      </c>
      <c r="AF16" s="192">
        <v>-898.83</v>
      </c>
      <c r="AG16" s="192">
        <f t="shared" si="12"/>
        <v>-898.83</v>
      </c>
      <c r="AH16" s="192">
        <f t="shared" si="13"/>
        <v>-898.83</v>
      </c>
      <c r="AI16" s="192">
        <v>0</v>
      </c>
      <c r="AJ16" s="192">
        <v>-898.83</v>
      </c>
      <c r="AK16" s="192">
        <f t="shared" si="14"/>
        <v>-898.83</v>
      </c>
      <c r="AL16" s="192">
        <f t="shared" si="15"/>
        <v>0</v>
      </c>
      <c r="AM16" s="192">
        <v>0</v>
      </c>
      <c r="AN16" s="192">
        <v>-898.83</v>
      </c>
      <c r="AO16" s="192">
        <f t="shared" si="16"/>
        <v>-898.83</v>
      </c>
      <c r="AP16" s="192">
        <f t="shared" si="17"/>
        <v>0</v>
      </c>
      <c r="AQ16" s="192">
        <v>0</v>
      </c>
      <c r="AR16" s="192">
        <v>-898.83</v>
      </c>
      <c r="AS16" s="192">
        <f t="shared" si="18"/>
        <v>-898.83</v>
      </c>
      <c r="AT16" s="192">
        <f t="shared" si="19"/>
        <v>0</v>
      </c>
      <c r="AU16" s="192">
        <v>0</v>
      </c>
      <c r="AV16" s="192">
        <v>-898.83</v>
      </c>
      <c r="AW16" s="192">
        <f t="shared" si="20"/>
        <v>-898.83</v>
      </c>
      <c r="AX16" s="192">
        <f t="shared" si="21"/>
        <v>0</v>
      </c>
      <c r="AY16" s="192">
        <v>0</v>
      </c>
      <c r="AZ16" s="192">
        <v>-898.83</v>
      </c>
      <c r="BA16" s="192">
        <f t="shared" si="22"/>
        <v>-898.83</v>
      </c>
      <c r="BB16" s="192">
        <f t="shared" si="23"/>
        <v>0</v>
      </c>
    </row>
    <row r="17" spans="1:54">
      <c r="A17" s="191">
        <v>6113100</v>
      </c>
      <c r="B17" s="192" t="s">
        <v>29</v>
      </c>
      <c r="C17" s="192" t="s">
        <v>155</v>
      </c>
      <c r="D17" s="193">
        <v>106</v>
      </c>
      <c r="E17" s="192">
        <v>840</v>
      </c>
      <c r="F17" s="197">
        <f t="shared" si="0"/>
        <v>70</v>
      </c>
      <c r="G17" s="192">
        <f>IFERROR(VLOOKUP(A17,[3]B300618!$A$1:$G$92,7,FALSE),0)</f>
        <v>0</v>
      </c>
      <c r="H17" s="192"/>
      <c r="I17" s="192"/>
      <c r="J17" s="192">
        <f t="shared" si="1"/>
        <v>0</v>
      </c>
      <c r="K17" s="192">
        <f>IFERROR(VLOOKUP(A17,[3]B300618!$A$1:$G$92,7,FALSE),0)</f>
        <v>0</v>
      </c>
      <c r="L17" s="192"/>
      <c r="M17" s="192">
        <f t="shared" si="2"/>
        <v>0</v>
      </c>
      <c r="N17" s="192">
        <f t="shared" si="3"/>
        <v>0</v>
      </c>
      <c r="O17" s="192">
        <f>IFERROR(VLOOKUP($A17,[3]B300618!$A$1:$G$92,7,FALSE),0)</f>
        <v>0</v>
      </c>
      <c r="P17" s="192"/>
      <c r="Q17" s="192">
        <f t="shared" si="4"/>
        <v>0</v>
      </c>
      <c r="R17" s="192">
        <f t="shared" si="5"/>
        <v>0</v>
      </c>
      <c r="S17" s="192">
        <f>IFERROR(VLOOKUP($A17,[3]B300618!$A$1:$G$92,7,FALSE),0)</f>
        <v>0</v>
      </c>
      <c r="T17" s="192"/>
      <c r="U17" s="192">
        <f t="shared" si="6"/>
        <v>0</v>
      </c>
      <c r="V17" s="192">
        <f t="shared" si="7"/>
        <v>0</v>
      </c>
      <c r="W17" s="192">
        <f>IFERROR(VLOOKUP($A17,[3]B300618!$A$1:$G$92,7,FALSE),0)</f>
        <v>0</v>
      </c>
      <c r="X17" s="192"/>
      <c r="Y17" s="192">
        <f t="shared" si="8"/>
        <v>0</v>
      </c>
      <c r="Z17" s="192">
        <f t="shared" si="9"/>
        <v>0</v>
      </c>
      <c r="AA17" s="192">
        <f>IFERROR(VLOOKUP($A17,[3]B300618!$A$1:$G$92,7,FALSE),0)</f>
        <v>0</v>
      </c>
      <c r="AB17" s="192"/>
      <c r="AC17" s="192">
        <f t="shared" si="10"/>
        <v>0</v>
      </c>
      <c r="AD17" s="192">
        <f t="shared" si="11"/>
        <v>0</v>
      </c>
      <c r="AE17" s="192">
        <v>0</v>
      </c>
      <c r="AF17" s="192"/>
      <c r="AG17" s="192">
        <f t="shared" si="12"/>
        <v>0</v>
      </c>
      <c r="AH17" s="192">
        <f t="shared" si="13"/>
        <v>0</v>
      </c>
      <c r="AI17" s="192">
        <v>0</v>
      </c>
      <c r="AJ17" s="192"/>
      <c r="AK17" s="192">
        <f t="shared" si="14"/>
        <v>0</v>
      </c>
      <c r="AL17" s="192">
        <f t="shared" si="15"/>
        <v>0</v>
      </c>
      <c r="AM17" s="192">
        <v>0</v>
      </c>
      <c r="AN17" s="192"/>
      <c r="AO17" s="192">
        <f t="shared" si="16"/>
        <v>0</v>
      </c>
      <c r="AP17" s="192">
        <f t="shared" si="17"/>
        <v>0</v>
      </c>
      <c r="AQ17" s="192">
        <v>0</v>
      </c>
      <c r="AR17" s="192"/>
      <c r="AS17" s="192">
        <f t="shared" si="18"/>
        <v>0</v>
      </c>
      <c r="AT17" s="192">
        <f t="shared" si="19"/>
        <v>0</v>
      </c>
      <c r="AU17" s="192">
        <v>0</v>
      </c>
      <c r="AV17" s="192"/>
      <c r="AW17" s="192">
        <f t="shared" si="20"/>
        <v>0</v>
      </c>
      <c r="AX17" s="192">
        <f t="shared" si="21"/>
        <v>0</v>
      </c>
      <c r="AY17" s="192">
        <v>0</v>
      </c>
      <c r="AZ17" s="192"/>
      <c r="BA17" s="192">
        <f t="shared" si="22"/>
        <v>0</v>
      </c>
      <c r="BB17" s="192">
        <f t="shared" si="23"/>
        <v>0</v>
      </c>
    </row>
    <row r="18" spans="1:54">
      <c r="A18" s="191">
        <v>6113110</v>
      </c>
      <c r="B18" s="192" t="s">
        <v>30</v>
      </c>
      <c r="C18" s="192"/>
      <c r="D18" s="193">
        <v>106</v>
      </c>
      <c r="E18" s="192"/>
      <c r="F18" s="197" t="str">
        <f t="shared" si="0"/>
        <v>0</v>
      </c>
      <c r="G18" s="192">
        <f>IFERROR(VLOOKUP(A18,[3]B300618!$A$1:$G$92,7,FALSE),0)</f>
        <v>0</v>
      </c>
      <c r="H18" s="192"/>
      <c r="I18" s="192"/>
      <c r="J18" s="192">
        <f t="shared" si="1"/>
        <v>0</v>
      </c>
      <c r="K18" s="192">
        <f>IFERROR(VLOOKUP(A18,[3]B300618!$A$1:$G$92,7,FALSE),0)</f>
        <v>0</v>
      </c>
      <c r="L18" s="192"/>
      <c r="M18" s="192">
        <f t="shared" si="2"/>
        <v>0</v>
      </c>
      <c r="N18" s="192">
        <f t="shared" si="3"/>
        <v>0</v>
      </c>
      <c r="O18" s="192">
        <f>IFERROR(VLOOKUP($A18,[3]B300618!$A$1:$G$92,7,FALSE),0)</f>
        <v>0</v>
      </c>
      <c r="P18" s="192"/>
      <c r="Q18" s="192">
        <f t="shared" si="4"/>
        <v>0</v>
      </c>
      <c r="R18" s="192">
        <f t="shared" si="5"/>
        <v>0</v>
      </c>
      <c r="S18" s="192">
        <f>IFERROR(VLOOKUP($A18,[3]B300618!$A$1:$G$92,7,FALSE),0)</f>
        <v>0</v>
      </c>
      <c r="T18" s="192"/>
      <c r="U18" s="192">
        <f t="shared" si="6"/>
        <v>0</v>
      </c>
      <c r="V18" s="192">
        <f t="shared" si="7"/>
        <v>0</v>
      </c>
      <c r="W18" s="192">
        <f>IFERROR(VLOOKUP($A18,[3]B300618!$A$1:$G$92,7,FALSE),0)</f>
        <v>0</v>
      </c>
      <c r="X18" s="192"/>
      <c r="Y18" s="192">
        <f t="shared" si="8"/>
        <v>0</v>
      </c>
      <c r="Z18" s="192">
        <f t="shared" si="9"/>
        <v>0</v>
      </c>
      <c r="AA18" s="192">
        <f>IFERROR(VLOOKUP($A18,[3]B300618!$A$1:$G$92,7,FALSE),0)</f>
        <v>0</v>
      </c>
      <c r="AB18" s="192"/>
      <c r="AC18" s="192">
        <f t="shared" si="10"/>
        <v>0</v>
      </c>
      <c r="AD18" s="192">
        <f t="shared" si="11"/>
        <v>0</v>
      </c>
      <c r="AE18" s="192">
        <v>0</v>
      </c>
      <c r="AF18" s="192">
        <f>+F18*AF$1</f>
        <v>0</v>
      </c>
      <c r="AG18" s="192">
        <f t="shared" si="12"/>
        <v>0</v>
      </c>
      <c r="AH18" s="192">
        <f t="shared" si="13"/>
        <v>0</v>
      </c>
      <c r="AI18" s="192">
        <v>0</v>
      </c>
      <c r="AJ18" s="192">
        <f>+J18*AJ$1</f>
        <v>0</v>
      </c>
      <c r="AK18" s="192">
        <f t="shared" si="14"/>
        <v>0</v>
      </c>
      <c r="AL18" s="192">
        <f t="shared" si="15"/>
        <v>0</v>
      </c>
      <c r="AM18" s="192">
        <v>0</v>
      </c>
      <c r="AN18" s="192">
        <f>+N18*AN$1</f>
        <v>0</v>
      </c>
      <c r="AO18" s="192">
        <f t="shared" si="16"/>
        <v>0</v>
      </c>
      <c r="AP18" s="192">
        <f t="shared" si="17"/>
        <v>0</v>
      </c>
      <c r="AQ18" s="192">
        <v>0</v>
      </c>
      <c r="AR18" s="192">
        <f>+R18*AR$1</f>
        <v>0</v>
      </c>
      <c r="AS18" s="192">
        <f t="shared" si="18"/>
        <v>0</v>
      </c>
      <c r="AT18" s="192">
        <f t="shared" si="19"/>
        <v>0</v>
      </c>
      <c r="AU18" s="192">
        <v>0</v>
      </c>
      <c r="AV18" s="192">
        <f>+V18*AV$1</f>
        <v>0</v>
      </c>
      <c r="AW18" s="192">
        <f t="shared" si="20"/>
        <v>0</v>
      </c>
      <c r="AX18" s="192">
        <f t="shared" si="21"/>
        <v>0</v>
      </c>
      <c r="AY18" s="192">
        <v>0</v>
      </c>
      <c r="AZ18" s="192">
        <f>+Z18*AZ$1</f>
        <v>0</v>
      </c>
      <c r="BA18" s="192">
        <f t="shared" si="22"/>
        <v>0</v>
      </c>
      <c r="BB18" s="192">
        <f t="shared" si="23"/>
        <v>0</v>
      </c>
    </row>
    <row r="19" spans="1:54">
      <c r="A19" s="191">
        <v>6113120</v>
      </c>
      <c r="B19" s="192" t="s">
        <v>31</v>
      </c>
      <c r="C19" s="192" t="s">
        <v>156</v>
      </c>
      <c r="D19" s="193">
        <v>106</v>
      </c>
      <c r="E19" s="192"/>
      <c r="F19" s="197" t="str">
        <f t="shared" si="0"/>
        <v>0</v>
      </c>
      <c r="G19" s="192">
        <f>IFERROR(VLOOKUP(A19,[3]B300618!$A$1:$G$92,7,FALSE),0)</f>
        <v>0</v>
      </c>
      <c r="H19" s="192"/>
      <c r="I19" s="192"/>
      <c r="J19" s="192">
        <f t="shared" si="1"/>
        <v>0</v>
      </c>
      <c r="K19" s="192">
        <f>IFERROR(VLOOKUP(A19,[3]B300618!$A$1:$G$92,7,FALSE),0)</f>
        <v>0</v>
      </c>
      <c r="L19" s="192"/>
      <c r="M19" s="192">
        <f t="shared" si="2"/>
        <v>0</v>
      </c>
      <c r="N19" s="192">
        <f t="shared" si="3"/>
        <v>0</v>
      </c>
      <c r="O19" s="192">
        <f>IFERROR(VLOOKUP($A19,[3]B300618!$A$1:$G$92,7,FALSE),0)</f>
        <v>0</v>
      </c>
      <c r="P19" s="192"/>
      <c r="Q19" s="192">
        <f t="shared" si="4"/>
        <v>0</v>
      </c>
      <c r="R19" s="192">
        <f t="shared" si="5"/>
        <v>0</v>
      </c>
      <c r="S19" s="192">
        <f>IFERROR(VLOOKUP($A19,[3]B300618!$A$1:$G$92,7,FALSE),0)</f>
        <v>0</v>
      </c>
      <c r="T19" s="192"/>
      <c r="U19" s="192">
        <f t="shared" si="6"/>
        <v>0</v>
      </c>
      <c r="V19" s="192">
        <f t="shared" si="7"/>
        <v>0</v>
      </c>
      <c r="W19" s="192">
        <f>IFERROR(VLOOKUP($A19,[3]B300618!$A$1:$G$92,7,FALSE),0)</f>
        <v>0</v>
      </c>
      <c r="X19" s="192"/>
      <c r="Y19" s="192">
        <f t="shared" si="8"/>
        <v>0</v>
      </c>
      <c r="Z19" s="192">
        <f t="shared" si="9"/>
        <v>0</v>
      </c>
      <c r="AA19" s="192">
        <f>IFERROR(VLOOKUP($A19,[3]B300618!$A$1:$G$92,7,FALSE),0)</f>
        <v>0</v>
      </c>
      <c r="AB19" s="192"/>
      <c r="AC19" s="192">
        <f t="shared" si="10"/>
        <v>0</v>
      </c>
      <c r="AD19" s="192">
        <f t="shared" si="11"/>
        <v>0</v>
      </c>
      <c r="AE19" s="192">
        <v>0</v>
      </c>
      <c r="AF19" s="192">
        <v>-910</v>
      </c>
      <c r="AG19" s="192">
        <f t="shared" si="12"/>
        <v>-910</v>
      </c>
      <c r="AH19" s="192">
        <f t="shared" si="13"/>
        <v>-910</v>
      </c>
      <c r="AI19" s="192">
        <v>0</v>
      </c>
      <c r="AJ19" s="192">
        <v>-910</v>
      </c>
      <c r="AK19" s="192">
        <f t="shared" si="14"/>
        <v>-910</v>
      </c>
      <c r="AL19" s="192">
        <f t="shared" si="15"/>
        <v>0</v>
      </c>
      <c r="AM19" s="192">
        <v>0</v>
      </c>
      <c r="AN19" s="192">
        <v>-910</v>
      </c>
      <c r="AO19" s="192">
        <f t="shared" si="16"/>
        <v>-910</v>
      </c>
      <c r="AP19" s="192">
        <f t="shared" si="17"/>
        <v>0</v>
      </c>
      <c r="AQ19" s="192">
        <v>0</v>
      </c>
      <c r="AR19" s="192">
        <v>-910</v>
      </c>
      <c r="AS19" s="192">
        <f t="shared" si="18"/>
        <v>-910</v>
      </c>
      <c r="AT19" s="192">
        <f t="shared" si="19"/>
        <v>0</v>
      </c>
      <c r="AU19" s="192">
        <v>0</v>
      </c>
      <c r="AV19" s="192">
        <v>-910</v>
      </c>
      <c r="AW19" s="192">
        <f t="shared" si="20"/>
        <v>-910</v>
      </c>
      <c r="AX19" s="192">
        <f t="shared" si="21"/>
        <v>0</v>
      </c>
      <c r="AY19" s="192">
        <v>0</v>
      </c>
      <c r="AZ19" s="192">
        <v>-910</v>
      </c>
      <c r="BA19" s="192">
        <f t="shared" si="22"/>
        <v>-910</v>
      </c>
      <c r="BB19" s="192">
        <f t="shared" si="23"/>
        <v>0</v>
      </c>
    </row>
    <row r="20" spans="1:54">
      <c r="A20" s="191">
        <v>6155100</v>
      </c>
      <c r="B20" s="192" t="s">
        <v>38</v>
      </c>
      <c r="C20" s="192"/>
      <c r="D20" s="193">
        <v>107</v>
      </c>
      <c r="E20" s="192"/>
      <c r="F20" s="197" t="str">
        <f t="shared" si="0"/>
        <v>0</v>
      </c>
      <c r="G20" s="192">
        <f>IFERROR(VLOOKUP(A20,[3]B300618!$A$1:$G$92,7,FALSE),0)</f>
        <v>0</v>
      </c>
      <c r="H20" s="192"/>
      <c r="I20" s="192"/>
      <c r="J20" s="192">
        <f t="shared" si="1"/>
        <v>0</v>
      </c>
      <c r="K20" s="192">
        <f>IFERROR(VLOOKUP(A20,[3]B300618!$A$1:$G$92,7,FALSE),0)</f>
        <v>0</v>
      </c>
      <c r="L20" s="192"/>
      <c r="M20" s="192">
        <f t="shared" si="2"/>
        <v>0</v>
      </c>
      <c r="N20" s="192">
        <f t="shared" si="3"/>
        <v>0</v>
      </c>
      <c r="O20" s="192">
        <f>IFERROR(VLOOKUP($A20,[3]B300618!$A$1:$G$92,7,FALSE),0)</f>
        <v>0</v>
      </c>
      <c r="P20" s="192"/>
      <c r="Q20" s="192">
        <f t="shared" si="4"/>
        <v>0</v>
      </c>
      <c r="R20" s="192">
        <f t="shared" si="5"/>
        <v>0</v>
      </c>
      <c r="S20" s="192">
        <f>IFERROR(VLOOKUP($A20,[3]B300618!$A$1:$G$92,7,FALSE),0)</f>
        <v>0</v>
      </c>
      <c r="T20" s="192"/>
      <c r="U20" s="192">
        <f t="shared" si="6"/>
        <v>0</v>
      </c>
      <c r="V20" s="192">
        <f t="shared" si="7"/>
        <v>0</v>
      </c>
      <c r="W20" s="192">
        <f>IFERROR(VLOOKUP($A20,[3]B300618!$A$1:$G$92,7,FALSE),0)</f>
        <v>0</v>
      </c>
      <c r="X20" s="192"/>
      <c r="Y20" s="192">
        <f t="shared" si="8"/>
        <v>0</v>
      </c>
      <c r="Z20" s="192">
        <f t="shared" si="9"/>
        <v>0</v>
      </c>
      <c r="AA20" s="192">
        <f>IFERROR(VLOOKUP($A20,[3]B300618!$A$1:$G$92,7,FALSE),0)</f>
        <v>0</v>
      </c>
      <c r="AB20" s="192"/>
      <c r="AC20" s="192">
        <f t="shared" si="10"/>
        <v>0</v>
      </c>
      <c r="AD20" s="192">
        <f t="shared" si="11"/>
        <v>0</v>
      </c>
      <c r="AE20" s="192">
        <v>0</v>
      </c>
      <c r="AF20" s="192"/>
      <c r="AG20" s="192">
        <f t="shared" si="12"/>
        <v>0</v>
      </c>
      <c r="AH20" s="192">
        <f t="shared" si="13"/>
        <v>0</v>
      </c>
      <c r="AI20" s="192">
        <v>0</v>
      </c>
      <c r="AJ20" s="192"/>
      <c r="AK20" s="192">
        <f t="shared" si="14"/>
        <v>0</v>
      </c>
      <c r="AL20" s="192">
        <f t="shared" si="15"/>
        <v>0</v>
      </c>
      <c r="AM20" s="192">
        <v>0</v>
      </c>
      <c r="AN20" s="192"/>
      <c r="AO20" s="192">
        <f t="shared" si="16"/>
        <v>0</v>
      </c>
      <c r="AP20" s="192">
        <f t="shared" si="17"/>
        <v>0</v>
      </c>
      <c r="AQ20" s="192">
        <v>0</v>
      </c>
      <c r="AR20" s="192"/>
      <c r="AS20" s="192">
        <f t="shared" si="18"/>
        <v>0</v>
      </c>
      <c r="AT20" s="192">
        <f t="shared" si="19"/>
        <v>0</v>
      </c>
      <c r="AU20" s="192">
        <v>0</v>
      </c>
      <c r="AV20" s="192"/>
      <c r="AW20" s="192">
        <f t="shared" si="20"/>
        <v>0</v>
      </c>
      <c r="AX20" s="192">
        <f t="shared" si="21"/>
        <v>0</v>
      </c>
      <c r="AY20" s="192">
        <v>0</v>
      </c>
      <c r="AZ20" s="192"/>
      <c r="BA20" s="192">
        <f t="shared" si="22"/>
        <v>0</v>
      </c>
      <c r="BB20" s="192">
        <f t="shared" si="23"/>
        <v>0</v>
      </c>
    </row>
    <row r="21" spans="1:54">
      <c r="A21" s="191">
        <v>6155200</v>
      </c>
      <c r="B21" s="192" t="s">
        <v>39</v>
      </c>
      <c r="C21" s="192"/>
      <c r="D21" s="193">
        <v>107</v>
      </c>
      <c r="E21" s="192"/>
      <c r="F21" s="197" t="str">
        <f t="shared" si="0"/>
        <v>0</v>
      </c>
      <c r="G21" s="192">
        <f>IFERROR(VLOOKUP(A21,[3]B300618!$A$1:$G$92,7,FALSE),0)</f>
        <v>0</v>
      </c>
      <c r="H21" s="192"/>
      <c r="I21" s="192"/>
      <c r="J21" s="192">
        <f t="shared" si="1"/>
        <v>0</v>
      </c>
      <c r="K21" s="192">
        <f>IFERROR(VLOOKUP(A21,[3]B300618!$A$1:$G$92,7,FALSE),0)</f>
        <v>0</v>
      </c>
      <c r="L21" s="192"/>
      <c r="M21" s="192">
        <f t="shared" si="2"/>
        <v>0</v>
      </c>
      <c r="N21" s="192">
        <f t="shared" si="3"/>
        <v>0</v>
      </c>
      <c r="O21" s="192">
        <f>IFERROR(VLOOKUP($A21,[3]B300618!$A$1:$G$92,7,FALSE),0)</f>
        <v>0</v>
      </c>
      <c r="P21" s="192"/>
      <c r="Q21" s="192">
        <f t="shared" si="4"/>
        <v>0</v>
      </c>
      <c r="R21" s="192">
        <f t="shared" si="5"/>
        <v>0</v>
      </c>
      <c r="S21" s="192">
        <f>IFERROR(VLOOKUP($A21,[3]B300618!$A$1:$G$92,7,FALSE),0)</f>
        <v>0</v>
      </c>
      <c r="T21" s="192"/>
      <c r="U21" s="192">
        <f t="shared" si="6"/>
        <v>0</v>
      </c>
      <c r="V21" s="192">
        <f t="shared" si="7"/>
        <v>0</v>
      </c>
      <c r="W21" s="192">
        <f>IFERROR(VLOOKUP($A21,[3]B300618!$A$1:$G$92,7,FALSE),0)</f>
        <v>0</v>
      </c>
      <c r="X21" s="192"/>
      <c r="Y21" s="192">
        <f t="shared" si="8"/>
        <v>0</v>
      </c>
      <c r="Z21" s="192">
        <f t="shared" si="9"/>
        <v>0</v>
      </c>
      <c r="AA21" s="192">
        <f>IFERROR(VLOOKUP($A21,[3]B300618!$A$1:$G$92,7,FALSE),0)</f>
        <v>0</v>
      </c>
      <c r="AB21" s="192"/>
      <c r="AC21" s="192">
        <f t="shared" si="10"/>
        <v>0</v>
      </c>
      <c r="AD21" s="192">
        <f t="shared" si="11"/>
        <v>0</v>
      </c>
      <c r="AE21" s="192">
        <v>0</v>
      </c>
      <c r="AF21" s="192">
        <v>-145.21</v>
      </c>
      <c r="AG21" s="192">
        <f t="shared" si="12"/>
        <v>-145.21</v>
      </c>
      <c r="AH21" s="192">
        <f t="shared" si="13"/>
        <v>-145.21</v>
      </c>
      <c r="AI21" s="192">
        <v>0</v>
      </c>
      <c r="AJ21" s="192">
        <v>-145.21</v>
      </c>
      <c r="AK21" s="192">
        <f t="shared" si="14"/>
        <v>-145.21</v>
      </c>
      <c r="AL21" s="192">
        <f t="shared" si="15"/>
        <v>0</v>
      </c>
      <c r="AM21" s="192">
        <v>0</v>
      </c>
      <c r="AN21" s="192">
        <v>-145.21</v>
      </c>
      <c r="AO21" s="192">
        <f t="shared" si="16"/>
        <v>-145.21</v>
      </c>
      <c r="AP21" s="192">
        <f t="shared" si="17"/>
        <v>0</v>
      </c>
      <c r="AQ21" s="192">
        <v>0</v>
      </c>
      <c r="AR21" s="192">
        <v>-145.21</v>
      </c>
      <c r="AS21" s="192">
        <f t="shared" si="18"/>
        <v>-145.21</v>
      </c>
      <c r="AT21" s="192">
        <f t="shared" si="19"/>
        <v>0</v>
      </c>
      <c r="AU21" s="192">
        <v>0</v>
      </c>
      <c r="AV21" s="192">
        <v>-145.21</v>
      </c>
      <c r="AW21" s="192">
        <f t="shared" si="20"/>
        <v>-145.21</v>
      </c>
      <c r="AX21" s="192">
        <f t="shared" si="21"/>
        <v>0</v>
      </c>
      <c r="AY21" s="192">
        <v>0</v>
      </c>
      <c r="AZ21" s="192">
        <v>-145.21</v>
      </c>
      <c r="BA21" s="192">
        <f t="shared" si="22"/>
        <v>-145.21</v>
      </c>
      <c r="BB21" s="192">
        <f t="shared" si="23"/>
        <v>0</v>
      </c>
    </row>
    <row r="22" spans="1:54">
      <c r="A22" s="191">
        <v>6155300</v>
      </c>
      <c r="B22" s="192" t="s">
        <v>40</v>
      </c>
      <c r="C22" s="192" t="s">
        <v>136</v>
      </c>
      <c r="D22" s="193">
        <v>107</v>
      </c>
      <c r="E22" s="192"/>
      <c r="F22" s="197" t="str">
        <f t="shared" si="0"/>
        <v>0</v>
      </c>
      <c r="G22" s="192">
        <f>IFERROR(VLOOKUP(A22,[3]B300618!$A$1:$G$92,7,FALSE),0)</f>
        <v>0</v>
      </c>
      <c r="H22" s="192"/>
      <c r="I22" s="192"/>
      <c r="J22" s="192">
        <f t="shared" si="1"/>
        <v>0</v>
      </c>
      <c r="K22" s="192">
        <f>IFERROR(VLOOKUP(A22,[3]B300618!$A$1:$G$92,7,FALSE),0)</f>
        <v>0</v>
      </c>
      <c r="L22" s="192"/>
      <c r="M22" s="192">
        <f t="shared" si="2"/>
        <v>0</v>
      </c>
      <c r="N22" s="192">
        <f t="shared" si="3"/>
        <v>0</v>
      </c>
      <c r="O22" s="192">
        <f>IFERROR(VLOOKUP($A22,[3]B300618!$A$1:$G$92,7,FALSE),0)</f>
        <v>0</v>
      </c>
      <c r="P22" s="192"/>
      <c r="Q22" s="192">
        <f t="shared" si="4"/>
        <v>0</v>
      </c>
      <c r="R22" s="192">
        <f t="shared" si="5"/>
        <v>0</v>
      </c>
      <c r="S22" s="192">
        <f>IFERROR(VLOOKUP($A22,[3]B300618!$A$1:$G$92,7,FALSE),0)</f>
        <v>0</v>
      </c>
      <c r="T22" s="192"/>
      <c r="U22" s="192">
        <f t="shared" si="6"/>
        <v>0</v>
      </c>
      <c r="V22" s="192">
        <f t="shared" si="7"/>
        <v>0</v>
      </c>
      <c r="W22" s="192">
        <f>IFERROR(VLOOKUP($A22,[3]B300618!$A$1:$G$92,7,FALSE),0)</f>
        <v>0</v>
      </c>
      <c r="X22" s="192"/>
      <c r="Y22" s="192">
        <f t="shared" si="8"/>
        <v>0</v>
      </c>
      <c r="Z22" s="192">
        <f t="shared" si="9"/>
        <v>0</v>
      </c>
      <c r="AA22" s="192">
        <f>IFERROR(VLOOKUP($A22,[3]B300618!$A$1:$G$92,7,FALSE),0)</f>
        <v>0</v>
      </c>
      <c r="AB22" s="192"/>
      <c r="AC22" s="192">
        <f t="shared" si="10"/>
        <v>0</v>
      </c>
      <c r="AD22" s="192">
        <f t="shared" si="11"/>
        <v>0</v>
      </c>
      <c r="AE22" s="192">
        <v>0</v>
      </c>
      <c r="AF22" s="192">
        <v>-93.16</v>
      </c>
      <c r="AG22" s="192">
        <f t="shared" si="12"/>
        <v>-93.16</v>
      </c>
      <c r="AH22" s="192">
        <f t="shared" si="13"/>
        <v>-93.16</v>
      </c>
      <c r="AI22" s="192">
        <v>0</v>
      </c>
      <c r="AJ22" s="192">
        <v>-93.16</v>
      </c>
      <c r="AK22" s="192">
        <f t="shared" si="14"/>
        <v>-93.16</v>
      </c>
      <c r="AL22" s="192">
        <f t="shared" si="15"/>
        <v>0</v>
      </c>
      <c r="AM22" s="192">
        <v>0</v>
      </c>
      <c r="AN22" s="192">
        <v>-93.16</v>
      </c>
      <c r="AO22" s="192">
        <f t="shared" si="16"/>
        <v>-93.16</v>
      </c>
      <c r="AP22" s="192">
        <f t="shared" si="17"/>
        <v>0</v>
      </c>
      <c r="AQ22" s="192">
        <v>0</v>
      </c>
      <c r="AR22" s="192">
        <v>-93.16</v>
      </c>
      <c r="AS22" s="192">
        <f t="shared" si="18"/>
        <v>-93.16</v>
      </c>
      <c r="AT22" s="192">
        <f t="shared" si="19"/>
        <v>0</v>
      </c>
      <c r="AU22" s="192">
        <v>0</v>
      </c>
      <c r="AV22" s="192">
        <v>-93.16</v>
      </c>
      <c r="AW22" s="192">
        <f t="shared" si="20"/>
        <v>-93.16</v>
      </c>
      <c r="AX22" s="192">
        <f t="shared" si="21"/>
        <v>0</v>
      </c>
      <c r="AY22" s="192">
        <v>0</v>
      </c>
      <c r="AZ22" s="192">
        <v>-93.16</v>
      </c>
      <c r="BA22" s="192">
        <f t="shared" si="22"/>
        <v>-93.16</v>
      </c>
      <c r="BB22" s="192">
        <f t="shared" si="23"/>
        <v>0</v>
      </c>
    </row>
    <row r="23" spans="1:54">
      <c r="A23" s="191">
        <v>6155400</v>
      </c>
      <c r="B23" s="192" t="s">
        <v>108</v>
      </c>
      <c r="C23" s="192"/>
      <c r="D23" s="193">
        <v>107</v>
      </c>
      <c r="E23" s="192"/>
      <c r="F23" s="197" t="str">
        <f t="shared" si="0"/>
        <v>0</v>
      </c>
      <c r="G23" s="192">
        <f>IFERROR(VLOOKUP(A23,[3]B300618!$A$1:$G$92,7,FALSE),0)</f>
        <v>0</v>
      </c>
      <c r="H23" s="192"/>
      <c r="I23" s="192"/>
      <c r="J23" s="192">
        <f t="shared" si="1"/>
        <v>0</v>
      </c>
      <c r="K23" s="192">
        <f>IFERROR(VLOOKUP(A23,[3]B300618!$A$1:$G$92,7,FALSE),0)</f>
        <v>0</v>
      </c>
      <c r="L23" s="192"/>
      <c r="M23" s="192">
        <f t="shared" si="2"/>
        <v>0</v>
      </c>
      <c r="N23" s="192">
        <f t="shared" si="3"/>
        <v>0</v>
      </c>
      <c r="O23" s="192">
        <f>IFERROR(VLOOKUP($A23,[3]B300618!$A$1:$G$92,7,FALSE),0)</f>
        <v>0</v>
      </c>
      <c r="P23" s="192"/>
      <c r="Q23" s="192">
        <f t="shared" si="4"/>
        <v>0</v>
      </c>
      <c r="R23" s="192">
        <f t="shared" si="5"/>
        <v>0</v>
      </c>
      <c r="S23" s="192">
        <f>IFERROR(VLOOKUP($A23,[3]B300618!$A$1:$G$92,7,FALSE),0)</f>
        <v>0</v>
      </c>
      <c r="T23" s="192"/>
      <c r="U23" s="192">
        <f t="shared" si="6"/>
        <v>0</v>
      </c>
      <c r="V23" s="192">
        <f t="shared" si="7"/>
        <v>0</v>
      </c>
      <c r="W23" s="192">
        <f>IFERROR(VLOOKUP($A23,[3]B300618!$A$1:$G$92,7,FALSE),0)</f>
        <v>0</v>
      </c>
      <c r="X23" s="192"/>
      <c r="Y23" s="192">
        <f t="shared" si="8"/>
        <v>0</v>
      </c>
      <c r="Z23" s="192">
        <f t="shared" si="9"/>
        <v>0</v>
      </c>
      <c r="AA23" s="192">
        <f>IFERROR(VLOOKUP($A23,[3]B300618!$A$1:$G$92,7,FALSE),0)</f>
        <v>0</v>
      </c>
      <c r="AB23" s="192"/>
      <c r="AC23" s="192">
        <f t="shared" si="10"/>
        <v>0</v>
      </c>
      <c r="AD23" s="192">
        <f t="shared" si="11"/>
        <v>0</v>
      </c>
      <c r="AE23" s="192">
        <v>0</v>
      </c>
      <c r="AF23" s="192">
        <f>-6089.67/3*2</f>
        <v>-4059.78</v>
      </c>
      <c r="AG23" s="192">
        <f t="shared" si="12"/>
        <v>-4059.78</v>
      </c>
      <c r="AH23" s="192">
        <f t="shared" si="13"/>
        <v>-4059.78</v>
      </c>
      <c r="AI23" s="192">
        <v>0</v>
      </c>
      <c r="AJ23" s="192">
        <f>-6089.67/3*2</f>
        <v>-4059.78</v>
      </c>
      <c r="AK23" s="192">
        <f t="shared" si="14"/>
        <v>-4059.78</v>
      </c>
      <c r="AL23" s="192">
        <f t="shared" si="15"/>
        <v>0</v>
      </c>
      <c r="AM23" s="192">
        <v>0</v>
      </c>
      <c r="AN23" s="192">
        <f>-6089.67/3*2</f>
        <v>-4059.78</v>
      </c>
      <c r="AO23" s="192">
        <f t="shared" si="16"/>
        <v>-4059.78</v>
      </c>
      <c r="AP23" s="192">
        <f t="shared" si="17"/>
        <v>0</v>
      </c>
      <c r="AQ23" s="192">
        <v>0</v>
      </c>
      <c r="AR23" s="192">
        <f>-6089.67/3*2</f>
        <v>-4059.78</v>
      </c>
      <c r="AS23" s="192">
        <f t="shared" si="18"/>
        <v>-4059.78</v>
      </c>
      <c r="AT23" s="192">
        <f t="shared" si="19"/>
        <v>0</v>
      </c>
      <c r="AU23" s="192">
        <v>0</v>
      </c>
      <c r="AV23" s="192">
        <f>-6089.67/3*2</f>
        <v>-4059.78</v>
      </c>
      <c r="AW23" s="192">
        <f t="shared" si="20"/>
        <v>-4059.78</v>
      </c>
      <c r="AX23" s="192">
        <f t="shared" si="21"/>
        <v>0</v>
      </c>
      <c r="AY23" s="192">
        <v>0</v>
      </c>
      <c r="AZ23" s="192">
        <f>-6089.67/3*2</f>
        <v>-4059.78</v>
      </c>
      <c r="BA23" s="192">
        <f t="shared" si="22"/>
        <v>-4059.78</v>
      </c>
      <c r="BB23" s="192">
        <f t="shared" si="23"/>
        <v>0</v>
      </c>
    </row>
    <row r="24" spans="1:54">
      <c r="A24" s="191">
        <v>6155600</v>
      </c>
      <c r="B24" s="192" t="s">
        <v>41</v>
      </c>
      <c r="C24" s="192" t="s">
        <v>140</v>
      </c>
      <c r="D24" s="193">
        <v>107</v>
      </c>
      <c r="E24" s="192"/>
      <c r="F24" s="197" t="str">
        <f t="shared" si="0"/>
        <v>0</v>
      </c>
      <c r="G24" s="192">
        <f>IFERROR(VLOOKUP(A24,[3]B300618!$A$1:$G$92,7,FALSE),0)</f>
        <v>0</v>
      </c>
      <c r="H24" s="192"/>
      <c r="I24" s="192"/>
      <c r="J24" s="192">
        <f t="shared" si="1"/>
        <v>0</v>
      </c>
      <c r="K24" s="192">
        <f>IFERROR(VLOOKUP(A24,[3]B300618!$A$1:$G$92,7,FALSE),0)</f>
        <v>0</v>
      </c>
      <c r="L24" s="192"/>
      <c r="M24" s="192">
        <f t="shared" si="2"/>
        <v>0</v>
      </c>
      <c r="N24" s="192">
        <f t="shared" si="3"/>
        <v>0</v>
      </c>
      <c r="O24" s="192">
        <f>IFERROR(VLOOKUP($A24,[3]B300618!$A$1:$G$92,7,FALSE),0)</f>
        <v>0</v>
      </c>
      <c r="P24" s="192"/>
      <c r="Q24" s="192">
        <f t="shared" si="4"/>
        <v>0</v>
      </c>
      <c r="R24" s="192">
        <f t="shared" si="5"/>
        <v>0</v>
      </c>
      <c r="S24" s="192">
        <f>IFERROR(VLOOKUP($A24,[3]B300618!$A$1:$G$92,7,FALSE),0)</f>
        <v>0</v>
      </c>
      <c r="T24" s="192"/>
      <c r="U24" s="192">
        <f t="shared" si="6"/>
        <v>0</v>
      </c>
      <c r="V24" s="192">
        <f t="shared" si="7"/>
        <v>0</v>
      </c>
      <c r="W24" s="192">
        <f>IFERROR(VLOOKUP($A24,[3]B300618!$A$1:$G$92,7,FALSE),0)</f>
        <v>0</v>
      </c>
      <c r="X24" s="192"/>
      <c r="Y24" s="192">
        <f t="shared" si="8"/>
        <v>0</v>
      </c>
      <c r="Z24" s="192">
        <f t="shared" si="9"/>
        <v>0</v>
      </c>
      <c r="AA24" s="192">
        <f>IFERROR(VLOOKUP($A24,[3]B300618!$A$1:$G$92,7,FALSE),0)</f>
        <v>0</v>
      </c>
      <c r="AB24" s="192"/>
      <c r="AC24" s="192">
        <f t="shared" si="10"/>
        <v>0</v>
      </c>
      <c r="AD24" s="192">
        <f t="shared" si="11"/>
        <v>0</v>
      </c>
      <c r="AE24" s="192">
        <v>0</v>
      </c>
      <c r="AF24" s="192">
        <f>646.3+(646.3*0.333333333333333)</f>
        <v>861.73333333333301</v>
      </c>
      <c r="AG24" s="192">
        <f t="shared" si="12"/>
        <v>861.73333333333301</v>
      </c>
      <c r="AH24" s="192">
        <f t="shared" si="13"/>
        <v>861.73333333333301</v>
      </c>
      <c r="AI24" s="192">
        <v>0</v>
      </c>
      <c r="AJ24" s="192">
        <f>646.3+(646.3*0.333333333333333)</f>
        <v>861.73333333333301</v>
      </c>
      <c r="AK24" s="192">
        <f t="shared" si="14"/>
        <v>861.73333333333301</v>
      </c>
      <c r="AL24" s="192">
        <f t="shared" si="15"/>
        <v>0</v>
      </c>
      <c r="AM24" s="192">
        <v>0</v>
      </c>
      <c r="AN24" s="192">
        <f>646.3+(646.3*0.333333333333333)</f>
        <v>861.73333333333301</v>
      </c>
      <c r="AO24" s="192">
        <f t="shared" si="16"/>
        <v>861.73333333333301</v>
      </c>
      <c r="AP24" s="192">
        <f t="shared" si="17"/>
        <v>0</v>
      </c>
      <c r="AQ24" s="192">
        <v>0</v>
      </c>
      <c r="AR24" s="192">
        <f>646.3+(646.3*0.333333333333333)</f>
        <v>861.73333333333301</v>
      </c>
      <c r="AS24" s="192">
        <f t="shared" si="18"/>
        <v>861.73333333333301</v>
      </c>
      <c r="AT24" s="192">
        <f t="shared" si="19"/>
        <v>0</v>
      </c>
      <c r="AU24" s="192">
        <v>0</v>
      </c>
      <c r="AV24" s="192">
        <f>646.3+(646.3*0.333333333333333)</f>
        <v>861.73333333333301</v>
      </c>
      <c r="AW24" s="192">
        <f t="shared" si="20"/>
        <v>861.73333333333301</v>
      </c>
      <c r="AX24" s="192">
        <f t="shared" si="21"/>
        <v>0</v>
      </c>
      <c r="AY24" s="192">
        <v>0</v>
      </c>
      <c r="AZ24" s="192">
        <f>646.3+(646.3*0.333333333333333)</f>
        <v>861.73333333333301</v>
      </c>
      <c r="BA24" s="192">
        <f t="shared" si="22"/>
        <v>861.73333333333301</v>
      </c>
      <c r="BB24" s="192">
        <f t="shared" si="23"/>
        <v>0</v>
      </c>
    </row>
    <row r="25" spans="1:54">
      <c r="A25" s="191">
        <v>6155800</v>
      </c>
      <c r="B25" s="192" t="s">
        <v>42</v>
      </c>
      <c r="C25" s="192"/>
      <c r="D25" s="193">
        <v>107</v>
      </c>
      <c r="E25" s="192"/>
      <c r="F25" s="197" t="str">
        <f t="shared" si="0"/>
        <v>0</v>
      </c>
      <c r="G25" s="192">
        <f>IFERROR(VLOOKUP(A25,[3]B300618!$A$1:$G$92,7,FALSE),0)</f>
        <v>0</v>
      </c>
      <c r="H25" s="192"/>
      <c r="I25" s="192"/>
      <c r="J25" s="192">
        <f t="shared" si="1"/>
        <v>0</v>
      </c>
      <c r="K25" s="192">
        <f>IFERROR(VLOOKUP(A25,[3]B300618!$A$1:$G$92,7,FALSE),0)</f>
        <v>0</v>
      </c>
      <c r="L25" s="192"/>
      <c r="M25" s="192">
        <f t="shared" si="2"/>
        <v>0</v>
      </c>
      <c r="N25" s="192">
        <f t="shared" si="3"/>
        <v>0</v>
      </c>
      <c r="O25" s="192">
        <f>IFERROR(VLOOKUP($A25,[3]B300618!$A$1:$G$92,7,FALSE),0)</f>
        <v>0</v>
      </c>
      <c r="P25" s="192"/>
      <c r="Q25" s="192">
        <f t="shared" si="4"/>
        <v>0</v>
      </c>
      <c r="R25" s="192">
        <f t="shared" si="5"/>
        <v>0</v>
      </c>
      <c r="S25" s="192">
        <f>IFERROR(VLOOKUP($A25,[3]B300618!$A$1:$G$92,7,FALSE),0)</f>
        <v>0</v>
      </c>
      <c r="T25" s="192"/>
      <c r="U25" s="192">
        <f t="shared" si="6"/>
        <v>0</v>
      </c>
      <c r="V25" s="192">
        <f t="shared" si="7"/>
        <v>0</v>
      </c>
      <c r="W25" s="192">
        <f>IFERROR(VLOOKUP($A25,[3]B300618!$A$1:$G$92,7,FALSE),0)</f>
        <v>0</v>
      </c>
      <c r="X25" s="192"/>
      <c r="Y25" s="192">
        <f t="shared" si="8"/>
        <v>0</v>
      </c>
      <c r="Z25" s="192">
        <f t="shared" si="9"/>
        <v>0</v>
      </c>
      <c r="AA25" s="192">
        <f>IFERROR(VLOOKUP($A25,[3]B300618!$A$1:$G$92,7,FALSE),0)</f>
        <v>0</v>
      </c>
      <c r="AB25" s="192"/>
      <c r="AC25" s="192">
        <f t="shared" si="10"/>
        <v>0</v>
      </c>
      <c r="AD25" s="192">
        <f t="shared" si="11"/>
        <v>0</v>
      </c>
      <c r="AE25" s="192">
        <v>0</v>
      </c>
      <c r="AF25" s="192"/>
      <c r="AG25" s="192">
        <f t="shared" si="12"/>
        <v>0</v>
      </c>
      <c r="AH25" s="192">
        <f t="shared" si="13"/>
        <v>0</v>
      </c>
      <c r="AI25" s="192">
        <v>0</v>
      </c>
      <c r="AJ25" s="192"/>
      <c r="AK25" s="192">
        <f t="shared" si="14"/>
        <v>0</v>
      </c>
      <c r="AL25" s="192">
        <f t="shared" si="15"/>
        <v>0</v>
      </c>
      <c r="AM25" s="192">
        <v>0</v>
      </c>
      <c r="AN25" s="192"/>
      <c r="AO25" s="192">
        <f t="shared" si="16"/>
        <v>0</v>
      </c>
      <c r="AP25" s="192">
        <f t="shared" si="17"/>
        <v>0</v>
      </c>
      <c r="AQ25" s="192">
        <v>0</v>
      </c>
      <c r="AR25" s="192"/>
      <c r="AS25" s="192">
        <f t="shared" si="18"/>
        <v>0</v>
      </c>
      <c r="AT25" s="192">
        <f t="shared" si="19"/>
        <v>0</v>
      </c>
      <c r="AU25" s="192">
        <v>0</v>
      </c>
      <c r="AV25" s="192"/>
      <c r="AW25" s="192">
        <f t="shared" si="20"/>
        <v>0</v>
      </c>
      <c r="AX25" s="192">
        <f t="shared" si="21"/>
        <v>0</v>
      </c>
      <c r="AY25" s="192">
        <v>0</v>
      </c>
      <c r="AZ25" s="192"/>
      <c r="BA25" s="192">
        <f t="shared" si="22"/>
        <v>0</v>
      </c>
      <c r="BB25" s="192">
        <f t="shared" si="23"/>
        <v>0</v>
      </c>
    </row>
    <row r="26" spans="1:54">
      <c r="A26" s="191">
        <v>6171000</v>
      </c>
      <c r="B26" s="192" t="s">
        <v>44</v>
      </c>
      <c r="C26" s="192"/>
      <c r="D26" s="193">
        <v>108</v>
      </c>
      <c r="E26" s="192"/>
      <c r="F26" s="197" t="str">
        <f t="shared" si="0"/>
        <v>0</v>
      </c>
      <c r="G26" s="192">
        <f>IFERROR(VLOOKUP(A26,[3]B300618!$A$1:$G$92,7,FALSE),0)</f>
        <v>0</v>
      </c>
      <c r="H26" s="192"/>
      <c r="I26" s="192"/>
      <c r="J26" s="192">
        <f t="shared" si="1"/>
        <v>0</v>
      </c>
      <c r="K26" s="192">
        <f>IFERROR(VLOOKUP(A26,[3]B300618!$A$1:$G$92,7,FALSE),0)</f>
        <v>0</v>
      </c>
      <c r="L26" s="192"/>
      <c r="M26" s="192">
        <f t="shared" si="2"/>
        <v>0</v>
      </c>
      <c r="N26" s="192">
        <f t="shared" si="3"/>
        <v>0</v>
      </c>
      <c r="O26" s="192">
        <f>IFERROR(VLOOKUP($A26,[3]B300618!$A$1:$G$92,7,FALSE),0)</f>
        <v>0</v>
      </c>
      <c r="P26" s="192"/>
      <c r="Q26" s="192">
        <f t="shared" si="4"/>
        <v>0</v>
      </c>
      <c r="R26" s="192">
        <f t="shared" si="5"/>
        <v>0</v>
      </c>
      <c r="S26" s="192">
        <f>IFERROR(VLOOKUP($A26,[3]B300618!$A$1:$G$92,7,FALSE),0)</f>
        <v>0</v>
      </c>
      <c r="T26" s="192"/>
      <c r="U26" s="192">
        <f t="shared" si="6"/>
        <v>0</v>
      </c>
      <c r="V26" s="192">
        <f t="shared" si="7"/>
        <v>0</v>
      </c>
      <c r="W26" s="192">
        <f>IFERROR(VLOOKUP($A26,[3]B300618!$A$1:$G$92,7,FALSE),0)</f>
        <v>0</v>
      </c>
      <c r="X26" s="192"/>
      <c r="Y26" s="192">
        <f t="shared" si="8"/>
        <v>0</v>
      </c>
      <c r="Z26" s="192">
        <f t="shared" si="9"/>
        <v>0</v>
      </c>
      <c r="AA26" s="192">
        <f>IFERROR(VLOOKUP($A26,[3]B300618!$A$1:$G$92,7,FALSE),0)</f>
        <v>0</v>
      </c>
      <c r="AB26" s="192"/>
      <c r="AC26" s="192">
        <f t="shared" si="10"/>
        <v>0</v>
      </c>
      <c r="AD26" s="192">
        <f t="shared" si="11"/>
        <v>0</v>
      </c>
      <c r="AE26" s="192">
        <v>0</v>
      </c>
      <c r="AF26" s="192">
        <f>+F26*AF$1</f>
        <v>0</v>
      </c>
      <c r="AG26" s="192">
        <f t="shared" si="12"/>
        <v>0</v>
      </c>
      <c r="AH26" s="192">
        <f t="shared" si="13"/>
        <v>0</v>
      </c>
      <c r="AI26" s="192">
        <v>0</v>
      </c>
      <c r="AJ26" s="192">
        <f>+J26*AJ$1</f>
        <v>0</v>
      </c>
      <c r="AK26" s="192">
        <f t="shared" si="14"/>
        <v>0</v>
      </c>
      <c r="AL26" s="192">
        <f t="shared" si="15"/>
        <v>0</v>
      </c>
      <c r="AM26" s="192">
        <v>0</v>
      </c>
      <c r="AN26" s="192">
        <f>+N26*AN$1</f>
        <v>0</v>
      </c>
      <c r="AO26" s="192">
        <f t="shared" si="16"/>
        <v>0</v>
      </c>
      <c r="AP26" s="192">
        <f t="shared" si="17"/>
        <v>0</v>
      </c>
      <c r="AQ26" s="192">
        <v>0</v>
      </c>
      <c r="AR26" s="192">
        <f>+R26*AR$1</f>
        <v>0</v>
      </c>
      <c r="AS26" s="192">
        <f t="shared" si="18"/>
        <v>0</v>
      </c>
      <c r="AT26" s="192">
        <f t="shared" si="19"/>
        <v>0</v>
      </c>
      <c r="AU26" s="192">
        <v>0</v>
      </c>
      <c r="AV26" s="192">
        <f>+V26*AV$1</f>
        <v>0</v>
      </c>
      <c r="AW26" s="192">
        <f t="shared" si="20"/>
        <v>0</v>
      </c>
      <c r="AX26" s="192">
        <f t="shared" si="21"/>
        <v>0</v>
      </c>
      <c r="AY26" s="192">
        <v>0</v>
      </c>
      <c r="AZ26" s="192">
        <f>+Z26*AZ$1</f>
        <v>0</v>
      </c>
      <c r="BA26" s="192">
        <f t="shared" si="22"/>
        <v>0</v>
      </c>
      <c r="BB26" s="192">
        <f t="shared" si="23"/>
        <v>0</v>
      </c>
    </row>
    <row r="27" spans="1:54">
      <c r="A27" s="191">
        <v>6228100</v>
      </c>
      <c r="B27" s="192" t="s">
        <v>50</v>
      </c>
      <c r="C27" s="192"/>
      <c r="D27" s="193">
        <v>108</v>
      </c>
      <c r="E27" s="192"/>
      <c r="F27" s="197" t="str">
        <f t="shared" si="0"/>
        <v>0</v>
      </c>
      <c r="G27" s="192">
        <f>IFERROR(VLOOKUP(A27,[3]B300618!$A$1:$G$92,7,FALSE),0)</f>
        <v>0</v>
      </c>
      <c r="H27" s="192"/>
      <c r="I27" s="192"/>
      <c r="J27" s="192">
        <f t="shared" si="1"/>
        <v>0</v>
      </c>
      <c r="K27" s="192">
        <f>IFERROR(VLOOKUP(A27,[3]B300618!$A$1:$G$92,7,FALSE),0)</f>
        <v>0</v>
      </c>
      <c r="L27" s="192"/>
      <c r="M27" s="192">
        <f t="shared" si="2"/>
        <v>0</v>
      </c>
      <c r="N27" s="192">
        <f t="shared" si="3"/>
        <v>0</v>
      </c>
      <c r="O27" s="192">
        <f>IFERROR(VLOOKUP($A27,[3]B300618!$A$1:$G$92,7,FALSE),0)</f>
        <v>0</v>
      </c>
      <c r="P27" s="192"/>
      <c r="Q27" s="192">
        <f t="shared" si="4"/>
        <v>0</v>
      </c>
      <c r="R27" s="192">
        <f t="shared" si="5"/>
        <v>0</v>
      </c>
      <c r="S27" s="192">
        <f>IFERROR(VLOOKUP($A27,[3]B300618!$A$1:$G$92,7,FALSE),0)</f>
        <v>0</v>
      </c>
      <c r="T27" s="192"/>
      <c r="U27" s="192">
        <f t="shared" si="6"/>
        <v>0</v>
      </c>
      <c r="V27" s="192">
        <f t="shared" si="7"/>
        <v>0</v>
      </c>
      <c r="W27" s="192">
        <f>IFERROR(VLOOKUP($A27,[3]B300618!$A$1:$G$92,7,FALSE),0)</f>
        <v>0</v>
      </c>
      <c r="X27" s="192"/>
      <c r="Y27" s="192">
        <f t="shared" si="8"/>
        <v>0</v>
      </c>
      <c r="Z27" s="192">
        <f t="shared" si="9"/>
        <v>0</v>
      </c>
      <c r="AA27" s="192">
        <f>IFERROR(VLOOKUP($A27,[3]B300618!$A$1:$G$92,7,FALSE),0)</f>
        <v>0</v>
      </c>
      <c r="AB27" s="192"/>
      <c r="AC27" s="192">
        <f t="shared" si="10"/>
        <v>0</v>
      </c>
      <c r="AD27" s="192">
        <f t="shared" si="11"/>
        <v>0</v>
      </c>
      <c r="AE27" s="192">
        <v>0</v>
      </c>
      <c r="AF27" s="192"/>
      <c r="AG27" s="192">
        <f t="shared" si="12"/>
        <v>0</v>
      </c>
      <c r="AH27" s="192">
        <f t="shared" si="13"/>
        <v>0</v>
      </c>
      <c r="AI27" s="192">
        <v>0</v>
      </c>
      <c r="AJ27" s="192"/>
      <c r="AK27" s="192">
        <f t="shared" si="14"/>
        <v>0</v>
      </c>
      <c r="AL27" s="192">
        <f t="shared" si="15"/>
        <v>0</v>
      </c>
      <c r="AM27" s="192">
        <v>0</v>
      </c>
      <c r="AN27" s="192"/>
      <c r="AO27" s="192">
        <f t="shared" si="16"/>
        <v>0</v>
      </c>
      <c r="AP27" s="192">
        <f t="shared" si="17"/>
        <v>0</v>
      </c>
      <c r="AQ27" s="192">
        <v>0</v>
      </c>
      <c r="AR27" s="192"/>
      <c r="AS27" s="192">
        <f t="shared" si="18"/>
        <v>0</v>
      </c>
      <c r="AT27" s="192">
        <f t="shared" si="19"/>
        <v>0</v>
      </c>
      <c r="AU27" s="192">
        <v>0</v>
      </c>
      <c r="AV27" s="192"/>
      <c r="AW27" s="192">
        <f t="shared" si="20"/>
        <v>0</v>
      </c>
      <c r="AX27" s="192">
        <f t="shared" si="21"/>
        <v>0</v>
      </c>
      <c r="AY27" s="192">
        <v>0</v>
      </c>
      <c r="AZ27" s="192"/>
      <c r="BA27" s="192">
        <f t="shared" si="22"/>
        <v>0</v>
      </c>
      <c r="BB27" s="192">
        <f t="shared" si="23"/>
        <v>0</v>
      </c>
    </row>
    <row r="28" spans="1:54">
      <c r="A28" s="191">
        <v>6228200</v>
      </c>
      <c r="B28" s="192" t="s">
        <v>51</v>
      </c>
      <c r="C28" s="192"/>
      <c r="D28" s="193">
        <v>108</v>
      </c>
      <c r="E28" s="192"/>
      <c r="F28" s="197" t="str">
        <f t="shared" si="0"/>
        <v>0</v>
      </c>
      <c r="G28" s="192">
        <f>IFERROR(VLOOKUP(A28,[3]B300618!$A$1:$G$92,7,FALSE),0)</f>
        <v>0</v>
      </c>
      <c r="H28" s="192"/>
      <c r="I28" s="192"/>
      <c r="J28" s="192">
        <f t="shared" si="1"/>
        <v>0</v>
      </c>
      <c r="K28" s="192">
        <f>IFERROR(VLOOKUP(A28,[3]B300618!$A$1:$G$92,7,FALSE),0)</f>
        <v>0</v>
      </c>
      <c r="L28" s="192"/>
      <c r="M28" s="192">
        <f t="shared" si="2"/>
        <v>0</v>
      </c>
      <c r="N28" s="192">
        <f t="shared" si="3"/>
        <v>0</v>
      </c>
      <c r="O28" s="192">
        <f>IFERROR(VLOOKUP($A28,[3]B300618!$A$1:$G$92,7,FALSE),0)</f>
        <v>0</v>
      </c>
      <c r="P28" s="192"/>
      <c r="Q28" s="192">
        <f t="shared" si="4"/>
        <v>0</v>
      </c>
      <c r="R28" s="192">
        <f t="shared" si="5"/>
        <v>0</v>
      </c>
      <c r="S28" s="192">
        <f>IFERROR(VLOOKUP($A28,[3]B300618!$A$1:$G$92,7,FALSE),0)</f>
        <v>0</v>
      </c>
      <c r="T28" s="192"/>
      <c r="U28" s="192">
        <f t="shared" si="6"/>
        <v>0</v>
      </c>
      <c r="V28" s="192">
        <f t="shared" si="7"/>
        <v>0</v>
      </c>
      <c r="W28" s="192">
        <f>IFERROR(VLOOKUP($A28,[3]B300618!$A$1:$G$92,7,FALSE),0)</f>
        <v>0</v>
      </c>
      <c r="X28" s="192"/>
      <c r="Y28" s="192">
        <f t="shared" si="8"/>
        <v>0</v>
      </c>
      <c r="Z28" s="192">
        <f t="shared" si="9"/>
        <v>0</v>
      </c>
      <c r="AA28" s="192">
        <f>IFERROR(VLOOKUP($A28,[3]B300618!$A$1:$G$92,7,FALSE),0)</f>
        <v>0</v>
      </c>
      <c r="AB28" s="192"/>
      <c r="AC28" s="192">
        <f t="shared" si="10"/>
        <v>0</v>
      </c>
      <c r="AD28" s="192">
        <f t="shared" si="11"/>
        <v>0</v>
      </c>
      <c r="AE28" s="192">
        <v>0</v>
      </c>
      <c r="AF28" s="192"/>
      <c r="AG28" s="192">
        <f t="shared" si="12"/>
        <v>0</v>
      </c>
      <c r="AH28" s="192">
        <f t="shared" si="13"/>
        <v>0</v>
      </c>
      <c r="AI28" s="192">
        <v>0</v>
      </c>
      <c r="AJ28" s="192"/>
      <c r="AK28" s="192">
        <f t="shared" si="14"/>
        <v>0</v>
      </c>
      <c r="AL28" s="192">
        <f t="shared" si="15"/>
        <v>0</v>
      </c>
      <c r="AM28" s="192">
        <v>0</v>
      </c>
      <c r="AN28" s="192"/>
      <c r="AO28" s="192">
        <f t="shared" si="16"/>
        <v>0</v>
      </c>
      <c r="AP28" s="192">
        <f t="shared" si="17"/>
        <v>0</v>
      </c>
      <c r="AQ28" s="192">
        <v>0</v>
      </c>
      <c r="AR28" s="192"/>
      <c r="AS28" s="192">
        <f t="shared" si="18"/>
        <v>0</v>
      </c>
      <c r="AT28" s="192">
        <f t="shared" si="19"/>
        <v>0</v>
      </c>
      <c r="AU28" s="192">
        <v>0</v>
      </c>
      <c r="AV28" s="192"/>
      <c r="AW28" s="192">
        <f t="shared" si="20"/>
        <v>0</v>
      </c>
      <c r="AX28" s="192">
        <f t="shared" si="21"/>
        <v>0</v>
      </c>
      <c r="AY28" s="192">
        <v>0</v>
      </c>
      <c r="AZ28" s="192"/>
      <c r="BA28" s="192">
        <f t="shared" si="22"/>
        <v>0</v>
      </c>
      <c r="BB28" s="192">
        <f t="shared" si="23"/>
        <v>0</v>
      </c>
    </row>
    <row r="29" spans="1:54">
      <c r="A29" s="191">
        <v>6112100</v>
      </c>
      <c r="B29" s="192" t="s">
        <v>28</v>
      </c>
      <c r="C29" s="192"/>
      <c r="D29" s="193">
        <v>109</v>
      </c>
      <c r="E29" s="192"/>
      <c r="F29" s="197" t="str">
        <f t="shared" si="0"/>
        <v>0</v>
      </c>
      <c r="G29" s="192">
        <f>IFERROR(VLOOKUP(A29,[3]B300618!$A$1:$G$92,7,FALSE),0)</f>
        <v>0</v>
      </c>
      <c r="H29" s="192"/>
      <c r="I29" s="192"/>
      <c r="J29" s="192">
        <f t="shared" si="1"/>
        <v>0</v>
      </c>
      <c r="K29" s="192">
        <f>IFERROR(VLOOKUP(A29,[3]B300618!$A$1:$G$92,7,FALSE),0)</f>
        <v>0</v>
      </c>
      <c r="L29" s="192"/>
      <c r="M29" s="192">
        <f t="shared" si="2"/>
        <v>0</v>
      </c>
      <c r="N29" s="192">
        <f t="shared" si="3"/>
        <v>0</v>
      </c>
      <c r="O29" s="192">
        <f>IFERROR(VLOOKUP($A29,[3]B300618!$A$1:$G$92,7,FALSE),0)</f>
        <v>0</v>
      </c>
      <c r="P29" s="192"/>
      <c r="Q29" s="192">
        <f t="shared" si="4"/>
        <v>0</v>
      </c>
      <c r="R29" s="192">
        <f t="shared" si="5"/>
        <v>0</v>
      </c>
      <c r="S29" s="192">
        <f>IFERROR(VLOOKUP($A29,[3]B300618!$A$1:$G$92,7,FALSE),0)</f>
        <v>0</v>
      </c>
      <c r="T29" s="192"/>
      <c r="U29" s="192">
        <f t="shared" si="6"/>
        <v>0</v>
      </c>
      <c r="V29" s="192">
        <f t="shared" si="7"/>
        <v>0</v>
      </c>
      <c r="W29" s="192">
        <f>IFERROR(VLOOKUP($A29,[3]B300618!$A$1:$G$92,7,FALSE),0)</f>
        <v>0</v>
      </c>
      <c r="X29" s="192"/>
      <c r="Y29" s="192">
        <f t="shared" si="8"/>
        <v>0</v>
      </c>
      <c r="Z29" s="192">
        <f t="shared" si="9"/>
        <v>0</v>
      </c>
      <c r="AA29" s="192">
        <f>IFERROR(VLOOKUP($A29,[3]B300618!$A$1:$G$92,7,FALSE),0)</f>
        <v>0</v>
      </c>
      <c r="AB29" s="192"/>
      <c r="AC29" s="192">
        <f t="shared" si="10"/>
        <v>0</v>
      </c>
      <c r="AD29" s="192">
        <f t="shared" si="11"/>
        <v>0</v>
      </c>
      <c r="AE29" s="192">
        <v>0</v>
      </c>
      <c r="AF29" s="192">
        <f>-936.4+(366*7)+600</f>
        <v>2225.6</v>
      </c>
      <c r="AG29" s="192">
        <f t="shared" si="12"/>
        <v>2225.6</v>
      </c>
      <c r="AH29" s="192">
        <f t="shared" si="13"/>
        <v>2225.6</v>
      </c>
      <c r="AI29" s="192">
        <v>0</v>
      </c>
      <c r="AJ29" s="192">
        <f>-936.4+(366*7)+600</f>
        <v>2225.6</v>
      </c>
      <c r="AK29" s="192">
        <f t="shared" si="14"/>
        <v>2225.6</v>
      </c>
      <c r="AL29" s="192">
        <f t="shared" si="15"/>
        <v>0</v>
      </c>
      <c r="AM29" s="192">
        <v>0</v>
      </c>
      <c r="AN29" s="192">
        <f>-936.4+(366*7)+600</f>
        <v>2225.6</v>
      </c>
      <c r="AO29" s="192">
        <f t="shared" si="16"/>
        <v>2225.6</v>
      </c>
      <c r="AP29" s="192">
        <f t="shared" si="17"/>
        <v>0</v>
      </c>
      <c r="AQ29" s="192">
        <v>0</v>
      </c>
      <c r="AR29" s="192">
        <f>-936.4+(366*7)+600</f>
        <v>2225.6</v>
      </c>
      <c r="AS29" s="192">
        <f t="shared" si="18"/>
        <v>2225.6</v>
      </c>
      <c r="AT29" s="192">
        <f t="shared" si="19"/>
        <v>0</v>
      </c>
      <c r="AU29" s="192">
        <v>0</v>
      </c>
      <c r="AV29" s="192">
        <f>-936.4+(366*7)+600</f>
        <v>2225.6</v>
      </c>
      <c r="AW29" s="192">
        <f t="shared" si="20"/>
        <v>2225.6</v>
      </c>
      <c r="AX29" s="192">
        <f t="shared" si="21"/>
        <v>0</v>
      </c>
      <c r="AY29" s="192">
        <v>0</v>
      </c>
      <c r="AZ29" s="192">
        <f>-936.4+(366*7)+600</f>
        <v>2225.6</v>
      </c>
      <c r="BA29" s="192">
        <f t="shared" si="22"/>
        <v>2225.6</v>
      </c>
      <c r="BB29" s="192">
        <f t="shared" si="23"/>
        <v>0</v>
      </c>
    </row>
    <row r="30" spans="1:54">
      <c r="A30" s="191">
        <v>622620</v>
      </c>
      <c r="B30" s="192" t="s">
        <v>48</v>
      </c>
      <c r="C30" s="192"/>
      <c r="D30" s="193">
        <v>110</v>
      </c>
      <c r="E30" s="192"/>
      <c r="F30" s="197" t="str">
        <f t="shared" si="0"/>
        <v>0</v>
      </c>
      <c r="G30" s="192">
        <f>IFERROR(VLOOKUP(A30,[3]B300618!$A$1:$G$92,7,FALSE),0)</f>
        <v>0</v>
      </c>
      <c r="H30" s="192"/>
      <c r="I30" s="192"/>
      <c r="J30" s="192">
        <f t="shared" si="1"/>
        <v>0</v>
      </c>
      <c r="K30" s="192">
        <f>IFERROR(VLOOKUP(A30,[3]B300618!$A$1:$G$92,7,FALSE),0)</f>
        <v>0</v>
      </c>
      <c r="L30" s="192"/>
      <c r="M30" s="192">
        <f t="shared" si="2"/>
        <v>0</v>
      </c>
      <c r="N30" s="192">
        <f t="shared" si="3"/>
        <v>0</v>
      </c>
      <c r="O30" s="192">
        <f>IFERROR(VLOOKUP($A30,[3]B300618!$A$1:$G$92,7,FALSE),0)</f>
        <v>0</v>
      </c>
      <c r="P30" s="192"/>
      <c r="Q30" s="192">
        <f t="shared" si="4"/>
        <v>0</v>
      </c>
      <c r="R30" s="192">
        <f t="shared" si="5"/>
        <v>0</v>
      </c>
      <c r="S30" s="192">
        <f>IFERROR(VLOOKUP($A30,[3]B300618!$A$1:$G$92,7,FALSE),0)</f>
        <v>0</v>
      </c>
      <c r="T30" s="192"/>
      <c r="U30" s="192">
        <f t="shared" si="6"/>
        <v>0</v>
      </c>
      <c r="V30" s="192">
        <f t="shared" si="7"/>
        <v>0</v>
      </c>
      <c r="W30" s="192">
        <f>IFERROR(VLOOKUP($A30,[3]B300618!$A$1:$G$92,7,FALSE),0)</f>
        <v>0</v>
      </c>
      <c r="X30" s="192"/>
      <c r="Y30" s="192">
        <f t="shared" si="8"/>
        <v>0</v>
      </c>
      <c r="Z30" s="192">
        <f t="shared" si="9"/>
        <v>0</v>
      </c>
      <c r="AA30" s="192">
        <f>IFERROR(VLOOKUP($A30,[3]B300618!$A$1:$G$92,7,FALSE),0)</f>
        <v>0</v>
      </c>
      <c r="AB30" s="192"/>
      <c r="AC30" s="192">
        <f t="shared" si="10"/>
        <v>0</v>
      </c>
      <c r="AD30" s="192">
        <f t="shared" si="11"/>
        <v>0</v>
      </c>
      <c r="AE30" s="192">
        <v>0</v>
      </c>
      <c r="AF30" s="192">
        <v>936.4</v>
      </c>
      <c r="AG30" s="192">
        <f t="shared" si="12"/>
        <v>936.4</v>
      </c>
      <c r="AH30" s="192">
        <f t="shared" si="13"/>
        <v>936.4</v>
      </c>
      <c r="AI30" s="192">
        <v>0</v>
      </c>
      <c r="AJ30" s="192">
        <v>936.4</v>
      </c>
      <c r="AK30" s="192">
        <f t="shared" si="14"/>
        <v>936.4</v>
      </c>
      <c r="AL30" s="192">
        <f t="shared" si="15"/>
        <v>0</v>
      </c>
      <c r="AM30" s="192">
        <v>0</v>
      </c>
      <c r="AN30" s="192">
        <v>936.4</v>
      </c>
      <c r="AO30" s="192">
        <f t="shared" si="16"/>
        <v>936.4</v>
      </c>
      <c r="AP30" s="192">
        <f t="shared" si="17"/>
        <v>0</v>
      </c>
      <c r="AQ30" s="192">
        <v>0</v>
      </c>
      <c r="AR30" s="192">
        <v>936.4</v>
      </c>
      <c r="AS30" s="192">
        <f t="shared" si="18"/>
        <v>936.4</v>
      </c>
      <c r="AT30" s="192">
        <f t="shared" si="19"/>
        <v>0</v>
      </c>
      <c r="AU30" s="192">
        <v>0</v>
      </c>
      <c r="AV30" s="192">
        <v>936.4</v>
      </c>
      <c r="AW30" s="192">
        <f t="shared" si="20"/>
        <v>936.4</v>
      </c>
      <c r="AX30" s="192">
        <f t="shared" si="21"/>
        <v>0</v>
      </c>
      <c r="AY30" s="192">
        <v>0</v>
      </c>
      <c r="AZ30" s="192">
        <v>936.4</v>
      </c>
      <c r="BA30" s="192">
        <f t="shared" si="22"/>
        <v>936.4</v>
      </c>
      <c r="BB30" s="192">
        <f t="shared" si="23"/>
        <v>0</v>
      </c>
    </row>
    <row r="31" spans="1:54">
      <c r="A31" s="191">
        <v>613530</v>
      </c>
      <c r="B31" s="192" t="s">
        <v>36</v>
      </c>
      <c r="C31" s="192"/>
      <c r="D31" s="193">
        <v>201</v>
      </c>
      <c r="E31" s="192"/>
      <c r="F31" s="197" t="str">
        <f t="shared" si="0"/>
        <v>0</v>
      </c>
      <c r="G31" s="192">
        <f>IFERROR(VLOOKUP(A31,[3]B300618!$A$1:$G$92,7,FALSE),0)</f>
        <v>0</v>
      </c>
      <c r="H31" s="192"/>
      <c r="I31" s="192"/>
      <c r="J31" s="192">
        <f t="shared" si="1"/>
        <v>0</v>
      </c>
      <c r="K31" s="192">
        <f>IFERROR(VLOOKUP(A31,[3]B300618!$A$1:$G$92,7,FALSE),0)</f>
        <v>0</v>
      </c>
      <c r="L31" s="192"/>
      <c r="M31" s="192">
        <f t="shared" si="2"/>
        <v>0</v>
      </c>
      <c r="N31" s="192">
        <f t="shared" si="3"/>
        <v>0</v>
      </c>
      <c r="O31" s="192">
        <f>IFERROR(VLOOKUP($A31,[3]B300618!$A$1:$G$92,7,FALSE),0)</f>
        <v>0</v>
      </c>
      <c r="P31" s="192"/>
      <c r="Q31" s="192">
        <f t="shared" si="4"/>
        <v>0</v>
      </c>
      <c r="R31" s="192">
        <f t="shared" si="5"/>
        <v>0</v>
      </c>
      <c r="S31" s="192">
        <f>IFERROR(VLOOKUP($A31,[3]B300618!$A$1:$G$92,7,FALSE),0)</f>
        <v>0</v>
      </c>
      <c r="T31" s="192"/>
      <c r="U31" s="192">
        <f t="shared" si="6"/>
        <v>0</v>
      </c>
      <c r="V31" s="192">
        <f t="shared" si="7"/>
        <v>0</v>
      </c>
      <c r="W31" s="192">
        <f>IFERROR(VLOOKUP($A31,[3]B300618!$A$1:$G$92,7,FALSE),0)</f>
        <v>0</v>
      </c>
      <c r="X31" s="192"/>
      <c r="Y31" s="192">
        <f t="shared" si="8"/>
        <v>0</v>
      </c>
      <c r="Z31" s="192">
        <f t="shared" si="9"/>
        <v>0</v>
      </c>
      <c r="AA31" s="192">
        <f>IFERROR(VLOOKUP($A31,[3]B300618!$A$1:$G$92,7,FALSE),0)</f>
        <v>0</v>
      </c>
      <c r="AB31" s="192"/>
      <c r="AC31" s="192">
        <f t="shared" si="10"/>
        <v>0</v>
      </c>
      <c r="AD31" s="192">
        <f t="shared" si="11"/>
        <v>0</v>
      </c>
      <c r="AE31" s="192">
        <v>0</v>
      </c>
      <c r="AF31" s="192">
        <v>1093.31</v>
      </c>
      <c r="AG31" s="192">
        <f t="shared" si="12"/>
        <v>1093.31</v>
      </c>
      <c r="AH31" s="192">
        <f t="shared" si="13"/>
        <v>1093.31</v>
      </c>
      <c r="AI31" s="192">
        <v>0</v>
      </c>
      <c r="AJ31" s="192">
        <v>1093.31</v>
      </c>
      <c r="AK31" s="192">
        <f t="shared" si="14"/>
        <v>1093.31</v>
      </c>
      <c r="AL31" s="192">
        <f t="shared" si="15"/>
        <v>0</v>
      </c>
      <c r="AM31" s="192">
        <v>0</v>
      </c>
      <c r="AN31" s="192">
        <v>1093.31</v>
      </c>
      <c r="AO31" s="192">
        <f t="shared" si="16"/>
        <v>1093.31</v>
      </c>
      <c r="AP31" s="192">
        <f t="shared" si="17"/>
        <v>0</v>
      </c>
      <c r="AQ31" s="192">
        <v>0</v>
      </c>
      <c r="AR31" s="192">
        <v>1093.31</v>
      </c>
      <c r="AS31" s="192">
        <f t="shared" si="18"/>
        <v>1093.31</v>
      </c>
      <c r="AT31" s="192">
        <f t="shared" si="19"/>
        <v>0</v>
      </c>
      <c r="AU31" s="192">
        <v>0</v>
      </c>
      <c r="AV31" s="192">
        <v>1093.31</v>
      </c>
      <c r="AW31" s="192">
        <f t="shared" si="20"/>
        <v>1093.31</v>
      </c>
      <c r="AX31" s="192">
        <f t="shared" si="21"/>
        <v>0</v>
      </c>
      <c r="AY31" s="192">
        <v>0</v>
      </c>
      <c r="AZ31" s="192">
        <v>1093.31</v>
      </c>
      <c r="BA31" s="192">
        <f t="shared" si="22"/>
        <v>1093.31</v>
      </c>
      <c r="BB31" s="192">
        <f t="shared" si="23"/>
        <v>0</v>
      </c>
    </row>
    <row r="32" spans="1:54">
      <c r="A32" s="191">
        <v>647800</v>
      </c>
      <c r="B32" s="192" t="s">
        <v>111</v>
      </c>
      <c r="C32" s="192"/>
      <c r="D32" s="193">
        <v>201</v>
      </c>
      <c r="E32" s="192"/>
      <c r="F32" s="197" t="str">
        <f t="shared" si="0"/>
        <v>0</v>
      </c>
      <c r="G32" s="192">
        <f>IFERROR(VLOOKUP(A32,[3]B300618!$A$1:$G$92,7,FALSE),0)</f>
        <v>0</v>
      </c>
      <c r="H32" s="192"/>
      <c r="I32" s="192"/>
      <c r="J32" s="192">
        <f t="shared" si="1"/>
        <v>0</v>
      </c>
      <c r="K32" s="192">
        <f>IFERROR(VLOOKUP(A32,[3]B300618!$A$1:$G$92,7,FALSE),0)</f>
        <v>0</v>
      </c>
      <c r="L32" s="192"/>
      <c r="M32" s="192">
        <f t="shared" si="2"/>
        <v>0</v>
      </c>
      <c r="N32" s="192">
        <f t="shared" si="3"/>
        <v>0</v>
      </c>
      <c r="O32" s="192">
        <f>IFERROR(VLOOKUP($A32,[3]B300618!$A$1:$G$92,7,FALSE),0)</f>
        <v>0</v>
      </c>
      <c r="P32" s="192"/>
      <c r="Q32" s="192">
        <f t="shared" si="4"/>
        <v>0</v>
      </c>
      <c r="R32" s="192">
        <f t="shared" si="5"/>
        <v>0</v>
      </c>
      <c r="S32" s="192">
        <f>IFERROR(VLOOKUP($A32,[3]B300618!$A$1:$G$92,7,FALSE),0)</f>
        <v>0</v>
      </c>
      <c r="T32" s="192"/>
      <c r="U32" s="192">
        <f t="shared" si="6"/>
        <v>0</v>
      </c>
      <c r="V32" s="192">
        <f t="shared" si="7"/>
        <v>0</v>
      </c>
      <c r="W32" s="192">
        <f>IFERROR(VLOOKUP($A32,[3]B300618!$A$1:$G$92,7,FALSE),0)</f>
        <v>0</v>
      </c>
      <c r="X32" s="192"/>
      <c r="Y32" s="192">
        <f t="shared" si="8"/>
        <v>0</v>
      </c>
      <c r="Z32" s="192">
        <f t="shared" si="9"/>
        <v>0</v>
      </c>
      <c r="AA32" s="192">
        <f>IFERROR(VLOOKUP($A32,[3]B300618!$A$1:$G$92,7,FALSE),0)</f>
        <v>0</v>
      </c>
      <c r="AB32" s="192"/>
      <c r="AC32" s="192">
        <f t="shared" si="10"/>
        <v>0</v>
      </c>
      <c r="AD32" s="192">
        <f t="shared" si="11"/>
        <v>0</v>
      </c>
      <c r="AE32" s="192">
        <v>0</v>
      </c>
      <c r="AF32" s="192">
        <f>-267.25*5</f>
        <v>-1336.25</v>
      </c>
      <c r="AG32" s="192">
        <f t="shared" si="12"/>
        <v>-1336.25</v>
      </c>
      <c r="AH32" s="192">
        <f t="shared" si="13"/>
        <v>-1336.25</v>
      </c>
      <c r="AI32" s="192">
        <v>0</v>
      </c>
      <c r="AJ32" s="192">
        <f>-267.25*5</f>
        <v>-1336.25</v>
      </c>
      <c r="AK32" s="192">
        <f t="shared" si="14"/>
        <v>-1336.25</v>
      </c>
      <c r="AL32" s="192">
        <f t="shared" si="15"/>
        <v>0</v>
      </c>
      <c r="AM32" s="192">
        <v>0</v>
      </c>
      <c r="AN32" s="192">
        <f>-267.25*5</f>
        <v>-1336.25</v>
      </c>
      <c r="AO32" s="192">
        <f t="shared" si="16"/>
        <v>-1336.25</v>
      </c>
      <c r="AP32" s="192">
        <f t="shared" si="17"/>
        <v>0</v>
      </c>
      <c r="AQ32" s="192">
        <v>0</v>
      </c>
      <c r="AR32" s="192">
        <f>-267.25*5</f>
        <v>-1336.25</v>
      </c>
      <c r="AS32" s="192">
        <f t="shared" si="18"/>
        <v>-1336.25</v>
      </c>
      <c r="AT32" s="192">
        <f t="shared" si="19"/>
        <v>0</v>
      </c>
      <c r="AU32" s="192">
        <v>0</v>
      </c>
      <c r="AV32" s="192">
        <f>-267.25*5</f>
        <v>-1336.25</v>
      </c>
      <c r="AW32" s="192">
        <f t="shared" si="20"/>
        <v>-1336.25</v>
      </c>
      <c r="AX32" s="192">
        <f t="shared" si="21"/>
        <v>0</v>
      </c>
      <c r="AY32" s="192">
        <v>0</v>
      </c>
      <c r="AZ32" s="192">
        <f>-267.25*5</f>
        <v>-1336.25</v>
      </c>
      <c r="BA32" s="192">
        <f t="shared" si="22"/>
        <v>-1336.25</v>
      </c>
      <c r="BB32" s="192">
        <f t="shared" si="23"/>
        <v>0</v>
      </c>
    </row>
    <row r="33" spans="1:54">
      <c r="A33" s="191">
        <v>6121000</v>
      </c>
      <c r="B33" s="192" t="s">
        <v>32</v>
      </c>
      <c r="C33" s="192" t="s">
        <v>132</v>
      </c>
      <c r="D33" s="193">
        <v>201</v>
      </c>
      <c r="E33" s="192"/>
      <c r="F33" s="197" t="str">
        <f t="shared" si="0"/>
        <v>0</v>
      </c>
      <c r="G33" s="192">
        <f>IFERROR(VLOOKUP(A33,[3]B300618!$A$1:$G$92,7,FALSE),0)</f>
        <v>0</v>
      </c>
      <c r="H33" s="192"/>
      <c r="I33" s="192"/>
      <c r="J33" s="192">
        <f t="shared" si="1"/>
        <v>0</v>
      </c>
      <c r="K33" s="192">
        <f>IFERROR(VLOOKUP(A33,[3]B300618!$A$1:$G$92,7,FALSE),0)</f>
        <v>0</v>
      </c>
      <c r="L33" s="192"/>
      <c r="M33" s="192">
        <f t="shared" si="2"/>
        <v>0</v>
      </c>
      <c r="N33" s="192">
        <f t="shared" si="3"/>
        <v>0</v>
      </c>
      <c r="O33" s="192">
        <f>IFERROR(VLOOKUP($A33,[3]B300618!$A$1:$G$92,7,FALSE),0)</f>
        <v>0</v>
      </c>
      <c r="P33" s="192"/>
      <c r="Q33" s="192">
        <f t="shared" si="4"/>
        <v>0</v>
      </c>
      <c r="R33" s="192">
        <f t="shared" si="5"/>
        <v>0</v>
      </c>
      <c r="S33" s="192">
        <f>IFERROR(VLOOKUP($A33,[3]B300618!$A$1:$G$92,7,FALSE),0)</f>
        <v>0</v>
      </c>
      <c r="T33" s="192"/>
      <c r="U33" s="192">
        <f t="shared" si="6"/>
        <v>0</v>
      </c>
      <c r="V33" s="192">
        <f t="shared" si="7"/>
        <v>0</v>
      </c>
      <c r="W33" s="192">
        <f>IFERROR(VLOOKUP($A33,[3]B300618!$A$1:$G$92,7,FALSE),0)</f>
        <v>0</v>
      </c>
      <c r="X33" s="192"/>
      <c r="Y33" s="192">
        <f t="shared" si="8"/>
        <v>0</v>
      </c>
      <c r="Z33" s="192">
        <f t="shared" si="9"/>
        <v>0</v>
      </c>
      <c r="AA33" s="192">
        <f>IFERROR(VLOOKUP($A33,[3]B300618!$A$1:$G$92,7,FALSE),0)</f>
        <v>0</v>
      </c>
      <c r="AB33" s="192"/>
      <c r="AC33" s="192">
        <f t="shared" si="10"/>
        <v>0</v>
      </c>
      <c r="AD33" s="192">
        <f t="shared" si="11"/>
        <v>0</v>
      </c>
      <c r="AE33" s="192">
        <v>0</v>
      </c>
      <c r="AF33" s="192">
        <f>-(326.16/6*5)-(220.833333333333*5)-(219.45/30*23)</f>
        <v>-1544.2116666666648</v>
      </c>
      <c r="AG33" s="192">
        <f t="shared" si="12"/>
        <v>-1544.2116666666648</v>
      </c>
      <c r="AH33" s="192">
        <f t="shared" si="13"/>
        <v>-1544.2116666666648</v>
      </c>
      <c r="AI33" s="192">
        <v>0</v>
      </c>
      <c r="AJ33" s="192">
        <f>-(326.16/6*5)-(220.833333333333*5)-(219.45/30*23)</f>
        <v>-1544.2116666666648</v>
      </c>
      <c r="AK33" s="192">
        <f t="shared" si="14"/>
        <v>-1544.2116666666648</v>
      </c>
      <c r="AL33" s="192">
        <f t="shared" si="15"/>
        <v>0</v>
      </c>
      <c r="AM33" s="192">
        <v>0</v>
      </c>
      <c r="AN33" s="192">
        <f>-(326.16/6*5)-(220.833333333333*5)-(219.45/30*23)</f>
        <v>-1544.2116666666648</v>
      </c>
      <c r="AO33" s="192">
        <f t="shared" si="16"/>
        <v>-1544.2116666666648</v>
      </c>
      <c r="AP33" s="192">
        <f t="shared" si="17"/>
        <v>0</v>
      </c>
      <c r="AQ33" s="192">
        <v>0</v>
      </c>
      <c r="AR33" s="192">
        <f>-(326.16/6*5)-(220.833333333333*5)-(219.45/30*23)</f>
        <v>-1544.2116666666648</v>
      </c>
      <c r="AS33" s="192">
        <f t="shared" si="18"/>
        <v>-1544.2116666666648</v>
      </c>
      <c r="AT33" s="192">
        <f t="shared" si="19"/>
        <v>0</v>
      </c>
      <c r="AU33" s="192">
        <v>0</v>
      </c>
      <c r="AV33" s="192">
        <f>-(326.16/6*5)-(220.833333333333*5)-(219.45/30*23)</f>
        <v>-1544.2116666666648</v>
      </c>
      <c r="AW33" s="192">
        <f t="shared" si="20"/>
        <v>-1544.2116666666648</v>
      </c>
      <c r="AX33" s="192">
        <f t="shared" si="21"/>
        <v>0</v>
      </c>
      <c r="AY33" s="192">
        <v>0</v>
      </c>
      <c r="AZ33" s="192">
        <f>-(326.16/6*5)-(220.833333333333*5)-(219.45/30*23)</f>
        <v>-1544.2116666666648</v>
      </c>
      <c r="BA33" s="192">
        <f t="shared" si="22"/>
        <v>-1544.2116666666648</v>
      </c>
      <c r="BB33" s="192">
        <f t="shared" si="23"/>
        <v>0</v>
      </c>
    </row>
    <row r="34" spans="1:54">
      <c r="A34" s="191">
        <v>6122000</v>
      </c>
      <c r="B34" s="192" t="s">
        <v>33</v>
      </c>
      <c r="C34" s="192" t="s">
        <v>132</v>
      </c>
      <c r="D34" s="193">
        <v>201</v>
      </c>
      <c r="E34" s="192"/>
      <c r="F34" s="197" t="str">
        <f t="shared" si="0"/>
        <v>0</v>
      </c>
      <c r="G34" s="192">
        <f>IFERROR(VLOOKUP(A34,[3]B300618!$A$1:$G$92,7,FALSE),0)</f>
        <v>0</v>
      </c>
      <c r="H34" s="192"/>
      <c r="I34" s="192"/>
      <c r="J34" s="192">
        <f t="shared" si="1"/>
        <v>0</v>
      </c>
      <c r="K34" s="192">
        <f>IFERROR(VLOOKUP(A34,[3]B300618!$A$1:$G$92,7,FALSE),0)</f>
        <v>0</v>
      </c>
      <c r="L34" s="192"/>
      <c r="M34" s="192">
        <f t="shared" si="2"/>
        <v>0</v>
      </c>
      <c r="N34" s="192">
        <f t="shared" si="3"/>
        <v>0</v>
      </c>
      <c r="O34" s="192">
        <f>IFERROR(VLOOKUP($A34,[3]B300618!$A$1:$G$92,7,FALSE),0)</f>
        <v>0</v>
      </c>
      <c r="P34" s="192"/>
      <c r="Q34" s="192">
        <f t="shared" si="4"/>
        <v>0</v>
      </c>
      <c r="R34" s="192">
        <f t="shared" si="5"/>
        <v>0</v>
      </c>
      <c r="S34" s="192">
        <f>IFERROR(VLOOKUP($A34,[3]B300618!$A$1:$G$92,7,FALSE),0)</f>
        <v>0</v>
      </c>
      <c r="T34" s="192"/>
      <c r="U34" s="192">
        <f t="shared" si="6"/>
        <v>0</v>
      </c>
      <c r="V34" s="192">
        <f t="shared" si="7"/>
        <v>0</v>
      </c>
      <c r="W34" s="192">
        <f>IFERROR(VLOOKUP($A34,[3]B300618!$A$1:$G$92,7,FALSE),0)</f>
        <v>0</v>
      </c>
      <c r="X34" s="192"/>
      <c r="Y34" s="192">
        <f t="shared" si="8"/>
        <v>0</v>
      </c>
      <c r="Z34" s="192">
        <f t="shared" si="9"/>
        <v>0</v>
      </c>
      <c r="AA34" s="192">
        <f>IFERROR(VLOOKUP($A34,[3]B300618!$A$1:$G$92,7,FALSE),0)</f>
        <v>0</v>
      </c>
      <c r="AB34" s="192"/>
      <c r="AC34" s="192">
        <f t="shared" si="10"/>
        <v>0</v>
      </c>
      <c r="AD34" s="192">
        <f t="shared" si="11"/>
        <v>0</v>
      </c>
      <c r="AE34" s="192">
        <v>0</v>
      </c>
      <c r="AF34" s="192">
        <v>600</v>
      </c>
      <c r="AG34" s="192">
        <f t="shared" si="12"/>
        <v>600</v>
      </c>
      <c r="AH34" s="192">
        <f t="shared" si="13"/>
        <v>600</v>
      </c>
      <c r="AI34" s="192">
        <v>0</v>
      </c>
      <c r="AJ34" s="192">
        <v>600</v>
      </c>
      <c r="AK34" s="192">
        <f t="shared" si="14"/>
        <v>600</v>
      </c>
      <c r="AL34" s="192">
        <f t="shared" si="15"/>
        <v>0</v>
      </c>
      <c r="AM34" s="192">
        <v>0</v>
      </c>
      <c r="AN34" s="192">
        <v>600</v>
      </c>
      <c r="AO34" s="192">
        <f t="shared" si="16"/>
        <v>600</v>
      </c>
      <c r="AP34" s="192">
        <f t="shared" si="17"/>
        <v>0</v>
      </c>
      <c r="AQ34" s="192">
        <v>0</v>
      </c>
      <c r="AR34" s="192">
        <v>600</v>
      </c>
      <c r="AS34" s="192">
        <f t="shared" si="18"/>
        <v>600</v>
      </c>
      <c r="AT34" s="192">
        <f t="shared" si="19"/>
        <v>0</v>
      </c>
      <c r="AU34" s="192">
        <v>0</v>
      </c>
      <c r="AV34" s="192">
        <v>600</v>
      </c>
      <c r="AW34" s="192">
        <f t="shared" si="20"/>
        <v>600</v>
      </c>
      <c r="AX34" s="192">
        <f t="shared" si="21"/>
        <v>0</v>
      </c>
      <c r="AY34" s="192">
        <v>0</v>
      </c>
      <c r="AZ34" s="192">
        <v>600</v>
      </c>
      <c r="BA34" s="192">
        <f t="shared" si="22"/>
        <v>600</v>
      </c>
      <c r="BB34" s="192">
        <f t="shared" si="23"/>
        <v>0</v>
      </c>
    </row>
    <row r="35" spans="1:54">
      <c r="A35" s="191">
        <v>6132000</v>
      </c>
      <c r="B35" s="192" t="s">
        <v>34</v>
      </c>
      <c r="C35" s="192" t="s">
        <v>133</v>
      </c>
      <c r="D35" s="193">
        <v>201</v>
      </c>
      <c r="E35" s="192"/>
      <c r="F35" s="197" t="str">
        <f t="shared" ref="F35:F66" si="24">IF(E35&gt;0,E35/12,"0")</f>
        <v>0</v>
      </c>
      <c r="G35" s="192">
        <f>IFERROR(VLOOKUP(A35,[3]B300618!$A$1:$G$92,7,FALSE),0)</f>
        <v>0</v>
      </c>
      <c r="H35" s="192"/>
      <c r="I35" s="192"/>
      <c r="J35" s="192">
        <f t="shared" ref="J35:J66" si="25">+G35+I35</f>
        <v>0</v>
      </c>
      <c r="K35" s="192">
        <f>IFERROR(VLOOKUP(A35,[3]B300618!$A$1:$G$92,7,FALSE),0)</f>
        <v>0</v>
      </c>
      <c r="L35" s="192"/>
      <c r="M35" s="192">
        <f t="shared" ref="M35:M66" si="26">+K35+L35</f>
        <v>0</v>
      </c>
      <c r="N35" s="192">
        <f t="shared" ref="N35:N66" si="27">+M35-J35</f>
        <v>0</v>
      </c>
      <c r="O35" s="192">
        <f>IFERROR(VLOOKUP($A35,[3]B300618!$A$1:$G$92,7,FALSE),0)</f>
        <v>0</v>
      </c>
      <c r="P35" s="192"/>
      <c r="Q35" s="192">
        <f t="shared" ref="Q35:Q66" si="28">+O35+P35</f>
        <v>0</v>
      </c>
      <c r="R35" s="192">
        <f t="shared" ref="R35:R66" si="29">+Q35-M35</f>
        <v>0</v>
      </c>
      <c r="S35" s="192">
        <f>IFERROR(VLOOKUP($A35,[3]B300618!$A$1:$G$92,7,FALSE),0)</f>
        <v>0</v>
      </c>
      <c r="T35" s="192"/>
      <c r="U35" s="192">
        <f t="shared" ref="U35:U66" si="30">+S35+T35</f>
        <v>0</v>
      </c>
      <c r="V35" s="192">
        <f t="shared" ref="V35:V66" si="31">+U35-Q35</f>
        <v>0</v>
      </c>
      <c r="W35" s="192">
        <f>IFERROR(VLOOKUP($A35,[3]B300618!$A$1:$G$92,7,FALSE),0)</f>
        <v>0</v>
      </c>
      <c r="X35" s="192"/>
      <c r="Y35" s="192">
        <f t="shared" ref="Y35:Y66" si="32">+W35+X35</f>
        <v>0</v>
      </c>
      <c r="Z35" s="192">
        <f t="shared" ref="Z35:Z66" si="33">+Y35-U35</f>
        <v>0</v>
      </c>
      <c r="AA35" s="192">
        <f>IFERROR(VLOOKUP($A35,[3]B300618!$A$1:$G$92,7,FALSE),0)</f>
        <v>0</v>
      </c>
      <c r="AB35" s="192"/>
      <c r="AC35" s="192">
        <f t="shared" ref="AC35:AC66" si="34">+AA35+AB35</f>
        <v>0</v>
      </c>
      <c r="AD35" s="192">
        <f t="shared" ref="AD35:AD66" si="35">+AC35-Y35</f>
        <v>0</v>
      </c>
      <c r="AE35" s="192">
        <v>0</v>
      </c>
      <c r="AF35" s="192">
        <f>-1439.5*5</f>
        <v>-7197.5</v>
      </c>
      <c r="AG35" s="192">
        <f t="shared" ref="AG35:AG66" si="36">+AE35+AF35</f>
        <v>-7197.5</v>
      </c>
      <c r="AH35" s="192">
        <f t="shared" ref="AH35:AH66" si="37">+AG35-AC35</f>
        <v>-7197.5</v>
      </c>
      <c r="AI35" s="192">
        <v>0</v>
      </c>
      <c r="AJ35" s="192">
        <f>-1439.5*5</f>
        <v>-7197.5</v>
      </c>
      <c r="AK35" s="192">
        <f t="shared" ref="AK35:AK66" si="38">+AI35+AJ35</f>
        <v>-7197.5</v>
      </c>
      <c r="AL35" s="192">
        <f t="shared" ref="AL35:AL66" si="39">+AK35-AG35</f>
        <v>0</v>
      </c>
      <c r="AM35" s="192">
        <v>0</v>
      </c>
      <c r="AN35" s="192">
        <f>-1439.5*5</f>
        <v>-7197.5</v>
      </c>
      <c r="AO35" s="192">
        <f t="shared" ref="AO35:AO66" si="40">+AM35+AN35</f>
        <v>-7197.5</v>
      </c>
      <c r="AP35" s="192">
        <f t="shared" ref="AP35:AP66" si="41">+AO35-AK35</f>
        <v>0</v>
      </c>
      <c r="AQ35" s="192">
        <v>0</v>
      </c>
      <c r="AR35" s="192">
        <f>-1439.5*5</f>
        <v>-7197.5</v>
      </c>
      <c r="AS35" s="192">
        <f t="shared" ref="AS35:AS66" si="42">+AQ35+AR35</f>
        <v>-7197.5</v>
      </c>
      <c r="AT35" s="192">
        <f t="shared" ref="AT35:AT66" si="43">+AS35-AO35</f>
        <v>0</v>
      </c>
      <c r="AU35" s="192">
        <v>0</v>
      </c>
      <c r="AV35" s="192">
        <f>-1439.5*5</f>
        <v>-7197.5</v>
      </c>
      <c r="AW35" s="192">
        <f t="shared" si="20"/>
        <v>-7197.5</v>
      </c>
      <c r="AX35" s="192">
        <f t="shared" si="21"/>
        <v>0</v>
      </c>
      <c r="AY35" s="192">
        <v>0</v>
      </c>
      <c r="AZ35" s="192">
        <f>-1439.5*5</f>
        <v>-7197.5</v>
      </c>
      <c r="BA35" s="192">
        <f t="shared" si="22"/>
        <v>-7197.5</v>
      </c>
      <c r="BB35" s="192">
        <f t="shared" si="23"/>
        <v>0</v>
      </c>
    </row>
    <row r="36" spans="1:54">
      <c r="A36" s="191">
        <v>6133000</v>
      </c>
      <c r="B36" s="192" t="s">
        <v>35</v>
      </c>
      <c r="C36" s="192" t="s">
        <v>134</v>
      </c>
      <c r="D36" s="193">
        <v>201</v>
      </c>
      <c r="E36" s="192"/>
      <c r="F36" s="197" t="str">
        <f t="shared" si="24"/>
        <v>0</v>
      </c>
      <c r="G36" s="192">
        <f>IFERROR(VLOOKUP(A36,[3]B300618!$A$1:$G$92,7,FALSE),0)</f>
        <v>0</v>
      </c>
      <c r="H36" s="192"/>
      <c r="I36" s="192"/>
      <c r="J36" s="192">
        <f t="shared" si="25"/>
        <v>0</v>
      </c>
      <c r="K36" s="192">
        <f>IFERROR(VLOOKUP(A36,[3]B300618!$A$1:$G$92,7,FALSE),0)</f>
        <v>0</v>
      </c>
      <c r="L36" s="192"/>
      <c r="M36" s="192">
        <f t="shared" si="26"/>
        <v>0</v>
      </c>
      <c r="N36" s="192">
        <f t="shared" si="27"/>
        <v>0</v>
      </c>
      <c r="O36" s="192">
        <f>IFERROR(VLOOKUP($A36,[3]B300618!$A$1:$G$92,7,FALSE),0)</f>
        <v>0</v>
      </c>
      <c r="P36" s="192"/>
      <c r="Q36" s="192">
        <f t="shared" si="28"/>
        <v>0</v>
      </c>
      <c r="R36" s="192">
        <f t="shared" si="29"/>
        <v>0</v>
      </c>
      <c r="S36" s="192">
        <f>IFERROR(VLOOKUP($A36,[3]B300618!$A$1:$G$92,7,FALSE),0)</f>
        <v>0</v>
      </c>
      <c r="T36" s="192"/>
      <c r="U36" s="192">
        <f t="shared" si="30"/>
        <v>0</v>
      </c>
      <c r="V36" s="192">
        <f t="shared" si="31"/>
        <v>0</v>
      </c>
      <c r="W36" s="192">
        <f>IFERROR(VLOOKUP($A36,[3]B300618!$A$1:$G$92,7,FALSE),0)</f>
        <v>0</v>
      </c>
      <c r="X36" s="192"/>
      <c r="Y36" s="192">
        <f t="shared" si="32"/>
        <v>0</v>
      </c>
      <c r="Z36" s="192">
        <f t="shared" si="33"/>
        <v>0</v>
      </c>
      <c r="AA36" s="192">
        <f>IFERROR(VLOOKUP($A36,[3]B300618!$A$1:$G$92,7,FALSE),0)</f>
        <v>0</v>
      </c>
      <c r="AB36" s="192"/>
      <c r="AC36" s="192">
        <f t="shared" si="34"/>
        <v>0</v>
      </c>
      <c r="AD36" s="192">
        <f t="shared" si="35"/>
        <v>0</v>
      </c>
      <c r="AE36" s="192">
        <v>0</v>
      </c>
      <c r="AF36" s="192"/>
      <c r="AG36" s="192">
        <f t="shared" si="36"/>
        <v>0</v>
      </c>
      <c r="AH36" s="192">
        <f t="shared" si="37"/>
        <v>0</v>
      </c>
      <c r="AI36" s="192">
        <v>0</v>
      </c>
      <c r="AJ36" s="192"/>
      <c r="AK36" s="192">
        <f t="shared" si="38"/>
        <v>0</v>
      </c>
      <c r="AL36" s="192">
        <f t="shared" si="39"/>
        <v>0</v>
      </c>
      <c r="AM36" s="192">
        <v>0</v>
      </c>
      <c r="AN36" s="192"/>
      <c r="AO36" s="192">
        <f t="shared" si="40"/>
        <v>0</v>
      </c>
      <c r="AP36" s="192">
        <f t="shared" si="41"/>
        <v>0</v>
      </c>
      <c r="AQ36" s="192">
        <v>0</v>
      </c>
      <c r="AR36" s="192"/>
      <c r="AS36" s="192">
        <f t="shared" si="42"/>
        <v>0</v>
      </c>
      <c r="AT36" s="192">
        <f t="shared" si="43"/>
        <v>0</v>
      </c>
      <c r="AU36" s="192">
        <v>0</v>
      </c>
      <c r="AV36" s="192"/>
      <c r="AW36" s="192">
        <f t="shared" si="20"/>
        <v>0</v>
      </c>
      <c r="AX36" s="192">
        <f t="shared" si="21"/>
        <v>0</v>
      </c>
      <c r="AY36" s="192">
        <v>0</v>
      </c>
      <c r="AZ36" s="192"/>
      <c r="BA36" s="192">
        <f t="shared" si="22"/>
        <v>0</v>
      </c>
      <c r="BB36" s="192">
        <f t="shared" si="23"/>
        <v>0</v>
      </c>
    </row>
    <row r="37" spans="1:54">
      <c r="A37" s="191">
        <v>6142000</v>
      </c>
      <c r="B37" s="192" t="s">
        <v>37</v>
      </c>
      <c r="C37" s="192" t="s">
        <v>135</v>
      </c>
      <c r="D37" s="193">
        <v>201</v>
      </c>
      <c r="E37" s="192">
        <f>20879*1.02</f>
        <v>21296.58</v>
      </c>
      <c r="F37" s="197">
        <f t="shared" si="24"/>
        <v>1774.7150000000001</v>
      </c>
      <c r="G37" s="192">
        <f>IFERROR(VLOOKUP(A37,[3]B300618!$A$1:$G$92,7,FALSE),0)</f>
        <v>0</v>
      </c>
      <c r="H37" s="192"/>
      <c r="I37" s="192"/>
      <c r="J37" s="192">
        <f t="shared" si="25"/>
        <v>0</v>
      </c>
      <c r="K37" s="192">
        <f>IFERROR(VLOOKUP(A37,[3]B300618!$A$1:$G$92,7,FALSE),0)</f>
        <v>0</v>
      </c>
      <c r="L37" s="192"/>
      <c r="M37" s="192">
        <f t="shared" si="26"/>
        <v>0</v>
      </c>
      <c r="N37" s="192">
        <f t="shared" si="27"/>
        <v>0</v>
      </c>
      <c r="O37" s="192">
        <f>IFERROR(VLOOKUP($A37,[3]B300618!$A$1:$G$92,7,FALSE),0)</f>
        <v>0</v>
      </c>
      <c r="P37" s="192"/>
      <c r="Q37" s="192">
        <f t="shared" si="28"/>
        <v>0</v>
      </c>
      <c r="R37" s="192">
        <f t="shared" si="29"/>
        <v>0</v>
      </c>
      <c r="S37" s="192">
        <f>IFERROR(VLOOKUP($A37,[3]B300618!$A$1:$G$92,7,FALSE),0)</f>
        <v>0</v>
      </c>
      <c r="T37" s="192"/>
      <c r="U37" s="192">
        <f t="shared" si="30"/>
        <v>0</v>
      </c>
      <c r="V37" s="192">
        <f t="shared" si="31"/>
        <v>0</v>
      </c>
      <c r="W37" s="192">
        <f>IFERROR(VLOOKUP($A37,[3]B300618!$A$1:$G$92,7,FALSE),0)</f>
        <v>0</v>
      </c>
      <c r="X37" s="192"/>
      <c r="Y37" s="192">
        <f t="shared" si="32"/>
        <v>0</v>
      </c>
      <c r="Z37" s="192">
        <f t="shared" si="33"/>
        <v>0</v>
      </c>
      <c r="AA37" s="192">
        <f>IFERROR(VLOOKUP($A37,[3]B300618!$A$1:$G$92,7,FALSE),0)</f>
        <v>0</v>
      </c>
      <c r="AB37" s="192"/>
      <c r="AC37" s="192">
        <f t="shared" si="34"/>
        <v>0</v>
      </c>
      <c r="AD37" s="192">
        <f t="shared" si="35"/>
        <v>0</v>
      </c>
      <c r="AE37" s="192">
        <v>0</v>
      </c>
      <c r="AF37" s="192"/>
      <c r="AG37" s="192">
        <f t="shared" si="36"/>
        <v>0</v>
      </c>
      <c r="AH37" s="192">
        <f t="shared" si="37"/>
        <v>0</v>
      </c>
      <c r="AI37" s="192">
        <v>0</v>
      </c>
      <c r="AJ37" s="192"/>
      <c r="AK37" s="192">
        <f t="shared" si="38"/>
        <v>0</v>
      </c>
      <c r="AL37" s="192">
        <f t="shared" si="39"/>
        <v>0</v>
      </c>
      <c r="AM37" s="192">
        <v>0</v>
      </c>
      <c r="AN37" s="192"/>
      <c r="AO37" s="192">
        <f t="shared" si="40"/>
        <v>0</v>
      </c>
      <c r="AP37" s="192">
        <f t="shared" si="41"/>
        <v>0</v>
      </c>
      <c r="AQ37" s="192">
        <v>0</v>
      </c>
      <c r="AR37" s="192"/>
      <c r="AS37" s="192">
        <f t="shared" si="42"/>
        <v>0</v>
      </c>
      <c r="AT37" s="192">
        <f t="shared" si="43"/>
        <v>0</v>
      </c>
      <c r="AU37" s="192">
        <v>0</v>
      </c>
      <c r="AV37" s="192"/>
      <c r="AW37" s="192">
        <f t="shared" si="20"/>
        <v>0</v>
      </c>
      <c r="AX37" s="192">
        <f t="shared" si="21"/>
        <v>0</v>
      </c>
      <c r="AY37" s="192">
        <v>0</v>
      </c>
      <c r="AZ37" s="192"/>
      <c r="BA37" s="192">
        <f t="shared" si="22"/>
        <v>0</v>
      </c>
      <c r="BB37" s="192">
        <f t="shared" si="23"/>
        <v>0</v>
      </c>
    </row>
    <row r="38" spans="1:54">
      <c r="A38" s="191">
        <v>6161000</v>
      </c>
      <c r="B38" s="192" t="s">
        <v>43</v>
      </c>
      <c r="C38" s="192" t="s">
        <v>140</v>
      </c>
      <c r="D38" s="193">
        <v>201</v>
      </c>
      <c r="E38" s="192"/>
      <c r="F38" s="197" t="str">
        <f t="shared" si="24"/>
        <v>0</v>
      </c>
      <c r="G38" s="192">
        <f>IFERROR(VLOOKUP(A38,[3]B300618!$A$1:$G$92,7,FALSE),0)</f>
        <v>0</v>
      </c>
      <c r="H38" s="192"/>
      <c r="I38" s="192"/>
      <c r="J38" s="192">
        <f t="shared" si="25"/>
        <v>0</v>
      </c>
      <c r="K38" s="192">
        <f>IFERROR(VLOOKUP(A38,[3]B300618!$A$1:$G$92,7,FALSE),0)</f>
        <v>0</v>
      </c>
      <c r="L38" s="192"/>
      <c r="M38" s="192">
        <f t="shared" si="26"/>
        <v>0</v>
      </c>
      <c r="N38" s="192">
        <f t="shared" si="27"/>
        <v>0</v>
      </c>
      <c r="O38" s="192">
        <f>IFERROR(VLOOKUP($A38,[3]B300618!$A$1:$G$92,7,FALSE),0)</f>
        <v>0</v>
      </c>
      <c r="P38" s="192"/>
      <c r="Q38" s="192">
        <f t="shared" si="28"/>
        <v>0</v>
      </c>
      <c r="R38" s="192">
        <f t="shared" si="29"/>
        <v>0</v>
      </c>
      <c r="S38" s="192">
        <f>IFERROR(VLOOKUP($A38,[3]B300618!$A$1:$G$92,7,FALSE),0)</f>
        <v>0</v>
      </c>
      <c r="T38" s="192"/>
      <c r="U38" s="192">
        <f t="shared" si="30"/>
        <v>0</v>
      </c>
      <c r="V38" s="192">
        <f t="shared" si="31"/>
        <v>0</v>
      </c>
      <c r="W38" s="192">
        <f>IFERROR(VLOOKUP($A38,[3]B300618!$A$1:$G$92,7,FALSE),0)</f>
        <v>0</v>
      </c>
      <c r="X38" s="192"/>
      <c r="Y38" s="192">
        <f t="shared" si="32"/>
        <v>0</v>
      </c>
      <c r="Z38" s="192">
        <f t="shared" si="33"/>
        <v>0</v>
      </c>
      <c r="AA38" s="192">
        <f>IFERROR(VLOOKUP($A38,[3]B300618!$A$1:$G$92,7,FALSE),0)</f>
        <v>0</v>
      </c>
      <c r="AB38" s="192"/>
      <c r="AC38" s="192">
        <f t="shared" si="34"/>
        <v>0</v>
      </c>
      <c r="AD38" s="192">
        <f t="shared" si="35"/>
        <v>0</v>
      </c>
      <c r="AE38" s="192">
        <v>0</v>
      </c>
      <c r="AF38" s="192"/>
      <c r="AG38" s="192">
        <f t="shared" si="36"/>
        <v>0</v>
      </c>
      <c r="AH38" s="192">
        <f t="shared" si="37"/>
        <v>0</v>
      </c>
      <c r="AI38" s="192">
        <v>0</v>
      </c>
      <c r="AJ38" s="192"/>
      <c r="AK38" s="192">
        <f t="shared" si="38"/>
        <v>0</v>
      </c>
      <c r="AL38" s="192">
        <f t="shared" si="39"/>
        <v>0</v>
      </c>
      <c r="AM38" s="192">
        <v>0</v>
      </c>
      <c r="AN38" s="192"/>
      <c r="AO38" s="192">
        <f t="shared" si="40"/>
        <v>0</v>
      </c>
      <c r="AP38" s="192">
        <f t="shared" si="41"/>
        <v>0</v>
      </c>
      <c r="AQ38" s="192">
        <v>0</v>
      </c>
      <c r="AR38" s="192"/>
      <c r="AS38" s="192">
        <f t="shared" si="42"/>
        <v>0</v>
      </c>
      <c r="AT38" s="192">
        <f t="shared" si="43"/>
        <v>0</v>
      </c>
      <c r="AU38" s="192">
        <v>0</v>
      </c>
      <c r="AV38" s="192"/>
      <c r="AW38" s="192">
        <f t="shared" si="20"/>
        <v>0</v>
      </c>
      <c r="AX38" s="192">
        <f t="shared" si="21"/>
        <v>0</v>
      </c>
      <c r="AY38" s="192">
        <v>0</v>
      </c>
      <c r="AZ38" s="192"/>
      <c r="BA38" s="192">
        <f t="shared" si="22"/>
        <v>0</v>
      </c>
      <c r="BB38" s="192">
        <f t="shared" si="23"/>
        <v>0</v>
      </c>
    </row>
    <row r="39" spans="1:54">
      <c r="A39" s="191">
        <v>6226100</v>
      </c>
      <c r="B39" s="192" t="s">
        <v>47</v>
      </c>
      <c r="C39" s="192" t="s">
        <v>139</v>
      </c>
      <c r="D39" s="193">
        <v>201</v>
      </c>
      <c r="E39" s="192"/>
      <c r="F39" s="197" t="str">
        <f t="shared" si="24"/>
        <v>0</v>
      </c>
      <c r="G39" s="192">
        <f>IFERROR(VLOOKUP(A39,[3]B300618!$A$1:$G$92,7,FALSE),0)</f>
        <v>0</v>
      </c>
      <c r="H39" s="192"/>
      <c r="I39" s="192"/>
      <c r="J39" s="192">
        <f t="shared" si="25"/>
        <v>0</v>
      </c>
      <c r="K39" s="192">
        <f>IFERROR(VLOOKUP(A39,[3]B300618!$A$1:$G$92,7,FALSE),0)</f>
        <v>0</v>
      </c>
      <c r="L39" s="192"/>
      <c r="M39" s="192">
        <f t="shared" si="26"/>
        <v>0</v>
      </c>
      <c r="N39" s="192">
        <f t="shared" si="27"/>
        <v>0</v>
      </c>
      <c r="O39" s="192">
        <f>IFERROR(VLOOKUP($A39,[3]B300618!$A$1:$G$92,7,FALSE),0)</f>
        <v>0</v>
      </c>
      <c r="P39" s="192"/>
      <c r="Q39" s="192">
        <f t="shared" si="28"/>
        <v>0</v>
      </c>
      <c r="R39" s="192">
        <f t="shared" si="29"/>
        <v>0</v>
      </c>
      <c r="S39" s="192">
        <f>IFERROR(VLOOKUP($A39,[3]B300618!$A$1:$G$92,7,FALSE),0)</f>
        <v>0</v>
      </c>
      <c r="T39" s="192"/>
      <c r="U39" s="192">
        <f t="shared" si="30"/>
        <v>0</v>
      </c>
      <c r="V39" s="192">
        <f t="shared" si="31"/>
        <v>0</v>
      </c>
      <c r="W39" s="192">
        <f>IFERROR(VLOOKUP($A39,[3]B300618!$A$1:$G$92,7,FALSE),0)</f>
        <v>0</v>
      </c>
      <c r="X39" s="192"/>
      <c r="Y39" s="192">
        <f t="shared" si="32"/>
        <v>0</v>
      </c>
      <c r="Z39" s="192">
        <f t="shared" si="33"/>
        <v>0</v>
      </c>
      <c r="AA39" s="192">
        <f>IFERROR(VLOOKUP($A39,[3]B300618!$A$1:$G$92,7,FALSE),0)</f>
        <v>0</v>
      </c>
      <c r="AB39" s="192"/>
      <c r="AC39" s="192">
        <f t="shared" si="34"/>
        <v>0</v>
      </c>
      <c r="AD39" s="192">
        <f t="shared" si="35"/>
        <v>0</v>
      </c>
      <c r="AE39" s="192">
        <v>0</v>
      </c>
      <c r="AF39" s="192"/>
      <c r="AG39" s="192">
        <f t="shared" si="36"/>
        <v>0</v>
      </c>
      <c r="AH39" s="192">
        <f t="shared" si="37"/>
        <v>0</v>
      </c>
      <c r="AI39" s="192">
        <v>0</v>
      </c>
      <c r="AJ39" s="192"/>
      <c r="AK39" s="192">
        <f t="shared" si="38"/>
        <v>0</v>
      </c>
      <c r="AL39" s="192">
        <f t="shared" si="39"/>
        <v>0</v>
      </c>
      <c r="AM39" s="192">
        <v>0</v>
      </c>
      <c r="AN39" s="192"/>
      <c r="AO39" s="192">
        <f t="shared" si="40"/>
        <v>0</v>
      </c>
      <c r="AP39" s="192">
        <f t="shared" si="41"/>
        <v>0</v>
      </c>
      <c r="AQ39" s="192">
        <v>0</v>
      </c>
      <c r="AR39" s="192"/>
      <c r="AS39" s="192">
        <f t="shared" si="42"/>
        <v>0</v>
      </c>
      <c r="AT39" s="192">
        <f t="shared" si="43"/>
        <v>0</v>
      </c>
      <c r="AU39" s="192">
        <v>0</v>
      </c>
      <c r="AV39" s="192"/>
      <c r="AW39" s="192">
        <f t="shared" si="20"/>
        <v>0</v>
      </c>
      <c r="AX39" s="192">
        <f t="shared" si="21"/>
        <v>0</v>
      </c>
      <c r="AY39" s="192">
        <v>0</v>
      </c>
      <c r="AZ39" s="192"/>
      <c r="BA39" s="192">
        <f t="shared" si="22"/>
        <v>0</v>
      </c>
      <c r="BB39" s="192">
        <f t="shared" si="23"/>
        <v>0</v>
      </c>
    </row>
    <row r="40" spans="1:54">
      <c r="A40" s="191">
        <v>6227100</v>
      </c>
      <c r="B40" s="192" t="s">
        <v>49</v>
      </c>
      <c r="C40" s="192"/>
      <c r="D40" s="193">
        <v>201</v>
      </c>
      <c r="E40" s="192"/>
      <c r="F40" s="197" t="str">
        <f t="shared" si="24"/>
        <v>0</v>
      </c>
      <c r="G40" s="192">
        <f>IFERROR(VLOOKUP(A40,[3]B300618!$A$1:$G$92,7,FALSE),0)</f>
        <v>0</v>
      </c>
      <c r="H40" s="192"/>
      <c r="I40" s="192"/>
      <c r="J40" s="192">
        <f t="shared" si="25"/>
        <v>0</v>
      </c>
      <c r="K40" s="192">
        <f>IFERROR(VLOOKUP(A40,[3]B300618!$A$1:$G$92,7,FALSE),0)</f>
        <v>0</v>
      </c>
      <c r="L40" s="192"/>
      <c r="M40" s="192">
        <f t="shared" si="26"/>
        <v>0</v>
      </c>
      <c r="N40" s="192">
        <f t="shared" si="27"/>
        <v>0</v>
      </c>
      <c r="O40" s="192">
        <f>IFERROR(VLOOKUP($A40,[3]B300618!$A$1:$G$92,7,FALSE),0)</f>
        <v>0</v>
      </c>
      <c r="P40" s="192"/>
      <c r="Q40" s="192">
        <f t="shared" si="28"/>
        <v>0</v>
      </c>
      <c r="R40" s="192">
        <f t="shared" si="29"/>
        <v>0</v>
      </c>
      <c r="S40" s="192">
        <f>IFERROR(VLOOKUP($A40,[3]B300618!$A$1:$G$92,7,FALSE),0)</f>
        <v>0</v>
      </c>
      <c r="T40" s="192"/>
      <c r="U40" s="192">
        <f t="shared" si="30"/>
        <v>0</v>
      </c>
      <c r="V40" s="192">
        <f t="shared" si="31"/>
        <v>0</v>
      </c>
      <c r="W40" s="192">
        <f>IFERROR(VLOOKUP($A40,[3]B300618!$A$1:$G$92,7,FALSE),0)</f>
        <v>0</v>
      </c>
      <c r="X40" s="192"/>
      <c r="Y40" s="192">
        <f t="shared" si="32"/>
        <v>0</v>
      </c>
      <c r="Z40" s="192">
        <f t="shared" si="33"/>
        <v>0</v>
      </c>
      <c r="AA40" s="192">
        <f>IFERROR(VLOOKUP($A40,[3]B300618!$A$1:$G$92,7,FALSE),0)</f>
        <v>0</v>
      </c>
      <c r="AB40" s="192"/>
      <c r="AC40" s="192">
        <f t="shared" si="34"/>
        <v>0</v>
      </c>
      <c r="AD40" s="192">
        <f t="shared" si="35"/>
        <v>0</v>
      </c>
      <c r="AE40" s="192">
        <v>0</v>
      </c>
      <c r="AF40" s="192">
        <f>780.8+500</f>
        <v>1280.8</v>
      </c>
      <c r="AG40" s="192">
        <f t="shared" si="36"/>
        <v>1280.8</v>
      </c>
      <c r="AH40" s="192">
        <f t="shared" si="37"/>
        <v>1280.8</v>
      </c>
      <c r="AI40" s="192">
        <v>0</v>
      </c>
      <c r="AJ40" s="192">
        <f>780.8+500</f>
        <v>1280.8</v>
      </c>
      <c r="AK40" s="192">
        <f t="shared" si="38"/>
        <v>1280.8</v>
      </c>
      <c r="AL40" s="192">
        <f t="shared" si="39"/>
        <v>0</v>
      </c>
      <c r="AM40" s="192">
        <v>0</v>
      </c>
      <c r="AN40" s="192">
        <f>780.8+500</f>
        <v>1280.8</v>
      </c>
      <c r="AO40" s="192">
        <f t="shared" si="40"/>
        <v>1280.8</v>
      </c>
      <c r="AP40" s="192">
        <f t="shared" si="41"/>
        <v>0</v>
      </c>
      <c r="AQ40" s="192">
        <v>0</v>
      </c>
      <c r="AR40" s="192">
        <f>780.8+500</f>
        <v>1280.8</v>
      </c>
      <c r="AS40" s="192">
        <f t="shared" si="42"/>
        <v>1280.8</v>
      </c>
      <c r="AT40" s="192">
        <f t="shared" si="43"/>
        <v>0</v>
      </c>
      <c r="AU40" s="192">
        <v>0</v>
      </c>
      <c r="AV40" s="192">
        <f>780.8+500</f>
        <v>1280.8</v>
      </c>
      <c r="AW40" s="192">
        <f t="shared" si="20"/>
        <v>1280.8</v>
      </c>
      <c r="AX40" s="192">
        <f t="shared" si="21"/>
        <v>0</v>
      </c>
      <c r="AY40" s="192">
        <v>0</v>
      </c>
      <c r="AZ40" s="192">
        <f>780.8+500</f>
        <v>1280.8</v>
      </c>
      <c r="BA40" s="192">
        <f t="shared" si="22"/>
        <v>1280.8</v>
      </c>
      <c r="BB40" s="192">
        <f t="shared" si="23"/>
        <v>0</v>
      </c>
    </row>
    <row r="41" spans="1:54">
      <c r="A41" s="191">
        <v>6241000</v>
      </c>
      <c r="B41" s="192" t="s">
        <v>52</v>
      </c>
      <c r="C41" s="192"/>
      <c r="D41" s="193">
        <v>201</v>
      </c>
      <c r="E41" s="192"/>
      <c r="F41" s="197" t="str">
        <f t="shared" si="24"/>
        <v>0</v>
      </c>
      <c r="G41" s="192">
        <f>IFERROR(VLOOKUP(A41,[3]B300618!$A$1:$G$92,7,FALSE),0)</f>
        <v>0</v>
      </c>
      <c r="H41" s="192"/>
      <c r="I41" s="192"/>
      <c r="J41" s="192">
        <f t="shared" si="25"/>
        <v>0</v>
      </c>
      <c r="K41" s="192">
        <f>IFERROR(VLOOKUP(A41,[3]B300618!$A$1:$G$92,7,FALSE),0)</f>
        <v>0</v>
      </c>
      <c r="L41" s="192"/>
      <c r="M41" s="192">
        <f t="shared" si="26"/>
        <v>0</v>
      </c>
      <c r="N41" s="192">
        <f t="shared" si="27"/>
        <v>0</v>
      </c>
      <c r="O41" s="192">
        <f>IFERROR(VLOOKUP($A41,[3]B300618!$A$1:$G$92,7,FALSE),0)</f>
        <v>0</v>
      </c>
      <c r="P41" s="192"/>
      <c r="Q41" s="192">
        <f t="shared" si="28"/>
        <v>0</v>
      </c>
      <c r="R41" s="192">
        <f t="shared" si="29"/>
        <v>0</v>
      </c>
      <c r="S41" s="192">
        <f>IFERROR(VLOOKUP($A41,[3]B300618!$A$1:$G$92,7,FALSE),0)</f>
        <v>0</v>
      </c>
      <c r="T41" s="192"/>
      <c r="U41" s="192">
        <f t="shared" si="30"/>
        <v>0</v>
      </c>
      <c r="V41" s="192">
        <f t="shared" si="31"/>
        <v>0</v>
      </c>
      <c r="W41" s="192">
        <f>IFERROR(VLOOKUP($A41,[3]B300618!$A$1:$G$92,7,FALSE),0)</f>
        <v>0</v>
      </c>
      <c r="X41" s="192"/>
      <c r="Y41" s="192">
        <f t="shared" si="32"/>
        <v>0</v>
      </c>
      <c r="Z41" s="192">
        <f t="shared" si="33"/>
        <v>0</v>
      </c>
      <c r="AA41" s="192">
        <f>IFERROR(VLOOKUP($A41,[3]B300618!$A$1:$G$92,7,FALSE),0)</f>
        <v>0</v>
      </c>
      <c r="AB41" s="192"/>
      <c r="AC41" s="192">
        <f t="shared" si="34"/>
        <v>0</v>
      </c>
      <c r="AD41" s="192">
        <f t="shared" si="35"/>
        <v>0</v>
      </c>
      <c r="AE41" s="192">
        <v>0</v>
      </c>
      <c r="AF41" s="192">
        <v>5419</v>
      </c>
      <c r="AG41" s="192">
        <f t="shared" si="36"/>
        <v>5419</v>
      </c>
      <c r="AH41" s="192">
        <f t="shared" si="37"/>
        <v>5419</v>
      </c>
      <c r="AI41" s="192">
        <v>0</v>
      </c>
      <c r="AJ41" s="192">
        <v>5419</v>
      </c>
      <c r="AK41" s="192">
        <f t="shared" si="38"/>
        <v>5419</v>
      </c>
      <c r="AL41" s="192">
        <f t="shared" si="39"/>
        <v>0</v>
      </c>
      <c r="AM41" s="192">
        <v>0</v>
      </c>
      <c r="AN41" s="192">
        <v>5419</v>
      </c>
      <c r="AO41" s="192">
        <f t="shared" si="40"/>
        <v>5419</v>
      </c>
      <c r="AP41" s="192">
        <f t="shared" si="41"/>
        <v>0</v>
      </c>
      <c r="AQ41" s="192">
        <v>0</v>
      </c>
      <c r="AR41" s="192">
        <v>5419</v>
      </c>
      <c r="AS41" s="192">
        <f t="shared" si="42"/>
        <v>5419</v>
      </c>
      <c r="AT41" s="192">
        <f t="shared" si="43"/>
        <v>0</v>
      </c>
      <c r="AU41" s="192">
        <v>0</v>
      </c>
      <c r="AV41" s="192">
        <v>5419</v>
      </c>
      <c r="AW41" s="192">
        <f t="shared" si="20"/>
        <v>5419</v>
      </c>
      <c r="AX41" s="192">
        <f t="shared" si="21"/>
        <v>0</v>
      </c>
      <c r="AY41" s="192">
        <v>0</v>
      </c>
      <c r="AZ41" s="192">
        <v>5419</v>
      </c>
      <c r="BA41" s="192">
        <f t="shared" si="22"/>
        <v>5419</v>
      </c>
      <c r="BB41" s="192">
        <f t="shared" si="23"/>
        <v>0</v>
      </c>
    </row>
    <row r="42" spans="1:54">
      <c r="A42" s="191">
        <v>6251100</v>
      </c>
      <c r="B42" s="192" t="s">
        <v>53</v>
      </c>
      <c r="C42" s="192"/>
      <c r="D42" s="193">
        <v>201</v>
      </c>
      <c r="E42" s="192"/>
      <c r="F42" s="197" t="str">
        <f t="shared" si="24"/>
        <v>0</v>
      </c>
      <c r="G42" s="192">
        <f>IFERROR(VLOOKUP(A42,[3]B300618!$A$1:$G$92,7,FALSE),0)</f>
        <v>0</v>
      </c>
      <c r="H42" s="192"/>
      <c r="I42" s="192"/>
      <c r="J42" s="192">
        <f t="shared" si="25"/>
        <v>0</v>
      </c>
      <c r="K42" s="192">
        <f>IFERROR(VLOOKUP(A42,[3]B300618!$A$1:$G$92,7,FALSE),0)</f>
        <v>0</v>
      </c>
      <c r="L42" s="192"/>
      <c r="M42" s="192">
        <f t="shared" si="26"/>
        <v>0</v>
      </c>
      <c r="N42" s="192">
        <f t="shared" si="27"/>
        <v>0</v>
      </c>
      <c r="O42" s="192">
        <f>IFERROR(VLOOKUP($A42,[3]B300618!$A$1:$G$92,7,FALSE),0)</f>
        <v>0</v>
      </c>
      <c r="P42" s="192"/>
      <c r="Q42" s="192">
        <f t="shared" si="28"/>
        <v>0</v>
      </c>
      <c r="R42" s="192">
        <f t="shared" si="29"/>
        <v>0</v>
      </c>
      <c r="S42" s="192">
        <f>IFERROR(VLOOKUP($A42,[3]B300618!$A$1:$G$92,7,FALSE),0)</f>
        <v>0</v>
      </c>
      <c r="T42" s="192"/>
      <c r="U42" s="192">
        <f t="shared" si="30"/>
        <v>0</v>
      </c>
      <c r="V42" s="192">
        <f t="shared" si="31"/>
        <v>0</v>
      </c>
      <c r="W42" s="192">
        <f>IFERROR(VLOOKUP($A42,[3]B300618!$A$1:$G$92,7,FALSE),0)</f>
        <v>0</v>
      </c>
      <c r="X42" s="192"/>
      <c r="Y42" s="192">
        <f t="shared" si="32"/>
        <v>0</v>
      </c>
      <c r="Z42" s="192">
        <f t="shared" si="33"/>
        <v>0</v>
      </c>
      <c r="AA42" s="192">
        <f>IFERROR(VLOOKUP($A42,[3]B300618!$A$1:$G$92,7,FALSE),0)</f>
        <v>0</v>
      </c>
      <c r="AB42" s="192"/>
      <c r="AC42" s="192">
        <f t="shared" si="34"/>
        <v>0</v>
      </c>
      <c r="AD42" s="192">
        <f t="shared" si="35"/>
        <v>0</v>
      </c>
      <c r="AE42" s="192">
        <v>0</v>
      </c>
      <c r="AF42" s="192"/>
      <c r="AG42" s="192">
        <f t="shared" si="36"/>
        <v>0</v>
      </c>
      <c r="AH42" s="192">
        <f t="shared" si="37"/>
        <v>0</v>
      </c>
      <c r="AI42" s="192">
        <v>0</v>
      </c>
      <c r="AJ42" s="192"/>
      <c r="AK42" s="192">
        <f t="shared" si="38"/>
        <v>0</v>
      </c>
      <c r="AL42" s="192">
        <f t="shared" si="39"/>
        <v>0</v>
      </c>
      <c r="AM42" s="192">
        <v>0</v>
      </c>
      <c r="AN42" s="192"/>
      <c r="AO42" s="192">
        <f t="shared" si="40"/>
        <v>0</v>
      </c>
      <c r="AP42" s="192">
        <f t="shared" si="41"/>
        <v>0</v>
      </c>
      <c r="AQ42" s="192">
        <v>0</v>
      </c>
      <c r="AR42" s="192"/>
      <c r="AS42" s="192">
        <f t="shared" si="42"/>
        <v>0</v>
      </c>
      <c r="AT42" s="192">
        <f t="shared" si="43"/>
        <v>0</v>
      </c>
      <c r="AU42" s="192">
        <v>0</v>
      </c>
      <c r="AV42" s="192"/>
      <c r="AW42" s="192">
        <f t="shared" si="20"/>
        <v>0</v>
      </c>
      <c r="AX42" s="192">
        <f t="shared" si="21"/>
        <v>0</v>
      </c>
      <c r="AY42" s="192">
        <v>0</v>
      </c>
      <c r="AZ42" s="192"/>
      <c r="BA42" s="192">
        <f t="shared" si="22"/>
        <v>0</v>
      </c>
      <c r="BB42" s="192">
        <f t="shared" si="23"/>
        <v>0</v>
      </c>
    </row>
    <row r="43" spans="1:54">
      <c r="A43" s="191">
        <v>6261000</v>
      </c>
      <c r="B43" s="192" t="s">
        <v>54</v>
      </c>
      <c r="C43" s="192"/>
      <c r="D43" s="193">
        <v>201</v>
      </c>
      <c r="E43" s="192"/>
      <c r="F43" s="197" t="str">
        <f t="shared" si="24"/>
        <v>0</v>
      </c>
      <c r="G43" s="192">
        <f>IFERROR(VLOOKUP(A43,[3]B300618!$A$1:$G$92,7,FALSE),0)</f>
        <v>0</v>
      </c>
      <c r="H43" s="192"/>
      <c r="I43" s="192"/>
      <c r="J43" s="192">
        <f t="shared" si="25"/>
        <v>0</v>
      </c>
      <c r="K43" s="192">
        <f>IFERROR(VLOOKUP(A43,[3]B300618!$A$1:$G$92,7,FALSE),0)</f>
        <v>0</v>
      </c>
      <c r="L43" s="192"/>
      <c r="M43" s="192">
        <f t="shared" si="26"/>
        <v>0</v>
      </c>
      <c r="N43" s="192">
        <f t="shared" si="27"/>
        <v>0</v>
      </c>
      <c r="O43" s="192">
        <f>IFERROR(VLOOKUP($A43,[3]B300618!$A$1:$G$92,7,FALSE),0)</f>
        <v>0</v>
      </c>
      <c r="P43" s="192"/>
      <c r="Q43" s="192">
        <f t="shared" si="28"/>
        <v>0</v>
      </c>
      <c r="R43" s="192">
        <f t="shared" si="29"/>
        <v>0</v>
      </c>
      <c r="S43" s="192">
        <f>IFERROR(VLOOKUP($A43,[3]B300618!$A$1:$G$92,7,FALSE),0)</f>
        <v>0</v>
      </c>
      <c r="T43" s="192"/>
      <c r="U43" s="192">
        <f t="shared" si="30"/>
        <v>0</v>
      </c>
      <c r="V43" s="192">
        <f t="shared" si="31"/>
        <v>0</v>
      </c>
      <c r="W43" s="192">
        <f>IFERROR(VLOOKUP($A43,[3]B300618!$A$1:$G$92,7,FALSE),0)</f>
        <v>0</v>
      </c>
      <c r="X43" s="192"/>
      <c r="Y43" s="192">
        <f t="shared" si="32"/>
        <v>0</v>
      </c>
      <c r="Z43" s="192">
        <f t="shared" si="33"/>
        <v>0</v>
      </c>
      <c r="AA43" s="192">
        <f>IFERROR(VLOOKUP($A43,[3]B300618!$A$1:$G$92,7,FALSE),0)</f>
        <v>0</v>
      </c>
      <c r="AB43" s="192"/>
      <c r="AC43" s="192">
        <f t="shared" si="34"/>
        <v>0</v>
      </c>
      <c r="AD43" s="192">
        <f t="shared" si="35"/>
        <v>0</v>
      </c>
      <c r="AE43" s="192">
        <v>0</v>
      </c>
      <c r="AF43" s="192"/>
      <c r="AG43" s="192">
        <f t="shared" si="36"/>
        <v>0</v>
      </c>
      <c r="AH43" s="192">
        <f t="shared" si="37"/>
        <v>0</v>
      </c>
      <c r="AI43" s="192">
        <v>0</v>
      </c>
      <c r="AJ43" s="192"/>
      <c r="AK43" s="192">
        <f t="shared" si="38"/>
        <v>0</v>
      </c>
      <c r="AL43" s="192">
        <f t="shared" si="39"/>
        <v>0</v>
      </c>
      <c r="AM43" s="192">
        <v>0</v>
      </c>
      <c r="AN43" s="192"/>
      <c r="AO43" s="192">
        <f t="shared" si="40"/>
        <v>0</v>
      </c>
      <c r="AP43" s="192">
        <f t="shared" si="41"/>
        <v>0</v>
      </c>
      <c r="AQ43" s="192">
        <v>0</v>
      </c>
      <c r="AR43" s="192"/>
      <c r="AS43" s="192">
        <f t="shared" si="42"/>
        <v>0</v>
      </c>
      <c r="AT43" s="192">
        <f t="shared" si="43"/>
        <v>0</v>
      </c>
      <c r="AU43" s="192">
        <v>0</v>
      </c>
      <c r="AV43" s="192"/>
      <c r="AW43" s="192">
        <f t="shared" si="20"/>
        <v>0</v>
      </c>
      <c r="AX43" s="192">
        <f t="shared" si="21"/>
        <v>0</v>
      </c>
      <c r="AY43" s="192">
        <v>0</v>
      </c>
      <c r="AZ43" s="192"/>
      <c r="BA43" s="192">
        <f t="shared" si="22"/>
        <v>0</v>
      </c>
      <c r="BB43" s="192">
        <f t="shared" si="23"/>
        <v>0</v>
      </c>
    </row>
    <row r="44" spans="1:54">
      <c r="A44" s="191">
        <v>6262000</v>
      </c>
      <c r="B44" s="192" t="s">
        <v>55</v>
      </c>
      <c r="C44" s="192"/>
      <c r="D44" s="193">
        <v>201</v>
      </c>
      <c r="E44" s="192"/>
      <c r="F44" s="197" t="str">
        <f t="shared" si="24"/>
        <v>0</v>
      </c>
      <c r="G44" s="192">
        <f>IFERROR(VLOOKUP(A44,[3]B300618!$A$1:$G$92,7,FALSE),0)</f>
        <v>0</v>
      </c>
      <c r="H44" s="192"/>
      <c r="I44" s="192"/>
      <c r="J44" s="192">
        <f t="shared" si="25"/>
        <v>0</v>
      </c>
      <c r="K44" s="192">
        <f>IFERROR(VLOOKUP(A44,[3]B300618!$A$1:$G$92,7,FALSE),0)</f>
        <v>0</v>
      </c>
      <c r="L44" s="192"/>
      <c r="M44" s="192">
        <f t="shared" si="26"/>
        <v>0</v>
      </c>
      <c r="N44" s="192">
        <f t="shared" si="27"/>
        <v>0</v>
      </c>
      <c r="O44" s="192">
        <f>IFERROR(VLOOKUP($A44,[3]B300618!$A$1:$G$92,7,FALSE),0)</f>
        <v>0</v>
      </c>
      <c r="P44" s="192"/>
      <c r="Q44" s="192">
        <f t="shared" si="28"/>
        <v>0</v>
      </c>
      <c r="R44" s="192">
        <f t="shared" si="29"/>
        <v>0</v>
      </c>
      <c r="S44" s="192">
        <f>IFERROR(VLOOKUP($A44,[3]B300618!$A$1:$G$92,7,FALSE),0)</f>
        <v>0</v>
      </c>
      <c r="T44" s="192"/>
      <c r="U44" s="192">
        <f t="shared" si="30"/>
        <v>0</v>
      </c>
      <c r="V44" s="192">
        <f t="shared" si="31"/>
        <v>0</v>
      </c>
      <c r="W44" s="192">
        <f>IFERROR(VLOOKUP($A44,[3]B300618!$A$1:$G$92,7,FALSE),0)</f>
        <v>0</v>
      </c>
      <c r="X44" s="192"/>
      <c r="Y44" s="192">
        <f t="shared" si="32"/>
        <v>0</v>
      </c>
      <c r="Z44" s="192">
        <f t="shared" si="33"/>
        <v>0</v>
      </c>
      <c r="AA44" s="192">
        <f>IFERROR(VLOOKUP($A44,[3]B300618!$A$1:$G$92,7,FALSE),0)</f>
        <v>0</v>
      </c>
      <c r="AB44" s="192"/>
      <c r="AC44" s="192">
        <f t="shared" si="34"/>
        <v>0</v>
      </c>
      <c r="AD44" s="192">
        <f t="shared" si="35"/>
        <v>0</v>
      </c>
      <c r="AE44" s="192">
        <v>0</v>
      </c>
      <c r="AF44" s="192"/>
      <c r="AG44" s="192">
        <f t="shared" si="36"/>
        <v>0</v>
      </c>
      <c r="AH44" s="192">
        <f t="shared" si="37"/>
        <v>0</v>
      </c>
      <c r="AI44" s="192">
        <v>0</v>
      </c>
      <c r="AJ44" s="192"/>
      <c r="AK44" s="192">
        <f t="shared" si="38"/>
        <v>0</v>
      </c>
      <c r="AL44" s="192">
        <f t="shared" si="39"/>
        <v>0</v>
      </c>
      <c r="AM44" s="192">
        <v>0</v>
      </c>
      <c r="AN44" s="192"/>
      <c r="AO44" s="192">
        <f t="shared" si="40"/>
        <v>0</v>
      </c>
      <c r="AP44" s="192">
        <f t="shared" si="41"/>
        <v>0</v>
      </c>
      <c r="AQ44" s="192">
        <v>0</v>
      </c>
      <c r="AR44" s="192"/>
      <c r="AS44" s="192">
        <f t="shared" si="42"/>
        <v>0</v>
      </c>
      <c r="AT44" s="192">
        <f t="shared" si="43"/>
        <v>0</v>
      </c>
      <c r="AU44" s="192">
        <v>0</v>
      </c>
      <c r="AV44" s="192"/>
      <c r="AW44" s="192">
        <f t="shared" si="20"/>
        <v>0</v>
      </c>
      <c r="AX44" s="192">
        <f t="shared" si="21"/>
        <v>0</v>
      </c>
      <c r="AY44" s="192">
        <v>0</v>
      </c>
      <c r="AZ44" s="192"/>
      <c r="BA44" s="192">
        <f t="shared" si="22"/>
        <v>0</v>
      </c>
      <c r="BB44" s="192">
        <f t="shared" si="23"/>
        <v>0</v>
      </c>
    </row>
    <row r="45" spans="1:54">
      <c r="A45" s="191">
        <v>6263000</v>
      </c>
      <c r="B45" s="192" t="s">
        <v>56</v>
      </c>
      <c r="C45" s="192"/>
      <c r="D45" s="193">
        <v>201</v>
      </c>
      <c r="E45" s="192"/>
      <c r="F45" s="197" t="str">
        <f t="shared" si="24"/>
        <v>0</v>
      </c>
      <c r="G45" s="192">
        <f>IFERROR(VLOOKUP(A45,[3]B300618!$A$1:$G$92,7,FALSE),0)</f>
        <v>0</v>
      </c>
      <c r="H45" s="192"/>
      <c r="I45" s="192"/>
      <c r="J45" s="192">
        <f t="shared" si="25"/>
        <v>0</v>
      </c>
      <c r="K45" s="192">
        <f>IFERROR(VLOOKUP(A45,[3]B300618!$A$1:$G$92,7,FALSE),0)</f>
        <v>0</v>
      </c>
      <c r="L45" s="192"/>
      <c r="M45" s="192">
        <f t="shared" si="26"/>
        <v>0</v>
      </c>
      <c r="N45" s="192">
        <f t="shared" si="27"/>
        <v>0</v>
      </c>
      <c r="O45" s="192">
        <f>IFERROR(VLOOKUP($A45,[3]B300618!$A$1:$G$92,7,FALSE),0)</f>
        <v>0</v>
      </c>
      <c r="P45" s="192"/>
      <c r="Q45" s="192">
        <f t="shared" si="28"/>
        <v>0</v>
      </c>
      <c r="R45" s="192">
        <f t="shared" si="29"/>
        <v>0</v>
      </c>
      <c r="S45" s="192">
        <f>IFERROR(VLOOKUP($A45,[3]B300618!$A$1:$G$92,7,FALSE),0)</f>
        <v>0</v>
      </c>
      <c r="T45" s="192"/>
      <c r="U45" s="192">
        <f t="shared" si="30"/>
        <v>0</v>
      </c>
      <c r="V45" s="192">
        <f t="shared" si="31"/>
        <v>0</v>
      </c>
      <c r="W45" s="192">
        <f>IFERROR(VLOOKUP($A45,[3]B300618!$A$1:$G$92,7,FALSE),0)</f>
        <v>0</v>
      </c>
      <c r="X45" s="192"/>
      <c r="Y45" s="192">
        <f t="shared" si="32"/>
        <v>0</v>
      </c>
      <c r="Z45" s="192">
        <f t="shared" si="33"/>
        <v>0</v>
      </c>
      <c r="AA45" s="192">
        <f>IFERROR(VLOOKUP($A45,[3]B300618!$A$1:$G$92,7,FALSE),0)</f>
        <v>0</v>
      </c>
      <c r="AB45" s="192"/>
      <c r="AC45" s="192">
        <f t="shared" si="34"/>
        <v>0</v>
      </c>
      <c r="AD45" s="192">
        <f t="shared" si="35"/>
        <v>0</v>
      </c>
      <c r="AE45" s="192">
        <v>0</v>
      </c>
      <c r="AF45" s="192">
        <v>9872.99</v>
      </c>
      <c r="AG45" s="192">
        <f t="shared" si="36"/>
        <v>9872.99</v>
      </c>
      <c r="AH45" s="192">
        <f t="shared" si="37"/>
        <v>9872.99</v>
      </c>
      <c r="AI45" s="192">
        <v>0</v>
      </c>
      <c r="AJ45" s="192">
        <v>9872.99</v>
      </c>
      <c r="AK45" s="192">
        <f t="shared" si="38"/>
        <v>9872.99</v>
      </c>
      <c r="AL45" s="192">
        <f t="shared" si="39"/>
        <v>0</v>
      </c>
      <c r="AM45" s="192">
        <v>0</v>
      </c>
      <c r="AN45" s="192">
        <v>9872.99</v>
      </c>
      <c r="AO45" s="192">
        <f t="shared" si="40"/>
        <v>9872.99</v>
      </c>
      <c r="AP45" s="192">
        <f t="shared" si="41"/>
        <v>0</v>
      </c>
      <c r="AQ45" s="192">
        <v>0</v>
      </c>
      <c r="AR45" s="192">
        <v>9872.99</v>
      </c>
      <c r="AS45" s="192">
        <f t="shared" si="42"/>
        <v>9872.99</v>
      </c>
      <c r="AT45" s="192">
        <f t="shared" si="43"/>
        <v>0</v>
      </c>
      <c r="AU45" s="192">
        <v>0</v>
      </c>
      <c r="AV45" s="192">
        <v>9872.99</v>
      </c>
      <c r="AW45" s="192">
        <f t="shared" si="20"/>
        <v>9872.99</v>
      </c>
      <c r="AX45" s="192">
        <f t="shared" si="21"/>
        <v>0</v>
      </c>
      <c r="AY45" s="192">
        <v>0</v>
      </c>
      <c r="AZ45" s="192">
        <v>9872.99</v>
      </c>
      <c r="BA45" s="192">
        <f t="shared" si="22"/>
        <v>9872.99</v>
      </c>
      <c r="BB45" s="192">
        <f t="shared" si="23"/>
        <v>0</v>
      </c>
    </row>
    <row r="46" spans="1:54">
      <c r="A46" s="191">
        <v>6278100</v>
      </c>
      <c r="B46" s="192" t="s">
        <v>57</v>
      </c>
      <c r="C46" s="192"/>
      <c r="D46" s="193">
        <v>201</v>
      </c>
      <c r="E46" s="192"/>
      <c r="F46" s="197" t="str">
        <f t="shared" si="24"/>
        <v>0</v>
      </c>
      <c r="G46" s="192">
        <f>IFERROR(VLOOKUP(A46,[3]B300618!$A$1:$G$92,7,FALSE),0)</f>
        <v>0</v>
      </c>
      <c r="H46" s="192"/>
      <c r="I46" s="192"/>
      <c r="J46" s="192">
        <f t="shared" si="25"/>
        <v>0</v>
      </c>
      <c r="K46" s="192">
        <f>IFERROR(VLOOKUP(A46,[3]B300618!$A$1:$G$92,7,FALSE),0)</f>
        <v>0</v>
      </c>
      <c r="L46" s="192"/>
      <c r="M46" s="192">
        <f t="shared" si="26"/>
        <v>0</v>
      </c>
      <c r="N46" s="192">
        <f t="shared" si="27"/>
        <v>0</v>
      </c>
      <c r="O46" s="192">
        <f>IFERROR(VLOOKUP($A46,[3]B300618!$A$1:$G$92,7,FALSE),0)</f>
        <v>0</v>
      </c>
      <c r="P46" s="192"/>
      <c r="Q46" s="192">
        <f t="shared" si="28"/>
        <v>0</v>
      </c>
      <c r="R46" s="192">
        <f t="shared" si="29"/>
        <v>0</v>
      </c>
      <c r="S46" s="192">
        <f>IFERROR(VLOOKUP($A46,[3]B300618!$A$1:$G$92,7,FALSE),0)</f>
        <v>0</v>
      </c>
      <c r="T46" s="192"/>
      <c r="U46" s="192">
        <f t="shared" si="30"/>
        <v>0</v>
      </c>
      <c r="V46" s="192">
        <f t="shared" si="31"/>
        <v>0</v>
      </c>
      <c r="W46" s="192">
        <f>IFERROR(VLOOKUP($A46,[3]B300618!$A$1:$G$92,7,FALSE),0)</f>
        <v>0</v>
      </c>
      <c r="X46" s="192"/>
      <c r="Y46" s="192">
        <f t="shared" si="32"/>
        <v>0</v>
      </c>
      <c r="Z46" s="192">
        <f t="shared" si="33"/>
        <v>0</v>
      </c>
      <c r="AA46" s="192">
        <f>IFERROR(VLOOKUP($A46,[3]B300618!$A$1:$G$92,7,FALSE),0)</f>
        <v>0</v>
      </c>
      <c r="AB46" s="192"/>
      <c r="AC46" s="192">
        <f t="shared" si="34"/>
        <v>0</v>
      </c>
      <c r="AD46" s="192">
        <f t="shared" si="35"/>
        <v>0</v>
      </c>
      <c r="AE46" s="192">
        <v>0</v>
      </c>
      <c r="AF46" s="192">
        <v>4524.47</v>
      </c>
      <c r="AG46" s="192">
        <f t="shared" si="36"/>
        <v>4524.47</v>
      </c>
      <c r="AH46" s="192">
        <f t="shared" si="37"/>
        <v>4524.47</v>
      </c>
      <c r="AI46" s="192">
        <v>0</v>
      </c>
      <c r="AJ46" s="192">
        <v>4524.47</v>
      </c>
      <c r="AK46" s="192">
        <f t="shared" si="38"/>
        <v>4524.47</v>
      </c>
      <c r="AL46" s="192">
        <f t="shared" si="39"/>
        <v>0</v>
      </c>
      <c r="AM46" s="192">
        <v>0</v>
      </c>
      <c r="AN46" s="192">
        <v>4524.47</v>
      </c>
      <c r="AO46" s="192">
        <f t="shared" si="40"/>
        <v>4524.47</v>
      </c>
      <c r="AP46" s="192">
        <f t="shared" si="41"/>
        <v>0</v>
      </c>
      <c r="AQ46" s="192">
        <v>0</v>
      </c>
      <c r="AR46" s="192">
        <v>4524.47</v>
      </c>
      <c r="AS46" s="192">
        <f t="shared" si="42"/>
        <v>4524.47</v>
      </c>
      <c r="AT46" s="192">
        <f t="shared" si="43"/>
        <v>0</v>
      </c>
      <c r="AU46" s="192">
        <v>0</v>
      </c>
      <c r="AV46" s="192">
        <v>4524.47</v>
      </c>
      <c r="AW46" s="192">
        <f t="shared" si="20"/>
        <v>4524.47</v>
      </c>
      <c r="AX46" s="192">
        <f t="shared" si="21"/>
        <v>0</v>
      </c>
      <c r="AY46" s="192">
        <v>0</v>
      </c>
      <c r="AZ46" s="192">
        <v>4524.47</v>
      </c>
      <c r="BA46" s="192">
        <f t="shared" si="22"/>
        <v>4524.47</v>
      </c>
      <c r="BB46" s="192">
        <f t="shared" si="23"/>
        <v>0</v>
      </c>
    </row>
    <row r="47" spans="1:54">
      <c r="A47" s="191">
        <v>6281000</v>
      </c>
      <c r="B47" s="192" t="s">
        <v>58</v>
      </c>
      <c r="C47" s="192" t="s">
        <v>140</v>
      </c>
      <c r="D47" s="193">
        <v>201</v>
      </c>
      <c r="E47" s="192"/>
      <c r="F47" s="197" t="str">
        <f t="shared" si="24"/>
        <v>0</v>
      </c>
      <c r="G47" s="192">
        <f>IFERROR(VLOOKUP(A47,[3]B300618!$A$1:$G$92,7,FALSE),0)</f>
        <v>0</v>
      </c>
      <c r="H47" s="192"/>
      <c r="I47" s="192"/>
      <c r="J47" s="192">
        <f t="shared" si="25"/>
        <v>0</v>
      </c>
      <c r="K47" s="192">
        <f>IFERROR(VLOOKUP(A47,[3]B300618!$A$1:$G$92,7,FALSE),0)</f>
        <v>0</v>
      </c>
      <c r="L47" s="192"/>
      <c r="M47" s="192">
        <f t="shared" si="26"/>
        <v>0</v>
      </c>
      <c r="N47" s="192">
        <f t="shared" si="27"/>
        <v>0</v>
      </c>
      <c r="O47" s="192">
        <f>IFERROR(VLOOKUP($A47,[3]B300618!$A$1:$G$92,7,FALSE),0)</f>
        <v>0</v>
      </c>
      <c r="P47" s="192"/>
      <c r="Q47" s="192">
        <f t="shared" si="28"/>
        <v>0</v>
      </c>
      <c r="R47" s="192">
        <f t="shared" si="29"/>
        <v>0</v>
      </c>
      <c r="S47" s="192">
        <f>IFERROR(VLOOKUP($A47,[3]B300618!$A$1:$G$92,7,FALSE),0)</f>
        <v>0</v>
      </c>
      <c r="T47" s="192"/>
      <c r="U47" s="192">
        <f t="shared" si="30"/>
        <v>0</v>
      </c>
      <c r="V47" s="192">
        <f t="shared" si="31"/>
        <v>0</v>
      </c>
      <c r="W47" s="192">
        <f>IFERROR(VLOOKUP($A47,[3]B300618!$A$1:$G$92,7,FALSE),0)</f>
        <v>0</v>
      </c>
      <c r="X47" s="192"/>
      <c r="Y47" s="192">
        <f t="shared" si="32"/>
        <v>0</v>
      </c>
      <c r="Z47" s="192">
        <f t="shared" si="33"/>
        <v>0</v>
      </c>
      <c r="AA47" s="192">
        <f>IFERROR(VLOOKUP($A47,[3]B300618!$A$1:$G$92,7,FALSE),0)</f>
        <v>0</v>
      </c>
      <c r="AB47" s="192"/>
      <c r="AC47" s="192">
        <f t="shared" si="34"/>
        <v>0</v>
      </c>
      <c r="AD47" s="192">
        <f t="shared" si="35"/>
        <v>0</v>
      </c>
      <c r="AE47" s="192">
        <v>0</v>
      </c>
      <c r="AF47" s="192">
        <v>6929.62</v>
      </c>
      <c r="AG47" s="192">
        <f t="shared" si="36"/>
        <v>6929.62</v>
      </c>
      <c r="AH47" s="192">
        <f t="shared" si="37"/>
        <v>6929.62</v>
      </c>
      <c r="AI47" s="192">
        <v>0</v>
      </c>
      <c r="AJ47" s="192">
        <v>6929.62</v>
      </c>
      <c r="AK47" s="192">
        <f t="shared" si="38"/>
        <v>6929.62</v>
      </c>
      <c r="AL47" s="192">
        <f t="shared" si="39"/>
        <v>0</v>
      </c>
      <c r="AM47" s="192">
        <v>0</v>
      </c>
      <c r="AN47" s="192">
        <v>6929.62</v>
      </c>
      <c r="AO47" s="192">
        <f t="shared" si="40"/>
        <v>6929.62</v>
      </c>
      <c r="AP47" s="192">
        <f t="shared" si="41"/>
        <v>0</v>
      </c>
      <c r="AQ47" s="192">
        <v>0</v>
      </c>
      <c r="AR47" s="192">
        <v>6929.62</v>
      </c>
      <c r="AS47" s="192">
        <f t="shared" si="42"/>
        <v>6929.62</v>
      </c>
      <c r="AT47" s="192">
        <f t="shared" si="43"/>
        <v>0</v>
      </c>
      <c r="AU47" s="192">
        <v>0</v>
      </c>
      <c r="AV47" s="192">
        <v>6929.62</v>
      </c>
      <c r="AW47" s="192">
        <f t="shared" si="20"/>
        <v>6929.62</v>
      </c>
      <c r="AX47" s="192">
        <f t="shared" si="21"/>
        <v>0</v>
      </c>
      <c r="AY47" s="192">
        <v>0</v>
      </c>
      <c r="AZ47" s="192">
        <v>6929.62</v>
      </c>
      <c r="BA47" s="192">
        <f t="shared" si="22"/>
        <v>6929.62</v>
      </c>
      <c r="BB47" s="192">
        <f t="shared" si="23"/>
        <v>0</v>
      </c>
    </row>
    <row r="48" spans="1:54">
      <c r="A48" s="191">
        <v>6282000</v>
      </c>
      <c r="B48" s="192" t="s">
        <v>59</v>
      </c>
      <c r="C48" s="192" t="s">
        <v>140</v>
      </c>
      <c r="D48" s="193">
        <v>201</v>
      </c>
      <c r="E48" s="192"/>
      <c r="F48" s="197" t="str">
        <f t="shared" si="24"/>
        <v>0</v>
      </c>
      <c r="G48" s="192">
        <f>IFERROR(VLOOKUP(A48,[3]B300618!$A$1:$G$92,7,FALSE),0)</f>
        <v>0</v>
      </c>
      <c r="H48" s="192"/>
      <c r="I48" s="192"/>
      <c r="J48" s="192">
        <f t="shared" si="25"/>
        <v>0</v>
      </c>
      <c r="K48" s="192">
        <f>IFERROR(VLOOKUP(A48,[3]B300618!$A$1:$G$92,7,FALSE),0)</f>
        <v>0</v>
      </c>
      <c r="L48" s="192"/>
      <c r="M48" s="192">
        <f t="shared" si="26"/>
        <v>0</v>
      </c>
      <c r="N48" s="192">
        <f t="shared" si="27"/>
        <v>0</v>
      </c>
      <c r="O48" s="192">
        <f>IFERROR(VLOOKUP($A48,[3]B300618!$A$1:$G$92,7,FALSE),0)</f>
        <v>0</v>
      </c>
      <c r="P48" s="192"/>
      <c r="Q48" s="192">
        <f t="shared" si="28"/>
        <v>0</v>
      </c>
      <c r="R48" s="192">
        <f t="shared" si="29"/>
        <v>0</v>
      </c>
      <c r="S48" s="192">
        <f>IFERROR(VLOOKUP($A48,[3]B300618!$A$1:$G$92,7,FALSE),0)</f>
        <v>0</v>
      </c>
      <c r="T48" s="192"/>
      <c r="U48" s="192">
        <f t="shared" si="30"/>
        <v>0</v>
      </c>
      <c r="V48" s="192">
        <f t="shared" si="31"/>
        <v>0</v>
      </c>
      <c r="W48" s="192">
        <f>IFERROR(VLOOKUP($A48,[3]B300618!$A$1:$G$92,7,FALSE),0)</f>
        <v>0</v>
      </c>
      <c r="X48" s="192"/>
      <c r="Y48" s="192">
        <f t="shared" si="32"/>
        <v>0</v>
      </c>
      <c r="Z48" s="192">
        <f t="shared" si="33"/>
        <v>0</v>
      </c>
      <c r="AA48" s="192">
        <f>IFERROR(VLOOKUP($A48,[3]B300618!$A$1:$G$92,7,FALSE),0)</f>
        <v>0</v>
      </c>
      <c r="AB48" s="192"/>
      <c r="AC48" s="192">
        <f t="shared" si="34"/>
        <v>0</v>
      </c>
      <c r="AD48" s="192">
        <f t="shared" si="35"/>
        <v>0</v>
      </c>
      <c r="AE48" s="192">
        <v>0</v>
      </c>
      <c r="AF48" s="192"/>
      <c r="AG48" s="192">
        <f t="shared" si="36"/>
        <v>0</v>
      </c>
      <c r="AH48" s="192">
        <f t="shared" si="37"/>
        <v>0</v>
      </c>
      <c r="AI48" s="192">
        <v>0</v>
      </c>
      <c r="AJ48" s="192"/>
      <c r="AK48" s="192">
        <f t="shared" si="38"/>
        <v>0</v>
      </c>
      <c r="AL48" s="192">
        <f t="shared" si="39"/>
        <v>0</v>
      </c>
      <c r="AM48" s="192">
        <v>0</v>
      </c>
      <c r="AN48" s="192"/>
      <c r="AO48" s="192">
        <f t="shared" si="40"/>
        <v>0</v>
      </c>
      <c r="AP48" s="192">
        <f t="shared" si="41"/>
        <v>0</v>
      </c>
      <c r="AQ48" s="192">
        <v>0</v>
      </c>
      <c r="AR48" s="192"/>
      <c r="AS48" s="192">
        <f t="shared" si="42"/>
        <v>0</v>
      </c>
      <c r="AT48" s="192">
        <f t="shared" si="43"/>
        <v>0</v>
      </c>
      <c r="AU48" s="192">
        <v>0</v>
      </c>
      <c r="AV48" s="192"/>
      <c r="AW48" s="192">
        <f t="shared" si="20"/>
        <v>0</v>
      </c>
      <c r="AX48" s="192">
        <f t="shared" si="21"/>
        <v>0</v>
      </c>
      <c r="AY48" s="192">
        <v>0</v>
      </c>
      <c r="AZ48" s="192"/>
      <c r="BA48" s="192">
        <f t="shared" si="22"/>
        <v>0</v>
      </c>
      <c r="BB48" s="192">
        <f t="shared" si="23"/>
        <v>0</v>
      </c>
    </row>
    <row r="49" spans="1:54">
      <c r="A49" s="191">
        <v>6580000</v>
      </c>
      <c r="B49" s="192" t="s">
        <v>78</v>
      </c>
      <c r="C49" s="192"/>
      <c r="D49" s="193">
        <v>201</v>
      </c>
      <c r="E49" s="192"/>
      <c r="F49" s="197" t="str">
        <f t="shared" si="24"/>
        <v>0</v>
      </c>
      <c r="G49" s="192">
        <f>IFERROR(VLOOKUP(A49,[3]B300618!$A$1:$G$92,7,FALSE),0)</f>
        <v>0</v>
      </c>
      <c r="H49" s="192"/>
      <c r="I49" s="192"/>
      <c r="J49" s="192">
        <f t="shared" si="25"/>
        <v>0</v>
      </c>
      <c r="K49" s="192">
        <f>IFERROR(VLOOKUP(A49,[3]B300618!$A$1:$G$92,7,FALSE),0)</f>
        <v>0</v>
      </c>
      <c r="L49" s="192"/>
      <c r="M49" s="192">
        <f t="shared" si="26"/>
        <v>0</v>
      </c>
      <c r="N49" s="192">
        <f t="shared" si="27"/>
        <v>0</v>
      </c>
      <c r="O49" s="192">
        <f>IFERROR(VLOOKUP($A49,[3]B300618!$A$1:$G$92,7,FALSE),0)</f>
        <v>0</v>
      </c>
      <c r="P49" s="192"/>
      <c r="Q49" s="192">
        <f t="shared" si="28"/>
        <v>0</v>
      </c>
      <c r="R49" s="192">
        <f t="shared" si="29"/>
        <v>0</v>
      </c>
      <c r="S49" s="192">
        <f>IFERROR(VLOOKUP($A49,[3]B300618!$A$1:$G$92,7,FALSE),0)</f>
        <v>0</v>
      </c>
      <c r="T49" s="192"/>
      <c r="U49" s="192">
        <f t="shared" si="30"/>
        <v>0</v>
      </c>
      <c r="V49" s="192">
        <f t="shared" si="31"/>
        <v>0</v>
      </c>
      <c r="W49" s="192">
        <f>IFERROR(VLOOKUP($A49,[3]B300618!$A$1:$G$92,7,FALSE),0)</f>
        <v>0</v>
      </c>
      <c r="X49" s="192"/>
      <c r="Y49" s="192">
        <f t="shared" si="32"/>
        <v>0</v>
      </c>
      <c r="Z49" s="192">
        <f t="shared" si="33"/>
        <v>0</v>
      </c>
      <c r="AA49" s="192">
        <f>IFERROR(VLOOKUP($A49,[3]B300618!$A$1:$G$92,7,FALSE),0)</f>
        <v>0</v>
      </c>
      <c r="AB49" s="192"/>
      <c r="AC49" s="192">
        <f t="shared" si="34"/>
        <v>0</v>
      </c>
      <c r="AD49" s="192">
        <f t="shared" si="35"/>
        <v>0</v>
      </c>
      <c r="AE49" s="192">
        <v>0</v>
      </c>
      <c r="AF49" s="192">
        <f>-AE49/12*5</f>
        <v>0</v>
      </c>
      <c r="AG49" s="192">
        <f t="shared" si="36"/>
        <v>0</v>
      </c>
      <c r="AH49" s="192">
        <f t="shared" si="37"/>
        <v>0</v>
      </c>
      <c r="AI49" s="192">
        <v>0</v>
      </c>
      <c r="AJ49" s="192">
        <f>-AI49/12*5</f>
        <v>0</v>
      </c>
      <c r="AK49" s="192">
        <f t="shared" si="38"/>
        <v>0</v>
      </c>
      <c r="AL49" s="192">
        <f t="shared" si="39"/>
        <v>0</v>
      </c>
      <c r="AM49" s="192">
        <v>0</v>
      </c>
      <c r="AN49" s="192">
        <f>-AM49/12*5</f>
        <v>0</v>
      </c>
      <c r="AO49" s="192">
        <f t="shared" si="40"/>
        <v>0</v>
      </c>
      <c r="AP49" s="192">
        <f t="shared" si="41"/>
        <v>0</v>
      </c>
      <c r="AQ49" s="192">
        <v>0</v>
      </c>
      <c r="AR49" s="192">
        <f>-AQ49/12*5</f>
        <v>0</v>
      </c>
      <c r="AS49" s="192">
        <f t="shared" si="42"/>
        <v>0</v>
      </c>
      <c r="AT49" s="192">
        <f t="shared" si="43"/>
        <v>0</v>
      </c>
      <c r="AU49" s="192">
        <v>0</v>
      </c>
      <c r="AV49" s="192">
        <f>-AU49/12*5</f>
        <v>0</v>
      </c>
      <c r="AW49" s="192">
        <f t="shared" si="20"/>
        <v>0</v>
      </c>
      <c r="AX49" s="192">
        <f t="shared" si="21"/>
        <v>0</v>
      </c>
      <c r="AY49" s="192">
        <v>0</v>
      </c>
      <c r="AZ49" s="192">
        <f>-AY49/12*5</f>
        <v>0</v>
      </c>
      <c r="BA49" s="192">
        <f t="shared" si="22"/>
        <v>0</v>
      </c>
      <c r="BB49" s="192">
        <f t="shared" si="23"/>
        <v>0</v>
      </c>
    </row>
    <row r="50" spans="1:54">
      <c r="A50" s="191">
        <v>6581000</v>
      </c>
      <c r="B50" s="192" t="s">
        <v>79</v>
      </c>
      <c r="C50" s="192"/>
      <c r="D50" s="193">
        <v>201</v>
      </c>
      <c r="E50" s="192"/>
      <c r="F50" s="197" t="str">
        <f t="shared" si="24"/>
        <v>0</v>
      </c>
      <c r="G50" s="192">
        <f>IFERROR(VLOOKUP(A50,[3]B300618!$A$1:$G$92,7,FALSE),0)</f>
        <v>0</v>
      </c>
      <c r="H50" s="192"/>
      <c r="I50" s="192"/>
      <c r="J50" s="192">
        <f t="shared" si="25"/>
        <v>0</v>
      </c>
      <c r="K50" s="192">
        <f>IFERROR(VLOOKUP(A50,[3]B300618!$A$1:$G$92,7,FALSE),0)</f>
        <v>0</v>
      </c>
      <c r="L50" s="192"/>
      <c r="M50" s="192">
        <f t="shared" si="26"/>
        <v>0</v>
      </c>
      <c r="N50" s="192">
        <f t="shared" si="27"/>
        <v>0</v>
      </c>
      <c r="O50" s="192">
        <f>IFERROR(VLOOKUP($A50,[3]B300618!$A$1:$G$92,7,FALSE),0)</f>
        <v>0</v>
      </c>
      <c r="P50" s="192"/>
      <c r="Q50" s="192">
        <f t="shared" si="28"/>
        <v>0</v>
      </c>
      <c r="R50" s="192">
        <f t="shared" si="29"/>
        <v>0</v>
      </c>
      <c r="S50" s="192">
        <f>IFERROR(VLOOKUP($A50,[3]B300618!$A$1:$G$92,7,FALSE),0)</f>
        <v>0</v>
      </c>
      <c r="T50" s="192"/>
      <c r="U50" s="192">
        <f t="shared" si="30"/>
        <v>0</v>
      </c>
      <c r="V50" s="192">
        <f t="shared" si="31"/>
        <v>0</v>
      </c>
      <c r="W50" s="192">
        <f>IFERROR(VLOOKUP($A50,[3]B300618!$A$1:$G$92,7,FALSE),0)</f>
        <v>0</v>
      </c>
      <c r="X50" s="192"/>
      <c r="Y50" s="192">
        <f t="shared" si="32"/>
        <v>0</v>
      </c>
      <c r="Z50" s="192">
        <f t="shared" si="33"/>
        <v>0</v>
      </c>
      <c r="AA50" s="192">
        <f>IFERROR(VLOOKUP($A50,[3]B300618!$A$1:$G$92,7,FALSE),0)</f>
        <v>0</v>
      </c>
      <c r="AB50" s="192"/>
      <c r="AC50" s="192">
        <f t="shared" si="34"/>
        <v>0</v>
      </c>
      <c r="AD50" s="192">
        <f t="shared" si="35"/>
        <v>0</v>
      </c>
      <c r="AE50" s="192">
        <v>0</v>
      </c>
      <c r="AF50" s="192">
        <f>+AF58*0.7%</f>
        <v>393.02822999999995</v>
      </c>
      <c r="AG50" s="192">
        <f t="shared" si="36"/>
        <v>393.02822999999995</v>
      </c>
      <c r="AH50" s="192">
        <f t="shared" si="37"/>
        <v>393.02822999999995</v>
      </c>
      <c r="AI50" s="192">
        <v>0</v>
      </c>
      <c r="AJ50" s="192">
        <f>+AJ58*0.7%</f>
        <v>393.02822999999995</v>
      </c>
      <c r="AK50" s="192">
        <f t="shared" si="38"/>
        <v>393.02822999999995</v>
      </c>
      <c r="AL50" s="192">
        <f t="shared" si="39"/>
        <v>0</v>
      </c>
      <c r="AM50" s="192">
        <v>0</v>
      </c>
      <c r="AN50" s="192">
        <f>+AN58*0.7%</f>
        <v>393.02822999999995</v>
      </c>
      <c r="AO50" s="192">
        <f t="shared" si="40"/>
        <v>393.02822999999995</v>
      </c>
      <c r="AP50" s="192">
        <f t="shared" si="41"/>
        <v>0</v>
      </c>
      <c r="AQ50" s="192">
        <v>0</v>
      </c>
      <c r="AR50" s="192">
        <f>+AR58*0.7%</f>
        <v>393.02822999999995</v>
      </c>
      <c r="AS50" s="192">
        <f t="shared" si="42"/>
        <v>393.02822999999995</v>
      </c>
      <c r="AT50" s="192">
        <f t="shared" si="43"/>
        <v>0</v>
      </c>
      <c r="AU50" s="192">
        <v>0</v>
      </c>
      <c r="AV50" s="192">
        <f>+AV58*0.7%</f>
        <v>393.02822999999995</v>
      </c>
      <c r="AW50" s="192">
        <f t="shared" si="20"/>
        <v>393.02822999999995</v>
      </c>
      <c r="AX50" s="192">
        <f t="shared" si="21"/>
        <v>0</v>
      </c>
      <c r="AY50" s="192">
        <v>0</v>
      </c>
      <c r="AZ50" s="192">
        <f>+AZ58*0.7%</f>
        <v>393.02822999999995</v>
      </c>
      <c r="BA50" s="192">
        <f t="shared" si="22"/>
        <v>393.02822999999995</v>
      </c>
      <c r="BB50" s="192">
        <f t="shared" si="23"/>
        <v>0</v>
      </c>
    </row>
    <row r="51" spans="1:54">
      <c r="A51" s="191">
        <v>6312000</v>
      </c>
      <c r="B51" s="192" t="s">
        <v>60</v>
      </c>
      <c r="C51" s="192" t="s">
        <v>141</v>
      </c>
      <c r="D51" s="193">
        <v>210</v>
      </c>
      <c r="E51" s="192"/>
      <c r="F51" s="197" t="str">
        <f t="shared" si="24"/>
        <v>0</v>
      </c>
      <c r="G51" s="192">
        <f>IFERROR(VLOOKUP(A51,[3]B300618!$A$1:$G$92,7,FALSE),0)</f>
        <v>0</v>
      </c>
      <c r="H51" s="192"/>
      <c r="I51" s="192"/>
      <c r="J51" s="192">
        <f t="shared" si="25"/>
        <v>0</v>
      </c>
      <c r="K51" s="192">
        <f>IFERROR(VLOOKUP(A51,[3]B300618!$A$1:$G$92,7,FALSE),0)</f>
        <v>0</v>
      </c>
      <c r="L51" s="192"/>
      <c r="M51" s="192">
        <f t="shared" si="26"/>
        <v>0</v>
      </c>
      <c r="N51" s="192">
        <f t="shared" si="27"/>
        <v>0</v>
      </c>
      <c r="O51" s="192">
        <f>IFERROR(VLOOKUP($A51,[3]B300618!$A$1:$G$92,7,FALSE),0)</f>
        <v>0</v>
      </c>
      <c r="P51" s="192"/>
      <c r="Q51" s="192">
        <f t="shared" si="28"/>
        <v>0</v>
      </c>
      <c r="R51" s="192">
        <f t="shared" si="29"/>
        <v>0</v>
      </c>
      <c r="S51" s="192">
        <f>IFERROR(VLOOKUP($A51,[3]B300618!$A$1:$G$92,7,FALSE),0)</f>
        <v>0</v>
      </c>
      <c r="T51" s="192"/>
      <c r="U51" s="192">
        <f t="shared" si="30"/>
        <v>0</v>
      </c>
      <c r="V51" s="192">
        <f t="shared" si="31"/>
        <v>0</v>
      </c>
      <c r="W51" s="192">
        <f>IFERROR(VLOOKUP($A51,[3]B300618!$A$1:$G$92,7,FALSE),0)</f>
        <v>0</v>
      </c>
      <c r="X51" s="192"/>
      <c r="Y51" s="192">
        <f t="shared" si="32"/>
        <v>0</v>
      </c>
      <c r="Z51" s="192">
        <f t="shared" si="33"/>
        <v>0</v>
      </c>
      <c r="AA51" s="192">
        <f>IFERROR(VLOOKUP($A51,[3]B300618!$A$1:$G$92,7,FALSE),0)</f>
        <v>0</v>
      </c>
      <c r="AB51" s="192"/>
      <c r="AC51" s="192">
        <f t="shared" si="34"/>
        <v>0</v>
      </c>
      <c r="AD51" s="192">
        <f t="shared" si="35"/>
        <v>0</v>
      </c>
      <c r="AE51" s="192">
        <v>0</v>
      </c>
      <c r="AF51" s="192">
        <f>+AF58*1%</f>
        <v>561.46889999999996</v>
      </c>
      <c r="AG51" s="192">
        <f t="shared" si="36"/>
        <v>561.46889999999996</v>
      </c>
      <c r="AH51" s="192">
        <f t="shared" si="37"/>
        <v>561.46889999999996</v>
      </c>
      <c r="AI51" s="192">
        <v>0</v>
      </c>
      <c r="AJ51" s="192">
        <f>+AJ58*1%</f>
        <v>561.46889999999996</v>
      </c>
      <c r="AK51" s="192">
        <f t="shared" si="38"/>
        <v>561.46889999999996</v>
      </c>
      <c r="AL51" s="192">
        <f t="shared" si="39"/>
        <v>0</v>
      </c>
      <c r="AM51" s="192">
        <v>0</v>
      </c>
      <c r="AN51" s="192">
        <f>+AN58*1%</f>
        <v>561.46889999999996</v>
      </c>
      <c r="AO51" s="192">
        <f t="shared" si="40"/>
        <v>561.46889999999996</v>
      </c>
      <c r="AP51" s="192">
        <f t="shared" si="41"/>
        <v>0</v>
      </c>
      <c r="AQ51" s="192">
        <v>0</v>
      </c>
      <c r="AR51" s="192">
        <f>+AR58*1%</f>
        <v>561.46889999999996</v>
      </c>
      <c r="AS51" s="192">
        <f t="shared" si="42"/>
        <v>561.46889999999996</v>
      </c>
      <c r="AT51" s="192">
        <f t="shared" si="43"/>
        <v>0</v>
      </c>
      <c r="AU51" s="192">
        <v>0</v>
      </c>
      <c r="AV51" s="192">
        <f>+AV58*1%</f>
        <v>561.46889999999996</v>
      </c>
      <c r="AW51" s="192">
        <f t="shared" si="20"/>
        <v>561.46889999999996</v>
      </c>
      <c r="AX51" s="192">
        <f t="shared" si="21"/>
        <v>0</v>
      </c>
      <c r="AY51" s="192">
        <v>0</v>
      </c>
      <c r="AZ51" s="192">
        <f>+AZ58*1%</f>
        <v>561.46889999999996</v>
      </c>
      <c r="BA51" s="192">
        <f t="shared" si="22"/>
        <v>561.46889999999996</v>
      </c>
      <c r="BB51" s="192">
        <f t="shared" si="23"/>
        <v>0</v>
      </c>
    </row>
    <row r="52" spans="1:54">
      <c r="A52" s="191">
        <v>6333000</v>
      </c>
      <c r="B52" s="192" t="s">
        <v>61</v>
      </c>
      <c r="C52" s="192" t="s">
        <v>141</v>
      </c>
      <c r="D52" s="193">
        <v>210</v>
      </c>
      <c r="E52" s="192"/>
      <c r="F52" s="197" t="str">
        <f t="shared" si="24"/>
        <v>0</v>
      </c>
      <c r="G52" s="192">
        <f>IFERROR(VLOOKUP(A52,[3]B300618!$A$1:$G$92,7,FALSE),0)</f>
        <v>0</v>
      </c>
      <c r="H52" s="192"/>
      <c r="I52" s="192"/>
      <c r="J52" s="192">
        <f t="shared" si="25"/>
        <v>0</v>
      </c>
      <c r="K52" s="192">
        <f>IFERROR(VLOOKUP(A52,[3]B300618!$A$1:$G$92,7,FALSE),0)</f>
        <v>0</v>
      </c>
      <c r="L52" s="192"/>
      <c r="M52" s="192">
        <f t="shared" si="26"/>
        <v>0</v>
      </c>
      <c r="N52" s="192">
        <f t="shared" si="27"/>
        <v>0</v>
      </c>
      <c r="O52" s="192">
        <f>IFERROR(VLOOKUP($A52,[3]B300618!$A$1:$G$92,7,FALSE),0)</f>
        <v>0</v>
      </c>
      <c r="P52" s="192"/>
      <c r="Q52" s="192">
        <f t="shared" si="28"/>
        <v>0</v>
      </c>
      <c r="R52" s="192">
        <f t="shared" si="29"/>
        <v>0</v>
      </c>
      <c r="S52" s="192">
        <f>IFERROR(VLOOKUP($A52,[3]B300618!$A$1:$G$92,7,FALSE),0)</f>
        <v>0</v>
      </c>
      <c r="T52" s="192"/>
      <c r="U52" s="192">
        <f t="shared" si="30"/>
        <v>0</v>
      </c>
      <c r="V52" s="192">
        <f t="shared" si="31"/>
        <v>0</v>
      </c>
      <c r="W52" s="192">
        <f>IFERROR(VLOOKUP($A52,[3]B300618!$A$1:$G$92,7,FALSE),0)</f>
        <v>0</v>
      </c>
      <c r="X52" s="192"/>
      <c r="Y52" s="192">
        <f t="shared" si="32"/>
        <v>0</v>
      </c>
      <c r="Z52" s="192">
        <f t="shared" si="33"/>
        <v>0</v>
      </c>
      <c r="AA52" s="192">
        <f>IFERROR(VLOOKUP($A52,[3]B300618!$A$1:$G$92,7,FALSE),0)</f>
        <v>0</v>
      </c>
      <c r="AB52" s="192"/>
      <c r="AC52" s="192">
        <f t="shared" si="34"/>
        <v>0</v>
      </c>
      <c r="AD52" s="192">
        <f t="shared" si="35"/>
        <v>0</v>
      </c>
      <c r="AE52" s="192">
        <v>0</v>
      </c>
      <c r="AF52" s="192">
        <f>+AF58*0.45%</f>
        <v>252.66100500000002</v>
      </c>
      <c r="AG52" s="192">
        <f t="shared" si="36"/>
        <v>252.66100500000002</v>
      </c>
      <c r="AH52" s="192">
        <f t="shared" si="37"/>
        <v>252.66100500000002</v>
      </c>
      <c r="AI52" s="192">
        <v>0</v>
      </c>
      <c r="AJ52" s="192">
        <f>+AJ58*0.45%</f>
        <v>252.66100500000002</v>
      </c>
      <c r="AK52" s="192">
        <f t="shared" si="38"/>
        <v>252.66100500000002</v>
      </c>
      <c r="AL52" s="192">
        <f t="shared" si="39"/>
        <v>0</v>
      </c>
      <c r="AM52" s="192">
        <v>0</v>
      </c>
      <c r="AN52" s="192">
        <f>+AN58*0.45%</f>
        <v>252.66100500000002</v>
      </c>
      <c r="AO52" s="192">
        <f t="shared" si="40"/>
        <v>252.66100500000002</v>
      </c>
      <c r="AP52" s="192">
        <f t="shared" si="41"/>
        <v>0</v>
      </c>
      <c r="AQ52" s="192">
        <v>0</v>
      </c>
      <c r="AR52" s="192">
        <f>+AR58*0.45%</f>
        <v>252.66100500000002</v>
      </c>
      <c r="AS52" s="192">
        <f t="shared" si="42"/>
        <v>252.66100500000002</v>
      </c>
      <c r="AT52" s="192">
        <f t="shared" si="43"/>
        <v>0</v>
      </c>
      <c r="AU52" s="192">
        <v>0</v>
      </c>
      <c r="AV52" s="192">
        <f>+AV58*0.45%</f>
        <v>252.66100500000002</v>
      </c>
      <c r="AW52" s="192">
        <f t="shared" si="20"/>
        <v>252.66100500000002</v>
      </c>
      <c r="AX52" s="192">
        <f t="shared" si="21"/>
        <v>0</v>
      </c>
      <c r="AY52" s="192">
        <v>0</v>
      </c>
      <c r="AZ52" s="192">
        <f>+AZ58*0.45%</f>
        <v>252.66100500000002</v>
      </c>
      <c r="BA52" s="192">
        <f t="shared" si="22"/>
        <v>252.66100500000002</v>
      </c>
      <c r="BB52" s="192">
        <f t="shared" si="23"/>
        <v>0</v>
      </c>
    </row>
    <row r="53" spans="1:54">
      <c r="A53" s="191">
        <v>6334100</v>
      </c>
      <c r="B53" s="192" t="s">
        <v>62</v>
      </c>
      <c r="C53" s="192" t="s">
        <v>141</v>
      </c>
      <c r="D53" s="193">
        <v>210</v>
      </c>
      <c r="E53" s="192"/>
      <c r="F53" s="197" t="str">
        <f t="shared" si="24"/>
        <v>0</v>
      </c>
      <c r="G53" s="192">
        <f>IFERROR(VLOOKUP(A53,[3]B300618!$A$1:$G$92,7,FALSE),0)</f>
        <v>0</v>
      </c>
      <c r="H53" s="192"/>
      <c r="I53" s="192"/>
      <c r="J53" s="192">
        <f t="shared" si="25"/>
        <v>0</v>
      </c>
      <c r="K53" s="192">
        <f>IFERROR(VLOOKUP(A53,[3]B300618!$A$1:$G$92,7,FALSE),0)</f>
        <v>0</v>
      </c>
      <c r="L53" s="192"/>
      <c r="M53" s="192">
        <f t="shared" si="26"/>
        <v>0</v>
      </c>
      <c r="N53" s="192">
        <f t="shared" si="27"/>
        <v>0</v>
      </c>
      <c r="O53" s="192">
        <f>IFERROR(VLOOKUP($A53,[3]B300618!$A$1:$G$92,7,FALSE),0)</f>
        <v>0</v>
      </c>
      <c r="P53" s="192"/>
      <c r="Q53" s="192">
        <f t="shared" si="28"/>
        <v>0</v>
      </c>
      <c r="R53" s="192">
        <f t="shared" si="29"/>
        <v>0</v>
      </c>
      <c r="S53" s="192">
        <f>IFERROR(VLOOKUP($A53,[3]B300618!$A$1:$G$92,7,FALSE),0)</f>
        <v>0</v>
      </c>
      <c r="T53" s="192"/>
      <c r="U53" s="192">
        <f t="shared" si="30"/>
        <v>0</v>
      </c>
      <c r="V53" s="192">
        <f t="shared" si="31"/>
        <v>0</v>
      </c>
      <c r="W53" s="192">
        <f>IFERROR(VLOOKUP($A53,[3]B300618!$A$1:$G$92,7,FALSE),0)</f>
        <v>0</v>
      </c>
      <c r="X53" s="192"/>
      <c r="Y53" s="192">
        <f t="shared" si="32"/>
        <v>0</v>
      </c>
      <c r="Z53" s="192">
        <f t="shared" si="33"/>
        <v>0</v>
      </c>
      <c r="AA53" s="192">
        <f>IFERROR(VLOOKUP($A53,[3]B300618!$A$1:$G$92,7,FALSE),0)</f>
        <v>0</v>
      </c>
      <c r="AB53" s="192"/>
      <c r="AC53" s="192">
        <f t="shared" si="34"/>
        <v>0</v>
      </c>
      <c r="AD53" s="192">
        <f t="shared" si="35"/>
        <v>0</v>
      </c>
      <c r="AE53" s="192">
        <v>0</v>
      </c>
      <c r="AF53" s="192"/>
      <c r="AG53" s="192">
        <f t="shared" si="36"/>
        <v>0</v>
      </c>
      <c r="AH53" s="192">
        <f t="shared" si="37"/>
        <v>0</v>
      </c>
      <c r="AI53" s="192">
        <v>0</v>
      </c>
      <c r="AJ53" s="192"/>
      <c r="AK53" s="192">
        <f t="shared" si="38"/>
        <v>0</v>
      </c>
      <c r="AL53" s="192">
        <f t="shared" si="39"/>
        <v>0</v>
      </c>
      <c r="AM53" s="192">
        <v>0</v>
      </c>
      <c r="AN53" s="192"/>
      <c r="AO53" s="192">
        <f t="shared" si="40"/>
        <v>0</v>
      </c>
      <c r="AP53" s="192">
        <f t="shared" si="41"/>
        <v>0</v>
      </c>
      <c r="AQ53" s="192">
        <v>0</v>
      </c>
      <c r="AR53" s="192"/>
      <c r="AS53" s="192">
        <f t="shared" si="42"/>
        <v>0</v>
      </c>
      <c r="AT53" s="192">
        <f t="shared" si="43"/>
        <v>0</v>
      </c>
      <c r="AU53" s="192">
        <v>0</v>
      </c>
      <c r="AV53" s="192"/>
      <c r="AW53" s="192">
        <f t="shared" si="20"/>
        <v>0</v>
      </c>
      <c r="AX53" s="192">
        <f t="shared" si="21"/>
        <v>0</v>
      </c>
      <c r="AY53" s="192">
        <v>0</v>
      </c>
      <c r="AZ53" s="192"/>
      <c r="BA53" s="192">
        <f t="shared" si="22"/>
        <v>0</v>
      </c>
      <c r="BB53" s="192">
        <f t="shared" si="23"/>
        <v>0</v>
      </c>
    </row>
    <row r="54" spans="1:54">
      <c r="A54" s="191">
        <v>6338000</v>
      </c>
      <c r="B54" s="192" t="s">
        <v>109</v>
      </c>
      <c r="C54" s="192" t="s">
        <v>142</v>
      </c>
      <c r="D54" s="193">
        <v>210</v>
      </c>
      <c r="E54" s="192"/>
      <c r="F54" s="197" t="str">
        <f t="shared" si="24"/>
        <v>0</v>
      </c>
      <c r="G54" s="192">
        <f>IFERROR(VLOOKUP(A54,[3]B300618!$A$1:$G$92,7,FALSE),0)</f>
        <v>0</v>
      </c>
      <c r="H54" s="192"/>
      <c r="I54" s="192"/>
      <c r="J54" s="192">
        <f t="shared" si="25"/>
        <v>0</v>
      </c>
      <c r="K54" s="192">
        <f>IFERROR(VLOOKUP(A54,[3]B300618!$A$1:$G$92,7,FALSE),0)</f>
        <v>0</v>
      </c>
      <c r="L54" s="192"/>
      <c r="M54" s="192">
        <f t="shared" si="26"/>
        <v>0</v>
      </c>
      <c r="N54" s="192">
        <f t="shared" si="27"/>
        <v>0</v>
      </c>
      <c r="O54" s="192">
        <f>IFERROR(VLOOKUP($A54,[3]B300618!$A$1:$G$92,7,FALSE),0)</f>
        <v>0</v>
      </c>
      <c r="P54" s="192"/>
      <c r="Q54" s="192">
        <f t="shared" si="28"/>
        <v>0</v>
      </c>
      <c r="R54" s="192">
        <f t="shared" si="29"/>
        <v>0</v>
      </c>
      <c r="S54" s="192">
        <f>IFERROR(VLOOKUP($A54,[3]B300618!$A$1:$G$92,7,FALSE),0)</f>
        <v>0</v>
      </c>
      <c r="T54" s="192"/>
      <c r="U54" s="192">
        <f t="shared" si="30"/>
        <v>0</v>
      </c>
      <c r="V54" s="192">
        <f t="shared" si="31"/>
        <v>0</v>
      </c>
      <c r="W54" s="192">
        <f>IFERROR(VLOOKUP($A54,[3]B300618!$A$1:$G$92,7,FALSE),0)</f>
        <v>0</v>
      </c>
      <c r="X54" s="192"/>
      <c r="Y54" s="192">
        <f t="shared" si="32"/>
        <v>0</v>
      </c>
      <c r="Z54" s="192">
        <f t="shared" si="33"/>
        <v>0</v>
      </c>
      <c r="AA54" s="192">
        <f>IFERROR(VLOOKUP($A54,[3]B300618!$A$1:$G$92,7,FALSE),0)</f>
        <v>0</v>
      </c>
      <c r="AB54" s="192"/>
      <c r="AC54" s="192">
        <f t="shared" si="34"/>
        <v>0</v>
      </c>
      <c r="AD54" s="192">
        <f t="shared" si="35"/>
        <v>0</v>
      </c>
      <c r="AE54" s="192">
        <v>0</v>
      </c>
      <c r="AF54" s="192">
        <f>F54*7-AE54</f>
        <v>0</v>
      </c>
      <c r="AG54" s="192">
        <f t="shared" si="36"/>
        <v>0</v>
      </c>
      <c r="AH54" s="192">
        <f t="shared" si="37"/>
        <v>0</v>
      </c>
      <c r="AI54" s="192">
        <v>0</v>
      </c>
      <c r="AJ54" s="192">
        <f>J54*7-AI54</f>
        <v>0</v>
      </c>
      <c r="AK54" s="192">
        <f t="shared" si="38"/>
        <v>0</v>
      </c>
      <c r="AL54" s="192">
        <f t="shared" si="39"/>
        <v>0</v>
      </c>
      <c r="AM54" s="192">
        <v>0</v>
      </c>
      <c r="AN54" s="192">
        <f>N54*7-AM54</f>
        <v>0</v>
      </c>
      <c r="AO54" s="192">
        <f t="shared" si="40"/>
        <v>0</v>
      </c>
      <c r="AP54" s="192">
        <f t="shared" si="41"/>
        <v>0</v>
      </c>
      <c r="AQ54" s="192">
        <v>0</v>
      </c>
      <c r="AR54" s="192">
        <f>R54*7-AQ54</f>
        <v>0</v>
      </c>
      <c r="AS54" s="192">
        <f t="shared" si="42"/>
        <v>0</v>
      </c>
      <c r="AT54" s="192">
        <f t="shared" si="43"/>
        <v>0</v>
      </c>
      <c r="AU54" s="192">
        <v>0</v>
      </c>
      <c r="AV54" s="192">
        <f>V54*7-AU54</f>
        <v>0</v>
      </c>
      <c r="AW54" s="192">
        <f t="shared" si="20"/>
        <v>0</v>
      </c>
      <c r="AX54" s="192">
        <f t="shared" si="21"/>
        <v>0</v>
      </c>
      <c r="AY54" s="192">
        <v>0</v>
      </c>
      <c r="AZ54" s="192">
        <f>Z54*7-AY54</f>
        <v>0</v>
      </c>
      <c r="BA54" s="192">
        <f t="shared" si="22"/>
        <v>0</v>
      </c>
      <c r="BB54" s="192">
        <f t="shared" si="23"/>
        <v>0</v>
      </c>
    </row>
    <row r="55" spans="1:54">
      <c r="A55" s="191">
        <v>6351100</v>
      </c>
      <c r="B55" s="192" t="s">
        <v>63</v>
      </c>
      <c r="C55" s="192" t="s">
        <v>144</v>
      </c>
      <c r="D55" s="193">
        <v>210</v>
      </c>
      <c r="E55" s="192">
        <f>(20781*1.02)+550</f>
        <v>21746.62</v>
      </c>
      <c r="F55" s="197">
        <f t="shared" si="24"/>
        <v>1812.2183333333332</v>
      </c>
      <c r="G55" s="192">
        <f>IFERROR(VLOOKUP(A55,[3]B300618!$A$1:$G$92,7,FALSE),0)</f>
        <v>0</v>
      </c>
      <c r="H55" s="192"/>
      <c r="I55" s="192"/>
      <c r="J55" s="192">
        <f t="shared" si="25"/>
        <v>0</v>
      </c>
      <c r="K55" s="192">
        <f>IFERROR(VLOOKUP(A55,[3]B300618!$A$1:$G$92,7,FALSE),0)</f>
        <v>0</v>
      </c>
      <c r="L55" s="192"/>
      <c r="M55" s="192">
        <f t="shared" si="26"/>
        <v>0</v>
      </c>
      <c r="N55" s="192">
        <f t="shared" si="27"/>
        <v>0</v>
      </c>
      <c r="O55" s="192">
        <f>IFERROR(VLOOKUP($A55,[3]B300618!$A$1:$G$92,7,FALSE),0)</f>
        <v>0</v>
      </c>
      <c r="P55" s="192"/>
      <c r="Q55" s="192">
        <f t="shared" si="28"/>
        <v>0</v>
      </c>
      <c r="R55" s="192">
        <f t="shared" si="29"/>
        <v>0</v>
      </c>
      <c r="S55" s="192">
        <f>IFERROR(VLOOKUP($A55,[3]B300618!$A$1:$G$92,7,FALSE),0)</f>
        <v>0</v>
      </c>
      <c r="T55" s="192"/>
      <c r="U55" s="192">
        <f t="shared" si="30"/>
        <v>0</v>
      </c>
      <c r="V55" s="192">
        <f t="shared" si="31"/>
        <v>0</v>
      </c>
      <c r="W55" s="192">
        <f>IFERROR(VLOOKUP($A55,[3]B300618!$A$1:$G$92,7,FALSE),0)</f>
        <v>0</v>
      </c>
      <c r="X55" s="192"/>
      <c r="Y55" s="192">
        <f t="shared" si="32"/>
        <v>0</v>
      </c>
      <c r="Z55" s="192">
        <f t="shared" si="33"/>
        <v>0</v>
      </c>
      <c r="AA55" s="192">
        <f>IFERROR(VLOOKUP($A55,[3]B300618!$A$1:$G$92,7,FALSE),0)</f>
        <v>0</v>
      </c>
      <c r="AB55" s="192"/>
      <c r="AC55" s="192">
        <f t="shared" si="34"/>
        <v>0</v>
      </c>
      <c r="AD55" s="192">
        <f t="shared" si="35"/>
        <v>0</v>
      </c>
      <c r="AE55" s="192">
        <v>0</v>
      </c>
      <c r="AF55" s="192">
        <f>+F55*AF$1</f>
        <v>12685.528333333332</v>
      </c>
      <c r="AG55" s="192">
        <f t="shared" si="36"/>
        <v>12685.528333333332</v>
      </c>
      <c r="AH55" s="192">
        <f t="shared" si="37"/>
        <v>12685.528333333332</v>
      </c>
      <c r="AI55" s="192">
        <v>0</v>
      </c>
      <c r="AJ55" s="192">
        <f>+J55*AJ$1</f>
        <v>0</v>
      </c>
      <c r="AK55" s="192">
        <f t="shared" si="38"/>
        <v>0</v>
      </c>
      <c r="AL55" s="192">
        <f t="shared" si="39"/>
        <v>-12685.528333333332</v>
      </c>
      <c r="AM55" s="192">
        <v>0</v>
      </c>
      <c r="AN55" s="192">
        <f>+N55*AN$1</f>
        <v>0</v>
      </c>
      <c r="AO55" s="192">
        <f t="shared" si="40"/>
        <v>0</v>
      </c>
      <c r="AP55" s="192">
        <f t="shared" si="41"/>
        <v>0</v>
      </c>
      <c r="AQ55" s="192">
        <v>0</v>
      </c>
      <c r="AR55" s="192">
        <f>+R55*AR$1</f>
        <v>0</v>
      </c>
      <c r="AS55" s="192">
        <f t="shared" si="42"/>
        <v>0</v>
      </c>
      <c r="AT55" s="192">
        <f t="shared" si="43"/>
        <v>0</v>
      </c>
      <c r="AU55" s="192">
        <v>0</v>
      </c>
      <c r="AV55" s="192">
        <f>+V55*AV$1</f>
        <v>0</v>
      </c>
      <c r="AW55" s="192">
        <f t="shared" si="20"/>
        <v>0</v>
      </c>
      <c r="AX55" s="192">
        <f t="shared" si="21"/>
        <v>0</v>
      </c>
      <c r="AY55" s="192">
        <v>0</v>
      </c>
      <c r="AZ55" s="192">
        <f>+Z55*AZ$1</f>
        <v>0</v>
      </c>
      <c r="BA55" s="192">
        <f t="shared" si="22"/>
        <v>0</v>
      </c>
      <c r="BB55" s="192">
        <f t="shared" si="23"/>
        <v>0</v>
      </c>
    </row>
    <row r="56" spans="1:54">
      <c r="A56" s="191">
        <v>6375000</v>
      </c>
      <c r="B56" s="192" t="s">
        <v>110</v>
      </c>
      <c r="C56" s="192" t="s">
        <v>143</v>
      </c>
      <c r="D56" s="193">
        <v>210</v>
      </c>
      <c r="E56" s="192">
        <v>12000</v>
      </c>
      <c r="F56" s="197">
        <f t="shared" si="24"/>
        <v>1000</v>
      </c>
      <c r="G56" s="192">
        <f>IFERROR(VLOOKUP(A56,[3]B300618!$A$1:$G$92,7,FALSE),0)</f>
        <v>0</v>
      </c>
      <c r="H56" s="192"/>
      <c r="I56" s="192"/>
      <c r="J56" s="192">
        <f t="shared" si="25"/>
        <v>0</v>
      </c>
      <c r="K56" s="192">
        <f>IFERROR(VLOOKUP(A56,[3]B300618!$A$1:$G$92,7,FALSE),0)</f>
        <v>0</v>
      </c>
      <c r="L56" s="192"/>
      <c r="M56" s="192">
        <f t="shared" si="26"/>
        <v>0</v>
      </c>
      <c r="N56" s="192">
        <f t="shared" si="27"/>
        <v>0</v>
      </c>
      <c r="O56" s="192">
        <f>IFERROR(VLOOKUP($A56,[3]B300618!$A$1:$G$92,7,FALSE),0)</f>
        <v>0</v>
      </c>
      <c r="P56" s="192"/>
      <c r="Q56" s="192">
        <f t="shared" si="28"/>
        <v>0</v>
      </c>
      <c r="R56" s="192">
        <f t="shared" si="29"/>
        <v>0</v>
      </c>
      <c r="S56" s="192">
        <f>IFERROR(VLOOKUP($A56,[3]B300618!$A$1:$G$92,7,FALSE),0)</f>
        <v>0</v>
      </c>
      <c r="T56" s="192"/>
      <c r="U56" s="192">
        <f t="shared" si="30"/>
        <v>0</v>
      </c>
      <c r="V56" s="192">
        <f t="shared" si="31"/>
        <v>0</v>
      </c>
      <c r="W56" s="192">
        <f>IFERROR(VLOOKUP($A56,[3]B300618!$A$1:$G$92,7,FALSE),0)</f>
        <v>0</v>
      </c>
      <c r="X56" s="192"/>
      <c r="Y56" s="192">
        <f t="shared" si="32"/>
        <v>0</v>
      </c>
      <c r="Z56" s="192">
        <f t="shared" si="33"/>
        <v>0</v>
      </c>
      <c r="AA56" s="192">
        <f>IFERROR(VLOOKUP($A56,[3]B300618!$A$1:$G$92,7,FALSE),0)</f>
        <v>0</v>
      </c>
      <c r="AB56" s="192"/>
      <c r="AC56" s="192">
        <f t="shared" si="34"/>
        <v>0</v>
      </c>
      <c r="AD56" s="192">
        <f t="shared" si="35"/>
        <v>0</v>
      </c>
      <c r="AE56" s="192">
        <v>0</v>
      </c>
      <c r="AF56" s="192">
        <f>+F56*AF$1</f>
        <v>7000</v>
      </c>
      <c r="AG56" s="192">
        <f t="shared" si="36"/>
        <v>7000</v>
      </c>
      <c r="AH56" s="192">
        <f t="shared" si="37"/>
        <v>7000</v>
      </c>
      <c r="AI56" s="192">
        <v>0</v>
      </c>
      <c r="AJ56" s="192">
        <f>+J56*AJ$1</f>
        <v>0</v>
      </c>
      <c r="AK56" s="192">
        <f t="shared" si="38"/>
        <v>0</v>
      </c>
      <c r="AL56" s="192">
        <f t="shared" si="39"/>
        <v>-7000</v>
      </c>
      <c r="AM56" s="192">
        <v>0</v>
      </c>
      <c r="AN56" s="192">
        <f>+N56*AN$1</f>
        <v>0</v>
      </c>
      <c r="AO56" s="192">
        <f t="shared" si="40"/>
        <v>0</v>
      </c>
      <c r="AP56" s="192">
        <f t="shared" si="41"/>
        <v>0</v>
      </c>
      <c r="AQ56" s="192">
        <v>0</v>
      </c>
      <c r="AR56" s="192">
        <f>+R56*AR$1</f>
        <v>0</v>
      </c>
      <c r="AS56" s="192">
        <f t="shared" si="42"/>
        <v>0</v>
      </c>
      <c r="AT56" s="192">
        <f t="shared" si="43"/>
        <v>0</v>
      </c>
      <c r="AU56" s="192">
        <v>0</v>
      </c>
      <c r="AV56" s="192">
        <f>+V56*AV$1</f>
        <v>0</v>
      </c>
      <c r="AW56" s="192">
        <f t="shared" si="20"/>
        <v>0</v>
      </c>
      <c r="AX56" s="192">
        <f t="shared" si="21"/>
        <v>0</v>
      </c>
      <c r="AY56" s="192">
        <v>0</v>
      </c>
      <c r="AZ56" s="192">
        <f>+Z56*AZ$1</f>
        <v>0</v>
      </c>
      <c r="BA56" s="192">
        <f t="shared" si="22"/>
        <v>0</v>
      </c>
      <c r="BB56" s="192">
        <f t="shared" si="23"/>
        <v>0</v>
      </c>
    </row>
    <row r="57" spans="1:54">
      <c r="A57" s="191">
        <v>6378100</v>
      </c>
      <c r="B57" s="192" t="s">
        <v>64</v>
      </c>
      <c r="C57" s="192" t="s">
        <v>145</v>
      </c>
      <c r="D57" s="193">
        <v>210</v>
      </c>
      <c r="E57" s="192">
        <v>2100</v>
      </c>
      <c r="F57" s="197">
        <f t="shared" si="24"/>
        <v>175</v>
      </c>
      <c r="G57" s="192">
        <f>IFERROR(VLOOKUP(A57,[3]B300618!$A$1:$G$92,7,FALSE),0)</f>
        <v>0</v>
      </c>
      <c r="H57" s="192"/>
      <c r="I57" s="192"/>
      <c r="J57" s="192">
        <f t="shared" si="25"/>
        <v>0</v>
      </c>
      <c r="K57" s="192">
        <f>IFERROR(VLOOKUP(A57,[3]B300618!$A$1:$G$92,7,FALSE),0)</f>
        <v>0</v>
      </c>
      <c r="L57" s="192"/>
      <c r="M57" s="192">
        <f t="shared" si="26"/>
        <v>0</v>
      </c>
      <c r="N57" s="192">
        <f t="shared" si="27"/>
        <v>0</v>
      </c>
      <c r="O57" s="192">
        <f>IFERROR(VLOOKUP($A57,[3]B300618!$A$1:$G$92,7,FALSE),0)</f>
        <v>0</v>
      </c>
      <c r="P57" s="192"/>
      <c r="Q57" s="192">
        <f t="shared" si="28"/>
        <v>0</v>
      </c>
      <c r="R57" s="192">
        <f t="shared" si="29"/>
        <v>0</v>
      </c>
      <c r="S57" s="192">
        <f>IFERROR(VLOOKUP($A57,[3]B300618!$A$1:$G$92,7,FALSE),0)</f>
        <v>0</v>
      </c>
      <c r="T57" s="192"/>
      <c r="U57" s="192">
        <f t="shared" si="30"/>
        <v>0</v>
      </c>
      <c r="V57" s="192">
        <f t="shared" si="31"/>
        <v>0</v>
      </c>
      <c r="W57" s="192">
        <f>IFERROR(VLOOKUP($A57,[3]B300618!$A$1:$G$92,7,FALSE),0)</f>
        <v>0</v>
      </c>
      <c r="X57" s="192"/>
      <c r="Y57" s="192">
        <f t="shared" si="32"/>
        <v>0</v>
      </c>
      <c r="Z57" s="192">
        <f t="shared" si="33"/>
        <v>0</v>
      </c>
      <c r="AA57" s="192">
        <f>IFERROR(VLOOKUP($A57,[3]B300618!$A$1:$G$92,7,FALSE),0)</f>
        <v>0</v>
      </c>
      <c r="AB57" s="192"/>
      <c r="AC57" s="192">
        <f t="shared" si="34"/>
        <v>0</v>
      </c>
      <c r="AD57" s="192">
        <f t="shared" si="35"/>
        <v>0</v>
      </c>
      <c r="AE57" s="192">
        <v>0</v>
      </c>
      <c r="AF57" s="192"/>
      <c r="AG57" s="192">
        <f t="shared" si="36"/>
        <v>0</v>
      </c>
      <c r="AH57" s="192">
        <f t="shared" si="37"/>
        <v>0</v>
      </c>
      <c r="AI57" s="192">
        <v>0</v>
      </c>
      <c r="AJ57" s="192"/>
      <c r="AK57" s="192">
        <f t="shared" si="38"/>
        <v>0</v>
      </c>
      <c r="AL57" s="192">
        <f t="shared" si="39"/>
        <v>0</v>
      </c>
      <c r="AM57" s="192">
        <v>0</v>
      </c>
      <c r="AN57" s="192"/>
      <c r="AO57" s="192">
        <f t="shared" si="40"/>
        <v>0</v>
      </c>
      <c r="AP57" s="192">
        <f t="shared" si="41"/>
        <v>0</v>
      </c>
      <c r="AQ57" s="192">
        <v>0</v>
      </c>
      <c r="AR57" s="192"/>
      <c r="AS57" s="192">
        <f t="shared" si="42"/>
        <v>0</v>
      </c>
      <c r="AT57" s="192">
        <f t="shared" si="43"/>
        <v>0</v>
      </c>
      <c r="AU57" s="192">
        <v>0</v>
      </c>
      <c r="AV57" s="192"/>
      <c r="AW57" s="192">
        <f t="shared" si="20"/>
        <v>0</v>
      </c>
      <c r="AX57" s="192">
        <f t="shared" si="21"/>
        <v>0</v>
      </c>
      <c r="AY57" s="192">
        <v>0</v>
      </c>
      <c r="AZ57" s="192"/>
      <c r="BA57" s="192">
        <f t="shared" si="22"/>
        <v>0</v>
      </c>
      <c r="BB57" s="192">
        <f t="shared" si="23"/>
        <v>0</v>
      </c>
    </row>
    <row r="58" spans="1:54">
      <c r="A58" s="191">
        <v>6411000</v>
      </c>
      <c r="B58" s="192" t="s">
        <v>65</v>
      </c>
      <c r="C58" s="192" t="s">
        <v>158</v>
      </c>
      <c r="D58" s="193">
        <v>410</v>
      </c>
      <c r="E58" s="192"/>
      <c r="F58" s="197" t="str">
        <f t="shared" si="24"/>
        <v>0</v>
      </c>
      <c r="G58" s="192">
        <f>IFERROR(VLOOKUP(A58,[3]B300618!$A$1:$G$92,7,FALSE),0)</f>
        <v>0</v>
      </c>
      <c r="H58" s="192"/>
      <c r="I58" s="192"/>
      <c r="J58" s="192">
        <f t="shared" si="25"/>
        <v>0</v>
      </c>
      <c r="K58" s="192">
        <f>IFERROR(VLOOKUP(A58,[3]B300618!$A$1:$G$92,7,FALSE),0)</f>
        <v>0</v>
      </c>
      <c r="L58" s="192"/>
      <c r="M58" s="192">
        <f t="shared" si="26"/>
        <v>0</v>
      </c>
      <c r="N58" s="192">
        <f t="shared" si="27"/>
        <v>0</v>
      </c>
      <c r="O58" s="192">
        <f>IFERROR(VLOOKUP($A58,[3]B300618!$A$1:$G$92,7,FALSE),0)</f>
        <v>0</v>
      </c>
      <c r="P58" s="192"/>
      <c r="Q58" s="192">
        <f t="shared" si="28"/>
        <v>0</v>
      </c>
      <c r="R58" s="192">
        <f t="shared" si="29"/>
        <v>0</v>
      </c>
      <c r="S58" s="192">
        <f>IFERROR(VLOOKUP($A58,[3]B300618!$A$1:$G$92,7,FALSE),0)</f>
        <v>0</v>
      </c>
      <c r="T58" s="192"/>
      <c r="U58" s="192">
        <f t="shared" si="30"/>
        <v>0</v>
      </c>
      <c r="V58" s="192">
        <f t="shared" si="31"/>
        <v>0</v>
      </c>
      <c r="W58" s="192">
        <f>IFERROR(VLOOKUP($A58,[3]B300618!$A$1:$G$92,7,FALSE),0)</f>
        <v>0</v>
      </c>
      <c r="X58" s="192"/>
      <c r="Y58" s="192">
        <f t="shared" si="32"/>
        <v>0</v>
      </c>
      <c r="Z58" s="192">
        <f t="shared" si="33"/>
        <v>0</v>
      </c>
      <c r="AA58" s="192">
        <f>IFERROR(VLOOKUP($A58,[3]B300618!$A$1:$G$92,7,FALSE),0)</f>
        <v>0</v>
      </c>
      <c r="AB58" s="192"/>
      <c r="AC58" s="192">
        <f t="shared" si="34"/>
        <v>0</v>
      </c>
      <c r="AD58" s="192">
        <f t="shared" si="35"/>
        <v>0</v>
      </c>
      <c r="AE58" s="192">
        <v>0</v>
      </c>
      <c r="AF58" s="192">
        <v>56146.89</v>
      </c>
      <c r="AG58" s="192">
        <f t="shared" si="36"/>
        <v>56146.89</v>
      </c>
      <c r="AH58" s="192">
        <f t="shared" si="37"/>
        <v>56146.89</v>
      </c>
      <c r="AI58" s="192">
        <v>0</v>
      </c>
      <c r="AJ58" s="192">
        <v>56146.89</v>
      </c>
      <c r="AK58" s="192">
        <f t="shared" si="38"/>
        <v>56146.89</v>
      </c>
      <c r="AL58" s="192">
        <f t="shared" si="39"/>
        <v>0</v>
      </c>
      <c r="AM58" s="192">
        <v>0</v>
      </c>
      <c r="AN58" s="192">
        <v>56146.89</v>
      </c>
      <c r="AO58" s="192">
        <f t="shared" si="40"/>
        <v>56146.89</v>
      </c>
      <c r="AP58" s="192">
        <f t="shared" si="41"/>
        <v>0</v>
      </c>
      <c r="AQ58" s="192">
        <v>0</v>
      </c>
      <c r="AR58" s="192">
        <v>56146.89</v>
      </c>
      <c r="AS58" s="192">
        <f t="shared" si="42"/>
        <v>56146.89</v>
      </c>
      <c r="AT58" s="192">
        <f t="shared" si="43"/>
        <v>0</v>
      </c>
      <c r="AU58" s="192">
        <v>0</v>
      </c>
      <c r="AV58" s="192">
        <v>56146.89</v>
      </c>
      <c r="AW58" s="192">
        <f t="shared" si="20"/>
        <v>56146.89</v>
      </c>
      <c r="AX58" s="192">
        <f t="shared" si="21"/>
        <v>0</v>
      </c>
      <c r="AY58" s="192">
        <v>0</v>
      </c>
      <c r="AZ58" s="192">
        <v>56146.89</v>
      </c>
      <c r="BA58" s="192">
        <f t="shared" si="22"/>
        <v>56146.89</v>
      </c>
      <c r="BB58" s="192">
        <f t="shared" si="23"/>
        <v>0</v>
      </c>
    </row>
    <row r="59" spans="1:54">
      <c r="A59" s="193">
        <v>6411100</v>
      </c>
      <c r="B59" s="192" t="s">
        <v>146</v>
      </c>
      <c r="C59" s="192" t="s">
        <v>148</v>
      </c>
      <c r="D59" s="193">
        <v>410</v>
      </c>
      <c r="E59" s="192"/>
      <c r="F59" s="197" t="str">
        <f t="shared" si="24"/>
        <v>0</v>
      </c>
      <c r="G59" s="192">
        <f>IFERROR(VLOOKUP(A59,[3]B300618!$A$1:$G$92,7,FALSE),0)</f>
        <v>0</v>
      </c>
      <c r="H59" s="192"/>
      <c r="I59" s="192"/>
      <c r="J59" s="192">
        <f t="shared" si="25"/>
        <v>0</v>
      </c>
      <c r="K59" s="192">
        <f>IFERROR(VLOOKUP(A59,[3]B300618!$A$1:$G$92,7,FALSE),0)</f>
        <v>0</v>
      </c>
      <c r="L59" s="192"/>
      <c r="M59" s="192">
        <f t="shared" si="26"/>
        <v>0</v>
      </c>
      <c r="N59" s="192">
        <f t="shared" si="27"/>
        <v>0</v>
      </c>
      <c r="O59" s="192">
        <f>IFERROR(VLOOKUP($A59,[3]B300618!$A$1:$G$92,7,FALSE),0)</f>
        <v>0</v>
      </c>
      <c r="P59" s="192"/>
      <c r="Q59" s="192">
        <f t="shared" si="28"/>
        <v>0</v>
      </c>
      <c r="R59" s="192">
        <f t="shared" si="29"/>
        <v>0</v>
      </c>
      <c r="S59" s="192">
        <f>IFERROR(VLOOKUP($A59,[3]B300618!$A$1:$G$92,7,FALSE),0)</f>
        <v>0</v>
      </c>
      <c r="T59" s="192"/>
      <c r="U59" s="192">
        <f t="shared" si="30"/>
        <v>0</v>
      </c>
      <c r="V59" s="192">
        <f t="shared" si="31"/>
        <v>0</v>
      </c>
      <c r="W59" s="192">
        <f>IFERROR(VLOOKUP($A59,[3]B300618!$A$1:$G$92,7,FALSE),0)</f>
        <v>0</v>
      </c>
      <c r="X59" s="192"/>
      <c r="Y59" s="192">
        <f t="shared" si="32"/>
        <v>0</v>
      </c>
      <c r="Z59" s="192">
        <f t="shared" si="33"/>
        <v>0</v>
      </c>
      <c r="AA59" s="192">
        <f>IFERROR(VLOOKUP($A59,[3]B300618!$A$1:$G$92,7,FALSE),0)</f>
        <v>0</v>
      </c>
      <c r="AB59" s="192"/>
      <c r="AC59" s="192">
        <f t="shared" si="34"/>
        <v>0</v>
      </c>
      <c r="AD59" s="192">
        <f t="shared" si="35"/>
        <v>0</v>
      </c>
      <c r="AE59" s="192">
        <v>0</v>
      </c>
      <c r="AF59" s="192">
        <v>18032</v>
      </c>
      <c r="AG59" s="192">
        <f t="shared" si="36"/>
        <v>18032</v>
      </c>
      <c r="AH59" s="192">
        <f t="shared" si="37"/>
        <v>18032</v>
      </c>
      <c r="AI59" s="192">
        <v>0</v>
      </c>
      <c r="AJ59" s="192">
        <v>18032</v>
      </c>
      <c r="AK59" s="192">
        <f t="shared" si="38"/>
        <v>18032</v>
      </c>
      <c r="AL59" s="192">
        <f t="shared" si="39"/>
        <v>0</v>
      </c>
      <c r="AM59" s="192">
        <v>0</v>
      </c>
      <c r="AN59" s="192">
        <v>18032</v>
      </c>
      <c r="AO59" s="192">
        <f t="shared" si="40"/>
        <v>18032</v>
      </c>
      <c r="AP59" s="192">
        <f t="shared" si="41"/>
        <v>0</v>
      </c>
      <c r="AQ59" s="192">
        <v>0</v>
      </c>
      <c r="AR59" s="192">
        <v>18032</v>
      </c>
      <c r="AS59" s="192">
        <f t="shared" si="42"/>
        <v>18032</v>
      </c>
      <c r="AT59" s="192">
        <f t="shared" si="43"/>
        <v>0</v>
      </c>
      <c r="AU59" s="192">
        <v>0</v>
      </c>
      <c r="AV59" s="192">
        <v>18032</v>
      </c>
      <c r="AW59" s="192">
        <f t="shared" si="20"/>
        <v>18032</v>
      </c>
      <c r="AX59" s="192">
        <f t="shared" si="21"/>
        <v>0</v>
      </c>
      <c r="AY59" s="192">
        <v>0</v>
      </c>
      <c r="AZ59" s="192">
        <v>18032</v>
      </c>
      <c r="BA59" s="192">
        <f t="shared" si="22"/>
        <v>18032</v>
      </c>
      <c r="BB59" s="192">
        <f t="shared" si="23"/>
        <v>0</v>
      </c>
    </row>
    <row r="60" spans="1:54">
      <c r="A60" s="191">
        <v>6412000</v>
      </c>
      <c r="B60" s="192" t="s">
        <v>66</v>
      </c>
      <c r="C60" s="192" t="s">
        <v>149</v>
      </c>
      <c r="D60" s="193">
        <v>411</v>
      </c>
      <c r="E60" s="192"/>
      <c r="F60" s="197" t="str">
        <f t="shared" si="24"/>
        <v>0</v>
      </c>
      <c r="G60" s="192">
        <f>IFERROR(VLOOKUP(A60,[3]B300618!$A$1:$G$92,7,FALSE),0)</f>
        <v>0</v>
      </c>
      <c r="H60" s="192"/>
      <c r="I60" s="192"/>
      <c r="J60" s="192">
        <f t="shared" si="25"/>
        <v>0</v>
      </c>
      <c r="K60" s="192">
        <f>IFERROR(VLOOKUP(A60,[3]B300618!$A$1:$G$92,7,FALSE),0)</f>
        <v>0</v>
      </c>
      <c r="L60" s="192"/>
      <c r="M60" s="192">
        <f t="shared" si="26"/>
        <v>0</v>
      </c>
      <c r="N60" s="192">
        <f t="shared" si="27"/>
        <v>0</v>
      </c>
      <c r="O60" s="192">
        <f>IFERROR(VLOOKUP($A60,[3]B300618!$A$1:$G$92,7,FALSE),0)</f>
        <v>0</v>
      </c>
      <c r="P60" s="192"/>
      <c r="Q60" s="192">
        <f t="shared" si="28"/>
        <v>0</v>
      </c>
      <c r="R60" s="192">
        <f t="shared" si="29"/>
        <v>0</v>
      </c>
      <c r="S60" s="192">
        <f>IFERROR(VLOOKUP($A60,[3]B300618!$A$1:$G$92,7,FALSE),0)</f>
        <v>0</v>
      </c>
      <c r="T60" s="192"/>
      <c r="U60" s="192">
        <f t="shared" si="30"/>
        <v>0</v>
      </c>
      <c r="V60" s="192">
        <f t="shared" si="31"/>
        <v>0</v>
      </c>
      <c r="W60" s="192">
        <f>IFERROR(VLOOKUP($A60,[3]B300618!$A$1:$G$92,7,FALSE),0)</f>
        <v>0</v>
      </c>
      <c r="X60" s="192"/>
      <c r="Y60" s="192">
        <f t="shared" si="32"/>
        <v>0</v>
      </c>
      <c r="Z60" s="192">
        <f t="shared" si="33"/>
        <v>0</v>
      </c>
      <c r="AA60" s="192">
        <f>IFERROR(VLOOKUP($A60,[3]B300618!$A$1:$G$92,7,FALSE),0)</f>
        <v>0</v>
      </c>
      <c r="AB60" s="192"/>
      <c r="AC60" s="192">
        <f t="shared" si="34"/>
        <v>0</v>
      </c>
      <c r="AD60" s="192">
        <f t="shared" si="35"/>
        <v>0</v>
      </c>
      <c r="AE60" s="192">
        <v>0</v>
      </c>
      <c r="AF60" s="192">
        <v>4545</v>
      </c>
      <c r="AG60" s="192">
        <f t="shared" si="36"/>
        <v>4545</v>
      </c>
      <c r="AH60" s="192">
        <f t="shared" si="37"/>
        <v>4545</v>
      </c>
      <c r="AI60" s="192">
        <v>0</v>
      </c>
      <c r="AJ60" s="192">
        <v>4545</v>
      </c>
      <c r="AK60" s="192">
        <f t="shared" si="38"/>
        <v>4545</v>
      </c>
      <c r="AL60" s="192">
        <f t="shared" si="39"/>
        <v>0</v>
      </c>
      <c r="AM60" s="192">
        <v>0</v>
      </c>
      <c r="AN60" s="192">
        <v>4545</v>
      </c>
      <c r="AO60" s="192">
        <f t="shared" si="40"/>
        <v>4545</v>
      </c>
      <c r="AP60" s="192">
        <f t="shared" si="41"/>
        <v>0</v>
      </c>
      <c r="AQ60" s="192">
        <v>0</v>
      </c>
      <c r="AR60" s="192">
        <v>4545</v>
      </c>
      <c r="AS60" s="192">
        <f t="shared" si="42"/>
        <v>4545</v>
      </c>
      <c r="AT60" s="192">
        <f t="shared" si="43"/>
        <v>0</v>
      </c>
      <c r="AU60" s="192">
        <v>0</v>
      </c>
      <c r="AV60" s="192">
        <v>4545</v>
      </c>
      <c r="AW60" s="192">
        <f t="shared" si="20"/>
        <v>4545</v>
      </c>
      <c r="AX60" s="192">
        <f t="shared" si="21"/>
        <v>0</v>
      </c>
      <c r="AY60" s="192">
        <v>0</v>
      </c>
      <c r="AZ60" s="192">
        <v>4545</v>
      </c>
      <c r="BA60" s="192">
        <f t="shared" si="22"/>
        <v>4545</v>
      </c>
      <c r="BB60" s="192">
        <f t="shared" si="23"/>
        <v>0</v>
      </c>
    </row>
    <row r="61" spans="1:54">
      <c r="A61" s="191">
        <v>6412100</v>
      </c>
      <c r="B61" s="192" t="s">
        <v>67</v>
      </c>
      <c r="C61" s="192" t="s">
        <v>150</v>
      </c>
      <c r="D61" s="193">
        <v>411</v>
      </c>
      <c r="E61" s="192"/>
      <c r="F61" s="197" t="str">
        <f t="shared" si="24"/>
        <v>0</v>
      </c>
      <c r="G61" s="192">
        <f>IFERROR(VLOOKUP(A61,[3]B300618!$A$1:$G$92,7,FALSE),0)</f>
        <v>0</v>
      </c>
      <c r="H61" s="192"/>
      <c r="I61" s="192"/>
      <c r="J61" s="192">
        <f t="shared" si="25"/>
        <v>0</v>
      </c>
      <c r="K61" s="192">
        <f>IFERROR(VLOOKUP(A61,[3]B300618!$A$1:$G$92,7,FALSE),0)</f>
        <v>0</v>
      </c>
      <c r="L61" s="192"/>
      <c r="M61" s="192">
        <f t="shared" si="26"/>
        <v>0</v>
      </c>
      <c r="N61" s="192">
        <f t="shared" si="27"/>
        <v>0</v>
      </c>
      <c r="O61" s="192">
        <f>IFERROR(VLOOKUP($A61,[3]B300618!$A$1:$G$92,7,FALSE),0)</f>
        <v>0</v>
      </c>
      <c r="P61" s="192"/>
      <c r="Q61" s="192">
        <f t="shared" si="28"/>
        <v>0</v>
      </c>
      <c r="R61" s="192">
        <f t="shared" si="29"/>
        <v>0</v>
      </c>
      <c r="S61" s="192">
        <f>IFERROR(VLOOKUP($A61,[3]B300618!$A$1:$G$92,7,FALSE),0)</f>
        <v>0</v>
      </c>
      <c r="T61" s="192"/>
      <c r="U61" s="192">
        <f t="shared" si="30"/>
        <v>0</v>
      </c>
      <c r="V61" s="192">
        <f t="shared" si="31"/>
        <v>0</v>
      </c>
      <c r="W61" s="192">
        <f>IFERROR(VLOOKUP($A61,[3]B300618!$A$1:$G$92,7,FALSE),0)</f>
        <v>0</v>
      </c>
      <c r="X61" s="192"/>
      <c r="Y61" s="192">
        <f t="shared" si="32"/>
        <v>0</v>
      </c>
      <c r="Z61" s="192">
        <f t="shared" si="33"/>
        <v>0</v>
      </c>
      <c r="AA61" s="192">
        <f>IFERROR(VLOOKUP($A61,[3]B300618!$A$1:$G$92,7,FALSE),0)</f>
        <v>0</v>
      </c>
      <c r="AB61" s="192"/>
      <c r="AC61" s="192">
        <f t="shared" si="34"/>
        <v>0</v>
      </c>
      <c r="AD61" s="192">
        <f t="shared" si="35"/>
        <v>0</v>
      </c>
      <c r="AE61" s="192">
        <v>0</v>
      </c>
      <c r="AF61" s="192"/>
      <c r="AG61" s="192">
        <f t="shared" si="36"/>
        <v>0</v>
      </c>
      <c r="AH61" s="192">
        <f t="shared" si="37"/>
        <v>0</v>
      </c>
      <c r="AI61" s="192">
        <v>0</v>
      </c>
      <c r="AJ61" s="192"/>
      <c r="AK61" s="192">
        <f t="shared" si="38"/>
        <v>0</v>
      </c>
      <c r="AL61" s="192">
        <f t="shared" si="39"/>
        <v>0</v>
      </c>
      <c r="AM61" s="192">
        <v>0</v>
      </c>
      <c r="AN61" s="192"/>
      <c r="AO61" s="192">
        <f t="shared" si="40"/>
        <v>0</v>
      </c>
      <c r="AP61" s="192">
        <f t="shared" si="41"/>
        <v>0</v>
      </c>
      <c r="AQ61" s="192">
        <v>0</v>
      </c>
      <c r="AR61" s="192"/>
      <c r="AS61" s="192">
        <f t="shared" si="42"/>
        <v>0</v>
      </c>
      <c r="AT61" s="192">
        <f t="shared" si="43"/>
        <v>0</v>
      </c>
      <c r="AU61" s="192">
        <v>0</v>
      </c>
      <c r="AV61" s="192"/>
      <c r="AW61" s="192">
        <f t="shared" si="20"/>
        <v>0</v>
      </c>
      <c r="AX61" s="192">
        <f t="shared" si="21"/>
        <v>0</v>
      </c>
      <c r="AY61" s="192">
        <v>0</v>
      </c>
      <c r="AZ61" s="192"/>
      <c r="BA61" s="192">
        <f t="shared" si="22"/>
        <v>0</v>
      </c>
      <c r="BB61" s="192">
        <f t="shared" si="23"/>
        <v>0</v>
      </c>
    </row>
    <row r="62" spans="1:54">
      <c r="A62" s="191">
        <v>6414000</v>
      </c>
      <c r="B62" s="192" t="s">
        <v>68</v>
      </c>
      <c r="C62" s="192" t="s">
        <v>158</v>
      </c>
      <c r="D62" s="193">
        <v>411</v>
      </c>
      <c r="E62" s="192"/>
      <c r="F62" s="197" t="str">
        <f t="shared" si="24"/>
        <v>0</v>
      </c>
      <c r="G62" s="192">
        <f>IFERROR(VLOOKUP(A62,[3]B300618!$A$1:$G$92,7,FALSE),0)</f>
        <v>0</v>
      </c>
      <c r="H62" s="192"/>
      <c r="I62" s="192"/>
      <c r="J62" s="192">
        <f t="shared" si="25"/>
        <v>0</v>
      </c>
      <c r="K62" s="192">
        <f>IFERROR(VLOOKUP(A62,[3]B300618!$A$1:$G$92,7,FALSE),0)</f>
        <v>0</v>
      </c>
      <c r="L62" s="192"/>
      <c r="M62" s="192">
        <f t="shared" si="26"/>
        <v>0</v>
      </c>
      <c r="N62" s="192">
        <f t="shared" si="27"/>
        <v>0</v>
      </c>
      <c r="O62" s="192">
        <f>IFERROR(VLOOKUP($A62,[3]B300618!$A$1:$G$92,7,FALSE),0)</f>
        <v>0</v>
      </c>
      <c r="P62" s="192"/>
      <c r="Q62" s="192">
        <f t="shared" si="28"/>
        <v>0</v>
      </c>
      <c r="R62" s="192">
        <f t="shared" si="29"/>
        <v>0</v>
      </c>
      <c r="S62" s="192">
        <f>IFERROR(VLOOKUP($A62,[3]B300618!$A$1:$G$92,7,FALSE),0)</f>
        <v>0</v>
      </c>
      <c r="T62" s="192"/>
      <c r="U62" s="192">
        <f t="shared" si="30"/>
        <v>0</v>
      </c>
      <c r="V62" s="192">
        <f t="shared" si="31"/>
        <v>0</v>
      </c>
      <c r="W62" s="192">
        <f>IFERROR(VLOOKUP($A62,[3]B300618!$A$1:$G$92,7,FALSE),0)</f>
        <v>0</v>
      </c>
      <c r="X62" s="192"/>
      <c r="Y62" s="192">
        <f t="shared" si="32"/>
        <v>0</v>
      </c>
      <c r="Z62" s="192">
        <f t="shared" si="33"/>
        <v>0</v>
      </c>
      <c r="AA62" s="192">
        <f>IFERROR(VLOOKUP($A62,[3]B300618!$A$1:$G$92,7,FALSE),0)</f>
        <v>0</v>
      </c>
      <c r="AB62" s="192"/>
      <c r="AC62" s="192">
        <f t="shared" si="34"/>
        <v>0</v>
      </c>
      <c r="AD62" s="192">
        <f t="shared" si="35"/>
        <v>0</v>
      </c>
      <c r="AE62" s="192">
        <v>0</v>
      </c>
      <c r="AF62" s="192">
        <f>+F62*7</f>
        <v>0</v>
      </c>
      <c r="AG62" s="192">
        <f t="shared" si="36"/>
        <v>0</v>
      </c>
      <c r="AH62" s="192">
        <f t="shared" si="37"/>
        <v>0</v>
      </c>
      <c r="AI62" s="192">
        <v>0</v>
      </c>
      <c r="AJ62" s="192">
        <f>+J62*7</f>
        <v>0</v>
      </c>
      <c r="AK62" s="192">
        <f t="shared" si="38"/>
        <v>0</v>
      </c>
      <c r="AL62" s="192">
        <f t="shared" si="39"/>
        <v>0</v>
      </c>
      <c r="AM62" s="192">
        <v>0</v>
      </c>
      <c r="AN62" s="192">
        <f>+N62*7</f>
        <v>0</v>
      </c>
      <c r="AO62" s="192">
        <f t="shared" si="40"/>
        <v>0</v>
      </c>
      <c r="AP62" s="192">
        <f t="shared" si="41"/>
        <v>0</v>
      </c>
      <c r="AQ62" s="192">
        <v>0</v>
      </c>
      <c r="AR62" s="192">
        <f>+R62*7</f>
        <v>0</v>
      </c>
      <c r="AS62" s="192">
        <f t="shared" si="42"/>
        <v>0</v>
      </c>
      <c r="AT62" s="192">
        <f t="shared" si="43"/>
        <v>0</v>
      </c>
      <c r="AU62" s="192">
        <v>0</v>
      </c>
      <c r="AV62" s="192">
        <f>+V62*7</f>
        <v>0</v>
      </c>
      <c r="AW62" s="192">
        <f t="shared" si="20"/>
        <v>0</v>
      </c>
      <c r="AX62" s="192">
        <f t="shared" si="21"/>
        <v>0</v>
      </c>
      <c r="AY62" s="192">
        <v>0</v>
      </c>
      <c r="AZ62" s="192">
        <f>+Z62*7</f>
        <v>0</v>
      </c>
      <c r="BA62" s="192">
        <f t="shared" si="22"/>
        <v>0</v>
      </c>
      <c r="BB62" s="192">
        <f t="shared" si="23"/>
        <v>0</v>
      </c>
    </row>
    <row r="63" spans="1:54">
      <c r="A63" s="191">
        <v>649000</v>
      </c>
      <c r="B63" s="192" t="s">
        <v>112</v>
      </c>
      <c r="C63" s="192" t="s">
        <v>151</v>
      </c>
      <c r="D63" s="193">
        <v>419</v>
      </c>
      <c r="E63" s="192"/>
      <c r="F63" s="197" t="str">
        <f t="shared" si="24"/>
        <v>0</v>
      </c>
      <c r="G63" s="192">
        <f>IFERROR(VLOOKUP(A63,[3]B300618!$A$1:$G$92,7,FALSE),0)</f>
        <v>0</v>
      </c>
      <c r="H63" s="192"/>
      <c r="I63" s="192"/>
      <c r="J63" s="192">
        <f t="shared" si="25"/>
        <v>0</v>
      </c>
      <c r="K63" s="192">
        <f>IFERROR(VLOOKUP(A63,[3]B300618!$A$1:$G$92,7,FALSE),0)</f>
        <v>0</v>
      </c>
      <c r="L63" s="192"/>
      <c r="M63" s="192">
        <f t="shared" si="26"/>
        <v>0</v>
      </c>
      <c r="N63" s="192">
        <f t="shared" si="27"/>
        <v>0</v>
      </c>
      <c r="O63" s="192">
        <f>IFERROR(VLOOKUP($A63,[3]B300618!$A$1:$G$92,7,FALSE),0)</f>
        <v>0</v>
      </c>
      <c r="P63" s="192"/>
      <c r="Q63" s="192">
        <f t="shared" si="28"/>
        <v>0</v>
      </c>
      <c r="R63" s="192">
        <f t="shared" si="29"/>
        <v>0</v>
      </c>
      <c r="S63" s="192">
        <f>IFERROR(VLOOKUP($A63,[3]B300618!$A$1:$G$92,7,FALSE),0)</f>
        <v>0</v>
      </c>
      <c r="T63" s="192"/>
      <c r="U63" s="192">
        <f t="shared" si="30"/>
        <v>0</v>
      </c>
      <c r="V63" s="192">
        <f t="shared" si="31"/>
        <v>0</v>
      </c>
      <c r="W63" s="192">
        <f>IFERROR(VLOOKUP($A63,[3]B300618!$A$1:$G$92,7,FALSE),0)</f>
        <v>0</v>
      </c>
      <c r="X63" s="192"/>
      <c r="Y63" s="192">
        <f t="shared" si="32"/>
        <v>0</v>
      </c>
      <c r="Z63" s="192">
        <f t="shared" si="33"/>
        <v>0</v>
      </c>
      <c r="AA63" s="192">
        <f>IFERROR(VLOOKUP($A63,[3]B300618!$A$1:$G$92,7,FALSE),0)</f>
        <v>0</v>
      </c>
      <c r="AB63" s="192"/>
      <c r="AC63" s="192">
        <f t="shared" si="34"/>
        <v>0</v>
      </c>
      <c r="AD63" s="192">
        <f t="shared" si="35"/>
        <v>0</v>
      </c>
      <c r="AE63" s="192">
        <v>0</v>
      </c>
      <c r="AF63" s="192">
        <v>6636</v>
      </c>
      <c r="AG63" s="192">
        <f t="shared" si="36"/>
        <v>6636</v>
      </c>
      <c r="AH63" s="192">
        <f t="shared" si="37"/>
        <v>6636</v>
      </c>
      <c r="AI63" s="192">
        <v>0</v>
      </c>
      <c r="AJ63" s="192">
        <v>6636</v>
      </c>
      <c r="AK63" s="192">
        <f t="shared" si="38"/>
        <v>6636</v>
      </c>
      <c r="AL63" s="192">
        <f t="shared" si="39"/>
        <v>0</v>
      </c>
      <c r="AM63" s="192">
        <v>0</v>
      </c>
      <c r="AN63" s="192">
        <v>6636</v>
      </c>
      <c r="AO63" s="192">
        <f t="shared" si="40"/>
        <v>6636</v>
      </c>
      <c r="AP63" s="192">
        <f t="shared" si="41"/>
        <v>0</v>
      </c>
      <c r="AQ63" s="192">
        <v>0</v>
      </c>
      <c r="AR63" s="192">
        <v>6636</v>
      </c>
      <c r="AS63" s="192">
        <f t="shared" si="42"/>
        <v>6636</v>
      </c>
      <c r="AT63" s="192">
        <f t="shared" si="43"/>
        <v>0</v>
      </c>
      <c r="AU63" s="192">
        <v>0</v>
      </c>
      <c r="AV63" s="192">
        <v>6636</v>
      </c>
      <c r="AW63" s="192">
        <f t="shared" si="20"/>
        <v>6636</v>
      </c>
      <c r="AX63" s="192">
        <f t="shared" si="21"/>
        <v>0</v>
      </c>
      <c r="AY63" s="192">
        <v>0</v>
      </c>
      <c r="AZ63" s="192">
        <v>6636</v>
      </c>
      <c r="BA63" s="192">
        <f t="shared" si="22"/>
        <v>6636</v>
      </c>
      <c r="BB63" s="192">
        <f t="shared" si="23"/>
        <v>0</v>
      </c>
    </row>
    <row r="64" spans="1:54">
      <c r="A64" s="191">
        <v>6451000</v>
      </c>
      <c r="B64" s="192" t="s">
        <v>69</v>
      </c>
      <c r="C64" s="192" t="s">
        <v>157</v>
      </c>
      <c r="D64" s="193">
        <v>420</v>
      </c>
      <c r="E64" s="192">
        <f>1200*12</f>
        <v>14400</v>
      </c>
      <c r="F64" s="197">
        <f t="shared" si="24"/>
        <v>1200</v>
      </c>
      <c r="G64" s="192">
        <f>IFERROR(VLOOKUP(A64,[3]B300618!$A$1:$G$92,7,FALSE),0)</f>
        <v>0</v>
      </c>
      <c r="H64" s="192"/>
      <c r="I64" s="192"/>
      <c r="J64" s="192">
        <f t="shared" si="25"/>
        <v>0</v>
      </c>
      <c r="K64" s="192">
        <f>IFERROR(VLOOKUP(A64,[3]B300618!$A$1:$G$92,7,FALSE),0)</f>
        <v>0</v>
      </c>
      <c r="L64" s="192"/>
      <c r="M64" s="192">
        <f t="shared" si="26"/>
        <v>0</v>
      </c>
      <c r="N64" s="192">
        <f t="shared" si="27"/>
        <v>0</v>
      </c>
      <c r="O64" s="192">
        <f>IFERROR(VLOOKUP($A64,[3]B300618!$A$1:$G$92,7,FALSE),0)</f>
        <v>0</v>
      </c>
      <c r="P64" s="192"/>
      <c r="Q64" s="192">
        <f t="shared" si="28"/>
        <v>0</v>
      </c>
      <c r="R64" s="192">
        <f t="shared" si="29"/>
        <v>0</v>
      </c>
      <c r="S64" s="192">
        <f>IFERROR(VLOOKUP($A64,[3]B300618!$A$1:$G$92,7,FALSE),0)</f>
        <v>0</v>
      </c>
      <c r="T64" s="192"/>
      <c r="U64" s="192">
        <f t="shared" si="30"/>
        <v>0</v>
      </c>
      <c r="V64" s="192">
        <f t="shared" si="31"/>
        <v>0</v>
      </c>
      <c r="W64" s="192">
        <f>IFERROR(VLOOKUP($A64,[3]B300618!$A$1:$G$92,7,FALSE),0)</f>
        <v>0</v>
      </c>
      <c r="X64" s="192"/>
      <c r="Y64" s="192">
        <f t="shared" si="32"/>
        <v>0</v>
      </c>
      <c r="Z64" s="192">
        <f t="shared" si="33"/>
        <v>0</v>
      </c>
      <c r="AA64" s="192">
        <f>IFERROR(VLOOKUP($A64,[3]B300618!$A$1:$G$92,7,FALSE),0)</f>
        <v>0</v>
      </c>
      <c r="AB64" s="192"/>
      <c r="AC64" s="192">
        <f t="shared" si="34"/>
        <v>0</v>
      </c>
      <c r="AD64" s="192">
        <f t="shared" si="35"/>
        <v>0</v>
      </c>
      <c r="AE64" s="192">
        <v>0</v>
      </c>
      <c r="AF64" s="192"/>
      <c r="AG64" s="192">
        <f t="shared" si="36"/>
        <v>0</v>
      </c>
      <c r="AH64" s="192">
        <f t="shared" si="37"/>
        <v>0</v>
      </c>
      <c r="AI64" s="192">
        <v>0</v>
      </c>
      <c r="AJ64" s="192"/>
      <c r="AK64" s="192">
        <f t="shared" si="38"/>
        <v>0</v>
      </c>
      <c r="AL64" s="192">
        <f t="shared" si="39"/>
        <v>0</v>
      </c>
      <c r="AM64" s="192">
        <v>0</v>
      </c>
      <c r="AN64" s="192"/>
      <c r="AO64" s="192">
        <f t="shared" si="40"/>
        <v>0</v>
      </c>
      <c r="AP64" s="192">
        <f t="shared" si="41"/>
        <v>0</v>
      </c>
      <c r="AQ64" s="192">
        <v>0</v>
      </c>
      <c r="AR64" s="192"/>
      <c r="AS64" s="192">
        <f t="shared" si="42"/>
        <v>0</v>
      </c>
      <c r="AT64" s="192">
        <f t="shared" si="43"/>
        <v>0</v>
      </c>
      <c r="AU64" s="192">
        <v>0</v>
      </c>
      <c r="AV64" s="192"/>
      <c r="AW64" s="192">
        <f t="shared" si="20"/>
        <v>0</v>
      </c>
      <c r="AX64" s="192">
        <f t="shared" si="21"/>
        <v>0</v>
      </c>
      <c r="AY64" s="192">
        <v>0</v>
      </c>
      <c r="AZ64" s="192"/>
      <c r="BA64" s="192">
        <f t="shared" si="22"/>
        <v>0</v>
      </c>
      <c r="BB64" s="192">
        <f t="shared" si="23"/>
        <v>0</v>
      </c>
    </row>
    <row r="65" spans="1:54">
      <c r="A65" s="193">
        <v>6451100</v>
      </c>
      <c r="B65" s="192" t="s">
        <v>147</v>
      </c>
      <c r="C65" s="192" t="s">
        <v>148</v>
      </c>
      <c r="D65" s="193">
        <v>420</v>
      </c>
      <c r="E65" s="192"/>
      <c r="F65" s="197" t="str">
        <f t="shared" si="24"/>
        <v>0</v>
      </c>
      <c r="G65" s="192">
        <f>IFERROR(VLOOKUP(A65,[3]B300618!$A$1:$G$92,7,FALSE),0)</f>
        <v>0</v>
      </c>
      <c r="H65" s="192"/>
      <c r="I65" s="192"/>
      <c r="J65" s="192">
        <f t="shared" si="25"/>
        <v>0</v>
      </c>
      <c r="K65" s="192">
        <f>IFERROR(VLOOKUP(A65,[3]B300618!$A$1:$G$92,7,FALSE),0)</f>
        <v>0</v>
      </c>
      <c r="L65" s="192"/>
      <c r="M65" s="192">
        <f t="shared" si="26"/>
        <v>0</v>
      </c>
      <c r="N65" s="192">
        <f t="shared" si="27"/>
        <v>0</v>
      </c>
      <c r="O65" s="192">
        <f>IFERROR(VLOOKUP($A65,[3]B300618!$A$1:$G$92,7,FALSE),0)</f>
        <v>0</v>
      </c>
      <c r="P65" s="192"/>
      <c r="Q65" s="192">
        <f t="shared" si="28"/>
        <v>0</v>
      </c>
      <c r="R65" s="192">
        <f t="shared" si="29"/>
        <v>0</v>
      </c>
      <c r="S65" s="192">
        <f>IFERROR(VLOOKUP($A65,[3]B300618!$A$1:$G$92,7,FALSE),0)</f>
        <v>0</v>
      </c>
      <c r="T65" s="192"/>
      <c r="U65" s="192">
        <f t="shared" si="30"/>
        <v>0</v>
      </c>
      <c r="V65" s="192">
        <f t="shared" si="31"/>
        <v>0</v>
      </c>
      <c r="W65" s="192">
        <f>IFERROR(VLOOKUP($A65,[3]B300618!$A$1:$G$92,7,FALSE),0)</f>
        <v>0</v>
      </c>
      <c r="X65" s="192"/>
      <c r="Y65" s="192">
        <f t="shared" si="32"/>
        <v>0</v>
      </c>
      <c r="Z65" s="192">
        <f t="shared" si="33"/>
        <v>0</v>
      </c>
      <c r="AA65" s="192">
        <f>IFERROR(VLOOKUP($A65,[3]B300618!$A$1:$G$92,7,FALSE),0)</f>
        <v>0</v>
      </c>
      <c r="AB65" s="192"/>
      <c r="AC65" s="192">
        <f t="shared" si="34"/>
        <v>0</v>
      </c>
      <c r="AD65" s="192">
        <f t="shared" si="35"/>
        <v>0</v>
      </c>
      <c r="AE65" s="192">
        <v>0</v>
      </c>
      <c r="AF65" s="192"/>
      <c r="AG65" s="192">
        <f t="shared" si="36"/>
        <v>0</v>
      </c>
      <c r="AH65" s="192">
        <f t="shared" si="37"/>
        <v>0</v>
      </c>
      <c r="AI65" s="192">
        <v>0</v>
      </c>
      <c r="AJ65" s="192"/>
      <c r="AK65" s="192">
        <f t="shared" si="38"/>
        <v>0</v>
      </c>
      <c r="AL65" s="192">
        <f t="shared" si="39"/>
        <v>0</v>
      </c>
      <c r="AM65" s="192">
        <v>0</v>
      </c>
      <c r="AN65" s="192"/>
      <c r="AO65" s="192">
        <f t="shared" si="40"/>
        <v>0</v>
      </c>
      <c r="AP65" s="192">
        <f t="shared" si="41"/>
        <v>0</v>
      </c>
      <c r="AQ65" s="192">
        <v>0</v>
      </c>
      <c r="AR65" s="192"/>
      <c r="AS65" s="192">
        <f t="shared" si="42"/>
        <v>0</v>
      </c>
      <c r="AT65" s="192">
        <f t="shared" si="43"/>
        <v>0</v>
      </c>
      <c r="AU65" s="192">
        <v>0</v>
      </c>
      <c r="AV65" s="192"/>
      <c r="AW65" s="192">
        <f t="shared" si="20"/>
        <v>0</v>
      </c>
      <c r="AX65" s="192">
        <f t="shared" si="21"/>
        <v>0</v>
      </c>
      <c r="AY65" s="192">
        <v>0</v>
      </c>
      <c r="AZ65" s="192"/>
      <c r="BA65" s="192">
        <f t="shared" si="22"/>
        <v>0</v>
      </c>
      <c r="BB65" s="192">
        <f t="shared" si="23"/>
        <v>0</v>
      </c>
    </row>
    <row r="66" spans="1:54">
      <c r="A66" s="191">
        <v>6453100</v>
      </c>
      <c r="B66" s="192" t="s">
        <v>70</v>
      </c>
      <c r="C66" s="192" t="s">
        <v>158</v>
      </c>
      <c r="D66" s="193">
        <v>420</v>
      </c>
      <c r="E66" s="192"/>
      <c r="F66" s="197" t="str">
        <f t="shared" si="24"/>
        <v>0</v>
      </c>
      <c r="G66" s="192">
        <f>IFERROR(VLOOKUP(A66,[3]B300618!$A$1:$G$92,7,FALSE),0)</f>
        <v>0</v>
      </c>
      <c r="H66" s="192"/>
      <c r="I66" s="192"/>
      <c r="J66" s="192">
        <f t="shared" si="25"/>
        <v>0</v>
      </c>
      <c r="K66" s="192">
        <f>IFERROR(VLOOKUP(A66,[3]B300618!$A$1:$G$92,7,FALSE),0)</f>
        <v>0</v>
      </c>
      <c r="L66" s="192"/>
      <c r="M66" s="192">
        <f t="shared" si="26"/>
        <v>0</v>
      </c>
      <c r="N66" s="192">
        <f t="shared" si="27"/>
        <v>0</v>
      </c>
      <c r="O66" s="192">
        <f>IFERROR(VLOOKUP($A66,[3]B300618!$A$1:$G$92,7,FALSE),0)</f>
        <v>0</v>
      </c>
      <c r="P66" s="192"/>
      <c r="Q66" s="192">
        <f t="shared" si="28"/>
        <v>0</v>
      </c>
      <c r="R66" s="192">
        <f t="shared" si="29"/>
        <v>0</v>
      </c>
      <c r="S66" s="192">
        <f>IFERROR(VLOOKUP($A66,[3]B300618!$A$1:$G$92,7,FALSE),0)</f>
        <v>0</v>
      </c>
      <c r="T66" s="192"/>
      <c r="U66" s="192">
        <f t="shared" si="30"/>
        <v>0</v>
      </c>
      <c r="V66" s="192">
        <f t="shared" si="31"/>
        <v>0</v>
      </c>
      <c r="W66" s="192">
        <f>IFERROR(VLOOKUP($A66,[3]B300618!$A$1:$G$92,7,FALSE),0)</f>
        <v>0</v>
      </c>
      <c r="X66" s="192"/>
      <c r="Y66" s="192">
        <f t="shared" si="32"/>
        <v>0</v>
      </c>
      <c r="Z66" s="192">
        <f t="shared" si="33"/>
        <v>0</v>
      </c>
      <c r="AA66" s="192">
        <f>IFERROR(VLOOKUP($A66,[3]B300618!$A$1:$G$92,7,FALSE),0)</f>
        <v>0</v>
      </c>
      <c r="AB66" s="192"/>
      <c r="AC66" s="192">
        <f t="shared" si="34"/>
        <v>0</v>
      </c>
      <c r="AD66" s="192">
        <f t="shared" si="35"/>
        <v>0</v>
      </c>
      <c r="AE66" s="192">
        <v>0</v>
      </c>
      <c r="AF66" s="192"/>
      <c r="AG66" s="192">
        <f t="shared" si="36"/>
        <v>0</v>
      </c>
      <c r="AH66" s="192">
        <f t="shared" si="37"/>
        <v>0</v>
      </c>
      <c r="AI66" s="192">
        <v>0</v>
      </c>
      <c r="AJ66" s="192"/>
      <c r="AK66" s="192">
        <f t="shared" si="38"/>
        <v>0</v>
      </c>
      <c r="AL66" s="192">
        <f t="shared" si="39"/>
        <v>0</v>
      </c>
      <c r="AM66" s="192">
        <v>0</v>
      </c>
      <c r="AN66" s="192"/>
      <c r="AO66" s="192">
        <f t="shared" si="40"/>
        <v>0</v>
      </c>
      <c r="AP66" s="192">
        <f t="shared" si="41"/>
        <v>0</v>
      </c>
      <c r="AQ66" s="192">
        <v>0</v>
      </c>
      <c r="AR66" s="192"/>
      <c r="AS66" s="192">
        <f t="shared" si="42"/>
        <v>0</v>
      </c>
      <c r="AT66" s="192">
        <f t="shared" si="43"/>
        <v>0</v>
      </c>
      <c r="AU66" s="192">
        <v>0</v>
      </c>
      <c r="AV66" s="192"/>
      <c r="AW66" s="192">
        <f t="shared" si="20"/>
        <v>0</v>
      </c>
      <c r="AX66" s="192">
        <f t="shared" si="21"/>
        <v>0</v>
      </c>
      <c r="AY66" s="192">
        <v>0</v>
      </c>
      <c r="AZ66" s="192"/>
      <c r="BA66" s="192">
        <f t="shared" si="22"/>
        <v>0</v>
      </c>
      <c r="BB66" s="192">
        <f t="shared" si="23"/>
        <v>0</v>
      </c>
    </row>
    <row r="67" spans="1:54">
      <c r="A67" s="191">
        <v>6453110</v>
      </c>
      <c r="B67" s="192" t="s">
        <v>71</v>
      </c>
      <c r="C67" s="192" t="s">
        <v>158</v>
      </c>
      <c r="D67" s="193">
        <v>420</v>
      </c>
      <c r="E67" s="192"/>
      <c r="F67" s="197" t="str">
        <f t="shared" ref="F67:F98" si="44">IF(E67&gt;0,E67/12,"0")</f>
        <v>0</v>
      </c>
      <c r="G67" s="192">
        <f>IFERROR(VLOOKUP(A67,[3]B300618!$A$1:$G$92,7,FALSE),0)</f>
        <v>0</v>
      </c>
      <c r="H67" s="192"/>
      <c r="I67" s="192"/>
      <c r="J67" s="192">
        <f t="shared" ref="J67:J98" si="45">+G67+I67</f>
        <v>0</v>
      </c>
      <c r="K67" s="192">
        <f>IFERROR(VLOOKUP(A67,[3]B300618!$A$1:$G$92,7,FALSE),0)</f>
        <v>0</v>
      </c>
      <c r="L67" s="192"/>
      <c r="M67" s="192">
        <f t="shared" ref="M67:M98" si="46">+K67+L67</f>
        <v>0</v>
      </c>
      <c r="N67" s="192">
        <f t="shared" ref="N67:N98" si="47">+M67-J67</f>
        <v>0</v>
      </c>
      <c r="O67" s="192">
        <f>IFERROR(VLOOKUP($A67,[3]B300618!$A$1:$G$92,7,FALSE),0)</f>
        <v>0</v>
      </c>
      <c r="P67" s="192"/>
      <c r="Q67" s="192">
        <f t="shared" ref="Q67:Q98" si="48">+O67+P67</f>
        <v>0</v>
      </c>
      <c r="R67" s="192">
        <f t="shared" ref="R67:R98" si="49">+Q67-M67</f>
        <v>0</v>
      </c>
      <c r="S67" s="192">
        <f>IFERROR(VLOOKUP($A67,[3]B300618!$A$1:$G$92,7,FALSE),0)</f>
        <v>0</v>
      </c>
      <c r="T67" s="192"/>
      <c r="U67" s="192">
        <f t="shared" ref="U67:U98" si="50">+S67+T67</f>
        <v>0</v>
      </c>
      <c r="V67" s="192">
        <f t="shared" ref="V67:V98" si="51">+U67-Q67</f>
        <v>0</v>
      </c>
      <c r="W67" s="192">
        <f>IFERROR(VLOOKUP($A67,[3]B300618!$A$1:$G$92,7,FALSE),0)</f>
        <v>0</v>
      </c>
      <c r="X67" s="192"/>
      <c r="Y67" s="192">
        <f t="shared" ref="Y67:Y98" si="52">+W67+X67</f>
        <v>0</v>
      </c>
      <c r="Z67" s="192">
        <f t="shared" ref="Z67:Z98" si="53">+Y67-U67</f>
        <v>0</v>
      </c>
      <c r="AA67" s="192">
        <f>IFERROR(VLOOKUP($A67,[3]B300618!$A$1:$G$92,7,FALSE),0)</f>
        <v>0</v>
      </c>
      <c r="AB67" s="192"/>
      <c r="AC67" s="192">
        <f t="shared" ref="AC67:AC98" si="54">+AA67+AB67</f>
        <v>0</v>
      </c>
      <c r="AD67" s="192">
        <f t="shared" ref="AD67:AD98" si="55">+AC67-Y67</f>
        <v>0</v>
      </c>
      <c r="AE67" s="192">
        <v>0</v>
      </c>
      <c r="AF67" s="192"/>
      <c r="AG67" s="192">
        <f t="shared" ref="AG67:AG98" si="56">+AE67+AF67</f>
        <v>0</v>
      </c>
      <c r="AH67" s="192">
        <f t="shared" ref="AH67:AH98" si="57">+AG67-AC67</f>
        <v>0</v>
      </c>
      <c r="AI67" s="192">
        <v>0</v>
      </c>
      <c r="AJ67" s="192"/>
      <c r="AK67" s="192">
        <f t="shared" ref="AK67:AK98" si="58">+AI67+AJ67</f>
        <v>0</v>
      </c>
      <c r="AL67" s="192">
        <f t="shared" ref="AL67:AL98" si="59">+AK67-AG67</f>
        <v>0</v>
      </c>
      <c r="AM67" s="192">
        <v>0</v>
      </c>
      <c r="AN67" s="192"/>
      <c r="AO67" s="192">
        <f t="shared" ref="AO67:AO98" si="60">+AM67+AN67</f>
        <v>0</v>
      </c>
      <c r="AP67" s="192">
        <f t="shared" ref="AP67:AP98" si="61">+AO67-AK67</f>
        <v>0</v>
      </c>
      <c r="AQ67" s="192">
        <v>0</v>
      </c>
      <c r="AR67" s="192"/>
      <c r="AS67" s="192">
        <f t="shared" ref="AS67:AS98" si="62">+AQ67+AR67</f>
        <v>0</v>
      </c>
      <c r="AT67" s="192">
        <f t="shared" ref="AT67:AT98" si="63">+AS67-AO67</f>
        <v>0</v>
      </c>
      <c r="AU67" s="192">
        <v>0</v>
      </c>
      <c r="AV67" s="192"/>
      <c r="AW67" s="192">
        <f t="shared" ref="AW67:AW111" si="64">+AU67+AV67</f>
        <v>0</v>
      </c>
      <c r="AX67" s="192">
        <f t="shared" ref="AX67:AX111" si="65">+AW67-AS67</f>
        <v>0</v>
      </c>
      <c r="AY67" s="192">
        <v>0</v>
      </c>
      <c r="AZ67" s="192"/>
      <c r="BA67" s="192">
        <f t="shared" ref="BA67:BA111" si="66">+AY67+AZ67</f>
        <v>0</v>
      </c>
      <c r="BB67" s="192">
        <f t="shared" ref="BB67:BB111" si="67">+BA67-AW67</f>
        <v>0</v>
      </c>
    </row>
    <row r="68" spans="1:54">
      <c r="A68" s="191">
        <v>6453700</v>
      </c>
      <c r="B68" s="192" t="s">
        <v>72</v>
      </c>
      <c r="C68" s="192" t="s">
        <v>158</v>
      </c>
      <c r="D68" s="193">
        <v>420</v>
      </c>
      <c r="E68" s="192"/>
      <c r="F68" s="197" t="str">
        <f t="shared" si="44"/>
        <v>0</v>
      </c>
      <c r="G68" s="192">
        <f>IFERROR(VLOOKUP(A68,[3]B300618!$A$1:$G$92,7,FALSE),0)</f>
        <v>0</v>
      </c>
      <c r="H68" s="192"/>
      <c r="I68" s="192"/>
      <c r="J68" s="192">
        <f t="shared" si="45"/>
        <v>0</v>
      </c>
      <c r="K68" s="192">
        <f>IFERROR(VLOOKUP(A68,[3]B300618!$A$1:$G$92,7,FALSE),0)</f>
        <v>0</v>
      </c>
      <c r="L68" s="192"/>
      <c r="M68" s="192">
        <f t="shared" si="46"/>
        <v>0</v>
      </c>
      <c r="N68" s="192">
        <f t="shared" si="47"/>
        <v>0</v>
      </c>
      <c r="O68" s="192">
        <f>IFERROR(VLOOKUP($A68,[3]B300618!$A$1:$G$92,7,FALSE),0)</f>
        <v>0</v>
      </c>
      <c r="P68" s="192"/>
      <c r="Q68" s="192">
        <f t="shared" si="48"/>
        <v>0</v>
      </c>
      <c r="R68" s="192">
        <f t="shared" si="49"/>
        <v>0</v>
      </c>
      <c r="S68" s="192">
        <f>IFERROR(VLOOKUP($A68,[3]B300618!$A$1:$G$92,7,FALSE),0)</f>
        <v>0</v>
      </c>
      <c r="T68" s="192"/>
      <c r="U68" s="192">
        <f t="shared" si="50"/>
        <v>0</v>
      </c>
      <c r="V68" s="192">
        <f t="shared" si="51"/>
        <v>0</v>
      </c>
      <c r="W68" s="192">
        <f>IFERROR(VLOOKUP($A68,[3]B300618!$A$1:$G$92,7,FALSE),0)</f>
        <v>0</v>
      </c>
      <c r="X68" s="192"/>
      <c r="Y68" s="192">
        <f t="shared" si="52"/>
        <v>0</v>
      </c>
      <c r="Z68" s="192">
        <f t="shared" si="53"/>
        <v>0</v>
      </c>
      <c r="AA68" s="192">
        <f>IFERROR(VLOOKUP($A68,[3]B300618!$A$1:$G$92,7,FALSE),0)</f>
        <v>0</v>
      </c>
      <c r="AB68" s="192"/>
      <c r="AC68" s="192">
        <f t="shared" si="54"/>
        <v>0</v>
      </c>
      <c r="AD68" s="192">
        <f t="shared" si="55"/>
        <v>0</v>
      </c>
      <c r="AE68" s="192">
        <v>0</v>
      </c>
      <c r="AF68" s="192"/>
      <c r="AG68" s="192">
        <f t="shared" si="56"/>
        <v>0</v>
      </c>
      <c r="AH68" s="192">
        <f t="shared" si="57"/>
        <v>0</v>
      </c>
      <c r="AI68" s="192">
        <v>0</v>
      </c>
      <c r="AJ68" s="192"/>
      <c r="AK68" s="192">
        <f t="shared" si="58"/>
        <v>0</v>
      </c>
      <c r="AL68" s="192">
        <f t="shared" si="59"/>
        <v>0</v>
      </c>
      <c r="AM68" s="192">
        <v>0</v>
      </c>
      <c r="AN68" s="192"/>
      <c r="AO68" s="192">
        <f t="shared" si="60"/>
        <v>0</v>
      </c>
      <c r="AP68" s="192">
        <f t="shared" si="61"/>
        <v>0</v>
      </c>
      <c r="AQ68" s="192">
        <v>0</v>
      </c>
      <c r="AR68" s="192"/>
      <c r="AS68" s="192">
        <f t="shared" si="62"/>
        <v>0</v>
      </c>
      <c r="AT68" s="192">
        <f t="shared" si="63"/>
        <v>0</v>
      </c>
      <c r="AU68" s="192">
        <v>0</v>
      </c>
      <c r="AV68" s="192"/>
      <c r="AW68" s="192">
        <f t="shared" si="64"/>
        <v>0</v>
      </c>
      <c r="AX68" s="192">
        <f t="shared" si="65"/>
        <v>0</v>
      </c>
      <c r="AY68" s="192">
        <v>0</v>
      </c>
      <c r="AZ68" s="192"/>
      <c r="BA68" s="192">
        <f t="shared" si="66"/>
        <v>0</v>
      </c>
      <c r="BB68" s="192">
        <f t="shared" si="67"/>
        <v>0</v>
      </c>
    </row>
    <row r="69" spans="1:54">
      <c r="A69" s="191">
        <v>6454000</v>
      </c>
      <c r="B69" s="192" t="s">
        <v>73</v>
      </c>
      <c r="C69" s="192" t="s">
        <v>158</v>
      </c>
      <c r="D69" s="193">
        <v>420</v>
      </c>
      <c r="E69" s="192"/>
      <c r="F69" s="197" t="str">
        <f t="shared" si="44"/>
        <v>0</v>
      </c>
      <c r="G69" s="192">
        <f>IFERROR(VLOOKUP(A69,[3]B300618!$A$1:$G$92,7,FALSE),0)</f>
        <v>0</v>
      </c>
      <c r="H69" s="192"/>
      <c r="I69" s="192"/>
      <c r="J69" s="192">
        <f t="shared" si="45"/>
        <v>0</v>
      </c>
      <c r="K69" s="192">
        <f>IFERROR(VLOOKUP(A69,[3]B300618!$A$1:$G$92,7,FALSE),0)</f>
        <v>0</v>
      </c>
      <c r="L69" s="192"/>
      <c r="M69" s="192">
        <f t="shared" si="46"/>
        <v>0</v>
      </c>
      <c r="N69" s="192">
        <f t="shared" si="47"/>
        <v>0</v>
      </c>
      <c r="O69" s="192">
        <f>IFERROR(VLOOKUP($A69,[3]B300618!$A$1:$G$92,7,FALSE),0)</f>
        <v>0</v>
      </c>
      <c r="P69" s="192"/>
      <c r="Q69" s="192">
        <f t="shared" si="48"/>
        <v>0</v>
      </c>
      <c r="R69" s="192">
        <f t="shared" si="49"/>
        <v>0</v>
      </c>
      <c r="S69" s="192">
        <f>IFERROR(VLOOKUP($A69,[3]B300618!$A$1:$G$92,7,FALSE),0)</f>
        <v>0</v>
      </c>
      <c r="T69" s="192"/>
      <c r="U69" s="192">
        <f t="shared" si="50"/>
        <v>0</v>
      </c>
      <c r="V69" s="192">
        <f t="shared" si="51"/>
        <v>0</v>
      </c>
      <c r="W69" s="192">
        <f>IFERROR(VLOOKUP($A69,[3]B300618!$A$1:$G$92,7,FALSE),0)</f>
        <v>0</v>
      </c>
      <c r="X69" s="192"/>
      <c r="Y69" s="192">
        <f t="shared" si="52"/>
        <v>0</v>
      </c>
      <c r="Z69" s="192">
        <f t="shared" si="53"/>
        <v>0</v>
      </c>
      <c r="AA69" s="192">
        <f>IFERROR(VLOOKUP($A69,[3]B300618!$A$1:$G$92,7,FALSE),0)</f>
        <v>0</v>
      </c>
      <c r="AB69" s="192"/>
      <c r="AC69" s="192">
        <f t="shared" si="54"/>
        <v>0</v>
      </c>
      <c r="AD69" s="192">
        <f t="shared" si="55"/>
        <v>0</v>
      </c>
      <c r="AE69" s="192">
        <v>0</v>
      </c>
      <c r="AF69" s="192">
        <v>19090</v>
      </c>
      <c r="AG69" s="192">
        <f t="shared" si="56"/>
        <v>19090</v>
      </c>
      <c r="AH69" s="192">
        <f t="shared" si="57"/>
        <v>19090</v>
      </c>
      <c r="AI69" s="192">
        <v>0</v>
      </c>
      <c r="AJ69" s="192">
        <v>19090</v>
      </c>
      <c r="AK69" s="192">
        <f t="shared" si="58"/>
        <v>19090</v>
      </c>
      <c r="AL69" s="192">
        <f t="shared" si="59"/>
        <v>0</v>
      </c>
      <c r="AM69" s="192">
        <v>0</v>
      </c>
      <c r="AN69" s="192">
        <v>19090</v>
      </c>
      <c r="AO69" s="192">
        <f t="shared" si="60"/>
        <v>19090</v>
      </c>
      <c r="AP69" s="192">
        <f t="shared" si="61"/>
        <v>0</v>
      </c>
      <c r="AQ69" s="192">
        <v>0</v>
      </c>
      <c r="AR69" s="192">
        <v>19090</v>
      </c>
      <c r="AS69" s="192">
        <f t="shared" si="62"/>
        <v>19090</v>
      </c>
      <c r="AT69" s="192">
        <f t="shared" si="63"/>
        <v>0</v>
      </c>
      <c r="AU69" s="192">
        <v>0</v>
      </c>
      <c r="AV69" s="192">
        <v>19090</v>
      </c>
      <c r="AW69" s="192">
        <f t="shared" si="64"/>
        <v>19090</v>
      </c>
      <c r="AX69" s="192">
        <f t="shared" si="65"/>
        <v>0</v>
      </c>
      <c r="AY69" s="192">
        <v>0</v>
      </c>
      <c r="AZ69" s="192">
        <v>19090</v>
      </c>
      <c r="BA69" s="192">
        <f t="shared" si="66"/>
        <v>19090</v>
      </c>
      <c r="BB69" s="192">
        <f t="shared" si="67"/>
        <v>0</v>
      </c>
    </row>
    <row r="70" spans="1:54">
      <c r="A70" s="191">
        <v>6455000</v>
      </c>
      <c r="B70" s="192" t="s">
        <v>74</v>
      </c>
      <c r="C70" s="192" t="s">
        <v>158</v>
      </c>
      <c r="D70" s="193">
        <v>420</v>
      </c>
      <c r="E70" s="192"/>
      <c r="F70" s="197" t="str">
        <f t="shared" si="44"/>
        <v>0</v>
      </c>
      <c r="G70" s="192">
        <f>IFERROR(VLOOKUP(A70,[3]B300618!$A$1:$G$92,7,FALSE),0)</f>
        <v>0</v>
      </c>
      <c r="H70" s="192"/>
      <c r="I70" s="192"/>
      <c r="J70" s="192">
        <f t="shared" si="45"/>
        <v>0</v>
      </c>
      <c r="K70" s="192">
        <f>IFERROR(VLOOKUP(A70,[3]B300618!$A$1:$G$92,7,FALSE),0)</f>
        <v>0</v>
      </c>
      <c r="L70" s="192"/>
      <c r="M70" s="192">
        <f t="shared" si="46"/>
        <v>0</v>
      </c>
      <c r="N70" s="192">
        <f t="shared" si="47"/>
        <v>0</v>
      </c>
      <c r="O70" s="192">
        <f>IFERROR(VLOOKUP($A70,[3]B300618!$A$1:$G$92,7,FALSE),0)</f>
        <v>0</v>
      </c>
      <c r="P70" s="192"/>
      <c r="Q70" s="192">
        <f t="shared" si="48"/>
        <v>0</v>
      </c>
      <c r="R70" s="192">
        <f t="shared" si="49"/>
        <v>0</v>
      </c>
      <c r="S70" s="192">
        <f>IFERROR(VLOOKUP($A70,[3]B300618!$A$1:$G$92,7,FALSE),0)</f>
        <v>0</v>
      </c>
      <c r="T70" s="192"/>
      <c r="U70" s="192">
        <f t="shared" si="50"/>
        <v>0</v>
      </c>
      <c r="V70" s="192">
        <f t="shared" si="51"/>
        <v>0</v>
      </c>
      <c r="W70" s="192">
        <f>IFERROR(VLOOKUP($A70,[3]B300618!$A$1:$G$92,7,FALSE),0)</f>
        <v>0</v>
      </c>
      <c r="X70" s="192"/>
      <c r="Y70" s="192">
        <f t="shared" si="52"/>
        <v>0</v>
      </c>
      <c r="Z70" s="192">
        <f t="shared" si="53"/>
        <v>0</v>
      </c>
      <c r="AA70" s="192">
        <f>IFERROR(VLOOKUP($A70,[3]B300618!$A$1:$G$92,7,FALSE),0)</f>
        <v>0</v>
      </c>
      <c r="AB70" s="192"/>
      <c r="AC70" s="192">
        <f t="shared" si="54"/>
        <v>0</v>
      </c>
      <c r="AD70" s="192">
        <f t="shared" si="55"/>
        <v>0</v>
      </c>
      <c r="AE70" s="192">
        <v>0</v>
      </c>
      <c r="AF70" s="192">
        <v>1545</v>
      </c>
      <c r="AG70" s="192">
        <f t="shared" si="56"/>
        <v>1545</v>
      </c>
      <c r="AH70" s="192">
        <f t="shared" si="57"/>
        <v>1545</v>
      </c>
      <c r="AI70" s="192">
        <v>0</v>
      </c>
      <c r="AJ70" s="192">
        <v>1545</v>
      </c>
      <c r="AK70" s="192">
        <f t="shared" si="58"/>
        <v>1545</v>
      </c>
      <c r="AL70" s="192">
        <f t="shared" si="59"/>
        <v>0</v>
      </c>
      <c r="AM70" s="192">
        <v>0</v>
      </c>
      <c r="AN70" s="192">
        <v>1545</v>
      </c>
      <c r="AO70" s="192">
        <f t="shared" si="60"/>
        <v>1545</v>
      </c>
      <c r="AP70" s="192">
        <f t="shared" si="61"/>
        <v>0</v>
      </c>
      <c r="AQ70" s="192">
        <v>0</v>
      </c>
      <c r="AR70" s="192">
        <v>1545</v>
      </c>
      <c r="AS70" s="192">
        <f t="shared" si="62"/>
        <v>1545</v>
      </c>
      <c r="AT70" s="192">
        <f t="shared" si="63"/>
        <v>0</v>
      </c>
      <c r="AU70" s="192">
        <v>0</v>
      </c>
      <c r="AV70" s="192">
        <v>1545</v>
      </c>
      <c r="AW70" s="192">
        <f t="shared" si="64"/>
        <v>1545</v>
      </c>
      <c r="AX70" s="192">
        <f t="shared" si="65"/>
        <v>0</v>
      </c>
      <c r="AY70" s="192">
        <v>0</v>
      </c>
      <c r="AZ70" s="192">
        <v>1545</v>
      </c>
      <c r="BA70" s="192">
        <f t="shared" si="66"/>
        <v>1545</v>
      </c>
      <c r="BB70" s="192">
        <f t="shared" si="67"/>
        <v>0</v>
      </c>
    </row>
    <row r="71" spans="1:54">
      <c r="A71" s="191">
        <v>6456000</v>
      </c>
      <c r="B71" s="192" t="s">
        <v>75</v>
      </c>
      <c r="C71" s="192" t="s">
        <v>149</v>
      </c>
      <c r="D71" s="193">
        <v>420</v>
      </c>
      <c r="E71" s="192"/>
      <c r="F71" s="197" t="str">
        <f t="shared" si="44"/>
        <v>0</v>
      </c>
      <c r="G71" s="192">
        <f>IFERROR(VLOOKUP(A71,[3]B300618!$A$1:$G$92,7,FALSE),0)</f>
        <v>0</v>
      </c>
      <c r="H71" s="192"/>
      <c r="I71" s="192"/>
      <c r="J71" s="192">
        <f t="shared" si="45"/>
        <v>0</v>
      </c>
      <c r="K71" s="192">
        <f>IFERROR(VLOOKUP(A71,[3]B300618!$A$1:$G$92,7,FALSE),0)</f>
        <v>0</v>
      </c>
      <c r="L71" s="192"/>
      <c r="M71" s="192">
        <f t="shared" si="46"/>
        <v>0</v>
      </c>
      <c r="N71" s="192">
        <f t="shared" si="47"/>
        <v>0</v>
      </c>
      <c r="O71" s="192">
        <f>IFERROR(VLOOKUP($A71,[3]B300618!$A$1:$G$92,7,FALSE),0)</f>
        <v>0</v>
      </c>
      <c r="P71" s="192"/>
      <c r="Q71" s="192">
        <f t="shared" si="48"/>
        <v>0</v>
      </c>
      <c r="R71" s="192">
        <f t="shared" si="49"/>
        <v>0</v>
      </c>
      <c r="S71" s="192">
        <f>IFERROR(VLOOKUP($A71,[3]B300618!$A$1:$G$92,7,FALSE),0)</f>
        <v>0</v>
      </c>
      <c r="T71" s="192"/>
      <c r="U71" s="192">
        <f t="shared" si="50"/>
        <v>0</v>
      </c>
      <c r="V71" s="192">
        <f t="shared" si="51"/>
        <v>0</v>
      </c>
      <c r="W71" s="192">
        <f>IFERROR(VLOOKUP($A71,[3]B300618!$A$1:$G$92,7,FALSE),0)</f>
        <v>0</v>
      </c>
      <c r="X71" s="192"/>
      <c r="Y71" s="192">
        <f t="shared" si="52"/>
        <v>0</v>
      </c>
      <c r="Z71" s="192">
        <f t="shared" si="53"/>
        <v>0</v>
      </c>
      <c r="AA71" s="192">
        <f>IFERROR(VLOOKUP($A71,[3]B300618!$A$1:$G$92,7,FALSE),0)</f>
        <v>0</v>
      </c>
      <c r="AB71" s="192"/>
      <c r="AC71" s="192">
        <f t="shared" si="54"/>
        <v>0</v>
      </c>
      <c r="AD71" s="192">
        <f t="shared" si="55"/>
        <v>0</v>
      </c>
      <c r="AE71" s="192">
        <v>0</v>
      </c>
      <c r="AF71" s="192">
        <f>-AE71/12*5</f>
        <v>0</v>
      </c>
      <c r="AG71" s="192">
        <f t="shared" si="56"/>
        <v>0</v>
      </c>
      <c r="AH71" s="192">
        <f t="shared" si="57"/>
        <v>0</v>
      </c>
      <c r="AI71" s="192">
        <v>0</v>
      </c>
      <c r="AJ71" s="192">
        <f>-AI71/12*5</f>
        <v>0</v>
      </c>
      <c r="AK71" s="192">
        <f t="shared" si="58"/>
        <v>0</v>
      </c>
      <c r="AL71" s="192">
        <f t="shared" si="59"/>
        <v>0</v>
      </c>
      <c r="AM71" s="192">
        <v>0</v>
      </c>
      <c r="AN71" s="192">
        <f>-AM71/12*5</f>
        <v>0</v>
      </c>
      <c r="AO71" s="192">
        <f t="shared" si="60"/>
        <v>0</v>
      </c>
      <c r="AP71" s="192">
        <f t="shared" si="61"/>
        <v>0</v>
      </c>
      <c r="AQ71" s="192">
        <v>0</v>
      </c>
      <c r="AR71" s="192">
        <f>-AQ71/12*5</f>
        <v>0</v>
      </c>
      <c r="AS71" s="192">
        <f t="shared" si="62"/>
        <v>0</v>
      </c>
      <c r="AT71" s="192">
        <f t="shared" si="63"/>
        <v>0</v>
      </c>
      <c r="AU71" s="192">
        <v>0</v>
      </c>
      <c r="AV71" s="192">
        <f>-AU71/12*5</f>
        <v>0</v>
      </c>
      <c r="AW71" s="192">
        <f t="shared" si="64"/>
        <v>0</v>
      </c>
      <c r="AX71" s="192">
        <f t="shared" si="65"/>
        <v>0</v>
      </c>
      <c r="AY71" s="192">
        <v>0</v>
      </c>
      <c r="AZ71" s="192">
        <f>-AY71/12*5</f>
        <v>0</v>
      </c>
      <c r="BA71" s="192">
        <f t="shared" si="66"/>
        <v>0</v>
      </c>
      <c r="BB71" s="192">
        <f t="shared" si="67"/>
        <v>0</v>
      </c>
    </row>
    <row r="72" spans="1:54">
      <c r="A72" s="191">
        <v>6456100</v>
      </c>
      <c r="B72" s="192" t="s">
        <v>76</v>
      </c>
      <c r="C72" s="192" t="s">
        <v>150</v>
      </c>
      <c r="D72" s="193">
        <v>420</v>
      </c>
      <c r="E72" s="192"/>
      <c r="F72" s="197" t="str">
        <f t="shared" si="44"/>
        <v>0</v>
      </c>
      <c r="G72" s="192">
        <f>IFERROR(VLOOKUP(A72,[3]B300618!$A$1:$G$92,7,FALSE),0)</f>
        <v>0</v>
      </c>
      <c r="H72" s="192"/>
      <c r="I72" s="192"/>
      <c r="J72" s="192">
        <f t="shared" si="45"/>
        <v>0</v>
      </c>
      <c r="K72" s="192">
        <f>IFERROR(VLOOKUP(A72,[3]B300618!$A$1:$G$92,7,FALSE),0)</f>
        <v>0</v>
      </c>
      <c r="L72" s="192"/>
      <c r="M72" s="192">
        <f t="shared" si="46"/>
        <v>0</v>
      </c>
      <c r="N72" s="192">
        <f t="shared" si="47"/>
        <v>0</v>
      </c>
      <c r="O72" s="192">
        <f>IFERROR(VLOOKUP($A72,[3]B300618!$A$1:$G$92,7,FALSE),0)</f>
        <v>0</v>
      </c>
      <c r="P72" s="192"/>
      <c r="Q72" s="192">
        <f t="shared" si="48"/>
        <v>0</v>
      </c>
      <c r="R72" s="192">
        <f t="shared" si="49"/>
        <v>0</v>
      </c>
      <c r="S72" s="192">
        <f>IFERROR(VLOOKUP($A72,[3]B300618!$A$1:$G$92,7,FALSE),0)</f>
        <v>0</v>
      </c>
      <c r="T72" s="192"/>
      <c r="U72" s="192">
        <f t="shared" si="50"/>
        <v>0</v>
      </c>
      <c r="V72" s="192">
        <f t="shared" si="51"/>
        <v>0</v>
      </c>
      <c r="W72" s="192">
        <f>IFERROR(VLOOKUP($A72,[3]B300618!$A$1:$G$92,7,FALSE),0)</f>
        <v>0</v>
      </c>
      <c r="X72" s="192"/>
      <c r="Y72" s="192">
        <f t="shared" si="52"/>
        <v>0</v>
      </c>
      <c r="Z72" s="192">
        <f t="shared" si="53"/>
        <v>0</v>
      </c>
      <c r="AA72" s="192">
        <f>IFERROR(VLOOKUP($A72,[3]B300618!$A$1:$G$92,7,FALSE),0)</f>
        <v>0</v>
      </c>
      <c r="AB72" s="192"/>
      <c r="AC72" s="192">
        <f t="shared" si="54"/>
        <v>0</v>
      </c>
      <c r="AD72" s="192">
        <f t="shared" si="55"/>
        <v>0</v>
      </c>
      <c r="AE72" s="192">
        <v>0</v>
      </c>
      <c r="AF72" s="192">
        <v>800</v>
      </c>
      <c r="AG72" s="192">
        <f t="shared" si="56"/>
        <v>800</v>
      </c>
      <c r="AH72" s="192">
        <f t="shared" si="57"/>
        <v>800</v>
      </c>
      <c r="AI72" s="192">
        <v>0</v>
      </c>
      <c r="AJ72" s="192">
        <v>800</v>
      </c>
      <c r="AK72" s="192">
        <f t="shared" si="58"/>
        <v>800</v>
      </c>
      <c r="AL72" s="192">
        <f t="shared" si="59"/>
        <v>0</v>
      </c>
      <c r="AM72" s="192">
        <v>0</v>
      </c>
      <c r="AN72" s="192">
        <v>800</v>
      </c>
      <c r="AO72" s="192">
        <f t="shared" si="60"/>
        <v>800</v>
      </c>
      <c r="AP72" s="192">
        <f t="shared" si="61"/>
        <v>0</v>
      </c>
      <c r="AQ72" s="192">
        <v>0</v>
      </c>
      <c r="AR72" s="192">
        <v>800</v>
      </c>
      <c r="AS72" s="192">
        <f t="shared" si="62"/>
        <v>800</v>
      </c>
      <c r="AT72" s="192">
        <f t="shared" si="63"/>
        <v>0</v>
      </c>
      <c r="AU72" s="192">
        <v>0</v>
      </c>
      <c r="AV72" s="192">
        <v>800</v>
      </c>
      <c r="AW72" s="192">
        <f t="shared" si="64"/>
        <v>800</v>
      </c>
      <c r="AX72" s="192">
        <f t="shared" si="65"/>
        <v>0</v>
      </c>
      <c r="AY72" s="192">
        <v>0</v>
      </c>
      <c r="AZ72" s="192">
        <v>800</v>
      </c>
      <c r="BA72" s="192">
        <f t="shared" si="66"/>
        <v>800</v>
      </c>
      <c r="BB72" s="192">
        <f t="shared" si="67"/>
        <v>0</v>
      </c>
    </row>
    <row r="73" spans="1:54">
      <c r="A73" s="191">
        <v>6475100</v>
      </c>
      <c r="B73" s="192" t="s">
        <v>77</v>
      </c>
      <c r="C73" s="192" t="s">
        <v>140</v>
      </c>
      <c r="D73" s="193">
        <v>421</v>
      </c>
      <c r="E73" s="192"/>
      <c r="F73" s="197" t="str">
        <f t="shared" si="44"/>
        <v>0</v>
      </c>
      <c r="G73" s="192">
        <f>IFERROR(VLOOKUP(A73,[3]B300618!$A$1:$G$92,7,FALSE),0)</f>
        <v>0</v>
      </c>
      <c r="H73" s="192"/>
      <c r="I73" s="192"/>
      <c r="J73" s="192">
        <f t="shared" si="45"/>
        <v>0</v>
      </c>
      <c r="K73" s="192">
        <f>IFERROR(VLOOKUP(A73,[3]B300618!$A$1:$G$92,7,FALSE),0)</f>
        <v>0</v>
      </c>
      <c r="L73" s="192"/>
      <c r="M73" s="192">
        <f t="shared" si="46"/>
        <v>0</v>
      </c>
      <c r="N73" s="192">
        <f t="shared" si="47"/>
        <v>0</v>
      </c>
      <c r="O73" s="192">
        <f>IFERROR(VLOOKUP($A73,[3]B300618!$A$1:$G$92,7,FALSE),0)</f>
        <v>0</v>
      </c>
      <c r="P73" s="192"/>
      <c r="Q73" s="192">
        <f t="shared" si="48"/>
        <v>0</v>
      </c>
      <c r="R73" s="192">
        <f t="shared" si="49"/>
        <v>0</v>
      </c>
      <c r="S73" s="192">
        <f>IFERROR(VLOOKUP($A73,[3]B300618!$A$1:$G$92,7,FALSE),0)</f>
        <v>0</v>
      </c>
      <c r="T73" s="192"/>
      <c r="U73" s="192">
        <f t="shared" si="50"/>
        <v>0</v>
      </c>
      <c r="V73" s="192">
        <f t="shared" si="51"/>
        <v>0</v>
      </c>
      <c r="W73" s="192">
        <f>IFERROR(VLOOKUP($A73,[3]B300618!$A$1:$G$92,7,FALSE),0)</f>
        <v>0</v>
      </c>
      <c r="X73" s="192"/>
      <c r="Y73" s="192">
        <f t="shared" si="52"/>
        <v>0</v>
      </c>
      <c r="Z73" s="192">
        <f t="shared" si="53"/>
        <v>0</v>
      </c>
      <c r="AA73" s="192">
        <f>IFERROR(VLOOKUP($A73,[3]B300618!$A$1:$G$92,7,FALSE),0)</f>
        <v>0</v>
      </c>
      <c r="AB73" s="192"/>
      <c r="AC73" s="192">
        <f t="shared" si="54"/>
        <v>0</v>
      </c>
      <c r="AD73" s="192">
        <f t="shared" si="55"/>
        <v>0</v>
      </c>
      <c r="AE73" s="192">
        <v>0</v>
      </c>
      <c r="AF73" s="192">
        <f>-AE57*0.06</f>
        <v>0</v>
      </c>
      <c r="AG73" s="192">
        <f t="shared" si="56"/>
        <v>0</v>
      </c>
      <c r="AH73" s="192">
        <f t="shared" si="57"/>
        <v>0</v>
      </c>
      <c r="AI73" s="192">
        <v>0</v>
      </c>
      <c r="AJ73" s="192">
        <f>-AI57*0.06</f>
        <v>0</v>
      </c>
      <c r="AK73" s="192">
        <f t="shared" si="58"/>
        <v>0</v>
      </c>
      <c r="AL73" s="192">
        <f t="shared" si="59"/>
        <v>0</v>
      </c>
      <c r="AM73" s="192">
        <v>0</v>
      </c>
      <c r="AN73" s="192">
        <f>-AM57*0.06</f>
        <v>0</v>
      </c>
      <c r="AO73" s="192">
        <f t="shared" si="60"/>
        <v>0</v>
      </c>
      <c r="AP73" s="192">
        <f t="shared" si="61"/>
        <v>0</v>
      </c>
      <c r="AQ73" s="192">
        <v>0</v>
      </c>
      <c r="AR73" s="192">
        <f>-AQ57*0.06</f>
        <v>0</v>
      </c>
      <c r="AS73" s="192">
        <f t="shared" si="62"/>
        <v>0</v>
      </c>
      <c r="AT73" s="192">
        <f t="shared" si="63"/>
        <v>0</v>
      </c>
      <c r="AU73" s="192">
        <v>0</v>
      </c>
      <c r="AV73" s="192">
        <f>-AU57*0.06</f>
        <v>0</v>
      </c>
      <c r="AW73" s="192">
        <f t="shared" si="64"/>
        <v>0</v>
      </c>
      <c r="AX73" s="192">
        <f t="shared" si="65"/>
        <v>0</v>
      </c>
      <c r="AY73" s="192">
        <v>0</v>
      </c>
      <c r="AZ73" s="192">
        <f>-AY57*0.06</f>
        <v>0</v>
      </c>
      <c r="BA73" s="192">
        <f t="shared" si="66"/>
        <v>0</v>
      </c>
      <c r="BB73" s="192">
        <f t="shared" si="67"/>
        <v>0</v>
      </c>
    </row>
    <row r="74" spans="1:54">
      <c r="A74" s="191">
        <v>6211000</v>
      </c>
      <c r="B74" s="192" t="s">
        <v>45</v>
      </c>
      <c r="C74" s="192" t="s">
        <v>137</v>
      </c>
      <c r="D74" s="193">
        <v>450</v>
      </c>
      <c r="E74" s="192"/>
      <c r="F74" s="197" t="str">
        <f t="shared" si="44"/>
        <v>0</v>
      </c>
      <c r="G74" s="192">
        <f>IFERROR(VLOOKUP(A74,[3]B300618!$A$1:$G$92,7,FALSE),0)</f>
        <v>0</v>
      </c>
      <c r="H74" s="192"/>
      <c r="I74" s="192"/>
      <c r="J74" s="192">
        <f t="shared" si="45"/>
        <v>0</v>
      </c>
      <c r="K74" s="192">
        <f>IFERROR(VLOOKUP(A74,[3]B300618!$A$1:$G$92,7,FALSE),0)</f>
        <v>0</v>
      </c>
      <c r="L74" s="192"/>
      <c r="M74" s="192">
        <f t="shared" si="46"/>
        <v>0</v>
      </c>
      <c r="N74" s="192">
        <f t="shared" si="47"/>
        <v>0</v>
      </c>
      <c r="O74" s="192">
        <f>IFERROR(VLOOKUP($A74,[3]B300618!$A$1:$G$92,7,FALSE),0)</f>
        <v>0</v>
      </c>
      <c r="P74" s="192"/>
      <c r="Q74" s="192">
        <f t="shared" si="48"/>
        <v>0</v>
      </c>
      <c r="R74" s="192">
        <f t="shared" si="49"/>
        <v>0</v>
      </c>
      <c r="S74" s="192">
        <f>IFERROR(VLOOKUP($A74,[3]B300618!$A$1:$G$92,7,FALSE),0)</f>
        <v>0</v>
      </c>
      <c r="T74" s="192"/>
      <c r="U74" s="192">
        <f t="shared" si="50"/>
        <v>0</v>
      </c>
      <c r="V74" s="192">
        <f t="shared" si="51"/>
        <v>0</v>
      </c>
      <c r="W74" s="192">
        <f>IFERROR(VLOOKUP($A74,[3]B300618!$A$1:$G$92,7,FALSE),0)</f>
        <v>0</v>
      </c>
      <c r="X74" s="192"/>
      <c r="Y74" s="192">
        <f t="shared" si="52"/>
        <v>0</v>
      </c>
      <c r="Z74" s="192">
        <f t="shared" si="53"/>
        <v>0</v>
      </c>
      <c r="AA74" s="192">
        <f>IFERROR(VLOOKUP($A74,[3]B300618!$A$1:$G$92,7,FALSE),0)</f>
        <v>0</v>
      </c>
      <c r="AB74" s="192"/>
      <c r="AC74" s="192">
        <f t="shared" si="54"/>
        <v>0</v>
      </c>
      <c r="AD74" s="192">
        <f t="shared" si="55"/>
        <v>0</v>
      </c>
      <c r="AE74" s="192">
        <v>0</v>
      </c>
      <c r="AF74" s="192"/>
      <c r="AG74" s="192">
        <f t="shared" si="56"/>
        <v>0</v>
      </c>
      <c r="AH74" s="192">
        <f t="shared" si="57"/>
        <v>0</v>
      </c>
      <c r="AI74" s="192">
        <v>0</v>
      </c>
      <c r="AJ74" s="192"/>
      <c r="AK74" s="192">
        <f t="shared" si="58"/>
        <v>0</v>
      </c>
      <c r="AL74" s="192">
        <f t="shared" si="59"/>
        <v>0</v>
      </c>
      <c r="AM74" s="192">
        <v>0</v>
      </c>
      <c r="AN74" s="192"/>
      <c r="AO74" s="192">
        <f t="shared" si="60"/>
        <v>0</v>
      </c>
      <c r="AP74" s="192">
        <f t="shared" si="61"/>
        <v>0</v>
      </c>
      <c r="AQ74" s="192">
        <v>0</v>
      </c>
      <c r="AR74" s="192"/>
      <c r="AS74" s="192">
        <f t="shared" si="62"/>
        <v>0</v>
      </c>
      <c r="AT74" s="192">
        <f t="shared" si="63"/>
        <v>0</v>
      </c>
      <c r="AU74" s="192">
        <v>0</v>
      </c>
      <c r="AV74" s="192"/>
      <c r="AW74" s="192">
        <f t="shared" si="64"/>
        <v>0</v>
      </c>
      <c r="AX74" s="192">
        <f t="shared" si="65"/>
        <v>0</v>
      </c>
      <c r="AY74" s="192">
        <v>0</v>
      </c>
      <c r="AZ74" s="192"/>
      <c r="BA74" s="192">
        <f t="shared" si="66"/>
        <v>0</v>
      </c>
      <c r="BB74" s="192">
        <f t="shared" si="67"/>
        <v>0</v>
      </c>
    </row>
    <row r="75" spans="1:54">
      <c r="A75" s="191">
        <v>6214000</v>
      </c>
      <c r="B75" s="192" t="s">
        <v>46</v>
      </c>
      <c r="C75" s="192" t="s">
        <v>138</v>
      </c>
      <c r="D75" s="193">
        <v>450</v>
      </c>
      <c r="E75" s="192"/>
      <c r="F75" s="197" t="str">
        <f t="shared" si="44"/>
        <v>0</v>
      </c>
      <c r="G75" s="192">
        <f>IFERROR(VLOOKUP(A75,[3]B300618!$A$1:$G$92,7,FALSE),0)</f>
        <v>0</v>
      </c>
      <c r="H75" s="192"/>
      <c r="I75" s="192"/>
      <c r="J75" s="192">
        <f t="shared" si="45"/>
        <v>0</v>
      </c>
      <c r="K75" s="192">
        <f>IFERROR(VLOOKUP(A75,[3]B300618!$A$1:$G$92,7,FALSE),0)</f>
        <v>0</v>
      </c>
      <c r="L75" s="192"/>
      <c r="M75" s="192">
        <f t="shared" si="46"/>
        <v>0</v>
      </c>
      <c r="N75" s="192">
        <f t="shared" si="47"/>
        <v>0</v>
      </c>
      <c r="O75" s="192">
        <f>IFERROR(VLOOKUP($A75,[3]B300618!$A$1:$G$92,7,FALSE),0)</f>
        <v>0</v>
      </c>
      <c r="P75" s="192"/>
      <c r="Q75" s="192">
        <f t="shared" si="48"/>
        <v>0</v>
      </c>
      <c r="R75" s="192">
        <f t="shared" si="49"/>
        <v>0</v>
      </c>
      <c r="S75" s="192">
        <f>IFERROR(VLOOKUP($A75,[3]B300618!$A$1:$G$92,7,FALSE),0)</f>
        <v>0</v>
      </c>
      <c r="T75" s="192"/>
      <c r="U75" s="192">
        <f t="shared" si="50"/>
        <v>0</v>
      </c>
      <c r="V75" s="192">
        <f t="shared" si="51"/>
        <v>0</v>
      </c>
      <c r="W75" s="192">
        <f>IFERROR(VLOOKUP($A75,[3]B300618!$A$1:$G$92,7,FALSE),0)</f>
        <v>0</v>
      </c>
      <c r="X75" s="192"/>
      <c r="Y75" s="192">
        <f t="shared" si="52"/>
        <v>0</v>
      </c>
      <c r="Z75" s="192">
        <f t="shared" si="53"/>
        <v>0</v>
      </c>
      <c r="AA75" s="192">
        <f>IFERROR(VLOOKUP($A75,[3]B300618!$A$1:$G$92,7,FALSE),0)</f>
        <v>0</v>
      </c>
      <c r="AB75" s="192"/>
      <c r="AC75" s="192">
        <f t="shared" si="54"/>
        <v>0</v>
      </c>
      <c r="AD75" s="192">
        <f t="shared" si="55"/>
        <v>0</v>
      </c>
      <c r="AE75" s="192">
        <v>0</v>
      </c>
      <c r="AF75" s="192"/>
      <c r="AG75" s="192">
        <f t="shared" si="56"/>
        <v>0</v>
      </c>
      <c r="AH75" s="192">
        <f t="shared" si="57"/>
        <v>0</v>
      </c>
      <c r="AI75" s="192">
        <v>0</v>
      </c>
      <c r="AJ75" s="192"/>
      <c r="AK75" s="192">
        <f t="shared" si="58"/>
        <v>0</v>
      </c>
      <c r="AL75" s="192">
        <f t="shared" si="59"/>
        <v>0</v>
      </c>
      <c r="AM75" s="192">
        <v>0</v>
      </c>
      <c r="AN75" s="192"/>
      <c r="AO75" s="192">
        <f t="shared" si="60"/>
        <v>0</v>
      </c>
      <c r="AP75" s="192">
        <f t="shared" si="61"/>
        <v>0</v>
      </c>
      <c r="AQ75" s="192">
        <v>0</v>
      </c>
      <c r="AR75" s="192"/>
      <c r="AS75" s="192">
        <f t="shared" si="62"/>
        <v>0</v>
      </c>
      <c r="AT75" s="192">
        <f t="shared" si="63"/>
        <v>0</v>
      </c>
      <c r="AU75" s="192">
        <v>0</v>
      </c>
      <c r="AV75" s="192"/>
      <c r="AW75" s="192">
        <f t="shared" si="64"/>
        <v>0</v>
      </c>
      <c r="AX75" s="192">
        <f t="shared" si="65"/>
        <v>0</v>
      </c>
      <c r="AY75" s="192">
        <v>0</v>
      </c>
      <c r="AZ75" s="192"/>
      <c r="BA75" s="192">
        <f t="shared" si="66"/>
        <v>0</v>
      </c>
      <c r="BB75" s="192">
        <f t="shared" si="67"/>
        <v>0</v>
      </c>
    </row>
    <row r="76" spans="1:54">
      <c r="A76" s="191">
        <v>6616000</v>
      </c>
      <c r="B76" s="192" t="s">
        <v>80</v>
      </c>
      <c r="C76" s="192"/>
      <c r="D76" s="193">
        <v>610</v>
      </c>
      <c r="E76" s="192"/>
      <c r="F76" s="197" t="str">
        <f t="shared" si="44"/>
        <v>0</v>
      </c>
      <c r="G76" s="192">
        <f>IFERROR(VLOOKUP(A76,[3]B300618!$A$1:$G$92,7,FALSE),0)</f>
        <v>0</v>
      </c>
      <c r="H76" s="192"/>
      <c r="I76" s="192"/>
      <c r="J76" s="192">
        <f t="shared" si="45"/>
        <v>0</v>
      </c>
      <c r="K76" s="192">
        <f>IFERROR(VLOOKUP(A76,[3]B300618!$A$1:$G$92,7,FALSE),0)</f>
        <v>0</v>
      </c>
      <c r="L76" s="192"/>
      <c r="M76" s="192">
        <f t="shared" si="46"/>
        <v>0</v>
      </c>
      <c r="N76" s="192">
        <f t="shared" si="47"/>
        <v>0</v>
      </c>
      <c r="O76" s="192">
        <f>IFERROR(VLOOKUP($A76,[3]B300618!$A$1:$G$92,7,FALSE),0)</f>
        <v>0</v>
      </c>
      <c r="P76" s="192"/>
      <c r="Q76" s="192">
        <f t="shared" si="48"/>
        <v>0</v>
      </c>
      <c r="R76" s="192">
        <f t="shared" si="49"/>
        <v>0</v>
      </c>
      <c r="S76" s="192">
        <f>IFERROR(VLOOKUP($A76,[3]B300618!$A$1:$G$92,7,FALSE),0)</f>
        <v>0</v>
      </c>
      <c r="T76" s="192"/>
      <c r="U76" s="192">
        <f t="shared" si="50"/>
        <v>0</v>
      </c>
      <c r="V76" s="192">
        <f t="shared" si="51"/>
        <v>0</v>
      </c>
      <c r="W76" s="192">
        <f>IFERROR(VLOOKUP($A76,[3]B300618!$A$1:$G$92,7,FALSE),0)</f>
        <v>0</v>
      </c>
      <c r="X76" s="192"/>
      <c r="Y76" s="192">
        <f t="shared" si="52"/>
        <v>0</v>
      </c>
      <c r="Z76" s="192">
        <f t="shared" si="53"/>
        <v>0</v>
      </c>
      <c r="AA76" s="192">
        <f>IFERROR(VLOOKUP($A76,[3]B300618!$A$1:$G$92,7,FALSE),0)</f>
        <v>0</v>
      </c>
      <c r="AB76" s="192"/>
      <c r="AC76" s="192">
        <f t="shared" si="54"/>
        <v>0</v>
      </c>
      <c r="AD76" s="192">
        <f t="shared" si="55"/>
        <v>0</v>
      </c>
      <c r="AE76" s="192">
        <v>0</v>
      </c>
      <c r="AF76" s="192"/>
      <c r="AG76" s="192">
        <f t="shared" si="56"/>
        <v>0</v>
      </c>
      <c r="AH76" s="192">
        <f t="shared" si="57"/>
        <v>0</v>
      </c>
      <c r="AI76" s="192">
        <v>0</v>
      </c>
      <c r="AJ76" s="192"/>
      <c r="AK76" s="192">
        <f t="shared" si="58"/>
        <v>0</v>
      </c>
      <c r="AL76" s="192">
        <f t="shared" si="59"/>
        <v>0</v>
      </c>
      <c r="AM76" s="192">
        <v>0</v>
      </c>
      <c r="AN76" s="192"/>
      <c r="AO76" s="192">
        <f t="shared" si="60"/>
        <v>0</v>
      </c>
      <c r="AP76" s="192">
        <f t="shared" si="61"/>
        <v>0</v>
      </c>
      <c r="AQ76" s="192">
        <v>0</v>
      </c>
      <c r="AR76" s="192"/>
      <c r="AS76" s="192">
        <f t="shared" si="62"/>
        <v>0</v>
      </c>
      <c r="AT76" s="192">
        <f t="shared" si="63"/>
        <v>0</v>
      </c>
      <c r="AU76" s="192">
        <v>0</v>
      </c>
      <c r="AV76" s="192"/>
      <c r="AW76" s="192">
        <f t="shared" si="64"/>
        <v>0</v>
      </c>
      <c r="AX76" s="192">
        <f t="shared" si="65"/>
        <v>0</v>
      </c>
      <c r="AY76" s="192">
        <v>0</v>
      </c>
      <c r="AZ76" s="192"/>
      <c r="BA76" s="192">
        <f t="shared" si="66"/>
        <v>0</v>
      </c>
      <c r="BB76" s="192">
        <f t="shared" si="67"/>
        <v>0</v>
      </c>
    </row>
    <row r="77" spans="1:54">
      <c r="A77" s="191">
        <v>6811200</v>
      </c>
      <c r="B77" s="192" t="s">
        <v>115</v>
      </c>
      <c r="C77" s="192" t="s">
        <v>152</v>
      </c>
      <c r="D77" s="193">
        <v>680</v>
      </c>
      <c r="E77" s="192">
        <f>1500*12</f>
        <v>18000</v>
      </c>
      <c r="F77" s="197">
        <f t="shared" si="44"/>
        <v>1500</v>
      </c>
      <c r="G77" s="192">
        <f>IFERROR(VLOOKUP(A77,[3]B300618!$A$1:$G$92,7,FALSE),0)</f>
        <v>0</v>
      </c>
      <c r="H77" s="192"/>
      <c r="I77" s="192"/>
      <c r="J77" s="192">
        <f t="shared" si="45"/>
        <v>0</v>
      </c>
      <c r="K77" s="192">
        <f>IFERROR(VLOOKUP(A77,[3]B300618!$A$1:$G$92,7,FALSE),0)</f>
        <v>0</v>
      </c>
      <c r="L77" s="192"/>
      <c r="M77" s="192">
        <f t="shared" si="46"/>
        <v>0</v>
      </c>
      <c r="N77" s="192">
        <f t="shared" si="47"/>
        <v>0</v>
      </c>
      <c r="O77" s="192">
        <f>IFERROR(VLOOKUP($A77,[3]B300618!$A$1:$G$92,7,FALSE),0)</f>
        <v>0</v>
      </c>
      <c r="P77" s="192"/>
      <c r="Q77" s="192">
        <f t="shared" si="48"/>
        <v>0</v>
      </c>
      <c r="R77" s="192">
        <f t="shared" si="49"/>
        <v>0</v>
      </c>
      <c r="S77" s="192">
        <f>IFERROR(VLOOKUP($A77,[3]B300618!$A$1:$G$92,7,FALSE),0)</f>
        <v>0</v>
      </c>
      <c r="T77" s="192"/>
      <c r="U77" s="192">
        <f t="shared" si="50"/>
        <v>0</v>
      </c>
      <c r="V77" s="192">
        <f t="shared" si="51"/>
        <v>0</v>
      </c>
      <c r="W77" s="192">
        <f>IFERROR(VLOOKUP($A77,[3]B300618!$A$1:$G$92,7,FALSE),0)</f>
        <v>0</v>
      </c>
      <c r="X77" s="192"/>
      <c r="Y77" s="192">
        <f t="shared" si="52"/>
        <v>0</v>
      </c>
      <c r="Z77" s="192">
        <f t="shared" si="53"/>
        <v>0</v>
      </c>
      <c r="AA77" s="192">
        <f>IFERROR(VLOOKUP($A77,[3]B300618!$A$1:$G$92,7,FALSE),0)</f>
        <v>0</v>
      </c>
      <c r="AB77" s="192"/>
      <c r="AC77" s="192">
        <f t="shared" si="54"/>
        <v>0</v>
      </c>
      <c r="AD77" s="192">
        <f t="shared" si="55"/>
        <v>0</v>
      </c>
      <c r="AE77" s="192">
        <v>0</v>
      </c>
      <c r="AF77" s="192"/>
      <c r="AG77" s="192">
        <f t="shared" si="56"/>
        <v>0</v>
      </c>
      <c r="AH77" s="192">
        <f t="shared" si="57"/>
        <v>0</v>
      </c>
      <c r="AI77" s="192">
        <v>0</v>
      </c>
      <c r="AJ77" s="192"/>
      <c r="AK77" s="192">
        <f t="shared" si="58"/>
        <v>0</v>
      </c>
      <c r="AL77" s="192">
        <f t="shared" si="59"/>
        <v>0</v>
      </c>
      <c r="AM77" s="192">
        <v>0</v>
      </c>
      <c r="AN77" s="192"/>
      <c r="AO77" s="192">
        <f t="shared" si="60"/>
        <v>0</v>
      </c>
      <c r="AP77" s="192">
        <f t="shared" si="61"/>
        <v>0</v>
      </c>
      <c r="AQ77" s="192">
        <v>0</v>
      </c>
      <c r="AR77" s="192"/>
      <c r="AS77" s="192">
        <f t="shared" si="62"/>
        <v>0</v>
      </c>
      <c r="AT77" s="192">
        <f t="shared" si="63"/>
        <v>0</v>
      </c>
      <c r="AU77" s="192">
        <v>0</v>
      </c>
      <c r="AV77" s="192"/>
      <c r="AW77" s="192">
        <f t="shared" si="64"/>
        <v>0</v>
      </c>
      <c r="AX77" s="192">
        <f t="shared" si="65"/>
        <v>0</v>
      </c>
      <c r="AY77" s="192">
        <v>0</v>
      </c>
      <c r="AZ77" s="192"/>
      <c r="BA77" s="192">
        <f t="shared" si="66"/>
        <v>0</v>
      </c>
      <c r="BB77" s="192">
        <f t="shared" si="67"/>
        <v>0</v>
      </c>
    </row>
    <row r="78" spans="1:54">
      <c r="A78" s="191">
        <v>6815000</v>
      </c>
      <c r="B78" s="192" t="s">
        <v>81</v>
      </c>
      <c r="C78" s="192" t="s">
        <v>153</v>
      </c>
      <c r="D78" s="193">
        <v>681</v>
      </c>
      <c r="E78" s="192">
        <v>4000</v>
      </c>
      <c r="F78" s="197">
        <f t="shared" si="44"/>
        <v>333.33333333333331</v>
      </c>
      <c r="G78" s="192">
        <f>IFERROR(VLOOKUP(A78,[3]B300618!$A$1:$G$92,7,FALSE),0)</f>
        <v>0</v>
      </c>
      <c r="H78" s="192"/>
      <c r="I78" s="192"/>
      <c r="J78" s="192">
        <f t="shared" si="45"/>
        <v>0</v>
      </c>
      <c r="K78" s="192">
        <f>IFERROR(VLOOKUP(A78,[3]B300618!$A$1:$G$92,7,FALSE),0)</f>
        <v>0</v>
      </c>
      <c r="L78" s="192"/>
      <c r="M78" s="192">
        <f t="shared" si="46"/>
        <v>0</v>
      </c>
      <c r="N78" s="192">
        <f t="shared" si="47"/>
        <v>0</v>
      </c>
      <c r="O78" s="192">
        <f>IFERROR(VLOOKUP($A78,[3]B300618!$A$1:$G$92,7,FALSE),0)</f>
        <v>0</v>
      </c>
      <c r="P78" s="192"/>
      <c r="Q78" s="192">
        <f t="shared" si="48"/>
        <v>0</v>
      </c>
      <c r="R78" s="192">
        <f t="shared" si="49"/>
        <v>0</v>
      </c>
      <c r="S78" s="192">
        <f>IFERROR(VLOOKUP($A78,[3]B300618!$A$1:$G$92,7,FALSE),0)</f>
        <v>0</v>
      </c>
      <c r="T78" s="192"/>
      <c r="U78" s="192">
        <f t="shared" si="50"/>
        <v>0</v>
      </c>
      <c r="V78" s="192">
        <f t="shared" si="51"/>
        <v>0</v>
      </c>
      <c r="W78" s="192">
        <f>IFERROR(VLOOKUP($A78,[3]B300618!$A$1:$G$92,7,FALSE),0)</f>
        <v>0</v>
      </c>
      <c r="X78" s="192"/>
      <c r="Y78" s="192">
        <f t="shared" si="52"/>
        <v>0</v>
      </c>
      <c r="Z78" s="192">
        <f t="shared" si="53"/>
        <v>0</v>
      </c>
      <c r="AA78" s="192">
        <f>IFERROR(VLOOKUP($A78,[3]B300618!$A$1:$G$92,7,FALSE),0)</f>
        <v>0</v>
      </c>
      <c r="AB78" s="192"/>
      <c r="AC78" s="192">
        <f t="shared" si="54"/>
        <v>0</v>
      </c>
      <c r="AD78" s="192">
        <f t="shared" si="55"/>
        <v>0</v>
      </c>
      <c r="AE78" s="192">
        <v>0</v>
      </c>
      <c r="AF78" s="192"/>
      <c r="AG78" s="192">
        <f t="shared" si="56"/>
        <v>0</v>
      </c>
      <c r="AH78" s="192">
        <f t="shared" si="57"/>
        <v>0</v>
      </c>
      <c r="AI78" s="192">
        <v>0</v>
      </c>
      <c r="AJ78" s="192"/>
      <c r="AK78" s="192">
        <f t="shared" si="58"/>
        <v>0</v>
      </c>
      <c r="AL78" s="192">
        <f t="shared" si="59"/>
        <v>0</v>
      </c>
      <c r="AM78" s="192">
        <v>0</v>
      </c>
      <c r="AN78" s="192"/>
      <c r="AO78" s="192">
        <f t="shared" si="60"/>
        <v>0</v>
      </c>
      <c r="AP78" s="192">
        <f t="shared" si="61"/>
        <v>0</v>
      </c>
      <c r="AQ78" s="192">
        <v>0</v>
      </c>
      <c r="AR78" s="192"/>
      <c r="AS78" s="192">
        <f t="shared" si="62"/>
        <v>0</v>
      </c>
      <c r="AT78" s="192">
        <f t="shared" si="63"/>
        <v>0</v>
      </c>
      <c r="AU78" s="192">
        <v>0</v>
      </c>
      <c r="AV78" s="192"/>
      <c r="AW78" s="192">
        <f t="shared" si="64"/>
        <v>0</v>
      </c>
      <c r="AX78" s="192">
        <f t="shared" si="65"/>
        <v>0</v>
      </c>
      <c r="AY78" s="192">
        <v>0</v>
      </c>
      <c r="AZ78" s="192"/>
      <c r="BA78" s="192">
        <f t="shared" si="66"/>
        <v>0</v>
      </c>
      <c r="BB78" s="192">
        <f t="shared" si="67"/>
        <v>0</v>
      </c>
    </row>
    <row r="79" spans="1:54">
      <c r="A79" s="191">
        <v>6817400</v>
      </c>
      <c r="B79" s="192" t="s">
        <v>82</v>
      </c>
      <c r="C79" s="192" t="s">
        <v>154</v>
      </c>
      <c r="D79" s="193">
        <v>681</v>
      </c>
      <c r="E79" s="192">
        <v>2841</v>
      </c>
      <c r="F79" s="197">
        <f t="shared" si="44"/>
        <v>236.75</v>
      </c>
      <c r="G79" s="192">
        <f>IFERROR(VLOOKUP(A79,[3]B300618!$A$1:$G$92,7,FALSE),0)</f>
        <v>0</v>
      </c>
      <c r="H79" s="192"/>
      <c r="I79" s="192"/>
      <c r="J79" s="192">
        <f t="shared" si="45"/>
        <v>0</v>
      </c>
      <c r="K79" s="192">
        <f>IFERROR(VLOOKUP(A79,[3]B300618!$A$1:$G$92,7,FALSE),0)</f>
        <v>0</v>
      </c>
      <c r="L79" s="192"/>
      <c r="M79" s="192">
        <f t="shared" si="46"/>
        <v>0</v>
      </c>
      <c r="N79" s="192">
        <f t="shared" si="47"/>
        <v>0</v>
      </c>
      <c r="O79" s="192">
        <f>IFERROR(VLOOKUP($A79,[3]B300618!$A$1:$G$92,7,FALSE),0)</f>
        <v>0</v>
      </c>
      <c r="P79" s="192"/>
      <c r="Q79" s="192">
        <f t="shared" si="48"/>
        <v>0</v>
      </c>
      <c r="R79" s="192">
        <f t="shared" si="49"/>
        <v>0</v>
      </c>
      <c r="S79" s="192">
        <f>IFERROR(VLOOKUP($A79,[3]B300618!$A$1:$G$92,7,FALSE),0)</f>
        <v>0</v>
      </c>
      <c r="T79" s="192"/>
      <c r="U79" s="192">
        <f t="shared" si="50"/>
        <v>0</v>
      </c>
      <c r="V79" s="192">
        <f t="shared" si="51"/>
        <v>0</v>
      </c>
      <c r="W79" s="192">
        <f>IFERROR(VLOOKUP($A79,[3]B300618!$A$1:$G$92,7,FALSE),0)</f>
        <v>0</v>
      </c>
      <c r="X79" s="192"/>
      <c r="Y79" s="192">
        <f t="shared" si="52"/>
        <v>0</v>
      </c>
      <c r="Z79" s="192">
        <f t="shared" si="53"/>
        <v>0</v>
      </c>
      <c r="AA79" s="192">
        <f>IFERROR(VLOOKUP($A79,[3]B300618!$A$1:$G$92,7,FALSE),0)</f>
        <v>0</v>
      </c>
      <c r="AB79" s="192"/>
      <c r="AC79" s="192">
        <f t="shared" si="54"/>
        <v>0</v>
      </c>
      <c r="AD79" s="192">
        <f t="shared" si="55"/>
        <v>0</v>
      </c>
      <c r="AE79" s="192">
        <v>0</v>
      </c>
      <c r="AF79" s="192">
        <f>+F79*AF$1</f>
        <v>1657.25</v>
      </c>
      <c r="AG79" s="192">
        <f t="shared" si="56"/>
        <v>1657.25</v>
      </c>
      <c r="AH79" s="192">
        <f t="shared" si="57"/>
        <v>1657.25</v>
      </c>
      <c r="AI79" s="192">
        <v>0</v>
      </c>
      <c r="AJ79" s="192">
        <f>+J79*AJ$1</f>
        <v>0</v>
      </c>
      <c r="AK79" s="192">
        <f t="shared" si="58"/>
        <v>0</v>
      </c>
      <c r="AL79" s="192">
        <f t="shared" si="59"/>
        <v>-1657.25</v>
      </c>
      <c r="AM79" s="192">
        <v>0</v>
      </c>
      <c r="AN79" s="192">
        <f>+N79*AN$1</f>
        <v>0</v>
      </c>
      <c r="AO79" s="192">
        <f t="shared" si="60"/>
        <v>0</v>
      </c>
      <c r="AP79" s="192">
        <f t="shared" si="61"/>
        <v>0</v>
      </c>
      <c r="AQ79" s="192">
        <v>0</v>
      </c>
      <c r="AR79" s="192">
        <f>+R79*AR$1</f>
        <v>0</v>
      </c>
      <c r="AS79" s="192">
        <f t="shared" si="62"/>
        <v>0</v>
      </c>
      <c r="AT79" s="192">
        <f t="shared" si="63"/>
        <v>0</v>
      </c>
      <c r="AU79" s="192">
        <v>0</v>
      </c>
      <c r="AV79" s="192">
        <f>+V79*AV$1</f>
        <v>0</v>
      </c>
      <c r="AW79" s="192">
        <f t="shared" si="64"/>
        <v>0</v>
      </c>
      <c r="AX79" s="192">
        <f t="shared" si="65"/>
        <v>0</v>
      </c>
      <c r="AY79" s="192">
        <v>0</v>
      </c>
      <c r="AZ79" s="192">
        <f>+Z79*AZ$1</f>
        <v>0</v>
      </c>
      <c r="BA79" s="192">
        <f t="shared" si="66"/>
        <v>0</v>
      </c>
      <c r="BB79" s="192">
        <f t="shared" si="67"/>
        <v>0</v>
      </c>
    </row>
    <row r="80" spans="1:54">
      <c r="A80" s="191">
        <v>671200</v>
      </c>
      <c r="B80" s="192" t="s">
        <v>113</v>
      </c>
      <c r="C80" s="192"/>
      <c r="D80" s="193">
        <v>690</v>
      </c>
      <c r="E80" s="192"/>
      <c r="F80" s="197" t="str">
        <f t="shared" si="44"/>
        <v>0</v>
      </c>
      <c r="G80" s="192">
        <f>IFERROR(VLOOKUP(A80,[3]B300618!$A$1:$G$92,7,FALSE),0)</f>
        <v>0</v>
      </c>
      <c r="H80" s="192"/>
      <c r="I80" s="192"/>
      <c r="J80" s="192">
        <f t="shared" si="45"/>
        <v>0</v>
      </c>
      <c r="K80" s="192">
        <f>IFERROR(VLOOKUP(A80,[3]B300618!$A$1:$G$92,7,FALSE),0)</f>
        <v>0</v>
      </c>
      <c r="L80" s="192"/>
      <c r="M80" s="192">
        <f t="shared" si="46"/>
        <v>0</v>
      </c>
      <c r="N80" s="192">
        <f t="shared" si="47"/>
        <v>0</v>
      </c>
      <c r="O80" s="192">
        <f>IFERROR(VLOOKUP($A80,[3]B300618!$A$1:$G$92,7,FALSE),0)</f>
        <v>0</v>
      </c>
      <c r="P80" s="192"/>
      <c r="Q80" s="192">
        <f t="shared" si="48"/>
        <v>0</v>
      </c>
      <c r="R80" s="192">
        <f t="shared" si="49"/>
        <v>0</v>
      </c>
      <c r="S80" s="192">
        <f>IFERROR(VLOOKUP($A80,[3]B300618!$A$1:$G$92,7,FALSE),0)</f>
        <v>0</v>
      </c>
      <c r="T80" s="192"/>
      <c r="U80" s="192">
        <f t="shared" si="50"/>
        <v>0</v>
      </c>
      <c r="V80" s="192">
        <f t="shared" si="51"/>
        <v>0</v>
      </c>
      <c r="W80" s="192">
        <f>IFERROR(VLOOKUP($A80,[3]B300618!$A$1:$G$92,7,FALSE),0)</f>
        <v>0</v>
      </c>
      <c r="X80" s="192"/>
      <c r="Y80" s="192">
        <f t="shared" si="52"/>
        <v>0</v>
      </c>
      <c r="Z80" s="192">
        <f t="shared" si="53"/>
        <v>0</v>
      </c>
      <c r="AA80" s="192">
        <f>IFERROR(VLOOKUP($A80,[3]B300618!$A$1:$G$92,7,FALSE),0)</f>
        <v>0</v>
      </c>
      <c r="AB80" s="192"/>
      <c r="AC80" s="192">
        <f t="shared" si="54"/>
        <v>0</v>
      </c>
      <c r="AD80" s="192">
        <f t="shared" si="55"/>
        <v>0</v>
      </c>
      <c r="AE80" s="192">
        <v>0</v>
      </c>
      <c r="AF80" s="192"/>
      <c r="AG80" s="192">
        <f t="shared" si="56"/>
        <v>0</v>
      </c>
      <c r="AH80" s="192">
        <f t="shared" si="57"/>
        <v>0</v>
      </c>
      <c r="AI80" s="192">
        <v>0</v>
      </c>
      <c r="AJ80" s="192"/>
      <c r="AK80" s="192">
        <f t="shared" si="58"/>
        <v>0</v>
      </c>
      <c r="AL80" s="192">
        <f t="shared" si="59"/>
        <v>0</v>
      </c>
      <c r="AM80" s="192">
        <v>0</v>
      </c>
      <c r="AN80" s="192"/>
      <c r="AO80" s="192">
        <f t="shared" si="60"/>
        <v>0</v>
      </c>
      <c r="AP80" s="192">
        <f t="shared" si="61"/>
        <v>0</v>
      </c>
      <c r="AQ80" s="192">
        <v>0</v>
      </c>
      <c r="AR80" s="192"/>
      <c r="AS80" s="192">
        <f t="shared" si="62"/>
        <v>0</v>
      </c>
      <c r="AT80" s="192">
        <f t="shared" si="63"/>
        <v>0</v>
      </c>
      <c r="AU80" s="192">
        <v>0</v>
      </c>
      <c r="AV80" s="192"/>
      <c r="AW80" s="192">
        <f t="shared" si="64"/>
        <v>0</v>
      </c>
      <c r="AX80" s="192">
        <f t="shared" si="65"/>
        <v>0</v>
      </c>
      <c r="AY80" s="192">
        <v>0</v>
      </c>
      <c r="AZ80" s="192"/>
      <c r="BA80" s="192">
        <f t="shared" si="66"/>
        <v>0</v>
      </c>
      <c r="BB80" s="192">
        <f t="shared" si="67"/>
        <v>0</v>
      </c>
    </row>
    <row r="81" spans="1:54">
      <c r="A81" s="191">
        <v>6780000</v>
      </c>
      <c r="B81" s="192" t="s">
        <v>114</v>
      </c>
      <c r="C81" s="192"/>
      <c r="D81" s="193">
        <v>690</v>
      </c>
      <c r="E81" s="192"/>
      <c r="F81" s="197" t="str">
        <f t="shared" si="44"/>
        <v>0</v>
      </c>
      <c r="G81" s="192">
        <f>IFERROR(VLOOKUP(A81,[3]B300618!$A$1:$G$92,7,FALSE),0)</f>
        <v>0</v>
      </c>
      <c r="H81" s="192"/>
      <c r="I81" s="192"/>
      <c r="J81" s="192">
        <f t="shared" si="45"/>
        <v>0</v>
      </c>
      <c r="K81" s="192">
        <f>IFERROR(VLOOKUP(A81,[3]B300618!$A$1:$G$92,7,FALSE),0)</f>
        <v>0</v>
      </c>
      <c r="L81" s="192"/>
      <c r="M81" s="192">
        <f t="shared" si="46"/>
        <v>0</v>
      </c>
      <c r="N81" s="192">
        <f t="shared" si="47"/>
        <v>0</v>
      </c>
      <c r="O81" s="192">
        <f>IFERROR(VLOOKUP($A81,[3]B300618!$A$1:$G$92,7,FALSE),0)</f>
        <v>0</v>
      </c>
      <c r="P81" s="192"/>
      <c r="Q81" s="192">
        <f t="shared" si="48"/>
        <v>0</v>
      </c>
      <c r="R81" s="192">
        <f t="shared" si="49"/>
        <v>0</v>
      </c>
      <c r="S81" s="192">
        <f>IFERROR(VLOOKUP($A81,[3]B300618!$A$1:$G$92,7,FALSE),0)</f>
        <v>0</v>
      </c>
      <c r="T81" s="192"/>
      <c r="U81" s="192">
        <f t="shared" si="50"/>
        <v>0</v>
      </c>
      <c r="V81" s="192">
        <f t="shared" si="51"/>
        <v>0</v>
      </c>
      <c r="W81" s="192">
        <f>IFERROR(VLOOKUP($A81,[3]B300618!$A$1:$G$92,7,FALSE),0)</f>
        <v>0</v>
      </c>
      <c r="X81" s="192"/>
      <c r="Y81" s="192">
        <f t="shared" si="52"/>
        <v>0</v>
      </c>
      <c r="Z81" s="192">
        <f t="shared" si="53"/>
        <v>0</v>
      </c>
      <c r="AA81" s="192">
        <f>IFERROR(VLOOKUP($A81,[3]B300618!$A$1:$G$92,7,FALSE),0)</f>
        <v>0</v>
      </c>
      <c r="AB81" s="192"/>
      <c r="AC81" s="192">
        <f t="shared" si="54"/>
        <v>0</v>
      </c>
      <c r="AD81" s="192">
        <f t="shared" si="55"/>
        <v>0</v>
      </c>
      <c r="AE81" s="192">
        <v>0</v>
      </c>
      <c r="AF81" s="192"/>
      <c r="AG81" s="192">
        <f t="shared" si="56"/>
        <v>0</v>
      </c>
      <c r="AH81" s="192">
        <f t="shared" si="57"/>
        <v>0</v>
      </c>
      <c r="AI81" s="192">
        <v>0</v>
      </c>
      <c r="AJ81" s="192"/>
      <c r="AK81" s="192">
        <f t="shared" si="58"/>
        <v>0</v>
      </c>
      <c r="AL81" s="192">
        <f t="shared" si="59"/>
        <v>0</v>
      </c>
      <c r="AM81" s="192">
        <v>0</v>
      </c>
      <c r="AN81" s="192"/>
      <c r="AO81" s="192">
        <f t="shared" si="60"/>
        <v>0</v>
      </c>
      <c r="AP81" s="192">
        <f t="shared" si="61"/>
        <v>0</v>
      </c>
      <c r="AQ81" s="192">
        <v>0</v>
      </c>
      <c r="AR81" s="192"/>
      <c r="AS81" s="192">
        <f t="shared" si="62"/>
        <v>0</v>
      </c>
      <c r="AT81" s="192">
        <f t="shared" si="63"/>
        <v>0</v>
      </c>
      <c r="AU81" s="192">
        <v>0</v>
      </c>
      <c r="AV81" s="192"/>
      <c r="AW81" s="192">
        <f t="shared" si="64"/>
        <v>0</v>
      </c>
      <c r="AX81" s="192">
        <f t="shared" si="65"/>
        <v>0</v>
      </c>
      <c r="AY81" s="192">
        <v>0</v>
      </c>
      <c r="AZ81" s="192"/>
      <c r="BA81" s="192">
        <f t="shared" si="66"/>
        <v>0</v>
      </c>
      <c r="BB81" s="192">
        <f t="shared" si="67"/>
        <v>0</v>
      </c>
    </row>
    <row r="82" spans="1:54">
      <c r="A82" s="191">
        <v>7037000</v>
      </c>
      <c r="B82" s="192" t="s">
        <v>116</v>
      </c>
      <c r="C82" s="192"/>
      <c r="D82" s="193">
        <v>701</v>
      </c>
      <c r="E82" s="192"/>
      <c r="F82" s="197" t="str">
        <f t="shared" si="44"/>
        <v>0</v>
      </c>
      <c r="G82" s="192">
        <f>IFERROR(VLOOKUP(A82,[3]B300618!$A$1:$G$92,7,FALSE),0)</f>
        <v>0</v>
      </c>
      <c r="H82" s="192"/>
      <c r="I82" s="192"/>
      <c r="J82" s="192">
        <f t="shared" si="45"/>
        <v>0</v>
      </c>
      <c r="K82" s="192">
        <f>IFERROR(VLOOKUP(A82,[3]B300618!$A$1:$G$92,7,FALSE),0)</f>
        <v>0</v>
      </c>
      <c r="L82" s="192"/>
      <c r="M82" s="192">
        <f t="shared" si="46"/>
        <v>0</v>
      </c>
      <c r="N82" s="192">
        <f t="shared" si="47"/>
        <v>0</v>
      </c>
      <c r="O82" s="192">
        <f>IFERROR(VLOOKUP($A82,[3]B300618!$A$1:$G$92,7,FALSE),0)</f>
        <v>0</v>
      </c>
      <c r="P82" s="192"/>
      <c r="Q82" s="192">
        <f t="shared" si="48"/>
        <v>0</v>
      </c>
      <c r="R82" s="192">
        <f t="shared" si="49"/>
        <v>0</v>
      </c>
      <c r="S82" s="192">
        <f>IFERROR(VLOOKUP($A82,[3]B300618!$A$1:$G$92,7,FALSE),0)</f>
        <v>0</v>
      </c>
      <c r="T82" s="192"/>
      <c r="U82" s="192">
        <f t="shared" si="50"/>
        <v>0</v>
      </c>
      <c r="V82" s="192">
        <f t="shared" si="51"/>
        <v>0</v>
      </c>
      <c r="W82" s="192">
        <f>IFERROR(VLOOKUP($A82,[3]B300618!$A$1:$G$92,7,FALSE),0)</f>
        <v>0</v>
      </c>
      <c r="X82" s="192"/>
      <c r="Y82" s="192">
        <f t="shared" si="52"/>
        <v>0</v>
      </c>
      <c r="Z82" s="192">
        <f t="shared" si="53"/>
        <v>0</v>
      </c>
      <c r="AA82" s="192">
        <f>IFERROR(VLOOKUP($A82,[3]B300618!$A$1:$G$92,7,FALSE),0)</f>
        <v>0</v>
      </c>
      <c r="AB82" s="192"/>
      <c r="AC82" s="192">
        <f t="shared" si="54"/>
        <v>0</v>
      </c>
      <c r="AD82" s="192">
        <f t="shared" si="55"/>
        <v>0</v>
      </c>
      <c r="AE82" s="192">
        <v>0</v>
      </c>
      <c r="AF82" s="192">
        <f>+F82*AF$1</f>
        <v>0</v>
      </c>
      <c r="AG82" s="192">
        <f t="shared" si="56"/>
        <v>0</v>
      </c>
      <c r="AH82" s="192">
        <f t="shared" si="57"/>
        <v>0</v>
      </c>
      <c r="AI82" s="192">
        <v>0</v>
      </c>
      <c r="AJ82" s="192">
        <f>+J82*AJ$1</f>
        <v>0</v>
      </c>
      <c r="AK82" s="192">
        <f t="shared" si="58"/>
        <v>0</v>
      </c>
      <c r="AL82" s="192">
        <f t="shared" si="59"/>
        <v>0</v>
      </c>
      <c r="AM82" s="192">
        <v>0</v>
      </c>
      <c r="AN82" s="192">
        <f>+N82*AN$1</f>
        <v>0</v>
      </c>
      <c r="AO82" s="192">
        <f t="shared" si="60"/>
        <v>0</v>
      </c>
      <c r="AP82" s="192">
        <f t="shared" si="61"/>
        <v>0</v>
      </c>
      <c r="AQ82" s="192">
        <v>0</v>
      </c>
      <c r="AR82" s="192">
        <f>+R82*AR$1</f>
        <v>0</v>
      </c>
      <c r="AS82" s="192">
        <f t="shared" si="62"/>
        <v>0</v>
      </c>
      <c r="AT82" s="192">
        <f t="shared" si="63"/>
        <v>0</v>
      </c>
      <c r="AU82" s="192">
        <v>0</v>
      </c>
      <c r="AV82" s="192">
        <f>+V82*AV$1</f>
        <v>0</v>
      </c>
      <c r="AW82" s="192">
        <f t="shared" si="64"/>
        <v>0</v>
      </c>
      <c r="AX82" s="192">
        <f t="shared" si="65"/>
        <v>0</v>
      </c>
      <c r="AY82" s="192">
        <v>0</v>
      </c>
      <c r="AZ82" s="192">
        <f>+Z82*AZ$1</f>
        <v>0</v>
      </c>
      <c r="BA82" s="192">
        <f t="shared" si="66"/>
        <v>0</v>
      </c>
      <c r="BB82" s="192">
        <f t="shared" si="67"/>
        <v>0</v>
      </c>
    </row>
    <row r="83" spans="1:54">
      <c r="A83" s="191">
        <v>7037400</v>
      </c>
      <c r="B83" s="192" t="s">
        <v>117</v>
      </c>
      <c r="C83" s="192"/>
      <c r="D83" s="193">
        <v>701</v>
      </c>
      <c r="E83" s="192"/>
      <c r="F83" s="197" t="str">
        <f t="shared" si="44"/>
        <v>0</v>
      </c>
      <c r="G83" s="192">
        <f>IFERROR(VLOOKUP(A83,[3]B300618!$A$1:$G$92,7,FALSE),0)</f>
        <v>0</v>
      </c>
      <c r="H83" s="192"/>
      <c r="I83" s="192"/>
      <c r="J83" s="192">
        <f t="shared" si="45"/>
        <v>0</v>
      </c>
      <c r="K83" s="192">
        <f>IFERROR(VLOOKUP(A83,[3]B300618!$A$1:$G$92,7,FALSE),0)</f>
        <v>0</v>
      </c>
      <c r="L83" s="192"/>
      <c r="M83" s="192">
        <f t="shared" si="46"/>
        <v>0</v>
      </c>
      <c r="N83" s="192">
        <f t="shared" si="47"/>
        <v>0</v>
      </c>
      <c r="O83" s="192">
        <f>IFERROR(VLOOKUP($A83,[3]B300618!$A$1:$G$92,7,FALSE),0)</f>
        <v>0</v>
      </c>
      <c r="P83" s="192"/>
      <c r="Q83" s="192">
        <f t="shared" si="48"/>
        <v>0</v>
      </c>
      <c r="R83" s="192">
        <f t="shared" si="49"/>
        <v>0</v>
      </c>
      <c r="S83" s="192">
        <f>IFERROR(VLOOKUP($A83,[3]B300618!$A$1:$G$92,7,FALSE),0)</f>
        <v>0</v>
      </c>
      <c r="T83" s="192"/>
      <c r="U83" s="192">
        <f t="shared" si="50"/>
        <v>0</v>
      </c>
      <c r="V83" s="192">
        <f t="shared" si="51"/>
        <v>0</v>
      </c>
      <c r="W83" s="192">
        <f>IFERROR(VLOOKUP($A83,[3]B300618!$A$1:$G$92,7,FALSE),0)</f>
        <v>0</v>
      </c>
      <c r="X83" s="192"/>
      <c r="Y83" s="192">
        <f t="shared" si="52"/>
        <v>0</v>
      </c>
      <c r="Z83" s="192">
        <f t="shared" si="53"/>
        <v>0</v>
      </c>
      <c r="AA83" s="192">
        <f>IFERROR(VLOOKUP($A83,[3]B300618!$A$1:$G$92,7,FALSE),0)</f>
        <v>0</v>
      </c>
      <c r="AB83" s="192"/>
      <c r="AC83" s="192">
        <f t="shared" si="54"/>
        <v>0</v>
      </c>
      <c r="AD83" s="192">
        <f t="shared" si="55"/>
        <v>0</v>
      </c>
      <c r="AE83" s="192">
        <v>0</v>
      </c>
      <c r="AF83" s="192">
        <f>F83*7</f>
        <v>0</v>
      </c>
      <c r="AG83" s="192">
        <f t="shared" si="56"/>
        <v>0</v>
      </c>
      <c r="AH83" s="192">
        <f t="shared" si="57"/>
        <v>0</v>
      </c>
      <c r="AI83" s="192">
        <v>0</v>
      </c>
      <c r="AJ83" s="192">
        <f>J83*7</f>
        <v>0</v>
      </c>
      <c r="AK83" s="192">
        <f t="shared" si="58"/>
        <v>0</v>
      </c>
      <c r="AL83" s="192">
        <f t="shared" si="59"/>
        <v>0</v>
      </c>
      <c r="AM83" s="192">
        <v>0</v>
      </c>
      <c r="AN83" s="192">
        <f>N83*7</f>
        <v>0</v>
      </c>
      <c r="AO83" s="192">
        <f t="shared" si="60"/>
        <v>0</v>
      </c>
      <c r="AP83" s="192">
        <f t="shared" si="61"/>
        <v>0</v>
      </c>
      <c r="AQ83" s="192">
        <v>0</v>
      </c>
      <c r="AR83" s="192">
        <f>R83*7</f>
        <v>0</v>
      </c>
      <c r="AS83" s="192">
        <f t="shared" si="62"/>
        <v>0</v>
      </c>
      <c r="AT83" s="192">
        <f t="shared" si="63"/>
        <v>0</v>
      </c>
      <c r="AU83" s="192">
        <v>0</v>
      </c>
      <c r="AV83" s="192">
        <f>V83*7</f>
        <v>0</v>
      </c>
      <c r="AW83" s="192">
        <f t="shared" si="64"/>
        <v>0</v>
      </c>
      <c r="AX83" s="192">
        <f t="shared" si="65"/>
        <v>0</v>
      </c>
      <c r="AY83" s="192">
        <v>0</v>
      </c>
      <c r="AZ83" s="192">
        <f>Z83*7</f>
        <v>0</v>
      </c>
      <c r="BA83" s="192">
        <f t="shared" si="66"/>
        <v>0</v>
      </c>
      <c r="BB83" s="192">
        <f t="shared" si="67"/>
        <v>0</v>
      </c>
    </row>
    <row r="84" spans="1:54">
      <c r="A84" s="191">
        <v>7038000</v>
      </c>
      <c r="B84" s="192" t="s">
        <v>83</v>
      </c>
      <c r="C84" s="192" t="s">
        <v>159</v>
      </c>
      <c r="D84" s="193">
        <v>701</v>
      </c>
      <c r="E84" s="192"/>
      <c r="F84" s="197" t="str">
        <f t="shared" si="44"/>
        <v>0</v>
      </c>
      <c r="G84" s="192">
        <f>IFERROR(VLOOKUP(A84,[3]B300618!$A$1:$G$92,7,FALSE),0)</f>
        <v>0</v>
      </c>
      <c r="H84" s="192"/>
      <c r="I84" s="192"/>
      <c r="J84" s="192">
        <f t="shared" si="45"/>
        <v>0</v>
      </c>
      <c r="K84" s="192">
        <f>IFERROR(VLOOKUP(A84,[3]B300618!$A$1:$G$92,7,FALSE),0)</f>
        <v>0</v>
      </c>
      <c r="L84" s="192"/>
      <c r="M84" s="192">
        <f t="shared" si="46"/>
        <v>0</v>
      </c>
      <c r="N84" s="192">
        <f t="shared" si="47"/>
        <v>0</v>
      </c>
      <c r="O84" s="192">
        <f>IFERROR(VLOOKUP($A84,[3]B300618!$A$1:$G$92,7,FALSE),0)</f>
        <v>0</v>
      </c>
      <c r="P84" s="192"/>
      <c r="Q84" s="192">
        <f t="shared" si="48"/>
        <v>0</v>
      </c>
      <c r="R84" s="192">
        <f t="shared" si="49"/>
        <v>0</v>
      </c>
      <c r="S84" s="192">
        <f>IFERROR(VLOOKUP($A84,[3]B300618!$A$1:$G$92,7,FALSE),0)</f>
        <v>0</v>
      </c>
      <c r="T84" s="192"/>
      <c r="U84" s="192">
        <f t="shared" si="50"/>
        <v>0</v>
      </c>
      <c r="V84" s="192">
        <f t="shared" si="51"/>
        <v>0</v>
      </c>
      <c r="W84" s="192">
        <f>IFERROR(VLOOKUP($A84,[3]B300618!$A$1:$G$92,7,FALSE),0)</f>
        <v>0</v>
      </c>
      <c r="X84" s="192"/>
      <c r="Y84" s="192">
        <f t="shared" si="52"/>
        <v>0</v>
      </c>
      <c r="Z84" s="192">
        <f t="shared" si="53"/>
        <v>0</v>
      </c>
      <c r="AA84" s="192">
        <f>IFERROR(VLOOKUP($A84,[3]B300618!$A$1:$G$92,7,FALSE),0)</f>
        <v>0</v>
      </c>
      <c r="AB84" s="192"/>
      <c r="AC84" s="192">
        <f t="shared" si="54"/>
        <v>0</v>
      </c>
      <c r="AD84" s="192">
        <f t="shared" si="55"/>
        <v>0</v>
      </c>
      <c r="AE84" s="192">
        <v>0</v>
      </c>
      <c r="AF84" s="192"/>
      <c r="AG84" s="192">
        <f t="shared" si="56"/>
        <v>0</v>
      </c>
      <c r="AH84" s="192">
        <f t="shared" si="57"/>
        <v>0</v>
      </c>
      <c r="AI84" s="192">
        <v>0</v>
      </c>
      <c r="AJ84" s="192"/>
      <c r="AK84" s="192">
        <f t="shared" si="58"/>
        <v>0</v>
      </c>
      <c r="AL84" s="192">
        <f t="shared" si="59"/>
        <v>0</v>
      </c>
      <c r="AM84" s="192">
        <v>0</v>
      </c>
      <c r="AN84" s="192"/>
      <c r="AO84" s="192">
        <f t="shared" si="60"/>
        <v>0</v>
      </c>
      <c r="AP84" s="192">
        <f t="shared" si="61"/>
        <v>0</v>
      </c>
      <c r="AQ84" s="192">
        <v>0</v>
      </c>
      <c r="AR84" s="192"/>
      <c r="AS84" s="192">
        <f t="shared" si="62"/>
        <v>0</v>
      </c>
      <c r="AT84" s="192">
        <f t="shared" si="63"/>
        <v>0</v>
      </c>
      <c r="AU84" s="192">
        <v>0</v>
      </c>
      <c r="AV84" s="192"/>
      <c r="AW84" s="192">
        <f t="shared" si="64"/>
        <v>0</v>
      </c>
      <c r="AX84" s="192">
        <f t="shared" si="65"/>
        <v>0</v>
      </c>
      <c r="AY84" s="192">
        <v>0</v>
      </c>
      <c r="AZ84" s="192"/>
      <c r="BA84" s="192">
        <f t="shared" si="66"/>
        <v>0</v>
      </c>
      <c r="BB84" s="192">
        <f t="shared" si="67"/>
        <v>0</v>
      </c>
    </row>
    <row r="85" spans="1:54">
      <c r="A85" s="191">
        <v>7061100</v>
      </c>
      <c r="B85" s="192" t="s">
        <v>84</v>
      </c>
      <c r="C85" s="192"/>
      <c r="D85" s="193">
        <v>702</v>
      </c>
      <c r="E85" s="192"/>
      <c r="F85" s="197" t="str">
        <f t="shared" si="44"/>
        <v>0</v>
      </c>
      <c r="G85" s="192">
        <f>IFERROR(VLOOKUP(A85,[3]B300618!$A$1:$G$92,7,FALSE),0)</f>
        <v>0</v>
      </c>
      <c r="H85" s="192"/>
      <c r="I85" s="192"/>
      <c r="J85" s="192">
        <f t="shared" si="45"/>
        <v>0</v>
      </c>
      <c r="K85" s="192">
        <f>IFERROR(VLOOKUP(A85,[3]B300618!$A$1:$G$92,7,FALSE),0)</f>
        <v>0</v>
      </c>
      <c r="L85" s="192"/>
      <c r="M85" s="192">
        <f t="shared" si="46"/>
        <v>0</v>
      </c>
      <c r="N85" s="192">
        <f t="shared" si="47"/>
        <v>0</v>
      </c>
      <c r="O85" s="192">
        <f>IFERROR(VLOOKUP($A85,[3]B300618!$A$1:$G$92,7,FALSE),0)</f>
        <v>0</v>
      </c>
      <c r="P85" s="192"/>
      <c r="Q85" s="192">
        <f t="shared" si="48"/>
        <v>0</v>
      </c>
      <c r="R85" s="192">
        <f t="shared" si="49"/>
        <v>0</v>
      </c>
      <c r="S85" s="192">
        <f>IFERROR(VLOOKUP($A85,[3]B300618!$A$1:$G$92,7,FALSE),0)</f>
        <v>0</v>
      </c>
      <c r="T85" s="192"/>
      <c r="U85" s="192">
        <f t="shared" si="50"/>
        <v>0</v>
      </c>
      <c r="V85" s="192">
        <f t="shared" si="51"/>
        <v>0</v>
      </c>
      <c r="W85" s="192">
        <f>IFERROR(VLOOKUP($A85,[3]B300618!$A$1:$G$92,7,FALSE),0)</f>
        <v>0</v>
      </c>
      <c r="X85" s="192"/>
      <c r="Y85" s="192">
        <f t="shared" si="52"/>
        <v>0</v>
      </c>
      <c r="Z85" s="192">
        <f t="shared" si="53"/>
        <v>0</v>
      </c>
      <c r="AA85" s="192">
        <f>IFERROR(VLOOKUP($A85,[3]B300618!$A$1:$G$92,7,FALSE),0)</f>
        <v>0</v>
      </c>
      <c r="AB85" s="192"/>
      <c r="AC85" s="192">
        <f t="shared" si="54"/>
        <v>0</v>
      </c>
      <c r="AD85" s="192">
        <f t="shared" si="55"/>
        <v>0</v>
      </c>
      <c r="AE85" s="192">
        <v>0</v>
      </c>
      <c r="AF85" s="192"/>
      <c r="AG85" s="192">
        <f t="shared" si="56"/>
        <v>0</v>
      </c>
      <c r="AH85" s="192">
        <f t="shared" si="57"/>
        <v>0</v>
      </c>
      <c r="AI85" s="192">
        <v>0</v>
      </c>
      <c r="AJ85" s="192"/>
      <c r="AK85" s="192">
        <f t="shared" si="58"/>
        <v>0</v>
      </c>
      <c r="AL85" s="192">
        <f t="shared" si="59"/>
        <v>0</v>
      </c>
      <c r="AM85" s="192">
        <v>0</v>
      </c>
      <c r="AN85" s="192"/>
      <c r="AO85" s="192">
        <f t="shared" si="60"/>
        <v>0</v>
      </c>
      <c r="AP85" s="192">
        <f t="shared" si="61"/>
        <v>0</v>
      </c>
      <c r="AQ85" s="192">
        <v>0</v>
      </c>
      <c r="AR85" s="192"/>
      <c r="AS85" s="192">
        <f t="shared" si="62"/>
        <v>0</v>
      </c>
      <c r="AT85" s="192">
        <f t="shared" si="63"/>
        <v>0</v>
      </c>
      <c r="AU85" s="192">
        <v>0</v>
      </c>
      <c r="AV85" s="192"/>
      <c r="AW85" s="192">
        <f t="shared" si="64"/>
        <v>0</v>
      </c>
      <c r="AX85" s="192">
        <f t="shared" si="65"/>
        <v>0</v>
      </c>
      <c r="AY85" s="192">
        <v>0</v>
      </c>
      <c r="AZ85" s="192"/>
      <c r="BA85" s="192">
        <f t="shared" si="66"/>
        <v>0</v>
      </c>
      <c r="BB85" s="192">
        <f t="shared" si="67"/>
        <v>0</v>
      </c>
    </row>
    <row r="86" spans="1:54">
      <c r="A86" s="191">
        <v>7061200</v>
      </c>
      <c r="B86" s="192" t="s">
        <v>85</v>
      </c>
      <c r="C86" s="192"/>
      <c r="D86" s="193">
        <v>702</v>
      </c>
      <c r="E86" s="192"/>
      <c r="F86" s="197" t="str">
        <f t="shared" si="44"/>
        <v>0</v>
      </c>
      <c r="G86" s="192">
        <f>IFERROR(VLOOKUP(A86,[3]B300618!$A$1:$G$92,7,FALSE),0)</f>
        <v>0</v>
      </c>
      <c r="H86" s="192"/>
      <c r="I86" s="192"/>
      <c r="J86" s="192">
        <f t="shared" si="45"/>
        <v>0</v>
      </c>
      <c r="K86" s="192">
        <f>IFERROR(VLOOKUP(A86,[3]B300618!$A$1:$G$92,7,FALSE),0)</f>
        <v>0</v>
      </c>
      <c r="L86" s="192"/>
      <c r="M86" s="192">
        <f t="shared" si="46"/>
        <v>0</v>
      </c>
      <c r="N86" s="192">
        <f t="shared" si="47"/>
        <v>0</v>
      </c>
      <c r="O86" s="192">
        <f>IFERROR(VLOOKUP($A86,[3]B300618!$A$1:$G$92,7,FALSE),0)</f>
        <v>0</v>
      </c>
      <c r="P86" s="192"/>
      <c r="Q86" s="192">
        <f t="shared" si="48"/>
        <v>0</v>
      </c>
      <c r="R86" s="192">
        <f t="shared" si="49"/>
        <v>0</v>
      </c>
      <c r="S86" s="192">
        <f>IFERROR(VLOOKUP($A86,[3]B300618!$A$1:$G$92,7,FALSE),0)</f>
        <v>0</v>
      </c>
      <c r="T86" s="192"/>
      <c r="U86" s="192">
        <f t="shared" si="50"/>
        <v>0</v>
      </c>
      <c r="V86" s="192">
        <f t="shared" si="51"/>
        <v>0</v>
      </c>
      <c r="W86" s="192">
        <f>IFERROR(VLOOKUP($A86,[3]B300618!$A$1:$G$92,7,FALSE),0)</f>
        <v>0</v>
      </c>
      <c r="X86" s="192"/>
      <c r="Y86" s="192">
        <f t="shared" si="52"/>
        <v>0</v>
      </c>
      <c r="Z86" s="192">
        <f t="shared" si="53"/>
        <v>0</v>
      </c>
      <c r="AA86" s="192">
        <f>IFERROR(VLOOKUP($A86,[3]B300618!$A$1:$G$92,7,FALSE),0)</f>
        <v>0</v>
      </c>
      <c r="AB86" s="192"/>
      <c r="AC86" s="192">
        <f t="shared" si="54"/>
        <v>0</v>
      </c>
      <c r="AD86" s="192">
        <f t="shared" si="55"/>
        <v>0</v>
      </c>
      <c r="AE86" s="192">
        <v>0</v>
      </c>
      <c r="AF86" s="192">
        <v>1860</v>
      </c>
      <c r="AG86" s="192">
        <f t="shared" si="56"/>
        <v>1860</v>
      </c>
      <c r="AH86" s="192">
        <f t="shared" si="57"/>
        <v>1860</v>
      </c>
      <c r="AI86" s="192">
        <v>0</v>
      </c>
      <c r="AJ86" s="192">
        <v>1860</v>
      </c>
      <c r="AK86" s="192">
        <f t="shared" si="58"/>
        <v>1860</v>
      </c>
      <c r="AL86" s="192">
        <f t="shared" si="59"/>
        <v>0</v>
      </c>
      <c r="AM86" s="192">
        <v>0</v>
      </c>
      <c r="AN86" s="192">
        <v>1860</v>
      </c>
      <c r="AO86" s="192">
        <f t="shared" si="60"/>
        <v>1860</v>
      </c>
      <c r="AP86" s="192">
        <f t="shared" si="61"/>
        <v>0</v>
      </c>
      <c r="AQ86" s="192">
        <v>0</v>
      </c>
      <c r="AR86" s="192">
        <v>1860</v>
      </c>
      <c r="AS86" s="192">
        <f t="shared" si="62"/>
        <v>1860</v>
      </c>
      <c r="AT86" s="192">
        <f t="shared" si="63"/>
        <v>0</v>
      </c>
      <c r="AU86" s="192">
        <v>0</v>
      </c>
      <c r="AV86" s="192">
        <v>1860</v>
      </c>
      <c r="AW86" s="192">
        <f t="shared" si="64"/>
        <v>1860</v>
      </c>
      <c r="AX86" s="192">
        <f t="shared" si="65"/>
        <v>0</v>
      </c>
      <c r="AY86" s="192">
        <v>0</v>
      </c>
      <c r="AZ86" s="192">
        <v>1860</v>
      </c>
      <c r="BA86" s="192">
        <f t="shared" si="66"/>
        <v>1860</v>
      </c>
      <c r="BB86" s="192">
        <f t="shared" si="67"/>
        <v>0</v>
      </c>
    </row>
    <row r="87" spans="1:54">
      <c r="A87" s="191">
        <v>7061300</v>
      </c>
      <c r="B87" s="192" t="s">
        <v>86</v>
      </c>
      <c r="C87" s="192"/>
      <c r="D87" s="193">
        <v>702</v>
      </c>
      <c r="E87" s="192"/>
      <c r="F87" s="197" t="str">
        <f t="shared" si="44"/>
        <v>0</v>
      </c>
      <c r="G87" s="192">
        <f>IFERROR(VLOOKUP(A87,[3]B300618!$A$1:$G$92,7,FALSE),0)</f>
        <v>0</v>
      </c>
      <c r="H87" s="192"/>
      <c r="I87" s="192"/>
      <c r="J87" s="192">
        <f t="shared" si="45"/>
        <v>0</v>
      </c>
      <c r="K87" s="192">
        <f>IFERROR(VLOOKUP(A87,[3]B300618!$A$1:$G$92,7,FALSE),0)</f>
        <v>0</v>
      </c>
      <c r="L87" s="192"/>
      <c r="M87" s="192">
        <f t="shared" si="46"/>
        <v>0</v>
      </c>
      <c r="N87" s="192">
        <f t="shared" si="47"/>
        <v>0</v>
      </c>
      <c r="O87" s="192">
        <f>IFERROR(VLOOKUP($A87,[3]B300618!$A$1:$G$92,7,FALSE),0)</f>
        <v>0</v>
      </c>
      <c r="P87" s="192"/>
      <c r="Q87" s="192">
        <f t="shared" si="48"/>
        <v>0</v>
      </c>
      <c r="R87" s="192">
        <f t="shared" si="49"/>
        <v>0</v>
      </c>
      <c r="S87" s="192">
        <f>IFERROR(VLOOKUP($A87,[3]B300618!$A$1:$G$92,7,FALSE),0)</f>
        <v>0</v>
      </c>
      <c r="T87" s="192"/>
      <c r="U87" s="192">
        <f t="shared" si="50"/>
        <v>0</v>
      </c>
      <c r="V87" s="192">
        <f t="shared" si="51"/>
        <v>0</v>
      </c>
      <c r="W87" s="192">
        <f>IFERROR(VLOOKUP($A87,[3]B300618!$A$1:$G$92,7,FALSE),0)</f>
        <v>0</v>
      </c>
      <c r="X87" s="192"/>
      <c r="Y87" s="192">
        <f t="shared" si="52"/>
        <v>0</v>
      </c>
      <c r="Z87" s="192">
        <f t="shared" si="53"/>
        <v>0</v>
      </c>
      <c r="AA87" s="192">
        <f>IFERROR(VLOOKUP($A87,[3]B300618!$A$1:$G$92,7,FALSE),0)</f>
        <v>0</v>
      </c>
      <c r="AB87" s="192"/>
      <c r="AC87" s="192">
        <f t="shared" si="54"/>
        <v>0</v>
      </c>
      <c r="AD87" s="192">
        <f t="shared" si="55"/>
        <v>0</v>
      </c>
      <c r="AE87" s="192">
        <v>0</v>
      </c>
      <c r="AF87" s="192"/>
      <c r="AG87" s="192">
        <f t="shared" si="56"/>
        <v>0</v>
      </c>
      <c r="AH87" s="192">
        <f t="shared" si="57"/>
        <v>0</v>
      </c>
      <c r="AI87" s="192">
        <v>0</v>
      </c>
      <c r="AJ87" s="192"/>
      <c r="AK87" s="192">
        <f t="shared" si="58"/>
        <v>0</v>
      </c>
      <c r="AL87" s="192">
        <f t="shared" si="59"/>
        <v>0</v>
      </c>
      <c r="AM87" s="192">
        <v>0</v>
      </c>
      <c r="AN87" s="192"/>
      <c r="AO87" s="192">
        <f t="shared" si="60"/>
        <v>0</v>
      </c>
      <c r="AP87" s="192">
        <f t="shared" si="61"/>
        <v>0</v>
      </c>
      <c r="AQ87" s="192">
        <v>0</v>
      </c>
      <c r="AR87" s="192"/>
      <c r="AS87" s="192">
        <f t="shared" si="62"/>
        <v>0</v>
      </c>
      <c r="AT87" s="192">
        <f t="shared" si="63"/>
        <v>0</v>
      </c>
      <c r="AU87" s="192">
        <v>0</v>
      </c>
      <c r="AV87" s="192"/>
      <c r="AW87" s="192">
        <f t="shared" si="64"/>
        <v>0</v>
      </c>
      <c r="AX87" s="192">
        <f t="shared" si="65"/>
        <v>0</v>
      </c>
      <c r="AY87" s="192">
        <v>0</v>
      </c>
      <c r="AZ87" s="192"/>
      <c r="BA87" s="192">
        <f t="shared" si="66"/>
        <v>0</v>
      </c>
      <c r="BB87" s="192">
        <f t="shared" si="67"/>
        <v>0</v>
      </c>
    </row>
    <row r="88" spans="1:54">
      <c r="A88" s="191">
        <v>7061400</v>
      </c>
      <c r="B88" s="192" t="s">
        <v>87</v>
      </c>
      <c r="C88" s="192"/>
      <c r="D88" s="193">
        <v>702</v>
      </c>
      <c r="E88" s="192"/>
      <c r="F88" s="197" t="str">
        <f t="shared" si="44"/>
        <v>0</v>
      </c>
      <c r="G88" s="192">
        <f>IFERROR(VLOOKUP(A88,[3]B300618!$A$1:$G$92,7,FALSE),0)</f>
        <v>0</v>
      </c>
      <c r="H88" s="192"/>
      <c r="I88" s="192"/>
      <c r="J88" s="192">
        <f t="shared" si="45"/>
        <v>0</v>
      </c>
      <c r="K88" s="192">
        <f>IFERROR(VLOOKUP(A88,[3]B300618!$A$1:$G$92,7,FALSE),0)</f>
        <v>0</v>
      </c>
      <c r="L88" s="192"/>
      <c r="M88" s="192">
        <f t="shared" si="46"/>
        <v>0</v>
      </c>
      <c r="N88" s="192">
        <f t="shared" si="47"/>
        <v>0</v>
      </c>
      <c r="O88" s="192">
        <f>IFERROR(VLOOKUP($A88,[3]B300618!$A$1:$G$92,7,FALSE),0)</f>
        <v>0</v>
      </c>
      <c r="P88" s="192"/>
      <c r="Q88" s="192">
        <f t="shared" si="48"/>
        <v>0</v>
      </c>
      <c r="R88" s="192">
        <f t="shared" si="49"/>
        <v>0</v>
      </c>
      <c r="S88" s="192">
        <f>IFERROR(VLOOKUP($A88,[3]B300618!$A$1:$G$92,7,FALSE),0)</f>
        <v>0</v>
      </c>
      <c r="T88" s="192"/>
      <c r="U88" s="192">
        <f t="shared" si="50"/>
        <v>0</v>
      </c>
      <c r="V88" s="192">
        <f t="shared" si="51"/>
        <v>0</v>
      </c>
      <c r="W88" s="192">
        <f>IFERROR(VLOOKUP($A88,[3]B300618!$A$1:$G$92,7,FALSE),0)</f>
        <v>0</v>
      </c>
      <c r="X88" s="192"/>
      <c r="Y88" s="192">
        <f t="shared" si="52"/>
        <v>0</v>
      </c>
      <c r="Z88" s="192">
        <f t="shared" si="53"/>
        <v>0</v>
      </c>
      <c r="AA88" s="192">
        <f>IFERROR(VLOOKUP($A88,[3]B300618!$A$1:$G$92,7,FALSE),0)</f>
        <v>0</v>
      </c>
      <c r="AB88" s="192"/>
      <c r="AC88" s="192">
        <f t="shared" si="54"/>
        <v>0</v>
      </c>
      <c r="AD88" s="192">
        <f t="shared" si="55"/>
        <v>0</v>
      </c>
      <c r="AE88" s="192">
        <v>0</v>
      </c>
      <c r="AF88" s="192"/>
      <c r="AG88" s="192">
        <f t="shared" si="56"/>
        <v>0</v>
      </c>
      <c r="AH88" s="192">
        <f t="shared" si="57"/>
        <v>0</v>
      </c>
      <c r="AI88" s="192">
        <v>0</v>
      </c>
      <c r="AJ88" s="192"/>
      <c r="AK88" s="192">
        <f t="shared" si="58"/>
        <v>0</v>
      </c>
      <c r="AL88" s="192">
        <f t="shared" si="59"/>
        <v>0</v>
      </c>
      <c r="AM88" s="192">
        <v>0</v>
      </c>
      <c r="AN88" s="192"/>
      <c r="AO88" s="192">
        <f t="shared" si="60"/>
        <v>0</v>
      </c>
      <c r="AP88" s="192">
        <f t="shared" si="61"/>
        <v>0</v>
      </c>
      <c r="AQ88" s="192">
        <v>0</v>
      </c>
      <c r="AR88" s="192"/>
      <c r="AS88" s="192">
        <f t="shared" si="62"/>
        <v>0</v>
      </c>
      <c r="AT88" s="192">
        <f t="shared" si="63"/>
        <v>0</v>
      </c>
      <c r="AU88" s="192">
        <v>0</v>
      </c>
      <c r="AV88" s="192"/>
      <c r="AW88" s="192">
        <f t="shared" si="64"/>
        <v>0</v>
      </c>
      <c r="AX88" s="192">
        <f t="shared" si="65"/>
        <v>0</v>
      </c>
      <c r="AY88" s="192">
        <v>0</v>
      </c>
      <c r="AZ88" s="192"/>
      <c r="BA88" s="192">
        <f t="shared" si="66"/>
        <v>0</v>
      </c>
      <c r="BB88" s="192">
        <f t="shared" si="67"/>
        <v>0</v>
      </c>
    </row>
    <row r="89" spans="1:54">
      <c r="A89" s="191">
        <v>7061410</v>
      </c>
      <c r="B89" s="192" t="s">
        <v>88</v>
      </c>
      <c r="C89" s="192"/>
      <c r="D89" s="193">
        <v>702</v>
      </c>
      <c r="E89" s="192"/>
      <c r="F89" s="197" t="str">
        <f t="shared" si="44"/>
        <v>0</v>
      </c>
      <c r="G89" s="192">
        <f>IFERROR(VLOOKUP(A89,[3]B300618!$A$1:$G$92,7,FALSE),0)</f>
        <v>0</v>
      </c>
      <c r="H89" s="192"/>
      <c r="I89" s="192"/>
      <c r="J89" s="192">
        <f t="shared" si="45"/>
        <v>0</v>
      </c>
      <c r="K89" s="192">
        <f>IFERROR(VLOOKUP(A89,[3]B300618!$A$1:$G$92,7,FALSE),0)</f>
        <v>0</v>
      </c>
      <c r="L89" s="192"/>
      <c r="M89" s="192">
        <f t="shared" si="46"/>
        <v>0</v>
      </c>
      <c r="N89" s="192">
        <f t="shared" si="47"/>
        <v>0</v>
      </c>
      <c r="O89" s="192">
        <f>IFERROR(VLOOKUP($A89,[3]B300618!$A$1:$G$92,7,FALSE),0)</f>
        <v>0</v>
      </c>
      <c r="P89" s="192"/>
      <c r="Q89" s="192">
        <f t="shared" si="48"/>
        <v>0</v>
      </c>
      <c r="R89" s="192">
        <f t="shared" si="49"/>
        <v>0</v>
      </c>
      <c r="S89" s="192">
        <f>IFERROR(VLOOKUP($A89,[3]B300618!$A$1:$G$92,7,FALSE),0)</f>
        <v>0</v>
      </c>
      <c r="T89" s="192"/>
      <c r="U89" s="192">
        <f t="shared" si="50"/>
        <v>0</v>
      </c>
      <c r="V89" s="192">
        <f t="shared" si="51"/>
        <v>0</v>
      </c>
      <c r="W89" s="192">
        <f>IFERROR(VLOOKUP($A89,[3]B300618!$A$1:$G$92,7,FALSE),0)</f>
        <v>0</v>
      </c>
      <c r="X89" s="192"/>
      <c r="Y89" s="192">
        <f t="shared" si="52"/>
        <v>0</v>
      </c>
      <c r="Z89" s="192">
        <f t="shared" si="53"/>
        <v>0</v>
      </c>
      <c r="AA89" s="192">
        <f>IFERROR(VLOOKUP($A89,[3]B300618!$A$1:$G$92,7,FALSE),0)</f>
        <v>0</v>
      </c>
      <c r="AB89" s="192"/>
      <c r="AC89" s="192">
        <f t="shared" si="54"/>
        <v>0</v>
      </c>
      <c r="AD89" s="192">
        <f t="shared" si="55"/>
        <v>0</v>
      </c>
      <c r="AE89" s="192">
        <v>0</v>
      </c>
      <c r="AF89" s="192"/>
      <c r="AG89" s="192">
        <f t="shared" si="56"/>
        <v>0</v>
      </c>
      <c r="AH89" s="192">
        <f t="shared" si="57"/>
        <v>0</v>
      </c>
      <c r="AI89" s="192">
        <v>0</v>
      </c>
      <c r="AJ89" s="192"/>
      <c r="AK89" s="192">
        <f t="shared" si="58"/>
        <v>0</v>
      </c>
      <c r="AL89" s="192">
        <f t="shared" si="59"/>
        <v>0</v>
      </c>
      <c r="AM89" s="192">
        <v>0</v>
      </c>
      <c r="AN89" s="192"/>
      <c r="AO89" s="192">
        <f t="shared" si="60"/>
        <v>0</v>
      </c>
      <c r="AP89" s="192">
        <f t="shared" si="61"/>
        <v>0</v>
      </c>
      <c r="AQ89" s="192">
        <v>0</v>
      </c>
      <c r="AR89" s="192"/>
      <c r="AS89" s="192">
        <f t="shared" si="62"/>
        <v>0</v>
      </c>
      <c r="AT89" s="192">
        <f t="shared" si="63"/>
        <v>0</v>
      </c>
      <c r="AU89" s="192">
        <v>0</v>
      </c>
      <c r="AV89" s="192"/>
      <c r="AW89" s="192">
        <f t="shared" si="64"/>
        <v>0</v>
      </c>
      <c r="AX89" s="192">
        <f t="shared" si="65"/>
        <v>0</v>
      </c>
      <c r="AY89" s="192">
        <v>0</v>
      </c>
      <c r="AZ89" s="192"/>
      <c r="BA89" s="192">
        <f t="shared" si="66"/>
        <v>0</v>
      </c>
      <c r="BB89" s="192">
        <f t="shared" si="67"/>
        <v>0</v>
      </c>
    </row>
    <row r="90" spans="1:54">
      <c r="A90" s="191">
        <v>7061500</v>
      </c>
      <c r="B90" s="192" t="s">
        <v>89</v>
      </c>
      <c r="C90" s="192"/>
      <c r="D90" s="193">
        <v>702</v>
      </c>
      <c r="E90" s="192"/>
      <c r="F90" s="197" t="str">
        <f t="shared" si="44"/>
        <v>0</v>
      </c>
      <c r="G90" s="192">
        <f>IFERROR(VLOOKUP(A90,[3]B300618!$A$1:$G$92,7,FALSE),0)</f>
        <v>0</v>
      </c>
      <c r="H90" s="192"/>
      <c r="I90" s="192"/>
      <c r="J90" s="192">
        <f t="shared" si="45"/>
        <v>0</v>
      </c>
      <c r="K90" s="192">
        <f>IFERROR(VLOOKUP(A90,[3]B300618!$A$1:$G$92,7,FALSE),0)</f>
        <v>0</v>
      </c>
      <c r="L90" s="192"/>
      <c r="M90" s="192">
        <f t="shared" si="46"/>
        <v>0</v>
      </c>
      <c r="N90" s="192">
        <f t="shared" si="47"/>
        <v>0</v>
      </c>
      <c r="O90" s="192">
        <f>IFERROR(VLOOKUP($A90,[3]B300618!$A$1:$G$92,7,FALSE),0)</f>
        <v>0</v>
      </c>
      <c r="P90" s="192"/>
      <c r="Q90" s="192">
        <f t="shared" si="48"/>
        <v>0</v>
      </c>
      <c r="R90" s="192">
        <f t="shared" si="49"/>
        <v>0</v>
      </c>
      <c r="S90" s="192">
        <f>IFERROR(VLOOKUP($A90,[3]B300618!$A$1:$G$92,7,FALSE),0)</f>
        <v>0</v>
      </c>
      <c r="T90" s="192"/>
      <c r="U90" s="192">
        <f t="shared" si="50"/>
        <v>0</v>
      </c>
      <c r="V90" s="192">
        <f t="shared" si="51"/>
        <v>0</v>
      </c>
      <c r="W90" s="192">
        <f>IFERROR(VLOOKUP($A90,[3]B300618!$A$1:$G$92,7,FALSE),0)</f>
        <v>0</v>
      </c>
      <c r="X90" s="192"/>
      <c r="Y90" s="192">
        <f t="shared" si="52"/>
        <v>0</v>
      </c>
      <c r="Z90" s="192">
        <f t="shared" si="53"/>
        <v>0</v>
      </c>
      <c r="AA90" s="192">
        <f>IFERROR(VLOOKUP($A90,[3]B300618!$A$1:$G$92,7,FALSE),0)</f>
        <v>0</v>
      </c>
      <c r="AB90" s="192"/>
      <c r="AC90" s="192">
        <f t="shared" si="54"/>
        <v>0</v>
      </c>
      <c r="AD90" s="192">
        <f t="shared" si="55"/>
        <v>0</v>
      </c>
      <c r="AE90" s="192">
        <v>0</v>
      </c>
      <c r="AF90" s="192"/>
      <c r="AG90" s="192">
        <f t="shared" si="56"/>
        <v>0</v>
      </c>
      <c r="AH90" s="192">
        <f t="shared" si="57"/>
        <v>0</v>
      </c>
      <c r="AI90" s="192">
        <v>0</v>
      </c>
      <c r="AJ90" s="192"/>
      <c r="AK90" s="192">
        <f t="shared" si="58"/>
        <v>0</v>
      </c>
      <c r="AL90" s="192">
        <f t="shared" si="59"/>
        <v>0</v>
      </c>
      <c r="AM90" s="192">
        <v>0</v>
      </c>
      <c r="AN90" s="192"/>
      <c r="AO90" s="192">
        <f t="shared" si="60"/>
        <v>0</v>
      </c>
      <c r="AP90" s="192">
        <f t="shared" si="61"/>
        <v>0</v>
      </c>
      <c r="AQ90" s="192">
        <v>0</v>
      </c>
      <c r="AR90" s="192"/>
      <c r="AS90" s="192">
        <f t="shared" si="62"/>
        <v>0</v>
      </c>
      <c r="AT90" s="192">
        <f t="shared" si="63"/>
        <v>0</v>
      </c>
      <c r="AU90" s="192">
        <v>0</v>
      </c>
      <c r="AV90" s="192"/>
      <c r="AW90" s="192">
        <f t="shared" si="64"/>
        <v>0</v>
      </c>
      <c r="AX90" s="192">
        <f t="shared" si="65"/>
        <v>0</v>
      </c>
      <c r="AY90" s="192">
        <v>0</v>
      </c>
      <c r="AZ90" s="192"/>
      <c r="BA90" s="192">
        <f t="shared" si="66"/>
        <v>0</v>
      </c>
      <c r="BB90" s="192">
        <f t="shared" si="67"/>
        <v>0</v>
      </c>
    </row>
    <row r="91" spans="1:54">
      <c r="A91" s="191">
        <v>7061600</v>
      </c>
      <c r="B91" s="192" t="s">
        <v>90</v>
      </c>
      <c r="C91" s="192"/>
      <c r="D91" s="193">
        <v>702</v>
      </c>
      <c r="E91" s="192"/>
      <c r="F91" s="197" t="str">
        <f t="shared" si="44"/>
        <v>0</v>
      </c>
      <c r="G91" s="192">
        <f>IFERROR(VLOOKUP(A91,[3]B300618!$A$1:$G$92,7,FALSE),0)</f>
        <v>0</v>
      </c>
      <c r="H91" s="192"/>
      <c r="I91" s="192"/>
      <c r="J91" s="192">
        <f t="shared" si="45"/>
        <v>0</v>
      </c>
      <c r="K91" s="192">
        <f>IFERROR(VLOOKUP(A91,[3]B300618!$A$1:$G$92,7,FALSE),0)</f>
        <v>0</v>
      </c>
      <c r="L91" s="192"/>
      <c r="M91" s="192">
        <f t="shared" si="46"/>
        <v>0</v>
      </c>
      <c r="N91" s="192">
        <f t="shared" si="47"/>
        <v>0</v>
      </c>
      <c r="O91" s="192">
        <f>IFERROR(VLOOKUP($A91,[3]B300618!$A$1:$G$92,7,FALSE),0)</f>
        <v>0</v>
      </c>
      <c r="P91" s="192"/>
      <c r="Q91" s="192">
        <f t="shared" si="48"/>
        <v>0</v>
      </c>
      <c r="R91" s="192">
        <f t="shared" si="49"/>
        <v>0</v>
      </c>
      <c r="S91" s="192">
        <f>IFERROR(VLOOKUP($A91,[3]B300618!$A$1:$G$92,7,FALSE),0)</f>
        <v>0</v>
      </c>
      <c r="T91" s="192"/>
      <c r="U91" s="192">
        <f t="shared" si="50"/>
        <v>0</v>
      </c>
      <c r="V91" s="192">
        <f t="shared" si="51"/>
        <v>0</v>
      </c>
      <c r="W91" s="192">
        <f>IFERROR(VLOOKUP($A91,[3]B300618!$A$1:$G$92,7,FALSE),0)</f>
        <v>0</v>
      </c>
      <c r="X91" s="192"/>
      <c r="Y91" s="192">
        <f t="shared" si="52"/>
        <v>0</v>
      </c>
      <c r="Z91" s="192">
        <f t="shared" si="53"/>
        <v>0</v>
      </c>
      <c r="AA91" s="192">
        <f>IFERROR(VLOOKUP($A91,[3]B300618!$A$1:$G$92,7,FALSE),0)</f>
        <v>0</v>
      </c>
      <c r="AB91" s="192"/>
      <c r="AC91" s="192">
        <f t="shared" si="54"/>
        <v>0</v>
      </c>
      <c r="AD91" s="192">
        <f t="shared" si="55"/>
        <v>0</v>
      </c>
      <c r="AE91" s="192">
        <v>0</v>
      </c>
      <c r="AF91" s="192"/>
      <c r="AG91" s="192">
        <f t="shared" si="56"/>
        <v>0</v>
      </c>
      <c r="AH91" s="192">
        <f t="shared" si="57"/>
        <v>0</v>
      </c>
      <c r="AI91" s="192">
        <v>0</v>
      </c>
      <c r="AJ91" s="192"/>
      <c r="AK91" s="192">
        <f t="shared" si="58"/>
        <v>0</v>
      </c>
      <c r="AL91" s="192">
        <f t="shared" si="59"/>
        <v>0</v>
      </c>
      <c r="AM91" s="192">
        <v>0</v>
      </c>
      <c r="AN91" s="192"/>
      <c r="AO91" s="192">
        <f t="shared" si="60"/>
        <v>0</v>
      </c>
      <c r="AP91" s="192">
        <f t="shared" si="61"/>
        <v>0</v>
      </c>
      <c r="AQ91" s="192">
        <v>0</v>
      </c>
      <c r="AR91" s="192"/>
      <c r="AS91" s="192">
        <f t="shared" si="62"/>
        <v>0</v>
      </c>
      <c r="AT91" s="192">
        <f t="shared" si="63"/>
        <v>0</v>
      </c>
      <c r="AU91" s="192">
        <v>0</v>
      </c>
      <c r="AV91" s="192"/>
      <c r="AW91" s="192">
        <f t="shared" si="64"/>
        <v>0</v>
      </c>
      <c r="AX91" s="192">
        <f t="shared" si="65"/>
        <v>0</v>
      </c>
      <c r="AY91" s="192">
        <v>0</v>
      </c>
      <c r="AZ91" s="192"/>
      <c r="BA91" s="192">
        <f t="shared" si="66"/>
        <v>0</v>
      </c>
      <c r="BB91" s="192">
        <f t="shared" si="67"/>
        <v>0</v>
      </c>
    </row>
    <row r="92" spans="1:54">
      <c r="A92" s="191">
        <v>7062000</v>
      </c>
      <c r="B92" s="192" t="s">
        <v>91</v>
      </c>
      <c r="C92" s="192"/>
      <c r="D92" s="193">
        <v>703</v>
      </c>
      <c r="E92" s="192"/>
      <c r="F92" s="197" t="str">
        <f t="shared" si="44"/>
        <v>0</v>
      </c>
      <c r="G92" s="192">
        <f>IFERROR(VLOOKUP(A92,[3]B300618!$A$1:$G$92,7,FALSE),0)</f>
        <v>0</v>
      </c>
      <c r="H92" s="192"/>
      <c r="I92" s="192"/>
      <c r="J92" s="192">
        <f t="shared" si="45"/>
        <v>0</v>
      </c>
      <c r="K92" s="192">
        <f>IFERROR(VLOOKUP(A92,[3]B300618!$A$1:$G$92,7,FALSE),0)</f>
        <v>0</v>
      </c>
      <c r="L92" s="192"/>
      <c r="M92" s="192">
        <f t="shared" si="46"/>
        <v>0</v>
      </c>
      <c r="N92" s="192">
        <f t="shared" si="47"/>
        <v>0</v>
      </c>
      <c r="O92" s="192">
        <f>IFERROR(VLOOKUP($A92,[3]B300618!$A$1:$G$92,7,FALSE),0)</f>
        <v>0</v>
      </c>
      <c r="P92" s="192"/>
      <c r="Q92" s="192">
        <f t="shared" si="48"/>
        <v>0</v>
      </c>
      <c r="R92" s="192">
        <f t="shared" si="49"/>
        <v>0</v>
      </c>
      <c r="S92" s="192">
        <f>IFERROR(VLOOKUP($A92,[3]B300618!$A$1:$G$92,7,FALSE),0)</f>
        <v>0</v>
      </c>
      <c r="T92" s="192"/>
      <c r="U92" s="192">
        <f t="shared" si="50"/>
        <v>0</v>
      </c>
      <c r="V92" s="192">
        <f t="shared" si="51"/>
        <v>0</v>
      </c>
      <c r="W92" s="192">
        <f>IFERROR(VLOOKUP($A92,[3]B300618!$A$1:$G$92,7,FALSE),0)</f>
        <v>0</v>
      </c>
      <c r="X92" s="192"/>
      <c r="Y92" s="192">
        <f t="shared" si="52"/>
        <v>0</v>
      </c>
      <c r="Z92" s="192">
        <f t="shared" si="53"/>
        <v>0</v>
      </c>
      <c r="AA92" s="192">
        <f>IFERROR(VLOOKUP($A92,[3]B300618!$A$1:$G$92,7,FALSE),0)</f>
        <v>0</v>
      </c>
      <c r="AB92" s="192"/>
      <c r="AC92" s="192">
        <f t="shared" si="54"/>
        <v>0</v>
      </c>
      <c r="AD92" s="192">
        <f t="shared" si="55"/>
        <v>0</v>
      </c>
      <c r="AE92" s="192">
        <v>0</v>
      </c>
      <c r="AF92" s="192"/>
      <c r="AG92" s="192">
        <f t="shared" si="56"/>
        <v>0</v>
      </c>
      <c r="AH92" s="192">
        <f t="shared" si="57"/>
        <v>0</v>
      </c>
      <c r="AI92" s="192">
        <v>0</v>
      </c>
      <c r="AJ92" s="192"/>
      <c r="AK92" s="192">
        <f t="shared" si="58"/>
        <v>0</v>
      </c>
      <c r="AL92" s="192">
        <f t="shared" si="59"/>
        <v>0</v>
      </c>
      <c r="AM92" s="192">
        <v>0</v>
      </c>
      <c r="AN92" s="192"/>
      <c r="AO92" s="192">
        <f t="shared" si="60"/>
        <v>0</v>
      </c>
      <c r="AP92" s="192">
        <f t="shared" si="61"/>
        <v>0</v>
      </c>
      <c r="AQ92" s="192">
        <v>0</v>
      </c>
      <c r="AR92" s="192"/>
      <c r="AS92" s="192">
        <f t="shared" si="62"/>
        <v>0</v>
      </c>
      <c r="AT92" s="192">
        <f t="shared" si="63"/>
        <v>0</v>
      </c>
      <c r="AU92" s="192">
        <v>0</v>
      </c>
      <c r="AV92" s="192"/>
      <c r="AW92" s="192">
        <f t="shared" si="64"/>
        <v>0</v>
      </c>
      <c r="AX92" s="192">
        <f t="shared" si="65"/>
        <v>0</v>
      </c>
      <c r="AY92" s="192">
        <v>0</v>
      </c>
      <c r="AZ92" s="192"/>
      <c r="BA92" s="192">
        <f t="shared" si="66"/>
        <v>0</v>
      </c>
      <c r="BB92" s="192">
        <f t="shared" si="67"/>
        <v>0</v>
      </c>
    </row>
    <row r="93" spans="1:54">
      <c r="A93" s="191">
        <v>7064300</v>
      </c>
      <c r="B93" s="192" t="s">
        <v>95</v>
      </c>
      <c r="C93" s="192"/>
      <c r="D93" s="193">
        <v>703</v>
      </c>
      <c r="E93" s="192"/>
      <c r="F93" s="197" t="str">
        <f t="shared" si="44"/>
        <v>0</v>
      </c>
      <c r="G93" s="192">
        <f>IFERROR(VLOOKUP(A93,[3]B300618!$A$1:$G$92,7,FALSE),0)</f>
        <v>0</v>
      </c>
      <c r="H93" s="192"/>
      <c r="I93" s="192"/>
      <c r="J93" s="192">
        <f t="shared" si="45"/>
        <v>0</v>
      </c>
      <c r="K93" s="192">
        <f>IFERROR(VLOOKUP(A93,[3]B300618!$A$1:$G$92,7,FALSE),0)</f>
        <v>0</v>
      </c>
      <c r="L93" s="192"/>
      <c r="M93" s="192">
        <f t="shared" si="46"/>
        <v>0</v>
      </c>
      <c r="N93" s="192">
        <f t="shared" si="47"/>
        <v>0</v>
      </c>
      <c r="O93" s="192">
        <f>IFERROR(VLOOKUP($A93,[3]B300618!$A$1:$G$92,7,FALSE),0)</f>
        <v>0</v>
      </c>
      <c r="P93" s="192"/>
      <c r="Q93" s="192">
        <f t="shared" si="48"/>
        <v>0</v>
      </c>
      <c r="R93" s="192">
        <f t="shared" si="49"/>
        <v>0</v>
      </c>
      <c r="S93" s="192">
        <f>IFERROR(VLOOKUP($A93,[3]B300618!$A$1:$G$92,7,FALSE),0)</f>
        <v>0</v>
      </c>
      <c r="T93" s="192"/>
      <c r="U93" s="192">
        <f t="shared" si="50"/>
        <v>0</v>
      </c>
      <c r="V93" s="192">
        <f t="shared" si="51"/>
        <v>0</v>
      </c>
      <c r="W93" s="192">
        <f>IFERROR(VLOOKUP($A93,[3]B300618!$A$1:$G$92,7,FALSE),0)</f>
        <v>0</v>
      </c>
      <c r="X93" s="192"/>
      <c r="Y93" s="192">
        <f t="shared" si="52"/>
        <v>0</v>
      </c>
      <c r="Z93" s="192">
        <f t="shared" si="53"/>
        <v>0</v>
      </c>
      <c r="AA93" s="192">
        <f>IFERROR(VLOOKUP($A93,[3]B300618!$A$1:$G$92,7,FALSE),0)</f>
        <v>0</v>
      </c>
      <c r="AB93" s="192"/>
      <c r="AC93" s="192">
        <f t="shared" si="54"/>
        <v>0</v>
      </c>
      <c r="AD93" s="192">
        <f t="shared" si="55"/>
        <v>0</v>
      </c>
      <c r="AE93" s="192">
        <v>0</v>
      </c>
      <c r="AF93" s="192"/>
      <c r="AG93" s="192">
        <f t="shared" si="56"/>
        <v>0</v>
      </c>
      <c r="AH93" s="192">
        <f t="shared" si="57"/>
        <v>0</v>
      </c>
      <c r="AI93" s="192">
        <v>0</v>
      </c>
      <c r="AJ93" s="192"/>
      <c r="AK93" s="192">
        <f t="shared" si="58"/>
        <v>0</v>
      </c>
      <c r="AL93" s="192">
        <f t="shared" si="59"/>
        <v>0</v>
      </c>
      <c r="AM93" s="192">
        <v>0</v>
      </c>
      <c r="AN93" s="192"/>
      <c r="AO93" s="192">
        <f t="shared" si="60"/>
        <v>0</v>
      </c>
      <c r="AP93" s="192">
        <f t="shared" si="61"/>
        <v>0</v>
      </c>
      <c r="AQ93" s="192">
        <v>0</v>
      </c>
      <c r="AR93" s="192"/>
      <c r="AS93" s="192">
        <f t="shared" si="62"/>
        <v>0</v>
      </c>
      <c r="AT93" s="192">
        <f t="shared" si="63"/>
        <v>0</v>
      </c>
      <c r="AU93" s="192">
        <v>0</v>
      </c>
      <c r="AV93" s="192"/>
      <c r="AW93" s="192">
        <f t="shared" si="64"/>
        <v>0</v>
      </c>
      <c r="AX93" s="192">
        <f t="shared" si="65"/>
        <v>0</v>
      </c>
      <c r="AY93" s="192">
        <v>0</v>
      </c>
      <c r="AZ93" s="192"/>
      <c r="BA93" s="192">
        <f t="shared" si="66"/>
        <v>0</v>
      </c>
      <c r="BB93" s="192">
        <f t="shared" si="67"/>
        <v>0</v>
      </c>
    </row>
    <row r="94" spans="1:54">
      <c r="A94" s="191">
        <v>7066000</v>
      </c>
      <c r="B94" s="192" t="s">
        <v>96</v>
      </c>
      <c r="C94" s="192"/>
      <c r="D94" s="193">
        <v>703</v>
      </c>
      <c r="E94" s="192"/>
      <c r="F94" s="197" t="str">
        <f t="shared" si="44"/>
        <v>0</v>
      </c>
      <c r="G94" s="192">
        <f>IFERROR(VLOOKUP(A94,[3]B300618!$A$1:$G$92,7,FALSE),0)</f>
        <v>0</v>
      </c>
      <c r="H94" s="192"/>
      <c r="I94" s="192"/>
      <c r="J94" s="192">
        <f t="shared" si="45"/>
        <v>0</v>
      </c>
      <c r="K94" s="192">
        <f>IFERROR(VLOOKUP(A94,[3]B300618!$A$1:$G$92,7,FALSE),0)</f>
        <v>0</v>
      </c>
      <c r="L94" s="192"/>
      <c r="M94" s="192">
        <f t="shared" si="46"/>
        <v>0</v>
      </c>
      <c r="N94" s="192">
        <f t="shared" si="47"/>
        <v>0</v>
      </c>
      <c r="O94" s="192">
        <f>IFERROR(VLOOKUP($A94,[3]B300618!$A$1:$G$92,7,FALSE),0)</f>
        <v>0</v>
      </c>
      <c r="P94" s="192"/>
      <c r="Q94" s="192">
        <f t="shared" si="48"/>
        <v>0</v>
      </c>
      <c r="R94" s="192">
        <f t="shared" si="49"/>
        <v>0</v>
      </c>
      <c r="S94" s="192">
        <f>IFERROR(VLOOKUP($A94,[3]B300618!$A$1:$G$92,7,FALSE),0)</f>
        <v>0</v>
      </c>
      <c r="T94" s="192"/>
      <c r="U94" s="192">
        <f t="shared" si="50"/>
        <v>0</v>
      </c>
      <c r="V94" s="192">
        <f t="shared" si="51"/>
        <v>0</v>
      </c>
      <c r="W94" s="192">
        <f>IFERROR(VLOOKUP($A94,[3]B300618!$A$1:$G$92,7,FALSE),0)</f>
        <v>0</v>
      </c>
      <c r="X94" s="192"/>
      <c r="Y94" s="192">
        <f t="shared" si="52"/>
        <v>0</v>
      </c>
      <c r="Z94" s="192">
        <f t="shared" si="53"/>
        <v>0</v>
      </c>
      <c r="AA94" s="192">
        <f>IFERROR(VLOOKUP($A94,[3]B300618!$A$1:$G$92,7,FALSE),0)</f>
        <v>0</v>
      </c>
      <c r="AB94" s="192"/>
      <c r="AC94" s="192">
        <f t="shared" si="54"/>
        <v>0</v>
      </c>
      <c r="AD94" s="192">
        <f t="shared" si="55"/>
        <v>0</v>
      </c>
      <c r="AE94" s="192">
        <v>0</v>
      </c>
      <c r="AF94" s="192"/>
      <c r="AG94" s="192">
        <f t="shared" si="56"/>
        <v>0</v>
      </c>
      <c r="AH94" s="192">
        <f t="shared" si="57"/>
        <v>0</v>
      </c>
      <c r="AI94" s="192">
        <v>0</v>
      </c>
      <c r="AJ94" s="192"/>
      <c r="AK94" s="192">
        <f t="shared" si="58"/>
        <v>0</v>
      </c>
      <c r="AL94" s="192">
        <f t="shared" si="59"/>
        <v>0</v>
      </c>
      <c r="AM94" s="192">
        <v>0</v>
      </c>
      <c r="AN94" s="192"/>
      <c r="AO94" s="192">
        <f t="shared" si="60"/>
        <v>0</v>
      </c>
      <c r="AP94" s="192">
        <f t="shared" si="61"/>
        <v>0</v>
      </c>
      <c r="AQ94" s="192">
        <v>0</v>
      </c>
      <c r="AR94" s="192"/>
      <c r="AS94" s="192">
        <f t="shared" si="62"/>
        <v>0</v>
      </c>
      <c r="AT94" s="192">
        <f t="shared" si="63"/>
        <v>0</v>
      </c>
      <c r="AU94" s="192">
        <v>0</v>
      </c>
      <c r="AV94" s="192"/>
      <c r="AW94" s="192">
        <f t="shared" si="64"/>
        <v>0</v>
      </c>
      <c r="AX94" s="192">
        <f t="shared" si="65"/>
        <v>0</v>
      </c>
      <c r="AY94" s="192">
        <v>0</v>
      </c>
      <c r="AZ94" s="192"/>
      <c r="BA94" s="192">
        <f t="shared" si="66"/>
        <v>0</v>
      </c>
      <c r="BB94" s="192">
        <f t="shared" si="67"/>
        <v>0</v>
      </c>
    </row>
    <row r="95" spans="1:54">
      <c r="A95" s="191">
        <v>7063000</v>
      </c>
      <c r="B95" s="192" t="s">
        <v>92</v>
      </c>
      <c r="C95" s="192"/>
      <c r="D95" s="193">
        <v>704</v>
      </c>
      <c r="E95" s="192"/>
      <c r="F95" s="197" t="str">
        <f t="shared" si="44"/>
        <v>0</v>
      </c>
      <c r="G95" s="192">
        <f>IFERROR(VLOOKUP(A95,[3]B300618!$A$1:$G$92,7,FALSE),0)</f>
        <v>0</v>
      </c>
      <c r="H95" s="192"/>
      <c r="I95" s="192"/>
      <c r="J95" s="192">
        <f t="shared" si="45"/>
        <v>0</v>
      </c>
      <c r="K95" s="192">
        <f>IFERROR(VLOOKUP(A95,[3]B300618!$A$1:$G$92,7,FALSE),0)</f>
        <v>0</v>
      </c>
      <c r="L95" s="192"/>
      <c r="M95" s="192">
        <f t="shared" si="46"/>
        <v>0</v>
      </c>
      <c r="N95" s="192">
        <f t="shared" si="47"/>
        <v>0</v>
      </c>
      <c r="O95" s="192">
        <f>IFERROR(VLOOKUP($A95,[3]B300618!$A$1:$G$92,7,FALSE),0)</f>
        <v>0</v>
      </c>
      <c r="P95" s="192"/>
      <c r="Q95" s="192">
        <f t="shared" si="48"/>
        <v>0</v>
      </c>
      <c r="R95" s="192">
        <f t="shared" si="49"/>
        <v>0</v>
      </c>
      <c r="S95" s="192">
        <f>IFERROR(VLOOKUP($A95,[3]B300618!$A$1:$G$92,7,FALSE),0)</f>
        <v>0</v>
      </c>
      <c r="T95" s="192"/>
      <c r="U95" s="192">
        <f t="shared" si="50"/>
        <v>0</v>
      </c>
      <c r="V95" s="192">
        <f t="shared" si="51"/>
        <v>0</v>
      </c>
      <c r="W95" s="192">
        <f>IFERROR(VLOOKUP($A95,[3]B300618!$A$1:$G$92,7,FALSE),0)</f>
        <v>0</v>
      </c>
      <c r="X95" s="192"/>
      <c r="Y95" s="192">
        <f t="shared" si="52"/>
        <v>0</v>
      </c>
      <c r="Z95" s="192">
        <f t="shared" si="53"/>
        <v>0</v>
      </c>
      <c r="AA95" s="192">
        <f>IFERROR(VLOOKUP($A95,[3]B300618!$A$1:$G$92,7,FALSE),0)</f>
        <v>0</v>
      </c>
      <c r="AB95" s="192"/>
      <c r="AC95" s="192">
        <f t="shared" si="54"/>
        <v>0</v>
      </c>
      <c r="AD95" s="192">
        <f t="shared" si="55"/>
        <v>0</v>
      </c>
      <c r="AE95" s="192">
        <v>0</v>
      </c>
      <c r="AF95" s="192"/>
      <c r="AG95" s="192">
        <f t="shared" si="56"/>
        <v>0</v>
      </c>
      <c r="AH95" s="192">
        <f t="shared" si="57"/>
        <v>0</v>
      </c>
      <c r="AI95" s="192">
        <v>0</v>
      </c>
      <c r="AJ95" s="192"/>
      <c r="AK95" s="192">
        <f t="shared" si="58"/>
        <v>0</v>
      </c>
      <c r="AL95" s="192">
        <f t="shared" si="59"/>
        <v>0</v>
      </c>
      <c r="AM95" s="192">
        <v>0</v>
      </c>
      <c r="AN95" s="192"/>
      <c r="AO95" s="192">
        <f t="shared" si="60"/>
        <v>0</v>
      </c>
      <c r="AP95" s="192">
        <f t="shared" si="61"/>
        <v>0</v>
      </c>
      <c r="AQ95" s="192">
        <v>0</v>
      </c>
      <c r="AR95" s="192"/>
      <c r="AS95" s="192">
        <f t="shared" si="62"/>
        <v>0</v>
      </c>
      <c r="AT95" s="192">
        <f t="shared" si="63"/>
        <v>0</v>
      </c>
      <c r="AU95" s="192">
        <v>0</v>
      </c>
      <c r="AV95" s="192"/>
      <c r="AW95" s="192">
        <f t="shared" si="64"/>
        <v>0</v>
      </c>
      <c r="AX95" s="192">
        <f t="shared" si="65"/>
        <v>0</v>
      </c>
      <c r="AY95" s="192">
        <v>0</v>
      </c>
      <c r="AZ95" s="192"/>
      <c r="BA95" s="192">
        <f t="shared" si="66"/>
        <v>0</v>
      </c>
      <c r="BB95" s="192">
        <f t="shared" si="67"/>
        <v>0</v>
      </c>
    </row>
    <row r="96" spans="1:54">
      <c r="A96" s="191">
        <v>7063100</v>
      </c>
      <c r="B96" s="192" t="s">
        <v>93</v>
      </c>
      <c r="C96" s="192"/>
      <c r="D96" s="193">
        <v>704</v>
      </c>
      <c r="E96" s="192"/>
      <c r="F96" s="197" t="str">
        <f t="shared" si="44"/>
        <v>0</v>
      </c>
      <c r="G96" s="192">
        <f>IFERROR(VLOOKUP(A96,[3]B300618!$A$1:$G$92,7,FALSE),0)</f>
        <v>0</v>
      </c>
      <c r="H96" s="192"/>
      <c r="I96" s="192"/>
      <c r="J96" s="192">
        <f t="shared" si="45"/>
        <v>0</v>
      </c>
      <c r="K96" s="192">
        <f>IFERROR(VLOOKUP(A96,[3]B300618!$A$1:$G$92,7,FALSE),0)</f>
        <v>0</v>
      </c>
      <c r="L96" s="192"/>
      <c r="M96" s="192">
        <f t="shared" si="46"/>
        <v>0</v>
      </c>
      <c r="N96" s="192">
        <f t="shared" si="47"/>
        <v>0</v>
      </c>
      <c r="O96" s="192">
        <f>IFERROR(VLOOKUP($A96,[3]B300618!$A$1:$G$92,7,FALSE),0)</f>
        <v>0</v>
      </c>
      <c r="P96" s="192"/>
      <c r="Q96" s="192">
        <f t="shared" si="48"/>
        <v>0</v>
      </c>
      <c r="R96" s="192">
        <f t="shared" si="49"/>
        <v>0</v>
      </c>
      <c r="S96" s="192">
        <f>IFERROR(VLOOKUP($A96,[3]B300618!$A$1:$G$92,7,FALSE),0)</f>
        <v>0</v>
      </c>
      <c r="T96" s="192"/>
      <c r="U96" s="192">
        <f t="shared" si="50"/>
        <v>0</v>
      </c>
      <c r="V96" s="192">
        <f t="shared" si="51"/>
        <v>0</v>
      </c>
      <c r="W96" s="192">
        <f>IFERROR(VLOOKUP($A96,[3]B300618!$A$1:$G$92,7,FALSE),0)</f>
        <v>0</v>
      </c>
      <c r="X96" s="192"/>
      <c r="Y96" s="192">
        <f t="shared" si="52"/>
        <v>0</v>
      </c>
      <c r="Z96" s="192">
        <f t="shared" si="53"/>
        <v>0</v>
      </c>
      <c r="AA96" s="192">
        <f>IFERROR(VLOOKUP($A96,[3]B300618!$A$1:$G$92,7,FALSE),0)</f>
        <v>0</v>
      </c>
      <c r="AB96" s="192"/>
      <c r="AC96" s="192">
        <f t="shared" si="54"/>
        <v>0</v>
      </c>
      <c r="AD96" s="192">
        <f t="shared" si="55"/>
        <v>0</v>
      </c>
      <c r="AE96" s="192">
        <v>0</v>
      </c>
      <c r="AF96" s="192"/>
      <c r="AG96" s="192">
        <f t="shared" si="56"/>
        <v>0</v>
      </c>
      <c r="AH96" s="192">
        <f t="shared" si="57"/>
        <v>0</v>
      </c>
      <c r="AI96" s="192">
        <v>0</v>
      </c>
      <c r="AJ96" s="192"/>
      <c r="AK96" s="192">
        <f t="shared" si="58"/>
        <v>0</v>
      </c>
      <c r="AL96" s="192">
        <f t="shared" si="59"/>
        <v>0</v>
      </c>
      <c r="AM96" s="192">
        <v>0</v>
      </c>
      <c r="AN96" s="192"/>
      <c r="AO96" s="192">
        <f t="shared" si="60"/>
        <v>0</v>
      </c>
      <c r="AP96" s="192">
        <f t="shared" si="61"/>
        <v>0</v>
      </c>
      <c r="AQ96" s="192">
        <v>0</v>
      </c>
      <c r="AR96" s="192"/>
      <c r="AS96" s="192">
        <f t="shared" si="62"/>
        <v>0</v>
      </c>
      <c r="AT96" s="192">
        <f t="shared" si="63"/>
        <v>0</v>
      </c>
      <c r="AU96" s="192">
        <v>0</v>
      </c>
      <c r="AV96" s="192"/>
      <c r="AW96" s="192">
        <f t="shared" si="64"/>
        <v>0</v>
      </c>
      <c r="AX96" s="192">
        <f t="shared" si="65"/>
        <v>0</v>
      </c>
      <c r="AY96" s="192">
        <v>0</v>
      </c>
      <c r="AZ96" s="192"/>
      <c r="BA96" s="192">
        <f t="shared" si="66"/>
        <v>0</v>
      </c>
      <c r="BB96" s="192">
        <f t="shared" si="67"/>
        <v>0</v>
      </c>
    </row>
    <row r="97" spans="1:54">
      <c r="A97" s="191">
        <v>7064100</v>
      </c>
      <c r="B97" s="192" t="s">
        <v>94</v>
      </c>
      <c r="C97" s="192"/>
      <c r="D97" s="193">
        <v>704</v>
      </c>
      <c r="E97" s="192"/>
      <c r="F97" s="197" t="str">
        <f t="shared" si="44"/>
        <v>0</v>
      </c>
      <c r="G97" s="192">
        <f>IFERROR(VLOOKUP(A97,[3]B300618!$A$1:$G$92,7,FALSE),0)</f>
        <v>0</v>
      </c>
      <c r="H97" s="192"/>
      <c r="I97" s="192"/>
      <c r="J97" s="192">
        <f t="shared" si="45"/>
        <v>0</v>
      </c>
      <c r="K97" s="192">
        <f>IFERROR(VLOOKUP(A97,[3]B300618!$A$1:$G$92,7,FALSE),0)</f>
        <v>0</v>
      </c>
      <c r="L97" s="192"/>
      <c r="M97" s="192">
        <f t="shared" si="46"/>
        <v>0</v>
      </c>
      <c r="N97" s="192">
        <f t="shared" si="47"/>
        <v>0</v>
      </c>
      <c r="O97" s="192">
        <f>IFERROR(VLOOKUP($A97,[3]B300618!$A$1:$G$92,7,FALSE),0)</f>
        <v>0</v>
      </c>
      <c r="P97" s="192"/>
      <c r="Q97" s="192">
        <f t="shared" si="48"/>
        <v>0</v>
      </c>
      <c r="R97" s="192">
        <f t="shared" si="49"/>
        <v>0</v>
      </c>
      <c r="S97" s="192">
        <f>IFERROR(VLOOKUP($A97,[3]B300618!$A$1:$G$92,7,FALSE),0)</f>
        <v>0</v>
      </c>
      <c r="T97" s="192"/>
      <c r="U97" s="192">
        <f t="shared" si="50"/>
        <v>0</v>
      </c>
      <c r="V97" s="192">
        <f t="shared" si="51"/>
        <v>0</v>
      </c>
      <c r="W97" s="192">
        <f>IFERROR(VLOOKUP($A97,[3]B300618!$A$1:$G$92,7,FALSE),0)</f>
        <v>0</v>
      </c>
      <c r="X97" s="192"/>
      <c r="Y97" s="192">
        <f t="shared" si="52"/>
        <v>0</v>
      </c>
      <c r="Z97" s="192">
        <f t="shared" si="53"/>
        <v>0</v>
      </c>
      <c r="AA97" s="192">
        <f>IFERROR(VLOOKUP($A97,[3]B300618!$A$1:$G$92,7,FALSE),0)</f>
        <v>0</v>
      </c>
      <c r="AB97" s="192"/>
      <c r="AC97" s="192">
        <f t="shared" si="54"/>
        <v>0</v>
      </c>
      <c r="AD97" s="192">
        <f t="shared" si="55"/>
        <v>0</v>
      </c>
      <c r="AE97" s="192">
        <v>0</v>
      </c>
      <c r="AF97" s="192"/>
      <c r="AG97" s="192">
        <f t="shared" si="56"/>
        <v>0</v>
      </c>
      <c r="AH97" s="192">
        <f t="shared" si="57"/>
        <v>0</v>
      </c>
      <c r="AI97" s="192">
        <v>0</v>
      </c>
      <c r="AJ97" s="192"/>
      <c r="AK97" s="192">
        <f t="shared" si="58"/>
        <v>0</v>
      </c>
      <c r="AL97" s="192">
        <f t="shared" si="59"/>
        <v>0</v>
      </c>
      <c r="AM97" s="192">
        <v>0</v>
      </c>
      <c r="AN97" s="192"/>
      <c r="AO97" s="192">
        <f t="shared" si="60"/>
        <v>0</v>
      </c>
      <c r="AP97" s="192">
        <f t="shared" si="61"/>
        <v>0</v>
      </c>
      <c r="AQ97" s="192">
        <v>0</v>
      </c>
      <c r="AR97" s="192"/>
      <c r="AS97" s="192">
        <f t="shared" si="62"/>
        <v>0</v>
      </c>
      <c r="AT97" s="192">
        <f t="shared" si="63"/>
        <v>0</v>
      </c>
      <c r="AU97" s="192">
        <v>0</v>
      </c>
      <c r="AV97" s="192"/>
      <c r="AW97" s="192">
        <f t="shared" si="64"/>
        <v>0</v>
      </c>
      <c r="AX97" s="192">
        <f t="shared" si="65"/>
        <v>0</v>
      </c>
      <c r="AY97" s="192">
        <v>0</v>
      </c>
      <c r="AZ97" s="192"/>
      <c r="BA97" s="192">
        <f t="shared" si="66"/>
        <v>0</v>
      </c>
      <c r="BB97" s="192">
        <f t="shared" si="67"/>
        <v>0</v>
      </c>
    </row>
    <row r="98" spans="1:54">
      <c r="A98" s="191">
        <v>7081000</v>
      </c>
      <c r="B98" s="192" t="s">
        <v>50</v>
      </c>
      <c r="C98" s="192"/>
      <c r="D98" s="193">
        <v>704</v>
      </c>
      <c r="E98" s="192"/>
      <c r="F98" s="197" t="str">
        <f t="shared" si="44"/>
        <v>0</v>
      </c>
      <c r="G98" s="192">
        <f>IFERROR(VLOOKUP(A98,[3]B300618!$A$1:$G$92,7,FALSE),0)</f>
        <v>0</v>
      </c>
      <c r="H98" s="192"/>
      <c r="I98" s="192"/>
      <c r="J98" s="192">
        <f t="shared" si="45"/>
        <v>0</v>
      </c>
      <c r="K98" s="192">
        <f>IFERROR(VLOOKUP(A98,[3]B300618!$A$1:$G$92,7,FALSE),0)</f>
        <v>0</v>
      </c>
      <c r="L98" s="192"/>
      <c r="M98" s="192">
        <f t="shared" si="46"/>
        <v>0</v>
      </c>
      <c r="N98" s="192">
        <f t="shared" si="47"/>
        <v>0</v>
      </c>
      <c r="O98" s="192">
        <f>IFERROR(VLOOKUP($A98,[3]B300618!$A$1:$G$92,7,FALSE),0)</f>
        <v>0</v>
      </c>
      <c r="P98" s="192"/>
      <c r="Q98" s="192">
        <f t="shared" si="48"/>
        <v>0</v>
      </c>
      <c r="R98" s="192">
        <f t="shared" si="49"/>
        <v>0</v>
      </c>
      <c r="S98" s="192">
        <f>IFERROR(VLOOKUP($A98,[3]B300618!$A$1:$G$92,7,FALSE),0)</f>
        <v>0</v>
      </c>
      <c r="T98" s="192"/>
      <c r="U98" s="192">
        <f t="shared" si="50"/>
        <v>0</v>
      </c>
      <c r="V98" s="192">
        <f t="shared" si="51"/>
        <v>0</v>
      </c>
      <c r="W98" s="192">
        <f>IFERROR(VLOOKUP($A98,[3]B300618!$A$1:$G$92,7,FALSE),0)</f>
        <v>0</v>
      </c>
      <c r="X98" s="192"/>
      <c r="Y98" s="192">
        <f t="shared" si="52"/>
        <v>0</v>
      </c>
      <c r="Z98" s="192">
        <f t="shared" si="53"/>
        <v>0</v>
      </c>
      <c r="AA98" s="192">
        <f>IFERROR(VLOOKUP($A98,[3]B300618!$A$1:$G$92,7,FALSE),0)</f>
        <v>0</v>
      </c>
      <c r="AB98" s="192"/>
      <c r="AC98" s="192">
        <f t="shared" si="54"/>
        <v>0</v>
      </c>
      <c r="AD98" s="192">
        <f t="shared" si="55"/>
        <v>0</v>
      </c>
      <c r="AE98" s="192">
        <v>0</v>
      </c>
      <c r="AF98" s="192"/>
      <c r="AG98" s="192">
        <f t="shared" si="56"/>
        <v>0</v>
      </c>
      <c r="AH98" s="192">
        <f t="shared" si="57"/>
        <v>0</v>
      </c>
      <c r="AI98" s="192">
        <v>0</v>
      </c>
      <c r="AJ98" s="192"/>
      <c r="AK98" s="192">
        <f t="shared" si="58"/>
        <v>0</v>
      </c>
      <c r="AL98" s="192">
        <f t="shared" si="59"/>
        <v>0</v>
      </c>
      <c r="AM98" s="192">
        <v>0</v>
      </c>
      <c r="AN98" s="192"/>
      <c r="AO98" s="192">
        <f t="shared" si="60"/>
        <v>0</v>
      </c>
      <c r="AP98" s="192">
        <f t="shared" si="61"/>
        <v>0</v>
      </c>
      <c r="AQ98" s="192">
        <v>0</v>
      </c>
      <c r="AR98" s="192"/>
      <c r="AS98" s="192">
        <f t="shared" si="62"/>
        <v>0</v>
      </c>
      <c r="AT98" s="192">
        <f t="shared" si="63"/>
        <v>0</v>
      </c>
      <c r="AU98" s="192">
        <v>0</v>
      </c>
      <c r="AV98" s="192"/>
      <c r="AW98" s="192">
        <f t="shared" si="64"/>
        <v>0</v>
      </c>
      <c r="AX98" s="192">
        <f t="shared" si="65"/>
        <v>0</v>
      </c>
      <c r="AY98" s="192">
        <v>0</v>
      </c>
      <c r="AZ98" s="192"/>
      <c r="BA98" s="192">
        <f t="shared" si="66"/>
        <v>0</v>
      </c>
      <c r="BB98" s="192">
        <f t="shared" si="67"/>
        <v>0</v>
      </c>
    </row>
    <row r="99" spans="1:54">
      <c r="A99" s="191">
        <v>7083000</v>
      </c>
      <c r="B99" s="192" t="s">
        <v>97</v>
      </c>
      <c r="C99" s="192"/>
      <c r="D99" s="193">
        <v>705</v>
      </c>
      <c r="E99" s="192"/>
      <c r="F99" s="197" t="str">
        <f t="shared" ref="F99:F111" si="68">IF(E99&gt;0,E99/12,"0")</f>
        <v>0</v>
      </c>
      <c r="G99" s="192">
        <f>IFERROR(VLOOKUP(A99,[3]B300618!$A$1:$G$92,7,FALSE),0)</f>
        <v>0</v>
      </c>
      <c r="H99" s="192"/>
      <c r="I99" s="192"/>
      <c r="J99" s="192">
        <f t="shared" ref="J99:J111" si="69">+G99+I99</f>
        <v>0</v>
      </c>
      <c r="K99" s="192">
        <f>IFERROR(VLOOKUP(A99,[3]B300618!$A$1:$G$92,7,FALSE),0)</f>
        <v>0</v>
      </c>
      <c r="L99" s="192"/>
      <c r="M99" s="192">
        <f t="shared" ref="M99:M111" si="70">+K99+L99</f>
        <v>0</v>
      </c>
      <c r="N99" s="192">
        <f t="shared" ref="N99:N111" si="71">+M99-J99</f>
        <v>0</v>
      </c>
      <c r="O99" s="192">
        <f>IFERROR(VLOOKUP($A99,[3]B300618!$A$1:$G$92,7,FALSE),0)</f>
        <v>0</v>
      </c>
      <c r="P99" s="192"/>
      <c r="Q99" s="192">
        <f t="shared" ref="Q99:Q111" si="72">+O99+P99</f>
        <v>0</v>
      </c>
      <c r="R99" s="192">
        <f t="shared" ref="R99:R111" si="73">+Q99-M99</f>
        <v>0</v>
      </c>
      <c r="S99" s="192">
        <f>IFERROR(VLOOKUP($A99,[3]B300618!$A$1:$G$92,7,FALSE),0)</f>
        <v>0</v>
      </c>
      <c r="T99" s="192"/>
      <c r="U99" s="192">
        <f t="shared" ref="U99:U111" si="74">+S99+T99</f>
        <v>0</v>
      </c>
      <c r="V99" s="192">
        <f t="shared" ref="V99:V111" si="75">+U99-Q99</f>
        <v>0</v>
      </c>
      <c r="W99" s="192">
        <f>IFERROR(VLOOKUP($A99,[3]B300618!$A$1:$G$92,7,FALSE),0)</f>
        <v>0</v>
      </c>
      <c r="X99" s="192"/>
      <c r="Y99" s="192">
        <f t="shared" ref="Y99:Y111" si="76">+W99+X99</f>
        <v>0</v>
      </c>
      <c r="Z99" s="192">
        <f t="shared" ref="Z99:Z111" si="77">+Y99-U99</f>
        <v>0</v>
      </c>
      <c r="AA99" s="192">
        <f>IFERROR(VLOOKUP($A99,[3]B300618!$A$1:$G$92,7,FALSE),0)</f>
        <v>0</v>
      </c>
      <c r="AB99" s="192"/>
      <c r="AC99" s="192">
        <f t="shared" ref="AC99:AC111" si="78">+AA99+AB99</f>
        <v>0</v>
      </c>
      <c r="AD99" s="192">
        <f t="shared" ref="AD99:AD111" si="79">+AC99-Y99</f>
        <v>0</v>
      </c>
      <c r="AE99" s="192">
        <v>0</v>
      </c>
      <c r="AF99" s="192"/>
      <c r="AG99" s="192">
        <f t="shared" ref="AG99:AG111" si="80">+AE99+AF99</f>
        <v>0</v>
      </c>
      <c r="AH99" s="192">
        <f t="shared" ref="AH99:AH111" si="81">+AG99-AC99</f>
        <v>0</v>
      </c>
      <c r="AI99" s="192">
        <v>0</v>
      </c>
      <c r="AJ99" s="192"/>
      <c r="AK99" s="192">
        <f t="shared" ref="AK99:AK111" si="82">+AI99+AJ99</f>
        <v>0</v>
      </c>
      <c r="AL99" s="192">
        <f t="shared" ref="AL99:AL111" si="83">+AK99-AG99</f>
        <v>0</v>
      </c>
      <c r="AM99" s="192">
        <v>0</v>
      </c>
      <c r="AN99" s="192"/>
      <c r="AO99" s="192">
        <f t="shared" ref="AO99:AO111" si="84">+AM99+AN99</f>
        <v>0</v>
      </c>
      <c r="AP99" s="192">
        <f t="shared" ref="AP99:AP111" si="85">+AO99-AK99</f>
        <v>0</v>
      </c>
      <c r="AQ99" s="192">
        <v>0</v>
      </c>
      <c r="AR99" s="192"/>
      <c r="AS99" s="192">
        <f t="shared" ref="AS99:AS111" si="86">+AQ99+AR99</f>
        <v>0</v>
      </c>
      <c r="AT99" s="192">
        <f t="shared" ref="AT99:AT111" si="87">+AS99-AO99</f>
        <v>0</v>
      </c>
      <c r="AU99" s="192">
        <v>0</v>
      </c>
      <c r="AV99" s="192"/>
      <c r="AW99" s="192">
        <f t="shared" si="64"/>
        <v>0</v>
      </c>
      <c r="AX99" s="192">
        <f t="shared" si="65"/>
        <v>0</v>
      </c>
      <c r="AY99" s="192">
        <v>0</v>
      </c>
      <c r="AZ99" s="192"/>
      <c r="BA99" s="192">
        <f t="shared" si="66"/>
        <v>0</v>
      </c>
      <c r="BB99" s="192">
        <f t="shared" si="67"/>
        <v>0</v>
      </c>
    </row>
    <row r="100" spans="1:54">
      <c r="A100" s="191">
        <v>7083001</v>
      </c>
      <c r="B100" s="192" t="s">
        <v>98</v>
      </c>
      <c r="C100" s="192"/>
      <c r="D100" s="193">
        <v>705</v>
      </c>
      <c r="E100" s="192"/>
      <c r="F100" s="197" t="str">
        <f t="shared" si="68"/>
        <v>0</v>
      </c>
      <c r="G100" s="192">
        <f>IFERROR(VLOOKUP(A100,[3]B300618!$A$1:$G$92,7,FALSE),0)</f>
        <v>0</v>
      </c>
      <c r="H100" s="192"/>
      <c r="I100" s="192"/>
      <c r="J100" s="192">
        <f t="shared" si="69"/>
        <v>0</v>
      </c>
      <c r="K100" s="192">
        <f>IFERROR(VLOOKUP(A100,[3]B300618!$A$1:$G$92,7,FALSE),0)</f>
        <v>0</v>
      </c>
      <c r="L100" s="192"/>
      <c r="M100" s="192">
        <f t="shared" si="70"/>
        <v>0</v>
      </c>
      <c r="N100" s="192">
        <f t="shared" si="71"/>
        <v>0</v>
      </c>
      <c r="O100" s="192">
        <f>IFERROR(VLOOKUP($A100,[3]B300618!$A$1:$G$92,7,FALSE),0)</f>
        <v>0</v>
      </c>
      <c r="P100" s="192"/>
      <c r="Q100" s="192">
        <f t="shared" si="72"/>
        <v>0</v>
      </c>
      <c r="R100" s="192">
        <f t="shared" si="73"/>
        <v>0</v>
      </c>
      <c r="S100" s="192">
        <f>IFERROR(VLOOKUP($A100,[3]B300618!$A$1:$G$92,7,FALSE),0)</f>
        <v>0</v>
      </c>
      <c r="T100" s="192"/>
      <c r="U100" s="192">
        <f t="shared" si="74"/>
        <v>0</v>
      </c>
      <c r="V100" s="192">
        <f t="shared" si="75"/>
        <v>0</v>
      </c>
      <c r="W100" s="192">
        <f>IFERROR(VLOOKUP($A100,[3]B300618!$A$1:$G$92,7,FALSE),0)</f>
        <v>0</v>
      </c>
      <c r="X100" s="192"/>
      <c r="Y100" s="192">
        <f t="shared" si="76"/>
        <v>0</v>
      </c>
      <c r="Z100" s="192">
        <f t="shared" si="77"/>
        <v>0</v>
      </c>
      <c r="AA100" s="192">
        <f>IFERROR(VLOOKUP($A100,[3]B300618!$A$1:$G$92,7,FALSE),0)</f>
        <v>0</v>
      </c>
      <c r="AB100" s="192"/>
      <c r="AC100" s="192">
        <f t="shared" si="78"/>
        <v>0</v>
      </c>
      <c r="AD100" s="192">
        <f t="shared" si="79"/>
        <v>0</v>
      </c>
      <c r="AE100" s="192">
        <v>0</v>
      </c>
      <c r="AF100" s="192"/>
      <c r="AG100" s="192">
        <f t="shared" si="80"/>
        <v>0</v>
      </c>
      <c r="AH100" s="192">
        <f t="shared" si="81"/>
        <v>0</v>
      </c>
      <c r="AI100" s="192">
        <v>0</v>
      </c>
      <c r="AJ100" s="192"/>
      <c r="AK100" s="192">
        <f t="shared" si="82"/>
        <v>0</v>
      </c>
      <c r="AL100" s="192">
        <f t="shared" si="83"/>
        <v>0</v>
      </c>
      <c r="AM100" s="192">
        <v>0</v>
      </c>
      <c r="AN100" s="192"/>
      <c r="AO100" s="192">
        <f t="shared" si="84"/>
        <v>0</v>
      </c>
      <c r="AP100" s="192">
        <f t="shared" si="85"/>
        <v>0</v>
      </c>
      <c r="AQ100" s="192">
        <v>0</v>
      </c>
      <c r="AR100" s="192"/>
      <c r="AS100" s="192">
        <f t="shared" si="86"/>
        <v>0</v>
      </c>
      <c r="AT100" s="192">
        <f t="shared" si="87"/>
        <v>0</v>
      </c>
      <c r="AU100" s="192">
        <v>0</v>
      </c>
      <c r="AV100" s="192"/>
      <c r="AW100" s="192">
        <f t="shared" si="64"/>
        <v>0</v>
      </c>
      <c r="AX100" s="192">
        <f t="shared" si="65"/>
        <v>0</v>
      </c>
      <c r="AY100" s="192">
        <v>0</v>
      </c>
      <c r="AZ100" s="192"/>
      <c r="BA100" s="192">
        <f t="shared" si="66"/>
        <v>0</v>
      </c>
      <c r="BB100" s="192">
        <f t="shared" si="67"/>
        <v>0</v>
      </c>
    </row>
    <row r="101" spans="1:54">
      <c r="A101" s="191">
        <v>7400000</v>
      </c>
      <c r="B101" s="192" t="s">
        <v>118</v>
      </c>
      <c r="C101" s="192"/>
      <c r="D101" s="193">
        <v>705</v>
      </c>
      <c r="E101" s="192"/>
      <c r="F101" s="197" t="str">
        <f t="shared" si="68"/>
        <v>0</v>
      </c>
      <c r="G101" s="192">
        <f>IFERROR(VLOOKUP(A101,[3]B300618!$A$1:$G$92,7,FALSE),0)</f>
        <v>0</v>
      </c>
      <c r="H101" s="192"/>
      <c r="I101" s="192"/>
      <c r="J101" s="192">
        <f t="shared" si="69"/>
        <v>0</v>
      </c>
      <c r="K101" s="192">
        <f>IFERROR(VLOOKUP(A101,[3]B300618!$A$1:$G$92,7,FALSE),0)</f>
        <v>0</v>
      </c>
      <c r="L101" s="192"/>
      <c r="M101" s="192">
        <f t="shared" si="70"/>
        <v>0</v>
      </c>
      <c r="N101" s="192">
        <f t="shared" si="71"/>
        <v>0</v>
      </c>
      <c r="O101" s="192">
        <f>IFERROR(VLOOKUP($A101,[3]B300618!$A$1:$G$92,7,FALSE),0)</f>
        <v>0</v>
      </c>
      <c r="P101" s="192"/>
      <c r="Q101" s="192">
        <f t="shared" si="72"/>
        <v>0</v>
      </c>
      <c r="R101" s="192">
        <f t="shared" si="73"/>
        <v>0</v>
      </c>
      <c r="S101" s="192">
        <f>IFERROR(VLOOKUP($A101,[3]B300618!$A$1:$G$92,7,FALSE),0)</f>
        <v>0</v>
      </c>
      <c r="T101" s="192"/>
      <c r="U101" s="192">
        <f t="shared" si="74"/>
        <v>0</v>
      </c>
      <c r="V101" s="192">
        <f t="shared" si="75"/>
        <v>0</v>
      </c>
      <c r="W101" s="192">
        <f>IFERROR(VLOOKUP($A101,[3]B300618!$A$1:$G$92,7,FALSE),0)</f>
        <v>0</v>
      </c>
      <c r="X101" s="192"/>
      <c r="Y101" s="192">
        <f t="shared" si="76"/>
        <v>0</v>
      </c>
      <c r="Z101" s="192">
        <f t="shared" si="77"/>
        <v>0</v>
      </c>
      <c r="AA101" s="192">
        <f>IFERROR(VLOOKUP($A101,[3]B300618!$A$1:$G$92,7,FALSE),0)</f>
        <v>0</v>
      </c>
      <c r="AB101" s="192"/>
      <c r="AC101" s="192">
        <f t="shared" si="78"/>
        <v>0</v>
      </c>
      <c r="AD101" s="192">
        <f t="shared" si="79"/>
        <v>0</v>
      </c>
      <c r="AE101" s="192">
        <v>0</v>
      </c>
      <c r="AF101" s="192"/>
      <c r="AG101" s="192">
        <f t="shared" si="80"/>
        <v>0</v>
      </c>
      <c r="AH101" s="192">
        <f t="shared" si="81"/>
        <v>0</v>
      </c>
      <c r="AI101" s="192">
        <v>0</v>
      </c>
      <c r="AJ101" s="192"/>
      <c r="AK101" s="192">
        <f t="shared" si="82"/>
        <v>0</v>
      </c>
      <c r="AL101" s="192">
        <f t="shared" si="83"/>
        <v>0</v>
      </c>
      <c r="AM101" s="192">
        <v>0</v>
      </c>
      <c r="AN101" s="192"/>
      <c r="AO101" s="192">
        <f t="shared" si="84"/>
        <v>0</v>
      </c>
      <c r="AP101" s="192">
        <f t="shared" si="85"/>
        <v>0</v>
      </c>
      <c r="AQ101" s="192">
        <v>0</v>
      </c>
      <c r="AR101" s="192"/>
      <c r="AS101" s="192">
        <f t="shared" si="86"/>
        <v>0</v>
      </c>
      <c r="AT101" s="192">
        <f t="shared" si="87"/>
        <v>0</v>
      </c>
      <c r="AU101" s="192">
        <v>0</v>
      </c>
      <c r="AV101" s="192"/>
      <c r="AW101" s="192">
        <f t="shared" si="64"/>
        <v>0</v>
      </c>
      <c r="AX101" s="192">
        <f t="shared" si="65"/>
        <v>0</v>
      </c>
      <c r="AY101" s="192">
        <v>0</v>
      </c>
      <c r="AZ101" s="192"/>
      <c r="BA101" s="192">
        <f t="shared" si="66"/>
        <v>0</v>
      </c>
      <c r="BB101" s="192">
        <f t="shared" si="67"/>
        <v>0</v>
      </c>
    </row>
    <row r="102" spans="1:54">
      <c r="A102" s="191">
        <v>7414000</v>
      </c>
      <c r="B102" s="192" t="s">
        <v>99</v>
      </c>
      <c r="C102" s="192"/>
      <c r="D102" s="193">
        <v>705</v>
      </c>
      <c r="E102" s="192"/>
      <c r="F102" s="197" t="str">
        <f t="shared" si="68"/>
        <v>0</v>
      </c>
      <c r="G102" s="192">
        <f>IFERROR(VLOOKUP(A102,[3]B300618!$A$1:$G$92,7,FALSE),0)</f>
        <v>0</v>
      </c>
      <c r="H102" s="192"/>
      <c r="I102" s="192"/>
      <c r="J102" s="192">
        <f t="shared" si="69"/>
        <v>0</v>
      </c>
      <c r="K102" s="192">
        <f>IFERROR(VLOOKUP(A102,[3]B300618!$A$1:$G$92,7,FALSE),0)</f>
        <v>0</v>
      </c>
      <c r="L102" s="192"/>
      <c r="M102" s="192">
        <f t="shared" si="70"/>
        <v>0</v>
      </c>
      <c r="N102" s="192">
        <f t="shared" si="71"/>
        <v>0</v>
      </c>
      <c r="O102" s="192">
        <f>IFERROR(VLOOKUP($A102,[3]B300618!$A$1:$G$92,7,FALSE),0)</f>
        <v>0</v>
      </c>
      <c r="P102" s="192"/>
      <c r="Q102" s="192">
        <f t="shared" si="72"/>
        <v>0</v>
      </c>
      <c r="R102" s="192">
        <f t="shared" si="73"/>
        <v>0</v>
      </c>
      <c r="S102" s="192">
        <f>IFERROR(VLOOKUP($A102,[3]B300618!$A$1:$G$92,7,FALSE),0)</f>
        <v>0</v>
      </c>
      <c r="T102" s="192"/>
      <c r="U102" s="192">
        <f t="shared" si="74"/>
        <v>0</v>
      </c>
      <c r="V102" s="192">
        <f t="shared" si="75"/>
        <v>0</v>
      </c>
      <c r="W102" s="192">
        <f>IFERROR(VLOOKUP($A102,[3]B300618!$A$1:$G$92,7,FALSE),0)</f>
        <v>0</v>
      </c>
      <c r="X102" s="192"/>
      <c r="Y102" s="192">
        <f t="shared" si="76"/>
        <v>0</v>
      </c>
      <c r="Z102" s="192">
        <f t="shared" si="77"/>
        <v>0</v>
      </c>
      <c r="AA102" s="192">
        <f>IFERROR(VLOOKUP($A102,[3]B300618!$A$1:$G$92,7,FALSE),0)</f>
        <v>0</v>
      </c>
      <c r="AB102" s="192"/>
      <c r="AC102" s="192">
        <f t="shared" si="78"/>
        <v>0</v>
      </c>
      <c r="AD102" s="192">
        <f t="shared" si="79"/>
        <v>0</v>
      </c>
      <c r="AE102" s="192">
        <v>0</v>
      </c>
      <c r="AF102" s="192"/>
      <c r="AG102" s="192">
        <f t="shared" si="80"/>
        <v>0</v>
      </c>
      <c r="AH102" s="192">
        <f t="shared" si="81"/>
        <v>0</v>
      </c>
      <c r="AI102" s="192">
        <v>0</v>
      </c>
      <c r="AJ102" s="192"/>
      <c r="AK102" s="192">
        <f t="shared" si="82"/>
        <v>0</v>
      </c>
      <c r="AL102" s="192">
        <f t="shared" si="83"/>
        <v>0</v>
      </c>
      <c r="AM102" s="192">
        <v>0</v>
      </c>
      <c r="AN102" s="192"/>
      <c r="AO102" s="192">
        <f t="shared" si="84"/>
        <v>0</v>
      </c>
      <c r="AP102" s="192">
        <f t="shared" si="85"/>
        <v>0</v>
      </c>
      <c r="AQ102" s="192">
        <v>0</v>
      </c>
      <c r="AR102" s="192"/>
      <c r="AS102" s="192">
        <f t="shared" si="86"/>
        <v>0</v>
      </c>
      <c r="AT102" s="192">
        <f t="shared" si="87"/>
        <v>0</v>
      </c>
      <c r="AU102" s="192">
        <v>0</v>
      </c>
      <c r="AV102" s="192"/>
      <c r="AW102" s="192">
        <f t="shared" si="64"/>
        <v>0</v>
      </c>
      <c r="AX102" s="192">
        <f t="shared" si="65"/>
        <v>0</v>
      </c>
      <c r="AY102" s="192">
        <v>0</v>
      </c>
      <c r="AZ102" s="192"/>
      <c r="BA102" s="192">
        <f t="shared" si="66"/>
        <v>0</v>
      </c>
      <c r="BB102" s="192">
        <f t="shared" si="67"/>
        <v>0</v>
      </c>
    </row>
    <row r="103" spans="1:54">
      <c r="A103" s="191">
        <v>7500000</v>
      </c>
      <c r="B103" s="192" t="s">
        <v>119</v>
      </c>
      <c r="C103" s="192"/>
      <c r="D103" s="193">
        <v>705</v>
      </c>
      <c r="E103" s="192"/>
      <c r="F103" s="197" t="str">
        <f t="shared" si="68"/>
        <v>0</v>
      </c>
      <c r="G103" s="192">
        <f>IFERROR(VLOOKUP(A103,[3]B300618!$A$1:$G$92,7,FALSE),0)</f>
        <v>0</v>
      </c>
      <c r="H103" s="192"/>
      <c r="I103" s="192"/>
      <c r="J103" s="192">
        <f t="shared" si="69"/>
        <v>0</v>
      </c>
      <c r="K103" s="192">
        <f>IFERROR(VLOOKUP(A103,[3]B300618!$A$1:$G$92,7,FALSE),0)</f>
        <v>0</v>
      </c>
      <c r="L103" s="192"/>
      <c r="M103" s="192">
        <f t="shared" si="70"/>
        <v>0</v>
      </c>
      <c r="N103" s="192">
        <f t="shared" si="71"/>
        <v>0</v>
      </c>
      <c r="O103" s="192">
        <f>IFERROR(VLOOKUP($A103,[3]B300618!$A$1:$G$92,7,FALSE),0)</f>
        <v>0</v>
      </c>
      <c r="P103" s="192"/>
      <c r="Q103" s="192">
        <f t="shared" si="72"/>
        <v>0</v>
      </c>
      <c r="R103" s="192">
        <f t="shared" si="73"/>
        <v>0</v>
      </c>
      <c r="S103" s="192">
        <f>IFERROR(VLOOKUP($A103,[3]B300618!$A$1:$G$92,7,FALSE),0)</f>
        <v>0</v>
      </c>
      <c r="T103" s="192"/>
      <c r="U103" s="192">
        <f t="shared" si="74"/>
        <v>0</v>
      </c>
      <c r="V103" s="192">
        <f t="shared" si="75"/>
        <v>0</v>
      </c>
      <c r="W103" s="192">
        <f>IFERROR(VLOOKUP($A103,[3]B300618!$A$1:$G$92,7,FALSE),0)</f>
        <v>0</v>
      </c>
      <c r="X103" s="192"/>
      <c r="Y103" s="192">
        <f t="shared" si="76"/>
        <v>0</v>
      </c>
      <c r="Z103" s="192">
        <f t="shared" si="77"/>
        <v>0</v>
      </c>
      <c r="AA103" s="192">
        <f>IFERROR(VLOOKUP($A103,[3]B300618!$A$1:$G$92,7,FALSE),0)</f>
        <v>0</v>
      </c>
      <c r="AB103" s="192"/>
      <c r="AC103" s="192">
        <f t="shared" si="78"/>
        <v>0</v>
      </c>
      <c r="AD103" s="192">
        <f t="shared" si="79"/>
        <v>0</v>
      </c>
      <c r="AE103" s="192">
        <v>0</v>
      </c>
      <c r="AF103" s="192">
        <v>-1000</v>
      </c>
      <c r="AG103" s="192">
        <f t="shared" si="80"/>
        <v>-1000</v>
      </c>
      <c r="AH103" s="192">
        <f t="shared" si="81"/>
        <v>-1000</v>
      </c>
      <c r="AI103" s="192">
        <v>0</v>
      </c>
      <c r="AJ103" s="192">
        <v>-1000</v>
      </c>
      <c r="AK103" s="192">
        <f t="shared" si="82"/>
        <v>-1000</v>
      </c>
      <c r="AL103" s="192">
        <f t="shared" si="83"/>
        <v>0</v>
      </c>
      <c r="AM103" s="192">
        <v>0</v>
      </c>
      <c r="AN103" s="192">
        <v>-1000</v>
      </c>
      <c r="AO103" s="192">
        <f t="shared" si="84"/>
        <v>-1000</v>
      </c>
      <c r="AP103" s="192">
        <f t="shared" si="85"/>
        <v>0</v>
      </c>
      <c r="AQ103" s="192">
        <v>0</v>
      </c>
      <c r="AR103" s="192">
        <v>-1000</v>
      </c>
      <c r="AS103" s="192">
        <f t="shared" si="86"/>
        <v>-1000</v>
      </c>
      <c r="AT103" s="192">
        <f t="shared" si="87"/>
        <v>0</v>
      </c>
      <c r="AU103" s="192">
        <v>0</v>
      </c>
      <c r="AV103" s="192">
        <v>-1000</v>
      </c>
      <c r="AW103" s="192">
        <f t="shared" si="64"/>
        <v>-1000</v>
      </c>
      <c r="AX103" s="192">
        <f t="shared" si="65"/>
        <v>0</v>
      </c>
      <c r="AY103" s="192">
        <v>0</v>
      </c>
      <c r="AZ103" s="192">
        <v>-1000</v>
      </c>
      <c r="BA103" s="192">
        <f t="shared" si="66"/>
        <v>-1000</v>
      </c>
      <c r="BB103" s="192">
        <f t="shared" si="67"/>
        <v>0</v>
      </c>
    </row>
    <row r="104" spans="1:54">
      <c r="A104" s="191">
        <v>7580000</v>
      </c>
      <c r="B104" s="192" t="s">
        <v>101</v>
      </c>
      <c r="C104" s="192"/>
      <c r="D104" s="193">
        <v>705</v>
      </c>
      <c r="E104" s="192"/>
      <c r="F104" s="197" t="str">
        <f t="shared" si="68"/>
        <v>0</v>
      </c>
      <c r="G104" s="192">
        <f>IFERROR(VLOOKUP(A104,[3]B300618!$A$1:$G$92,7,FALSE),0)</f>
        <v>0</v>
      </c>
      <c r="H104" s="192"/>
      <c r="I104" s="192"/>
      <c r="J104" s="192">
        <f t="shared" si="69"/>
        <v>0</v>
      </c>
      <c r="K104" s="192">
        <f>IFERROR(VLOOKUP(A104,[3]B300618!$A$1:$G$92,7,FALSE),0)</f>
        <v>0</v>
      </c>
      <c r="L104" s="192"/>
      <c r="M104" s="192">
        <f t="shared" si="70"/>
        <v>0</v>
      </c>
      <c r="N104" s="192">
        <f t="shared" si="71"/>
        <v>0</v>
      </c>
      <c r="O104" s="192">
        <f>IFERROR(VLOOKUP($A104,[3]B300618!$A$1:$G$92,7,FALSE),0)</f>
        <v>0</v>
      </c>
      <c r="P104" s="192"/>
      <c r="Q104" s="192">
        <f t="shared" si="72"/>
        <v>0</v>
      </c>
      <c r="R104" s="192">
        <f t="shared" si="73"/>
        <v>0</v>
      </c>
      <c r="S104" s="192">
        <f>IFERROR(VLOOKUP($A104,[3]B300618!$A$1:$G$92,7,FALSE),0)</f>
        <v>0</v>
      </c>
      <c r="T104" s="192"/>
      <c r="U104" s="192">
        <f t="shared" si="74"/>
        <v>0</v>
      </c>
      <c r="V104" s="192">
        <f t="shared" si="75"/>
        <v>0</v>
      </c>
      <c r="W104" s="192">
        <f>IFERROR(VLOOKUP($A104,[3]B300618!$A$1:$G$92,7,FALSE),0)</f>
        <v>0</v>
      </c>
      <c r="X104" s="192"/>
      <c r="Y104" s="192">
        <f t="shared" si="76"/>
        <v>0</v>
      </c>
      <c r="Z104" s="192">
        <f t="shared" si="77"/>
        <v>0</v>
      </c>
      <c r="AA104" s="192">
        <f>IFERROR(VLOOKUP($A104,[3]B300618!$A$1:$G$92,7,FALSE),0)</f>
        <v>0</v>
      </c>
      <c r="AB104" s="192"/>
      <c r="AC104" s="192">
        <f t="shared" si="78"/>
        <v>0</v>
      </c>
      <c r="AD104" s="192">
        <f t="shared" si="79"/>
        <v>0</v>
      </c>
      <c r="AE104" s="192">
        <v>0</v>
      </c>
      <c r="AF104" s="192"/>
      <c r="AG104" s="192">
        <f t="shared" si="80"/>
        <v>0</v>
      </c>
      <c r="AH104" s="192">
        <f t="shared" si="81"/>
        <v>0</v>
      </c>
      <c r="AI104" s="192">
        <v>0</v>
      </c>
      <c r="AJ104" s="192"/>
      <c r="AK104" s="192">
        <f t="shared" si="82"/>
        <v>0</v>
      </c>
      <c r="AL104" s="192">
        <f t="shared" si="83"/>
        <v>0</v>
      </c>
      <c r="AM104" s="192">
        <v>0</v>
      </c>
      <c r="AN104" s="192"/>
      <c r="AO104" s="192">
        <f t="shared" si="84"/>
        <v>0</v>
      </c>
      <c r="AP104" s="192">
        <f t="shared" si="85"/>
        <v>0</v>
      </c>
      <c r="AQ104" s="192">
        <v>0</v>
      </c>
      <c r="AR104" s="192"/>
      <c r="AS104" s="192">
        <f t="shared" si="86"/>
        <v>0</v>
      </c>
      <c r="AT104" s="192">
        <f t="shared" si="87"/>
        <v>0</v>
      </c>
      <c r="AU104" s="192">
        <v>0</v>
      </c>
      <c r="AV104" s="192"/>
      <c r="AW104" s="192">
        <f t="shared" si="64"/>
        <v>0</v>
      </c>
      <c r="AX104" s="192">
        <f t="shared" si="65"/>
        <v>0</v>
      </c>
      <c r="AY104" s="192">
        <v>0</v>
      </c>
      <c r="AZ104" s="192"/>
      <c r="BA104" s="192">
        <f t="shared" si="66"/>
        <v>0</v>
      </c>
      <c r="BB104" s="192">
        <f t="shared" si="67"/>
        <v>0</v>
      </c>
    </row>
    <row r="105" spans="1:54">
      <c r="A105" s="191">
        <v>7581000</v>
      </c>
      <c r="B105" s="192" t="s">
        <v>102</v>
      </c>
      <c r="C105" s="192"/>
      <c r="D105" s="193">
        <v>705</v>
      </c>
      <c r="E105" s="192"/>
      <c r="F105" s="197" t="str">
        <f t="shared" si="68"/>
        <v>0</v>
      </c>
      <c r="G105" s="192">
        <f>IFERROR(VLOOKUP(A105,[3]B300618!$A$1:$G$92,7,FALSE),0)</f>
        <v>0</v>
      </c>
      <c r="H105" s="192"/>
      <c r="I105" s="192"/>
      <c r="J105" s="192">
        <f t="shared" si="69"/>
        <v>0</v>
      </c>
      <c r="K105" s="192">
        <f>IFERROR(VLOOKUP(A105,[3]B300618!$A$1:$G$92,7,FALSE),0)</f>
        <v>0</v>
      </c>
      <c r="L105" s="192"/>
      <c r="M105" s="192">
        <f t="shared" si="70"/>
        <v>0</v>
      </c>
      <c r="N105" s="192">
        <f t="shared" si="71"/>
        <v>0</v>
      </c>
      <c r="O105" s="192">
        <f>IFERROR(VLOOKUP($A105,[3]B300618!$A$1:$G$92,7,FALSE),0)</f>
        <v>0</v>
      </c>
      <c r="P105" s="192"/>
      <c r="Q105" s="192">
        <f t="shared" si="72"/>
        <v>0</v>
      </c>
      <c r="R105" s="192">
        <f t="shared" si="73"/>
        <v>0</v>
      </c>
      <c r="S105" s="192">
        <f>IFERROR(VLOOKUP($A105,[3]B300618!$A$1:$G$92,7,FALSE),0)</f>
        <v>0</v>
      </c>
      <c r="T105" s="192"/>
      <c r="U105" s="192">
        <f t="shared" si="74"/>
        <v>0</v>
      </c>
      <c r="V105" s="192">
        <f t="shared" si="75"/>
        <v>0</v>
      </c>
      <c r="W105" s="192">
        <f>IFERROR(VLOOKUP($A105,[3]B300618!$A$1:$G$92,7,FALSE),0)</f>
        <v>0</v>
      </c>
      <c r="X105" s="192"/>
      <c r="Y105" s="192">
        <f t="shared" si="76"/>
        <v>0</v>
      </c>
      <c r="Z105" s="192">
        <f t="shared" si="77"/>
        <v>0</v>
      </c>
      <c r="AA105" s="192">
        <f>IFERROR(VLOOKUP($A105,[3]B300618!$A$1:$G$92,7,FALSE),0)</f>
        <v>0</v>
      </c>
      <c r="AB105" s="192"/>
      <c r="AC105" s="192">
        <f t="shared" si="78"/>
        <v>0</v>
      </c>
      <c r="AD105" s="192">
        <f t="shared" si="79"/>
        <v>0</v>
      </c>
      <c r="AE105" s="192">
        <v>0</v>
      </c>
      <c r="AF105" s="192"/>
      <c r="AG105" s="192">
        <f t="shared" si="80"/>
        <v>0</v>
      </c>
      <c r="AH105" s="192">
        <f t="shared" si="81"/>
        <v>0</v>
      </c>
      <c r="AI105" s="192">
        <v>0</v>
      </c>
      <c r="AJ105" s="192"/>
      <c r="AK105" s="192">
        <f t="shared" si="82"/>
        <v>0</v>
      </c>
      <c r="AL105" s="192">
        <f t="shared" si="83"/>
        <v>0</v>
      </c>
      <c r="AM105" s="192">
        <v>0</v>
      </c>
      <c r="AN105" s="192"/>
      <c r="AO105" s="192">
        <f t="shared" si="84"/>
        <v>0</v>
      </c>
      <c r="AP105" s="192">
        <f t="shared" si="85"/>
        <v>0</v>
      </c>
      <c r="AQ105" s="192">
        <v>0</v>
      </c>
      <c r="AR105" s="192"/>
      <c r="AS105" s="192">
        <f t="shared" si="86"/>
        <v>0</v>
      </c>
      <c r="AT105" s="192">
        <f t="shared" si="87"/>
        <v>0</v>
      </c>
      <c r="AU105" s="192">
        <v>0</v>
      </c>
      <c r="AV105" s="192"/>
      <c r="AW105" s="192">
        <f t="shared" si="64"/>
        <v>0</v>
      </c>
      <c r="AX105" s="192">
        <f t="shared" si="65"/>
        <v>0</v>
      </c>
      <c r="AY105" s="192">
        <v>0</v>
      </c>
      <c r="AZ105" s="192"/>
      <c r="BA105" s="192">
        <f t="shared" si="66"/>
        <v>0</v>
      </c>
      <c r="BB105" s="192">
        <f t="shared" si="67"/>
        <v>0</v>
      </c>
    </row>
    <row r="106" spans="1:54">
      <c r="A106" s="191">
        <v>7911000</v>
      </c>
      <c r="B106" s="192" t="s">
        <v>105</v>
      </c>
      <c r="C106" s="192"/>
      <c r="D106" s="193">
        <v>705</v>
      </c>
      <c r="E106" s="192"/>
      <c r="F106" s="197" t="str">
        <f t="shared" si="68"/>
        <v>0</v>
      </c>
      <c r="G106" s="192">
        <f>IFERROR(VLOOKUP(A106,[3]B300618!$A$1:$G$92,7,FALSE),0)</f>
        <v>0</v>
      </c>
      <c r="H106" s="192"/>
      <c r="I106" s="192"/>
      <c r="J106" s="192">
        <f t="shared" si="69"/>
        <v>0</v>
      </c>
      <c r="K106" s="192">
        <f>IFERROR(VLOOKUP(A106,[3]B300618!$A$1:$G$92,7,FALSE),0)</f>
        <v>0</v>
      </c>
      <c r="L106" s="192"/>
      <c r="M106" s="192">
        <f t="shared" si="70"/>
        <v>0</v>
      </c>
      <c r="N106" s="192">
        <f t="shared" si="71"/>
        <v>0</v>
      </c>
      <c r="O106" s="192">
        <f>IFERROR(VLOOKUP($A106,[3]B300618!$A$1:$G$92,7,FALSE),0)</f>
        <v>0</v>
      </c>
      <c r="P106" s="192"/>
      <c r="Q106" s="192">
        <f t="shared" si="72"/>
        <v>0</v>
      </c>
      <c r="R106" s="192">
        <f t="shared" si="73"/>
        <v>0</v>
      </c>
      <c r="S106" s="192">
        <f>IFERROR(VLOOKUP($A106,[3]B300618!$A$1:$G$92,7,FALSE),0)</f>
        <v>0</v>
      </c>
      <c r="T106" s="192"/>
      <c r="U106" s="192">
        <f t="shared" si="74"/>
        <v>0</v>
      </c>
      <c r="V106" s="192">
        <f t="shared" si="75"/>
        <v>0</v>
      </c>
      <c r="W106" s="192">
        <f>IFERROR(VLOOKUP($A106,[3]B300618!$A$1:$G$92,7,FALSE),0)</f>
        <v>0</v>
      </c>
      <c r="X106" s="192"/>
      <c r="Y106" s="192">
        <f t="shared" si="76"/>
        <v>0</v>
      </c>
      <c r="Z106" s="192">
        <f t="shared" si="77"/>
        <v>0</v>
      </c>
      <c r="AA106" s="192">
        <f>IFERROR(VLOOKUP($A106,[3]B300618!$A$1:$G$92,7,FALSE),0)</f>
        <v>0</v>
      </c>
      <c r="AB106" s="192"/>
      <c r="AC106" s="192">
        <f t="shared" si="78"/>
        <v>0</v>
      </c>
      <c r="AD106" s="192">
        <f t="shared" si="79"/>
        <v>0</v>
      </c>
      <c r="AE106" s="192">
        <v>0</v>
      </c>
      <c r="AF106" s="192"/>
      <c r="AG106" s="192">
        <f t="shared" si="80"/>
        <v>0</v>
      </c>
      <c r="AH106" s="192">
        <f t="shared" si="81"/>
        <v>0</v>
      </c>
      <c r="AI106" s="192">
        <v>0</v>
      </c>
      <c r="AJ106" s="192"/>
      <c r="AK106" s="192">
        <f t="shared" si="82"/>
        <v>0</v>
      </c>
      <c r="AL106" s="192">
        <f t="shared" si="83"/>
        <v>0</v>
      </c>
      <c r="AM106" s="192">
        <v>0</v>
      </c>
      <c r="AN106" s="192"/>
      <c r="AO106" s="192">
        <f t="shared" si="84"/>
        <v>0</v>
      </c>
      <c r="AP106" s="192">
        <f t="shared" si="85"/>
        <v>0</v>
      </c>
      <c r="AQ106" s="192">
        <v>0</v>
      </c>
      <c r="AR106" s="192"/>
      <c r="AS106" s="192">
        <f t="shared" si="86"/>
        <v>0</v>
      </c>
      <c r="AT106" s="192">
        <f t="shared" si="87"/>
        <v>0</v>
      </c>
      <c r="AU106" s="192">
        <v>0</v>
      </c>
      <c r="AV106" s="192"/>
      <c r="AW106" s="192">
        <f t="shared" si="64"/>
        <v>0</v>
      </c>
      <c r="AX106" s="192">
        <f t="shared" si="65"/>
        <v>0</v>
      </c>
      <c r="AY106" s="192">
        <v>0</v>
      </c>
      <c r="AZ106" s="192"/>
      <c r="BA106" s="192">
        <f t="shared" si="66"/>
        <v>0</v>
      </c>
      <c r="BB106" s="192">
        <f t="shared" si="67"/>
        <v>0</v>
      </c>
    </row>
    <row r="107" spans="1:54">
      <c r="A107" s="191">
        <v>75800000</v>
      </c>
      <c r="B107" s="192" t="s">
        <v>100</v>
      </c>
      <c r="C107" s="192"/>
      <c r="D107" s="193">
        <v>705</v>
      </c>
      <c r="E107" s="192"/>
      <c r="F107" s="197" t="str">
        <f t="shared" si="68"/>
        <v>0</v>
      </c>
      <c r="G107" s="192">
        <f>IFERROR(VLOOKUP(A107,[3]B300618!$A$1:$G$92,7,FALSE),0)</f>
        <v>0</v>
      </c>
      <c r="H107" s="192"/>
      <c r="I107" s="192"/>
      <c r="J107" s="192">
        <f t="shared" si="69"/>
        <v>0</v>
      </c>
      <c r="K107" s="192">
        <f>IFERROR(VLOOKUP(A107,[3]B300618!$A$1:$G$92,7,FALSE),0)</f>
        <v>0</v>
      </c>
      <c r="L107" s="192"/>
      <c r="M107" s="192">
        <f t="shared" si="70"/>
        <v>0</v>
      </c>
      <c r="N107" s="192">
        <f t="shared" si="71"/>
        <v>0</v>
      </c>
      <c r="O107" s="192">
        <f>IFERROR(VLOOKUP($A107,[3]B300618!$A$1:$G$92,7,FALSE),0)</f>
        <v>0</v>
      </c>
      <c r="P107" s="192"/>
      <c r="Q107" s="192">
        <f t="shared" si="72"/>
        <v>0</v>
      </c>
      <c r="R107" s="192">
        <f t="shared" si="73"/>
        <v>0</v>
      </c>
      <c r="S107" s="192">
        <f>IFERROR(VLOOKUP($A107,[3]B300618!$A$1:$G$92,7,FALSE),0)</f>
        <v>0</v>
      </c>
      <c r="T107" s="192"/>
      <c r="U107" s="192">
        <f t="shared" si="74"/>
        <v>0</v>
      </c>
      <c r="V107" s="192">
        <f t="shared" si="75"/>
        <v>0</v>
      </c>
      <c r="W107" s="192">
        <f>IFERROR(VLOOKUP($A107,[3]B300618!$A$1:$G$92,7,FALSE),0)</f>
        <v>0</v>
      </c>
      <c r="X107" s="192"/>
      <c r="Y107" s="192">
        <f t="shared" si="76"/>
        <v>0</v>
      </c>
      <c r="Z107" s="192">
        <f t="shared" si="77"/>
        <v>0</v>
      </c>
      <c r="AA107" s="192">
        <f>IFERROR(VLOOKUP($A107,[3]B300618!$A$1:$G$92,7,FALSE),0)</f>
        <v>0</v>
      </c>
      <c r="AB107" s="192"/>
      <c r="AC107" s="192">
        <f t="shared" si="78"/>
        <v>0</v>
      </c>
      <c r="AD107" s="192">
        <f t="shared" si="79"/>
        <v>0</v>
      </c>
      <c r="AE107" s="192">
        <v>0</v>
      </c>
      <c r="AF107" s="192"/>
      <c r="AG107" s="192">
        <f t="shared" si="80"/>
        <v>0</v>
      </c>
      <c r="AH107" s="192">
        <f t="shared" si="81"/>
        <v>0</v>
      </c>
      <c r="AI107" s="192">
        <v>0</v>
      </c>
      <c r="AJ107" s="192"/>
      <c r="AK107" s="192">
        <f t="shared" si="82"/>
        <v>0</v>
      </c>
      <c r="AL107" s="192">
        <f t="shared" si="83"/>
        <v>0</v>
      </c>
      <c r="AM107" s="192">
        <v>0</v>
      </c>
      <c r="AN107" s="192"/>
      <c r="AO107" s="192">
        <f t="shared" si="84"/>
        <v>0</v>
      </c>
      <c r="AP107" s="192">
        <f t="shared" si="85"/>
        <v>0</v>
      </c>
      <c r="AQ107" s="192">
        <v>0</v>
      </c>
      <c r="AR107" s="192"/>
      <c r="AS107" s="192">
        <f t="shared" si="86"/>
        <v>0</v>
      </c>
      <c r="AT107" s="192">
        <f t="shared" si="87"/>
        <v>0</v>
      </c>
      <c r="AU107" s="192">
        <v>0</v>
      </c>
      <c r="AV107" s="192"/>
      <c r="AW107" s="192">
        <f t="shared" si="64"/>
        <v>0</v>
      </c>
      <c r="AX107" s="192">
        <f t="shared" si="65"/>
        <v>0</v>
      </c>
      <c r="AY107" s="192">
        <v>0</v>
      </c>
      <c r="AZ107" s="192"/>
      <c r="BA107" s="192">
        <f t="shared" si="66"/>
        <v>0</v>
      </c>
      <c r="BB107" s="192">
        <f t="shared" si="67"/>
        <v>0</v>
      </c>
    </row>
    <row r="108" spans="1:54">
      <c r="A108" s="191">
        <v>772000</v>
      </c>
      <c r="B108" s="192" t="s">
        <v>104</v>
      </c>
      <c r="C108" s="192"/>
      <c r="D108" s="193">
        <v>708</v>
      </c>
      <c r="E108" s="192"/>
      <c r="F108" s="197" t="str">
        <f t="shared" si="68"/>
        <v>0</v>
      </c>
      <c r="G108" s="192">
        <f>IFERROR(VLOOKUP(A108,[3]B300618!$A$1:$G$92,7,FALSE),0)</f>
        <v>0</v>
      </c>
      <c r="H108" s="192"/>
      <c r="I108" s="192"/>
      <c r="J108" s="192">
        <f t="shared" si="69"/>
        <v>0</v>
      </c>
      <c r="K108" s="192">
        <f>IFERROR(VLOOKUP(A108,[3]B300618!$A$1:$G$92,7,FALSE),0)</f>
        <v>0</v>
      </c>
      <c r="L108" s="192"/>
      <c r="M108" s="192">
        <f t="shared" si="70"/>
        <v>0</v>
      </c>
      <c r="N108" s="192">
        <f t="shared" si="71"/>
        <v>0</v>
      </c>
      <c r="O108" s="192">
        <f>IFERROR(VLOOKUP($A108,[3]B300618!$A$1:$G$92,7,FALSE),0)</f>
        <v>0</v>
      </c>
      <c r="P108" s="192"/>
      <c r="Q108" s="192">
        <f t="shared" si="72"/>
        <v>0</v>
      </c>
      <c r="R108" s="192">
        <f t="shared" si="73"/>
        <v>0</v>
      </c>
      <c r="S108" s="192">
        <f>IFERROR(VLOOKUP($A108,[3]B300618!$A$1:$G$92,7,FALSE),0)</f>
        <v>0</v>
      </c>
      <c r="T108" s="192"/>
      <c r="U108" s="192">
        <f t="shared" si="74"/>
        <v>0</v>
      </c>
      <c r="V108" s="192">
        <f t="shared" si="75"/>
        <v>0</v>
      </c>
      <c r="W108" s="192">
        <f>IFERROR(VLOOKUP($A108,[3]B300618!$A$1:$G$92,7,FALSE),0)</f>
        <v>0</v>
      </c>
      <c r="X108" s="192"/>
      <c r="Y108" s="192">
        <f t="shared" si="76"/>
        <v>0</v>
      </c>
      <c r="Z108" s="192">
        <f t="shared" si="77"/>
        <v>0</v>
      </c>
      <c r="AA108" s="192">
        <f>IFERROR(VLOOKUP($A108,[3]B300618!$A$1:$G$92,7,FALSE),0)</f>
        <v>0</v>
      </c>
      <c r="AB108" s="192"/>
      <c r="AC108" s="192">
        <f t="shared" si="78"/>
        <v>0</v>
      </c>
      <c r="AD108" s="192">
        <f t="shared" si="79"/>
        <v>0</v>
      </c>
      <c r="AE108" s="192">
        <v>0</v>
      </c>
      <c r="AF108" s="192"/>
      <c r="AG108" s="192">
        <f t="shared" si="80"/>
        <v>0</v>
      </c>
      <c r="AH108" s="192">
        <f t="shared" si="81"/>
        <v>0</v>
      </c>
      <c r="AI108" s="192">
        <v>0</v>
      </c>
      <c r="AJ108" s="192"/>
      <c r="AK108" s="192">
        <f t="shared" si="82"/>
        <v>0</v>
      </c>
      <c r="AL108" s="192">
        <f t="shared" si="83"/>
        <v>0</v>
      </c>
      <c r="AM108" s="192">
        <v>0</v>
      </c>
      <c r="AN108" s="192"/>
      <c r="AO108" s="192">
        <f t="shared" si="84"/>
        <v>0</v>
      </c>
      <c r="AP108" s="192">
        <f t="shared" si="85"/>
        <v>0</v>
      </c>
      <c r="AQ108" s="192">
        <v>0</v>
      </c>
      <c r="AR108" s="192"/>
      <c r="AS108" s="192">
        <f t="shared" si="86"/>
        <v>0</v>
      </c>
      <c r="AT108" s="192">
        <f t="shared" si="87"/>
        <v>0</v>
      </c>
      <c r="AU108" s="192">
        <v>0</v>
      </c>
      <c r="AV108" s="192"/>
      <c r="AW108" s="192">
        <f t="shared" si="64"/>
        <v>0</v>
      </c>
      <c r="AX108" s="192">
        <f t="shared" si="65"/>
        <v>0</v>
      </c>
      <c r="AY108" s="192">
        <v>0</v>
      </c>
      <c r="AZ108" s="192"/>
      <c r="BA108" s="192">
        <f t="shared" si="66"/>
        <v>0</v>
      </c>
      <c r="BB108" s="192">
        <f t="shared" si="67"/>
        <v>0</v>
      </c>
    </row>
    <row r="109" spans="1:54">
      <c r="A109" s="191">
        <v>7710000</v>
      </c>
      <c r="B109" s="192" t="s">
        <v>103</v>
      </c>
      <c r="C109" s="192"/>
      <c r="D109" s="193">
        <v>708</v>
      </c>
      <c r="E109" s="192"/>
      <c r="F109" s="197" t="str">
        <f t="shared" si="68"/>
        <v>0</v>
      </c>
      <c r="G109" s="192">
        <f>IFERROR(VLOOKUP(A109,[3]B300618!$A$1:$G$92,7,FALSE),0)</f>
        <v>0</v>
      </c>
      <c r="H109" s="192"/>
      <c r="I109" s="192"/>
      <c r="J109" s="192">
        <f t="shared" si="69"/>
        <v>0</v>
      </c>
      <c r="K109" s="192">
        <f>IFERROR(VLOOKUP(A109,[3]B300618!$A$1:$G$92,7,FALSE),0)</f>
        <v>0</v>
      </c>
      <c r="L109" s="192"/>
      <c r="M109" s="192">
        <f t="shared" si="70"/>
        <v>0</v>
      </c>
      <c r="N109" s="192">
        <f t="shared" si="71"/>
        <v>0</v>
      </c>
      <c r="O109" s="192">
        <f>IFERROR(VLOOKUP($A109,[3]B300618!$A$1:$G$92,7,FALSE),0)</f>
        <v>0</v>
      </c>
      <c r="P109" s="192"/>
      <c r="Q109" s="192">
        <f t="shared" si="72"/>
        <v>0</v>
      </c>
      <c r="R109" s="192">
        <f t="shared" si="73"/>
        <v>0</v>
      </c>
      <c r="S109" s="192">
        <f>IFERROR(VLOOKUP($A109,[3]B300618!$A$1:$G$92,7,FALSE),0)</f>
        <v>0</v>
      </c>
      <c r="T109" s="192"/>
      <c r="U109" s="192">
        <f t="shared" si="74"/>
        <v>0</v>
      </c>
      <c r="V109" s="192">
        <f t="shared" si="75"/>
        <v>0</v>
      </c>
      <c r="W109" s="192">
        <f>IFERROR(VLOOKUP($A109,[3]B300618!$A$1:$G$92,7,FALSE),0)</f>
        <v>0</v>
      </c>
      <c r="X109" s="192"/>
      <c r="Y109" s="192">
        <f t="shared" si="76"/>
        <v>0</v>
      </c>
      <c r="Z109" s="192">
        <f t="shared" si="77"/>
        <v>0</v>
      </c>
      <c r="AA109" s="192">
        <f>IFERROR(VLOOKUP($A109,[3]B300618!$A$1:$G$92,7,FALSE),0)</f>
        <v>0</v>
      </c>
      <c r="AB109" s="192"/>
      <c r="AC109" s="192">
        <f t="shared" si="78"/>
        <v>0</v>
      </c>
      <c r="AD109" s="192">
        <f t="shared" si="79"/>
        <v>0</v>
      </c>
      <c r="AE109" s="192">
        <v>0</v>
      </c>
      <c r="AF109" s="192"/>
      <c r="AG109" s="192">
        <f t="shared" si="80"/>
        <v>0</v>
      </c>
      <c r="AH109" s="192">
        <f t="shared" si="81"/>
        <v>0</v>
      </c>
      <c r="AI109" s="192">
        <v>0</v>
      </c>
      <c r="AJ109" s="192"/>
      <c r="AK109" s="192">
        <f t="shared" si="82"/>
        <v>0</v>
      </c>
      <c r="AL109" s="192">
        <f t="shared" si="83"/>
        <v>0</v>
      </c>
      <c r="AM109" s="192">
        <v>0</v>
      </c>
      <c r="AN109" s="192"/>
      <c r="AO109" s="192">
        <f t="shared" si="84"/>
        <v>0</v>
      </c>
      <c r="AP109" s="192">
        <f t="shared" si="85"/>
        <v>0</v>
      </c>
      <c r="AQ109" s="192">
        <v>0</v>
      </c>
      <c r="AR109" s="192"/>
      <c r="AS109" s="192">
        <f t="shared" si="86"/>
        <v>0</v>
      </c>
      <c r="AT109" s="192">
        <f t="shared" si="87"/>
        <v>0</v>
      </c>
      <c r="AU109" s="192">
        <v>0</v>
      </c>
      <c r="AV109" s="192"/>
      <c r="AW109" s="192">
        <f t="shared" si="64"/>
        <v>0</v>
      </c>
      <c r="AX109" s="192">
        <f t="shared" si="65"/>
        <v>0</v>
      </c>
      <c r="AY109" s="192">
        <v>0</v>
      </c>
      <c r="AZ109" s="192"/>
      <c r="BA109" s="192">
        <f t="shared" si="66"/>
        <v>0</v>
      </c>
      <c r="BB109" s="192">
        <f t="shared" si="67"/>
        <v>0</v>
      </c>
    </row>
    <row r="110" spans="1:54">
      <c r="A110" s="191">
        <v>7815000</v>
      </c>
      <c r="B110" s="192" t="s">
        <v>120</v>
      </c>
      <c r="C110" s="192"/>
      <c r="D110" s="193">
        <v>709</v>
      </c>
      <c r="E110" s="192"/>
      <c r="F110" s="197" t="str">
        <f t="shared" si="68"/>
        <v>0</v>
      </c>
      <c r="G110" s="192">
        <f>IFERROR(VLOOKUP(A110,[3]B300618!$A$1:$G$92,7,FALSE),0)</f>
        <v>0</v>
      </c>
      <c r="H110" s="192"/>
      <c r="I110" s="192"/>
      <c r="J110" s="192">
        <f t="shared" si="69"/>
        <v>0</v>
      </c>
      <c r="K110" s="192">
        <f>IFERROR(VLOOKUP(A110,[3]B300618!$A$1:$G$92,7,FALSE),0)</f>
        <v>0</v>
      </c>
      <c r="L110" s="192"/>
      <c r="M110" s="192">
        <f t="shared" si="70"/>
        <v>0</v>
      </c>
      <c r="N110" s="192">
        <f t="shared" si="71"/>
        <v>0</v>
      </c>
      <c r="O110" s="192">
        <f>IFERROR(VLOOKUP($A110,[3]B300618!$A$1:$G$92,7,FALSE),0)</f>
        <v>0</v>
      </c>
      <c r="P110" s="192"/>
      <c r="Q110" s="192">
        <f t="shared" si="72"/>
        <v>0</v>
      </c>
      <c r="R110" s="192">
        <f t="shared" si="73"/>
        <v>0</v>
      </c>
      <c r="S110" s="192">
        <f>IFERROR(VLOOKUP($A110,[3]B300618!$A$1:$G$92,7,FALSE),0)</f>
        <v>0</v>
      </c>
      <c r="T110" s="192"/>
      <c r="U110" s="192">
        <f t="shared" si="74"/>
        <v>0</v>
      </c>
      <c r="V110" s="192">
        <f t="shared" si="75"/>
        <v>0</v>
      </c>
      <c r="W110" s="192">
        <f>IFERROR(VLOOKUP($A110,[3]B300618!$A$1:$G$92,7,FALSE),0)</f>
        <v>0</v>
      </c>
      <c r="X110" s="192"/>
      <c r="Y110" s="192">
        <f t="shared" si="76"/>
        <v>0</v>
      </c>
      <c r="Z110" s="192">
        <f t="shared" si="77"/>
        <v>0</v>
      </c>
      <c r="AA110" s="192">
        <f>IFERROR(VLOOKUP($A110,[3]B300618!$A$1:$G$92,7,FALSE),0)</f>
        <v>0</v>
      </c>
      <c r="AB110" s="192"/>
      <c r="AC110" s="192">
        <f t="shared" si="78"/>
        <v>0</v>
      </c>
      <c r="AD110" s="192">
        <f t="shared" si="79"/>
        <v>0</v>
      </c>
      <c r="AE110" s="192">
        <v>0</v>
      </c>
      <c r="AF110" s="192"/>
      <c r="AG110" s="192">
        <f t="shared" si="80"/>
        <v>0</v>
      </c>
      <c r="AH110" s="192">
        <f t="shared" si="81"/>
        <v>0</v>
      </c>
      <c r="AI110" s="192">
        <v>0</v>
      </c>
      <c r="AJ110" s="192"/>
      <c r="AK110" s="192">
        <f t="shared" si="82"/>
        <v>0</v>
      </c>
      <c r="AL110" s="192">
        <f t="shared" si="83"/>
        <v>0</v>
      </c>
      <c r="AM110" s="192">
        <v>0</v>
      </c>
      <c r="AN110" s="192"/>
      <c r="AO110" s="192">
        <f t="shared" si="84"/>
        <v>0</v>
      </c>
      <c r="AP110" s="192">
        <f t="shared" si="85"/>
        <v>0</v>
      </c>
      <c r="AQ110" s="192">
        <v>0</v>
      </c>
      <c r="AR110" s="192"/>
      <c r="AS110" s="192">
        <f t="shared" si="86"/>
        <v>0</v>
      </c>
      <c r="AT110" s="192">
        <f t="shared" si="87"/>
        <v>0</v>
      </c>
      <c r="AU110" s="192">
        <v>0</v>
      </c>
      <c r="AV110" s="192"/>
      <c r="AW110" s="192">
        <f t="shared" si="64"/>
        <v>0</v>
      </c>
      <c r="AX110" s="192">
        <f t="shared" si="65"/>
        <v>0</v>
      </c>
      <c r="AY110" s="192">
        <v>0</v>
      </c>
      <c r="AZ110" s="192"/>
      <c r="BA110" s="192">
        <f t="shared" si="66"/>
        <v>0</v>
      </c>
      <c r="BB110" s="192">
        <f t="shared" si="67"/>
        <v>0</v>
      </c>
    </row>
    <row r="111" spans="1:54">
      <c r="A111" s="191">
        <v>7817400</v>
      </c>
      <c r="B111" s="192" t="s">
        <v>121</v>
      </c>
      <c r="C111" s="192"/>
      <c r="D111" s="193">
        <v>709</v>
      </c>
      <c r="E111" s="192"/>
      <c r="F111" s="197" t="str">
        <f t="shared" si="68"/>
        <v>0</v>
      </c>
      <c r="G111" s="192">
        <f>IFERROR(VLOOKUP(A111,[3]B300618!$A$1:$G$92,7,FALSE),0)</f>
        <v>0</v>
      </c>
      <c r="H111" s="192"/>
      <c r="I111" s="192"/>
      <c r="J111" s="192">
        <f t="shared" si="69"/>
        <v>0</v>
      </c>
      <c r="K111" s="192">
        <f>IFERROR(VLOOKUP(A111,[3]B300618!$A$1:$G$92,7,FALSE),0)</f>
        <v>0</v>
      </c>
      <c r="L111" s="192"/>
      <c r="M111" s="192">
        <f t="shared" si="70"/>
        <v>0</v>
      </c>
      <c r="N111" s="192">
        <f t="shared" si="71"/>
        <v>0</v>
      </c>
      <c r="O111" s="192">
        <f>IFERROR(VLOOKUP($A111,[3]B300618!$A$1:$G$92,7,FALSE),0)</f>
        <v>0</v>
      </c>
      <c r="P111" s="192"/>
      <c r="Q111" s="192">
        <f t="shared" si="72"/>
        <v>0</v>
      </c>
      <c r="R111" s="192">
        <f t="shared" si="73"/>
        <v>0</v>
      </c>
      <c r="S111" s="192">
        <f>IFERROR(VLOOKUP($A111,[3]B300618!$A$1:$G$92,7,FALSE),0)</f>
        <v>0</v>
      </c>
      <c r="T111" s="192"/>
      <c r="U111" s="192">
        <f t="shared" si="74"/>
        <v>0</v>
      </c>
      <c r="V111" s="192">
        <f t="shared" si="75"/>
        <v>0</v>
      </c>
      <c r="W111" s="192">
        <f>IFERROR(VLOOKUP($A111,[3]B300618!$A$1:$G$92,7,FALSE),0)</f>
        <v>0</v>
      </c>
      <c r="X111" s="192"/>
      <c r="Y111" s="192">
        <f t="shared" si="76"/>
        <v>0</v>
      </c>
      <c r="Z111" s="192">
        <f t="shared" si="77"/>
        <v>0</v>
      </c>
      <c r="AA111" s="192">
        <f>IFERROR(VLOOKUP($A111,[3]B300618!$A$1:$G$92,7,FALSE),0)</f>
        <v>0</v>
      </c>
      <c r="AB111" s="192"/>
      <c r="AC111" s="192">
        <f t="shared" si="78"/>
        <v>0</v>
      </c>
      <c r="AD111" s="192">
        <f t="shared" si="79"/>
        <v>0</v>
      </c>
      <c r="AE111" s="192">
        <v>0</v>
      </c>
      <c r="AF111" s="192"/>
      <c r="AG111" s="192">
        <f t="shared" si="80"/>
        <v>0</v>
      </c>
      <c r="AH111" s="192">
        <f t="shared" si="81"/>
        <v>0</v>
      </c>
      <c r="AI111" s="192">
        <v>0</v>
      </c>
      <c r="AJ111" s="192"/>
      <c r="AK111" s="192">
        <f t="shared" si="82"/>
        <v>0</v>
      </c>
      <c r="AL111" s="192">
        <f t="shared" si="83"/>
        <v>0</v>
      </c>
      <c r="AM111" s="192">
        <v>0</v>
      </c>
      <c r="AN111" s="192"/>
      <c r="AO111" s="192">
        <f t="shared" si="84"/>
        <v>0</v>
      </c>
      <c r="AP111" s="192">
        <f t="shared" si="85"/>
        <v>0</v>
      </c>
      <c r="AQ111" s="192">
        <v>0</v>
      </c>
      <c r="AR111" s="192"/>
      <c r="AS111" s="192">
        <f t="shared" si="86"/>
        <v>0</v>
      </c>
      <c r="AT111" s="192">
        <f t="shared" si="87"/>
        <v>0</v>
      </c>
      <c r="AU111" s="192">
        <v>0</v>
      </c>
      <c r="AV111" s="192"/>
      <c r="AW111" s="192">
        <f t="shared" si="64"/>
        <v>0</v>
      </c>
      <c r="AX111" s="192">
        <f t="shared" si="65"/>
        <v>0</v>
      </c>
      <c r="AY111" s="192">
        <v>0</v>
      </c>
      <c r="AZ111" s="192"/>
      <c r="BA111" s="192">
        <f t="shared" si="66"/>
        <v>0</v>
      </c>
      <c r="BB111" s="192">
        <f t="shared" si="67"/>
        <v>0</v>
      </c>
    </row>
    <row r="112" spans="1:54">
      <c r="A112" s="193"/>
      <c r="B112" s="192"/>
      <c r="C112" s="192"/>
      <c r="D112" s="193"/>
      <c r="E112" s="192"/>
      <c r="F112" s="197"/>
      <c r="G112" s="192"/>
      <c r="H112" s="192"/>
      <c r="I112" s="192"/>
      <c r="J112" s="192"/>
      <c r="K112" s="192"/>
      <c r="L112" s="192"/>
      <c r="M112" s="192"/>
      <c r="N112" s="192"/>
      <c r="O112" s="192"/>
      <c r="P112" s="192"/>
      <c r="Q112" s="192"/>
      <c r="R112" s="192"/>
      <c r="S112" s="192"/>
      <c r="T112" s="192"/>
      <c r="U112" s="192"/>
      <c r="V112" s="192"/>
      <c r="W112" s="192"/>
      <c r="X112" s="192"/>
      <c r="Y112" s="192"/>
      <c r="Z112" s="192"/>
      <c r="AA112" s="192"/>
      <c r="AB112" s="192"/>
      <c r="AC112" s="192"/>
      <c r="AD112" s="192"/>
      <c r="AE112" s="192"/>
      <c r="AF112" s="192"/>
      <c r="AG112" s="192"/>
      <c r="AH112" s="192"/>
      <c r="AI112" s="192"/>
      <c r="AJ112" s="192"/>
      <c r="AK112" s="192"/>
      <c r="AL112" s="192"/>
      <c r="AM112" s="192"/>
      <c r="AN112" s="192"/>
      <c r="AO112" s="192"/>
      <c r="AP112" s="192"/>
      <c r="AQ112" s="192"/>
      <c r="AR112" s="192"/>
      <c r="AS112" s="192"/>
      <c r="AT112" s="192"/>
      <c r="AU112" s="192"/>
      <c r="AV112" s="192"/>
      <c r="AW112" s="192"/>
      <c r="AX112" s="192"/>
      <c r="AY112" s="192"/>
      <c r="AZ112" s="192"/>
      <c r="BA112" s="192"/>
      <c r="BB112" s="192"/>
    </row>
    <row r="113" spans="1:54">
      <c r="A113" s="193"/>
      <c r="B113" s="192"/>
      <c r="C113" s="192"/>
      <c r="D113" s="193"/>
      <c r="E113" s="192"/>
      <c r="F113" s="197"/>
      <c r="G113" s="192"/>
      <c r="H113" s="192"/>
      <c r="I113" s="192"/>
      <c r="J113" s="192"/>
      <c r="K113" s="192"/>
      <c r="L113" s="192"/>
      <c r="M113" s="192"/>
      <c r="N113" s="192"/>
      <c r="O113" s="192"/>
      <c r="P113" s="192"/>
      <c r="Q113" s="192"/>
      <c r="R113" s="192"/>
      <c r="S113" s="192"/>
      <c r="T113" s="192"/>
      <c r="U113" s="192"/>
      <c r="V113" s="192"/>
      <c r="W113" s="192"/>
      <c r="X113" s="192"/>
      <c r="Y113" s="192"/>
      <c r="Z113" s="192"/>
      <c r="AA113" s="192"/>
      <c r="AB113" s="192"/>
      <c r="AC113" s="192"/>
      <c r="AD113" s="192"/>
      <c r="AE113" s="192"/>
      <c r="AF113" s="192"/>
      <c r="AG113" s="192"/>
      <c r="AH113" s="192"/>
      <c r="AI113" s="192"/>
      <c r="AJ113" s="192"/>
      <c r="AK113" s="192"/>
      <c r="AL113" s="192"/>
      <c r="AM113" s="192"/>
      <c r="AN113" s="192"/>
      <c r="AO113" s="192"/>
      <c r="AP113" s="192"/>
      <c r="AQ113" s="192"/>
      <c r="AR113" s="192"/>
      <c r="AS113" s="192"/>
      <c r="AT113" s="192"/>
      <c r="AU113" s="192"/>
      <c r="AV113" s="192"/>
      <c r="AW113" s="192"/>
      <c r="AX113" s="192"/>
      <c r="AY113" s="192"/>
      <c r="AZ113" s="192"/>
      <c r="BA113" s="192"/>
      <c r="BB113" s="192"/>
    </row>
    <row r="114" spans="1:54">
      <c r="A114" s="193"/>
      <c r="B114" s="192"/>
      <c r="C114" s="192"/>
      <c r="D114" s="193"/>
      <c r="E114" s="192"/>
      <c r="F114" s="192"/>
      <c r="G114" s="192"/>
      <c r="H114" s="192"/>
      <c r="I114" s="192"/>
      <c r="J114" s="192"/>
      <c r="K114" s="192"/>
      <c r="L114" s="192"/>
      <c r="M114" s="192"/>
      <c r="N114" s="192"/>
      <c r="O114" s="192"/>
      <c r="P114" s="192"/>
      <c r="Q114" s="192"/>
      <c r="R114" s="192"/>
      <c r="S114" s="192"/>
      <c r="T114" s="192"/>
      <c r="U114" s="192"/>
      <c r="V114" s="192"/>
      <c r="W114" s="192"/>
      <c r="X114" s="192"/>
      <c r="Y114" s="192"/>
      <c r="Z114" s="192"/>
      <c r="AA114" s="192"/>
      <c r="AB114" s="192"/>
      <c r="AC114" s="192"/>
      <c r="AD114" s="192"/>
      <c r="AE114" s="192"/>
      <c r="AF114" s="192"/>
      <c r="AG114" s="192"/>
      <c r="AH114" s="192"/>
      <c r="AI114" s="192"/>
      <c r="AJ114" s="192"/>
      <c r="AK114" s="192"/>
      <c r="AL114" s="192"/>
      <c r="AM114" s="192"/>
      <c r="AN114" s="192"/>
      <c r="AO114" s="192"/>
      <c r="AP114" s="192"/>
      <c r="AQ114" s="192"/>
      <c r="AR114" s="192"/>
      <c r="AS114" s="192"/>
      <c r="AT114" s="192"/>
      <c r="AU114" s="192"/>
      <c r="AV114" s="192"/>
      <c r="AW114" s="192"/>
      <c r="AX114" s="192"/>
      <c r="AY114" s="192"/>
      <c r="AZ114" s="192"/>
      <c r="BA114" s="192"/>
      <c r="BB114" s="192"/>
    </row>
    <row r="115" spans="1:54">
      <c r="A115" s="193"/>
      <c r="B115" s="192"/>
      <c r="C115" s="192"/>
      <c r="D115" s="193"/>
      <c r="E115" s="192"/>
      <c r="F115" s="192"/>
      <c r="G115" s="192"/>
      <c r="H115" s="192"/>
      <c r="I115" s="192"/>
      <c r="J115" s="192"/>
      <c r="K115" s="192"/>
      <c r="L115" s="192"/>
      <c r="M115" s="192"/>
      <c r="N115" s="192"/>
      <c r="O115" s="192"/>
      <c r="P115" s="192"/>
      <c r="Q115" s="192"/>
      <c r="R115" s="192"/>
      <c r="S115" s="192"/>
      <c r="T115" s="192"/>
      <c r="U115" s="192"/>
      <c r="V115" s="192"/>
      <c r="W115" s="192"/>
      <c r="X115" s="192"/>
      <c r="Y115" s="192"/>
      <c r="Z115" s="192"/>
      <c r="AA115" s="192"/>
      <c r="AB115" s="192"/>
      <c r="AC115" s="192"/>
      <c r="AD115" s="192"/>
      <c r="AE115" s="192"/>
      <c r="AF115" s="192"/>
      <c r="AG115" s="192"/>
      <c r="AH115" s="192"/>
      <c r="AI115" s="192"/>
      <c r="AJ115" s="192"/>
      <c r="AK115" s="192"/>
      <c r="AL115" s="192"/>
      <c r="AM115" s="192"/>
      <c r="AN115" s="192"/>
      <c r="AO115" s="192"/>
      <c r="AP115" s="192"/>
      <c r="AQ115" s="192"/>
      <c r="AR115" s="192"/>
      <c r="AS115" s="192"/>
      <c r="AT115" s="192"/>
      <c r="AU115" s="192"/>
      <c r="AV115" s="192"/>
      <c r="AW115" s="192"/>
      <c r="AX115" s="192"/>
      <c r="AY115" s="192"/>
      <c r="AZ115" s="192"/>
      <c r="BA115" s="192"/>
      <c r="BB115" s="192"/>
    </row>
    <row r="116" spans="1:54">
      <c r="A116" s="194"/>
      <c r="B116" s="195"/>
      <c r="C116" s="195"/>
      <c r="D116" s="194"/>
      <c r="E116" s="195"/>
      <c r="F116" s="195"/>
      <c r="G116" s="195"/>
      <c r="H116" s="195"/>
      <c r="I116" s="195"/>
      <c r="J116" s="195"/>
      <c r="K116" s="195"/>
      <c r="L116" s="195"/>
      <c r="M116" s="195"/>
      <c r="N116" s="195"/>
      <c r="O116" s="195"/>
      <c r="P116" s="195"/>
      <c r="Q116" s="195"/>
      <c r="R116" s="195"/>
      <c r="S116" s="195"/>
      <c r="T116" s="195"/>
      <c r="U116" s="195"/>
      <c r="V116" s="195"/>
      <c r="W116" s="195"/>
      <c r="X116" s="195"/>
      <c r="Y116" s="195"/>
      <c r="Z116" s="195"/>
      <c r="AA116" s="195"/>
      <c r="AB116" s="195"/>
      <c r="AC116" s="195"/>
      <c r="AD116" s="195"/>
      <c r="AE116" s="195"/>
      <c r="AF116" s="195"/>
      <c r="AG116" s="195"/>
      <c r="AH116" s="195"/>
      <c r="AI116" s="195"/>
      <c r="AJ116" s="195"/>
      <c r="AK116" s="195"/>
      <c r="AL116" s="195"/>
      <c r="AM116" s="195"/>
      <c r="AN116" s="195"/>
      <c r="AO116" s="195"/>
      <c r="AP116" s="195"/>
      <c r="AQ116" s="195"/>
      <c r="AR116" s="195"/>
      <c r="AS116" s="195"/>
      <c r="AT116" s="195"/>
      <c r="AU116" s="195"/>
      <c r="AV116" s="195"/>
      <c r="AW116" s="195"/>
      <c r="AX116" s="195"/>
      <c r="AY116" s="195"/>
      <c r="AZ116" s="195"/>
      <c r="BA116" s="195"/>
      <c r="BB116" s="195"/>
    </row>
  </sheetData>
  <sortState ref="A3:AH112">
    <sortCondition ref="D3:D112"/>
    <sortCondition ref="A3:A11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219"/>
  <sheetViews>
    <sheetView topLeftCell="B74" zoomScale="89" zoomScaleNormal="89" zoomScaleSheetLayoutView="100" workbookViewId="0">
      <selection activeCell="B207" sqref="B207"/>
    </sheetView>
  </sheetViews>
  <sheetFormatPr baseColWidth="10" defaultColWidth="8.77734375" defaultRowHeight="11.1" customHeight="1" outlineLevelRow="1"/>
  <cols>
    <col min="1" max="1" width="6.21875" style="13" hidden="1" customWidth="1"/>
    <col min="2" max="2" width="29.21875" style="61" customWidth="1"/>
    <col min="3" max="3" width="12.88671875" style="7" customWidth="1"/>
    <col min="4" max="4" width="9.33203125" style="7" customWidth="1"/>
    <col min="5" max="6" width="9.33203125" style="4" customWidth="1"/>
    <col min="7" max="7" width="12.88671875" style="4" customWidth="1"/>
    <col min="8" max="10" width="9.33203125" style="4" customWidth="1"/>
    <col min="11" max="11" width="11.109375" style="7" customWidth="1"/>
    <col min="12" max="12" width="4.21875" style="4" customWidth="1"/>
    <col min="13" max="13" width="10.44140625" style="4" customWidth="1"/>
    <col min="14" max="14" width="4.21875" style="4" customWidth="1"/>
    <col min="15" max="15" width="10.44140625" style="4" customWidth="1"/>
    <col min="16" max="16" width="4.21875" style="4" customWidth="1"/>
    <col min="17" max="16384" width="8.77734375" style="4"/>
  </cols>
  <sheetData>
    <row r="1" spans="1:16" ht="0.75" customHeight="1">
      <c r="A1" s="3" t="s">
        <v>204</v>
      </c>
      <c r="B1" s="4"/>
      <c r="C1" s="216"/>
      <c r="D1" s="217"/>
      <c r="E1" s="5"/>
      <c r="F1" s="5"/>
      <c r="G1" s="6"/>
    </row>
    <row r="2" spans="1:16" ht="24" customHeight="1">
      <c r="A2" s="3" t="s">
        <v>123</v>
      </c>
      <c r="B2" s="8"/>
      <c r="C2" s="9"/>
      <c r="D2" s="10"/>
      <c r="E2" s="11"/>
      <c r="F2" s="12"/>
      <c r="G2" s="9"/>
      <c r="H2" s="10"/>
      <c r="I2" s="11"/>
      <c r="J2" s="12"/>
      <c r="K2" s="218"/>
      <c r="L2" s="219"/>
      <c r="M2" s="220" t="s">
        <v>205</v>
      </c>
      <c r="N2" s="219"/>
      <c r="O2" s="220" t="s">
        <v>205</v>
      </c>
      <c r="P2" s="219"/>
    </row>
    <row r="3" spans="1:16" ht="20.100000000000001" customHeight="1">
      <c r="B3" s="14"/>
      <c r="C3" s="15"/>
      <c r="D3" s="16"/>
      <c r="E3" s="17"/>
      <c r="F3" s="18"/>
      <c r="G3" s="15"/>
      <c r="H3" s="16"/>
      <c r="I3" s="17"/>
      <c r="J3" s="18"/>
      <c r="K3" s="221"/>
      <c r="L3" s="219"/>
      <c r="M3" s="220">
        <v>2018</v>
      </c>
      <c r="N3" s="219"/>
      <c r="O3" s="220">
        <v>2018</v>
      </c>
      <c r="P3" s="219"/>
    </row>
    <row r="4" spans="1:16" ht="15" customHeight="1">
      <c r="B4" s="19"/>
      <c r="C4" s="20"/>
      <c r="D4" s="21"/>
      <c r="E4" s="22"/>
      <c r="F4" s="23"/>
      <c r="G4" s="20"/>
      <c r="H4" s="21"/>
      <c r="I4" s="22"/>
      <c r="J4" s="23"/>
      <c r="K4" s="222"/>
      <c r="L4" s="219"/>
      <c r="M4" s="223" t="s">
        <v>206</v>
      </c>
      <c r="N4" s="219"/>
      <c r="O4" s="223" t="s">
        <v>207</v>
      </c>
      <c r="P4" s="219"/>
    </row>
    <row r="5" spans="1:16" ht="28.5" customHeight="1">
      <c r="B5" s="19"/>
      <c r="C5" s="20"/>
      <c r="D5" s="21"/>
      <c r="E5" s="22"/>
      <c r="F5" s="23"/>
      <c r="G5" s="20"/>
      <c r="H5" s="21"/>
      <c r="I5" s="22"/>
      <c r="J5" s="23"/>
      <c r="K5" s="222"/>
      <c r="L5" s="219"/>
      <c r="M5" s="224">
        <f>+D15</f>
        <v>0</v>
      </c>
      <c r="N5" s="219"/>
      <c r="O5" s="224">
        <v>7022.848</v>
      </c>
      <c r="P5" s="219"/>
    </row>
    <row r="6" spans="1:16" ht="28.5" customHeight="1">
      <c r="B6" s="24"/>
      <c r="C6" s="25"/>
      <c r="D6" s="26"/>
      <c r="E6" s="27"/>
      <c r="F6" s="28"/>
      <c r="G6" s="25"/>
      <c r="H6" s="26"/>
      <c r="I6" s="27"/>
      <c r="J6" s="28"/>
      <c r="K6" s="225"/>
      <c r="L6" s="219"/>
      <c r="N6" s="219"/>
      <c r="P6" s="219"/>
    </row>
    <row r="7" spans="1:16" ht="17.100000000000001" customHeight="1">
      <c r="B7" s="29"/>
      <c r="C7" s="30"/>
      <c r="F7" s="31"/>
      <c r="G7" s="30"/>
      <c r="H7" s="7"/>
      <c r="J7" s="31"/>
      <c r="K7" s="226"/>
      <c r="L7" s="219"/>
      <c r="N7" s="219"/>
      <c r="P7" s="219"/>
    </row>
    <row r="8" spans="1:16" ht="20.100000000000001" customHeight="1">
      <c r="A8" s="13">
        <v>703700</v>
      </c>
      <c r="B8" s="24"/>
      <c r="C8" s="25"/>
      <c r="D8" s="26"/>
      <c r="E8" s="32"/>
      <c r="F8" s="33"/>
      <c r="G8" s="25"/>
      <c r="H8" s="26"/>
      <c r="I8" s="32"/>
      <c r="J8" s="33"/>
      <c r="K8" s="227"/>
      <c r="L8" s="219"/>
      <c r="M8" s="7">
        <f>+C8</f>
        <v>0</v>
      </c>
      <c r="N8" s="219"/>
      <c r="O8" s="7">
        <v>109804.03</v>
      </c>
      <c r="P8" s="219"/>
    </row>
    <row r="9" spans="1:16" ht="15" customHeight="1">
      <c r="B9" s="29"/>
      <c r="C9" s="30"/>
      <c r="D9" s="4"/>
      <c r="E9" s="34"/>
      <c r="F9" s="31"/>
      <c r="G9" s="30"/>
      <c r="I9" s="34"/>
      <c r="J9" s="31"/>
      <c r="K9" s="226"/>
      <c r="L9" s="219"/>
      <c r="N9" s="219"/>
      <c r="P9" s="219"/>
    </row>
    <row r="10" spans="1:16" ht="15" hidden="1" customHeight="1">
      <c r="A10" s="13">
        <v>706110</v>
      </c>
      <c r="B10" s="35"/>
      <c r="C10" s="36"/>
      <c r="D10" s="37"/>
      <c r="E10" s="38"/>
      <c r="F10" s="39"/>
      <c r="G10" s="36"/>
      <c r="H10" s="37"/>
      <c r="I10" s="38"/>
      <c r="J10" s="39"/>
      <c r="K10" s="228"/>
      <c r="L10" s="229"/>
      <c r="M10" s="153">
        <f>+D10*(I10*1000*1.03)</f>
        <v>0</v>
      </c>
      <c r="N10" s="229"/>
      <c r="O10" s="153">
        <v>264566.83</v>
      </c>
      <c r="P10" s="229"/>
    </row>
    <row r="11" spans="1:16" ht="15" hidden="1" customHeight="1">
      <c r="A11" s="13">
        <v>706120</v>
      </c>
      <c r="B11" s="35"/>
      <c r="C11" s="36"/>
      <c r="D11" s="37"/>
      <c r="E11" s="38"/>
      <c r="F11" s="39"/>
      <c r="G11" s="36"/>
      <c r="H11" s="37"/>
      <c r="I11" s="38"/>
      <c r="J11" s="39"/>
      <c r="K11" s="228"/>
      <c r="L11" s="229"/>
      <c r="M11" s="153">
        <f>+D11*(I11*1000*1.03)</f>
        <v>0</v>
      </c>
      <c r="N11" s="229"/>
      <c r="O11" s="153">
        <v>4225.8942999999999</v>
      </c>
      <c r="P11" s="229"/>
    </row>
    <row r="12" spans="1:16" ht="15" hidden="1" customHeight="1">
      <c r="A12" s="13">
        <v>706130</v>
      </c>
      <c r="B12" s="35"/>
      <c r="C12" s="36"/>
      <c r="D12" s="37"/>
      <c r="E12" s="38"/>
      <c r="F12" s="39"/>
      <c r="G12" s="36"/>
      <c r="H12" s="37"/>
      <c r="I12" s="38"/>
      <c r="J12" s="39"/>
      <c r="K12" s="228"/>
      <c r="L12" s="229"/>
      <c r="M12" s="153">
        <f>+D12*(I12*1000*1.03)</f>
        <v>0</v>
      </c>
      <c r="N12" s="229"/>
      <c r="O12" s="153">
        <v>74890.424499999994</v>
      </c>
      <c r="P12" s="229"/>
    </row>
    <row r="13" spans="1:16" ht="15" hidden="1" customHeight="1">
      <c r="A13" s="13">
        <v>706140</v>
      </c>
      <c r="B13" s="35"/>
      <c r="C13" s="36"/>
      <c r="D13" s="37"/>
      <c r="E13" s="40"/>
      <c r="F13" s="39"/>
      <c r="G13" s="36"/>
      <c r="H13" s="37"/>
      <c r="I13" s="40"/>
      <c r="J13" s="39"/>
      <c r="K13" s="228"/>
      <c r="L13" s="229"/>
      <c r="M13" s="153">
        <f>+D13*(I13*1000*1.03)</f>
        <v>0</v>
      </c>
      <c r="N13" s="229"/>
      <c r="O13" s="153">
        <v>656723.21050000004</v>
      </c>
      <c r="P13" s="229"/>
    </row>
    <row r="14" spans="1:16" ht="15" hidden="1" customHeight="1">
      <c r="A14" s="13">
        <v>706150</v>
      </c>
      <c r="B14" s="35"/>
      <c r="C14" s="36"/>
      <c r="D14" s="37"/>
      <c r="E14" s="38"/>
      <c r="F14" s="39"/>
      <c r="G14" s="36"/>
      <c r="H14" s="37"/>
      <c r="I14" s="38"/>
      <c r="J14" s="39"/>
      <c r="K14" s="228"/>
      <c r="L14" s="229"/>
      <c r="M14" s="230">
        <f>+D14*(I14*1000*1.03)</f>
        <v>0</v>
      </c>
      <c r="N14" s="229"/>
      <c r="O14" s="230">
        <v>112917.27260000003</v>
      </c>
      <c r="P14" s="229"/>
    </row>
    <row r="15" spans="1:16" ht="20.100000000000001" customHeight="1">
      <c r="B15" s="24"/>
      <c r="C15" s="25"/>
      <c r="D15" s="231"/>
      <c r="E15" s="41"/>
      <c r="F15" s="33"/>
      <c r="G15" s="25"/>
      <c r="H15" s="231"/>
      <c r="I15" s="41"/>
      <c r="J15" s="33"/>
      <c r="K15" s="227"/>
      <c r="L15" s="229"/>
      <c r="M15" s="7">
        <f>SUM(M10:M14)</f>
        <v>0</v>
      </c>
      <c r="N15" s="229"/>
      <c r="O15" s="7">
        <v>1113323.6318999999</v>
      </c>
      <c r="P15" s="229"/>
    </row>
    <row r="16" spans="1:16" ht="15" customHeight="1">
      <c r="B16" s="29"/>
      <c r="C16" s="30"/>
      <c r="E16" s="7"/>
      <c r="F16" s="31"/>
      <c r="G16" s="30"/>
      <c r="H16" s="7"/>
      <c r="I16" s="7"/>
      <c r="J16" s="31"/>
      <c r="K16" s="226"/>
      <c r="L16" s="219"/>
      <c r="M16" s="153"/>
      <c r="N16" s="219"/>
      <c r="O16" s="153"/>
      <c r="P16" s="219"/>
    </row>
    <row r="17" spans="1:17" ht="15" hidden="1" customHeight="1">
      <c r="A17" s="13">
        <v>706300</v>
      </c>
      <c r="B17" s="42"/>
      <c r="C17" s="43"/>
      <c r="D17" s="44"/>
      <c r="E17" s="45"/>
      <c r="F17" s="46"/>
      <c r="G17" s="43"/>
      <c r="H17" s="44"/>
      <c r="I17" s="45"/>
      <c r="J17" s="46"/>
      <c r="K17" s="228"/>
      <c r="L17" s="219"/>
      <c r="M17" s="153">
        <v>3007.93</v>
      </c>
      <c r="N17" s="219"/>
      <c r="O17" s="153">
        <v>3030.36</v>
      </c>
      <c r="P17" s="219"/>
    </row>
    <row r="18" spans="1:17" ht="15" hidden="1" customHeight="1">
      <c r="A18" s="13">
        <v>706410</v>
      </c>
      <c r="B18" s="42"/>
      <c r="C18" s="43"/>
      <c r="D18" s="44"/>
      <c r="E18" s="45"/>
      <c r="F18" s="46"/>
      <c r="G18" s="43"/>
      <c r="H18" s="44"/>
      <c r="I18" s="45"/>
      <c r="J18" s="46"/>
      <c r="K18" s="228"/>
      <c r="L18" s="219"/>
      <c r="M18" s="153">
        <v>4076.85</v>
      </c>
      <c r="N18" s="219"/>
      <c r="O18" s="153">
        <v>4280.55</v>
      </c>
      <c r="P18" s="219"/>
    </row>
    <row r="19" spans="1:17" ht="15" hidden="1" customHeight="1">
      <c r="B19" s="42"/>
      <c r="C19" s="43"/>
      <c r="D19" s="44"/>
      <c r="E19" s="45"/>
      <c r="F19" s="46"/>
      <c r="G19" s="43"/>
      <c r="H19" s="44"/>
      <c r="I19" s="45"/>
      <c r="J19" s="46"/>
      <c r="K19" s="228"/>
      <c r="L19" s="219"/>
      <c r="M19" s="230">
        <v>4076.85</v>
      </c>
      <c r="N19" s="219"/>
      <c r="O19" s="230">
        <v>4280.55</v>
      </c>
      <c r="P19" s="219"/>
    </row>
    <row r="20" spans="1:17" ht="20.100000000000001" customHeight="1">
      <c r="B20" s="24"/>
      <c r="C20" s="25"/>
      <c r="D20" s="26"/>
      <c r="E20" s="47"/>
      <c r="F20" s="33"/>
      <c r="G20" s="25"/>
      <c r="H20" s="26"/>
      <c r="I20" s="47"/>
      <c r="J20" s="33"/>
      <c r="K20" s="227"/>
      <c r="L20" s="219"/>
      <c r="M20" s="7">
        <f>SUM(M17:M19)</f>
        <v>11161.63</v>
      </c>
      <c r="N20" s="219"/>
      <c r="O20" s="7">
        <v>11591.46</v>
      </c>
      <c r="P20" s="219"/>
    </row>
    <row r="21" spans="1:17" ht="15" customHeight="1">
      <c r="B21" s="29"/>
      <c r="C21" s="30"/>
      <c r="E21" s="7"/>
      <c r="F21" s="31"/>
      <c r="G21" s="30"/>
      <c r="H21" s="7"/>
      <c r="I21" s="7"/>
      <c r="J21" s="31"/>
      <c r="K21" s="226"/>
      <c r="L21" s="219"/>
      <c r="M21" s="153"/>
      <c r="N21" s="219"/>
      <c r="O21" s="153"/>
      <c r="P21" s="219"/>
    </row>
    <row r="22" spans="1:17" ht="15" hidden="1" customHeight="1">
      <c r="A22" s="13">
        <v>706600</v>
      </c>
      <c r="B22" s="48"/>
      <c r="C22" s="49"/>
      <c r="D22" s="50"/>
      <c r="E22" s="51"/>
      <c r="F22" s="52"/>
      <c r="G22" s="49"/>
      <c r="H22" s="50"/>
      <c r="I22" s="51"/>
      <c r="J22" s="52"/>
      <c r="K22" s="232"/>
      <c r="L22" s="219"/>
      <c r="M22" s="153">
        <f>+C22*1.1</f>
        <v>0</v>
      </c>
      <c r="N22" s="219"/>
      <c r="O22" s="153">
        <v>8093.4080920000006</v>
      </c>
      <c r="P22" s="219"/>
    </row>
    <row r="23" spans="1:17" ht="15" hidden="1" customHeight="1">
      <c r="A23" s="13">
        <v>706200</v>
      </c>
      <c r="B23" s="53"/>
      <c r="C23" s="49"/>
      <c r="D23" s="50"/>
      <c r="E23" s="50"/>
      <c r="F23" s="54"/>
      <c r="G23" s="49"/>
      <c r="H23" s="50"/>
      <c r="I23" s="50"/>
      <c r="J23" s="54"/>
      <c r="K23" s="232"/>
      <c r="L23" s="219"/>
      <c r="M23" s="153">
        <f>+C23</f>
        <v>0</v>
      </c>
      <c r="N23" s="219"/>
      <c r="O23" s="153">
        <v>251067.25</v>
      </c>
      <c r="P23" s="219"/>
    </row>
    <row r="24" spans="1:17" ht="15" hidden="1" customHeight="1">
      <c r="A24" s="13">
        <v>706430</v>
      </c>
      <c r="B24" s="53"/>
      <c r="C24" s="49"/>
      <c r="D24" s="50"/>
      <c r="E24" s="50"/>
      <c r="F24" s="54"/>
      <c r="G24" s="49"/>
      <c r="H24" s="50"/>
      <c r="I24" s="50"/>
      <c r="J24" s="54"/>
      <c r="K24" s="232"/>
      <c r="L24" s="219"/>
      <c r="M24" s="153">
        <f>+C24</f>
        <v>0</v>
      </c>
      <c r="N24" s="219"/>
      <c r="O24" s="153">
        <v>5344</v>
      </c>
      <c r="P24" s="219"/>
    </row>
    <row r="25" spans="1:17" ht="15" hidden="1" customHeight="1">
      <c r="A25" s="13" t="s">
        <v>125</v>
      </c>
      <c r="B25" s="53"/>
      <c r="C25" s="49"/>
      <c r="D25" s="50"/>
      <c r="E25" s="50"/>
      <c r="F25" s="52"/>
      <c r="G25" s="49"/>
      <c r="H25" s="50"/>
      <c r="I25" s="50"/>
      <c r="J25" s="52"/>
      <c r="K25" s="232"/>
      <c r="L25" s="219"/>
      <c r="M25" s="230"/>
      <c r="N25" s="219"/>
      <c r="O25" s="230"/>
      <c r="P25" s="219"/>
    </row>
    <row r="26" spans="1:17" ht="20.100000000000001" customHeight="1">
      <c r="B26" s="55"/>
      <c r="C26" s="56"/>
      <c r="D26" s="57"/>
      <c r="E26" s="58"/>
      <c r="F26" s="59"/>
      <c r="G26" s="56"/>
      <c r="H26" s="57"/>
      <c r="I26" s="58"/>
      <c r="J26" s="59"/>
      <c r="K26" s="233"/>
      <c r="L26" s="219"/>
      <c r="M26" s="7">
        <f>SUM(M22:M25)</f>
        <v>0</v>
      </c>
      <c r="N26" s="219"/>
      <c r="O26" s="7">
        <v>264504.658092</v>
      </c>
      <c r="P26" s="219"/>
    </row>
    <row r="27" spans="1:17" ht="15" customHeight="1">
      <c r="B27" s="60"/>
      <c r="C27" s="30"/>
      <c r="D27" s="61"/>
      <c r="E27" s="61"/>
      <c r="F27" s="62"/>
      <c r="G27" s="30"/>
      <c r="H27" s="61"/>
      <c r="I27" s="61"/>
      <c r="J27" s="62"/>
      <c r="K27" s="226"/>
      <c r="L27" s="219"/>
      <c r="M27" s="153"/>
      <c r="N27" s="219"/>
      <c r="O27" s="153"/>
      <c r="P27" s="219"/>
    </row>
    <row r="28" spans="1:17" ht="15" hidden="1" customHeight="1">
      <c r="A28" s="13">
        <v>7081000</v>
      </c>
      <c r="B28" s="63"/>
      <c r="C28" s="64"/>
      <c r="D28" s="65"/>
      <c r="E28" s="65"/>
      <c r="F28" s="66"/>
      <c r="G28" s="64"/>
      <c r="H28" s="65"/>
      <c r="I28" s="65"/>
      <c r="J28" s="66"/>
      <c r="K28" s="234"/>
      <c r="L28" s="219"/>
      <c r="M28" s="153"/>
      <c r="N28" s="219"/>
      <c r="O28" s="153"/>
      <c r="P28" s="219"/>
    </row>
    <row r="29" spans="1:17" ht="15" hidden="1" customHeight="1">
      <c r="A29" s="13">
        <v>7081001</v>
      </c>
      <c r="B29" s="63"/>
      <c r="C29" s="64"/>
      <c r="D29" s="65"/>
      <c r="E29" s="65"/>
      <c r="F29" s="66"/>
      <c r="G29" s="64"/>
      <c r="H29" s="65"/>
      <c r="I29" s="65"/>
      <c r="J29" s="66"/>
      <c r="K29" s="234"/>
      <c r="L29" s="219"/>
      <c r="M29" s="153"/>
      <c r="N29" s="219"/>
      <c r="O29" s="153"/>
      <c r="P29" s="219"/>
    </row>
    <row r="30" spans="1:17" ht="20.100000000000001" customHeight="1">
      <c r="B30" s="67"/>
      <c r="C30" s="68"/>
      <c r="D30" s="69"/>
      <c r="E30" s="70"/>
      <c r="F30" s="71"/>
      <c r="G30" s="68"/>
      <c r="H30" s="69"/>
      <c r="I30" s="70"/>
      <c r="J30" s="71"/>
      <c r="K30" s="235"/>
      <c r="L30" s="219"/>
      <c r="M30" s="153">
        <f>+C30</f>
        <v>0</v>
      </c>
      <c r="N30" s="219"/>
      <c r="O30" s="153">
        <v>42.36</v>
      </c>
      <c r="P30" s="219"/>
    </row>
    <row r="31" spans="1:17" ht="15" customHeight="1">
      <c r="B31" s="60"/>
      <c r="C31" s="30"/>
      <c r="E31" s="7"/>
      <c r="F31" s="31"/>
      <c r="G31" s="30"/>
      <c r="H31" s="7"/>
      <c r="I31" s="7"/>
      <c r="J31" s="31"/>
      <c r="K31" s="226"/>
      <c r="L31" s="219"/>
      <c r="M31" s="153"/>
      <c r="N31" s="219"/>
      <c r="O31" s="153"/>
      <c r="P31" s="219"/>
    </row>
    <row r="32" spans="1:17" ht="20.100000000000001" customHeight="1">
      <c r="A32" s="13">
        <v>708300</v>
      </c>
      <c r="B32" s="72"/>
      <c r="C32" s="25"/>
      <c r="D32" s="26"/>
      <c r="E32" s="73"/>
      <c r="F32" s="33"/>
      <c r="G32" s="25"/>
      <c r="H32" s="26"/>
      <c r="I32" s="73"/>
      <c r="J32" s="33"/>
      <c r="K32" s="236"/>
      <c r="L32" s="219"/>
      <c r="M32" s="153">
        <f>+C32</f>
        <v>0</v>
      </c>
      <c r="N32" s="219"/>
      <c r="O32" s="153">
        <v>6732.7199999999993</v>
      </c>
      <c r="P32" s="219"/>
      <c r="Q32" s="7">
        <f>+O30+O32+O152+O161</f>
        <v>14467.839999999998</v>
      </c>
    </row>
    <row r="33" spans="1:16" ht="15" customHeight="1">
      <c r="B33" s="74"/>
      <c r="C33" s="30"/>
      <c r="E33" s="7"/>
      <c r="F33" s="62"/>
      <c r="G33" s="30"/>
      <c r="H33" s="7"/>
      <c r="I33" s="7"/>
      <c r="J33" s="62"/>
      <c r="K33" s="226"/>
      <c r="L33" s="219"/>
      <c r="M33" s="153"/>
      <c r="N33" s="219"/>
      <c r="O33" s="153"/>
      <c r="P33" s="219"/>
    </row>
    <row r="34" spans="1:16" ht="20.100000000000001" customHeight="1">
      <c r="B34" s="75"/>
      <c r="C34" s="25"/>
      <c r="D34" s="26"/>
      <c r="E34" s="73"/>
      <c r="F34" s="76"/>
      <c r="G34" s="25"/>
      <c r="H34" s="26"/>
      <c r="I34" s="73"/>
      <c r="J34" s="76"/>
      <c r="K34" s="227"/>
      <c r="L34" s="219"/>
      <c r="M34" s="237">
        <f>+M8+M15+M20+M26+M30+M32</f>
        <v>11161.63</v>
      </c>
      <c r="N34" s="219"/>
      <c r="O34" s="237">
        <v>1505998.859992</v>
      </c>
      <c r="P34" s="219"/>
    </row>
    <row r="35" spans="1:16" ht="27" customHeight="1">
      <c r="B35" s="77"/>
      <c r="C35" s="78"/>
      <c r="D35" s="79"/>
      <c r="E35" s="80"/>
      <c r="F35" s="81"/>
      <c r="G35" s="78"/>
      <c r="H35" s="79"/>
      <c r="I35" s="80"/>
      <c r="J35" s="81"/>
      <c r="K35" s="238"/>
      <c r="L35" s="219"/>
      <c r="M35" s="153"/>
      <c r="N35" s="219"/>
      <c r="O35" s="153"/>
      <c r="P35" s="219"/>
    </row>
    <row r="36" spans="1:16" ht="24.75" customHeight="1">
      <c r="B36" s="82"/>
      <c r="C36" s="83"/>
      <c r="D36" s="84"/>
      <c r="E36" s="84"/>
      <c r="F36" s="85"/>
      <c r="G36" s="83"/>
      <c r="H36" s="84"/>
      <c r="I36" s="84"/>
      <c r="J36" s="85"/>
      <c r="K36" s="239"/>
      <c r="L36" s="219"/>
      <c r="M36" s="153"/>
      <c r="N36" s="219"/>
      <c r="O36" s="153"/>
      <c r="P36" s="219"/>
    </row>
    <row r="37" spans="1:16" ht="17.100000000000001" customHeight="1">
      <c r="B37" s="29"/>
      <c r="C37" s="30"/>
      <c r="E37" s="7"/>
      <c r="F37" s="31"/>
      <c r="G37" s="30"/>
      <c r="H37" s="7"/>
      <c r="I37" s="7"/>
      <c r="J37" s="31"/>
      <c r="K37" s="226"/>
      <c r="L37" s="219"/>
      <c r="M37" s="153"/>
      <c r="N37" s="219"/>
      <c r="O37" s="153"/>
      <c r="P37" s="219"/>
    </row>
    <row r="38" spans="1:16" ht="17.100000000000001" customHeight="1">
      <c r="B38" s="82"/>
      <c r="C38" s="83"/>
      <c r="D38" s="84"/>
      <c r="E38" s="86"/>
      <c r="F38" s="87"/>
      <c r="G38" s="83"/>
      <c r="H38" s="84"/>
      <c r="I38" s="86"/>
      <c r="J38" s="87"/>
      <c r="K38" s="240"/>
      <c r="L38" s="219"/>
      <c r="M38" s="153"/>
      <c r="N38" s="219"/>
      <c r="O38" s="153"/>
      <c r="P38" s="219"/>
    </row>
    <row r="39" spans="1:16" ht="17.100000000000001" customHeight="1">
      <c r="B39" s="29"/>
      <c r="C39" s="30"/>
      <c r="E39" s="7"/>
      <c r="F39" s="31"/>
      <c r="G39" s="30"/>
      <c r="H39" s="7"/>
      <c r="I39" s="7"/>
      <c r="J39" s="31"/>
      <c r="K39" s="226"/>
      <c r="L39" s="219"/>
      <c r="M39" s="153"/>
      <c r="N39" s="219"/>
      <c r="O39" s="153"/>
      <c r="P39" s="219"/>
    </row>
    <row r="40" spans="1:16" ht="15" customHeight="1">
      <c r="A40" s="13">
        <v>6061100</v>
      </c>
      <c r="B40" s="88"/>
      <c r="C40" s="89"/>
      <c r="D40" s="65"/>
      <c r="E40" s="90"/>
      <c r="F40" s="91"/>
      <c r="G40" s="89"/>
      <c r="H40" s="65"/>
      <c r="I40" s="90"/>
      <c r="J40" s="91"/>
      <c r="K40" s="234"/>
      <c r="L40" s="219"/>
      <c r="M40" s="153">
        <f>+C40</f>
        <v>0</v>
      </c>
      <c r="N40" s="219"/>
      <c r="O40" s="153">
        <v>105285.25</v>
      </c>
      <c r="P40" s="219"/>
    </row>
    <row r="41" spans="1:16" ht="15" customHeight="1">
      <c r="A41" s="13">
        <v>6061200</v>
      </c>
      <c r="B41" s="88"/>
      <c r="C41" s="89"/>
      <c r="D41" s="65"/>
      <c r="E41" s="90"/>
      <c r="F41" s="91"/>
      <c r="G41" s="89"/>
      <c r="H41" s="65"/>
      <c r="I41" s="90"/>
      <c r="J41" s="91"/>
      <c r="K41" s="234"/>
      <c r="L41" s="219"/>
      <c r="M41" s="153">
        <f>+C41*1.02</f>
        <v>0</v>
      </c>
      <c r="N41" s="219"/>
      <c r="O41" s="153">
        <v>69271.270199999999</v>
      </c>
      <c r="P41" s="219"/>
    </row>
    <row r="42" spans="1:16" ht="15" customHeight="1">
      <c r="A42" s="13">
        <v>6061300</v>
      </c>
      <c r="B42" s="88"/>
      <c r="C42" s="89"/>
      <c r="D42" s="65"/>
      <c r="E42" s="90"/>
      <c r="F42" s="91"/>
      <c r="G42" s="89"/>
      <c r="H42" s="65"/>
      <c r="I42" s="90"/>
      <c r="J42" s="91"/>
      <c r="K42" s="234"/>
      <c r="L42" s="219"/>
      <c r="M42" s="230">
        <f>+C42*1.02</f>
        <v>0</v>
      </c>
      <c r="N42" s="219"/>
      <c r="O42" s="230">
        <v>96065.803200000009</v>
      </c>
      <c r="P42" s="219"/>
    </row>
    <row r="43" spans="1:16" ht="20.100000000000001" customHeight="1">
      <c r="B43" s="82"/>
      <c r="C43" s="83"/>
      <c r="D43" s="84"/>
      <c r="E43" s="86"/>
      <c r="F43" s="87"/>
      <c r="G43" s="83"/>
      <c r="H43" s="84"/>
      <c r="I43" s="86"/>
      <c r="J43" s="87"/>
      <c r="K43" s="241"/>
      <c r="L43" s="219"/>
      <c r="M43" s="7">
        <f>SUM(M40:M42)</f>
        <v>0</v>
      </c>
      <c r="N43" s="219"/>
      <c r="O43" s="7">
        <v>270622.32339999999</v>
      </c>
      <c r="P43" s="219"/>
    </row>
    <row r="44" spans="1:16" ht="20.100000000000001" customHeight="1">
      <c r="B44" s="29"/>
      <c r="C44" s="30"/>
      <c r="E44" s="92"/>
      <c r="F44" s="93"/>
      <c r="G44" s="30"/>
      <c r="H44" s="7"/>
      <c r="I44" s="92"/>
      <c r="J44" s="93"/>
      <c r="K44" s="242"/>
      <c r="L44" s="219"/>
      <c r="M44" s="153"/>
      <c r="N44" s="219"/>
      <c r="O44" s="153"/>
      <c r="P44" s="219"/>
    </row>
    <row r="45" spans="1:16" ht="15" hidden="1" customHeight="1">
      <c r="A45" s="13">
        <v>6061400</v>
      </c>
      <c r="B45" s="88"/>
      <c r="C45" s="64"/>
      <c r="D45" s="65"/>
      <c r="E45" s="65"/>
      <c r="F45" s="94"/>
      <c r="G45" s="64"/>
      <c r="H45" s="65"/>
      <c r="I45" s="65"/>
      <c r="J45" s="94"/>
      <c r="K45" s="234"/>
      <c r="L45" s="219"/>
      <c r="M45" s="153"/>
      <c r="N45" s="219"/>
      <c r="O45" s="153">
        <v>70.84</v>
      </c>
      <c r="P45" s="219"/>
    </row>
    <row r="46" spans="1:16" ht="15" hidden="1" customHeight="1">
      <c r="A46" s="13">
        <v>6063100</v>
      </c>
      <c r="B46" s="88"/>
      <c r="C46" s="64"/>
      <c r="D46" s="65"/>
      <c r="E46" s="65"/>
      <c r="F46" s="94"/>
      <c r="G46" s="64"/>
      <c r="H46" s="65"/>
      <c r="I46" s="65"/>
      <c r="J46" s="94"/>
      <c r="K46" s="234"/>
      <c r="L46" s="219"/>
      <c r="M46" s="153"/>
      <c r="N46" s="219"/>
      <c r="O46" s="153">
        <v>5067.47</v>
      </c>
      <c r="P46" s="219"/>
    </row>
    <row r="47" spans="1:16" ht="15" hidden="1" customHeight="1">
      <c r="A47" s="13">
        <v>6063200</v>
      </c>
      <c r="B47" s="243"/>
      <c r="C47" s="64"/>
      <c r="D47" s="65"/>
      <c r="E47" s="65"/>
      <c r="F47" s="94"/>
      <c r="G47" s="64"/>
      <c r="H47" s="65"/>
      <c r="I47" s="65"/>
      <c r="J47" s="94"/>
      <c r="K47" s="234"/>
      <c r="L47" s="219"/>
      <c r="M47" s="153"/>
      <c r="N47" s="219"/>
      <c r="O47" s="153">
        <v>3986.84</v>
      </c>
      <c r="P47" s="219"/>
    </row>
    <row r="48" spans="1:16" ht="15" hidden="1" customHeight="1">
      <c r="A48" s="13">
        <v>6063300</v>
      </c>
      <c r="B48" s="243"/>
      <c r="C48" s="64"/>
      <c r="D48" s="65"/>
      <c r="E48" s="95"/>
      <c r="F48" s="94"/>
      <c r="G48" s="64"/>
      <c r="H48" s="65"/>
      <c r="I48" s="95"/>
      <c r="J48" s="94"/>
      <c r="K48" s="234"/>
      <c r="L48" s="219"/>
      <c r="M48" s="153"/>
      <c r="N48" s="219"/>
      <c r="O48" s="153">
        <v>471.88</v>
      </c>
      <c r="P48" s="219"/>
    </row>
    <row r="49" spans="1:16" ht="15" hidden="1" customHeight="1">
      <c r="A49" s="13">
        <v>6063400</v>
      </c>
      <c r="B49" s="88"/>
      <c r="C49" s="64"/>
      <c r="D49" s="65"/>
      <c r="E49" s="95"/>
      <c r="F49" s="94"/>
      <c r="G49" s="64"/>
      <c r="H49" s="65"/>
      <c r="I49" s="95"/>
      <c r="J49" s="94"/>
      <c r="K49" s="234"/>
      <c r="L49" s="219"/>
      <c r="M49" s="153"/>
      <c r="N49" s="219"/>
      <c r="O49" s="153">
        <v>8539.2800000000007</v>
      </c>
      <c r="P49" s="219"/>
    </row>
    <row r="50" spans="1:16" ht="15" hidden="1" customHeight="1">
      <c r="B50" s="243"/>
      <c r="C50" s="64"/>
      <c r="D50" s="65"/>
      <c r="E50" s="95"/>
      <c r="F50" s="94"/>
      <c r="G50" s="64"/>
      <c r="H50" s="65"/>
      <c r="I50" s="95"/>
      <c r="J50" s="94"/>
      <c r="K50" s="234"/>
      <c r="L50" s="219"/>
      <c r="M50" s="153"/>
      <c r="N50" s="219"/>
      <c r="O50" s="153">
        <v>11901.6</v>
      </c>
      <c r="P50" s="219"/>
    </row>
    <row r="51" spans="1:16" ht="15" hidden="1" customHeight="1">
      <c r="A51" s="13">
        <v>6063500</v>
      </c>
      <c r="B51" s="88"/>
      <c r="C51" s="64"/>
      <c r="D51" s="65"/>
      <c r="E51" s="95"/>
      <c r="F51" s="94"/>
      <c r="G51" s="64"/>
      <c r="H51" s="65"/>
      <c r="I51" s="95"/>
      <c r="J51" s="94"/>
      <c r="K51" s="234"/>
      <c r="L51" s="219"/>
      <c r="M51" s="153"/>
      <c r="N51" s="219"/>
      <c r="O51" s="153">
        <v>9619.68</v>
      </c>
      <c r="P51" s="219"/>
    </row>
    <row r="52" spans="1:16" ht="15" hidden="1" customHeight="1">
      <c r="A52" s="13">
        <v>6063600</v>
      </c>
      <c r="B52" s="88"/>
      <c r="C52" s="64"/>
      <c r="D52" s="65"/>
      <c r="E52" s="95"/>
      <c r="F52" s="94"/>
      <c r="G52" s="64"/>
      <c r="H52" s="65"/>
      <c r="I52" s="95"/>
      <c r="J52" s="94"/>
      <c r="K52" s="234"/>
      <c r="L52" s="219"/>
      <c r="M52" s="153"/>
      <c r="N52" s="219"/>
      <c r="O52" s="153">
        <v>16721.830000000002</v>
      </c>
      <c r="P52" s="219"/>
    </row>
    <row r="53" spans="1:16" ht="15" hidden="1" customHeight="1">
      <c r="A53" s="13">
        <v>6063610</v>
      </c>
      <c r="B53" s="243"/>
      <c r="C53" s="64"/>
      <c r="D53" s="65"/>
      <c r="E53" s="95"/>
      <c r="F53" s="94"/>
      <c r="G53" s="64"/>
      <c r="H53" s="65"/>
      <c r="I53" s="95"/>
      <c r="J53" s="94"/>
      <c r="K53" s="234"/>
      <c r="L53" s="219"/>
      <c r="M53" s="153"/>
      <c r="N53" s="219"/>
      <c r="O53" s="153">
        <v>11284.91</v>
      </c>
      <c r="P53" s="219"/>
    </row>
    <row r="54" spans="1:16" ht="15" hidden="1" customHeight="1">
      <c r="A54" s="13">
        <v>6063620</v>
      </c>
      <c r="B54" s="243"/>
      <c r="C54" s="64"/>
      <c r="D54" s="65"/>
      <c r="E54" s="95"/>
      <c r="F54" s="94"/>
      <c r="G54" s="64"/>
      <c r="H54" s="65"/>
      <c r="I54" s="95"/>
      <c r="J54" s="94"/>
      <c r="K54" s="234"/>
      <c r="L54" s="219"/>
      <c r="M54" s="153"/>
      <c r="N54" s="219"/>
      <c r="O54" s="153">
        <v>9954.65</v>
      </c>
      <c r="P54" s="219"/>
    </row>
    <row r="55" spans="1:16" ht="15" hidden="1" customHeight="1">
      <c r="A55" s="13">
        <v>6063621</v>
      </c>
      <c r="B55" s="244"/>
      <c r="C55" s="64"/>
      <c r="D55" s="65"/>
      <c r="E55" s="95"/>
      <c r="F55" s="94"/>
      <c r="G55" s="64"/>
      <c r="H55" s="65"/>
      <c r="I55" s="95"/>
      <c r="J55" s="94"/>
      <c r="K55" s="234"/>
      <c r="L55" s="219"/>
      <c r="M55" s="153"/>
      <c r="N55" s="219"/>
      <c r="O55" s="153">
        <v>0</v>
      </c>
      <c r="P55" s="219"/>
    </row>
    <row r="56" spans="1:16" ht="15" hidden="1" customHeight="1">
      <c r="A56" s="13">
        <v>6063630</v>
      </c>
      <c r="B56" s="243"/>
      <c r="C56" s="64"/>
      <c r="D56" s="65"/>
      <c r="E56" s="95"/>
      <c r="F56" s="94"/>
      <c r="G56" s="64"/>
      <c r="H56" s="65"/>
      <c r="I56" s="95"/>
      <c r="J56" s="94"/>
      <c r="K56" s="234"/>
      <c r="L56" s="219"/>
      <c r="M56" s="153"/>
      <c r="N56" s="219"/>
      <c r="O56" s="153">
        <v>104.1</v>
      </c>
      <c r="P56" s="219"/>
    </row>
    <row r="57" spans="1:16" ht="15" hidden="1" customHeight="1">
      <c r="A57" s="13">
        <v>6063640</v>
      </c>
      <c r="B57" s="243"/>
      <c r="C57" s="64"/>
      <c r="D57" s="65"/>
      <c r="E57" s="65"/>
      <c r="F57" s="94"/>
      <c r="G57" s="64"/>
      <c r="H57" s="65"/>
      <c r="I57" s="65"/>
      <c r="J57" s="94"/>
      <c r="K57" s="234"/>
      <c r="L57" s="219"/>
      <c r="M57" s="153"/>
      <c r="N57" s="219"/>
      <c r="O57" s="153">
        <v>373.59</v>
      </c>
      <c r="P57" s="219"/>
    </row>
    <row r="58" spans="1:16" ht="15" hidden="1" customHeight="1">
      <c r="A58" s="13">
        <v>606370</v>
      </c>
      <c r="B58" s="63"/>
      <c r="C58" s="64"/>
      <c r="D58" s="65"/>
      <c r="E58" s="65"/>
      <c r="F58" s="94"/>
      <c r="G58" s="64"/>
      <c r="H58" s="65"/>
      <c r="I58" s="65"/>
      <c r="J58" s="94"/>
      <c r="K58" s="234"/>
      <c r="L58" s="219"/>
      <c r="M58" s="153"/>
      <c r="N58" s="219"/>
      <c r="O58" s="153">
        <v>153</v>
      </c>
      <c r="P58" s="219"/>
    </row>
    <row r="59" spans="1:16" ht="15" hidden="1" customHeight="1">
      <c r="A59" s="13">
        <v>6064100</v>
      </c>
      <c r="B59" s="88"/>
      <c r="C59" s="64"/>
      <c r="D59" s="65"/>
      <c r="E59" s="65"/>
      <c r="F59" s="96"/>
      <c r="G59" s="64"/>
      <c r="H59" s="65"/>
      <c r="I59" s="65"/>
      <c r="J59" s="96"/>
      <c r="K59" s="234"/>
      <c r="L59" s="219"/>
      <c r="M59" s="153"/>
      <c r="N59" s="219"/>
      <c r="O59" s="153">
        <v>1776.76</v>
      </c>
      <c r="P59" s="219"/>
    </row>
    <row r="60" spans="1:16" ht="15" hidden="1" customHeight="1">
      <c r="A60" s="13">
        <v>6111100</v>
      </c>
      <c r="B60" s="88"/>
      <c r="C60" s="64"/>
      <c r="D60" s="65"/>
      <c r="E60" s="65"/>
      <c r="F60" s="94"/>
      <c r="G60" s="64"/>
      <c r="H60" s="65"/>
      <c r="I60" s="65"/>
      <c r="J60" s="94"/>
      <c r="K60" s="234"/>
      <c r="L60" s="219"/>
      <c r="M60" s="153"/>
      <c r="N60" s="219"/>
      <c r="O60" s="153">
        <v>10677.24</v>
      </c>
      <c r="P60" s="219"/>
    </row>
    <row r="61" spans="1:16" ht="20.100000000000001" customHeight="1">
      <c r="B61" s="97"/>
      <c r="C61" s="83"/>
      <c r="D61" s="84"/>
      <c r="E61" s="86"/>
      <c r="F61" s="87"/>
      <c r="G61" s="83"/>
      <c r="H61" s="84"/>
      <c r="I61" s="86"/>
      <c r="J61" s="87"/>
      <c r="K61" s="241"/>
      <c r="L61" s="219"/>
      <c r="M61" s="7">
        <f>+C61</f>
        <v>0</v>
      </c>
      <c r="N61" s="219"/>
      <c r="O61" s="7">
        <v>90703.67</v>
      </c>
      <c r="P61" s="219"/>
    </row>
    <row r="62" spans="1:16" ht="15" customHeight="1">
      <c r="B62" s="60"/>
      <c r="C62" s="30"/>
      <c r="E62" s="92"/>
      <c r="F62" s="98"/>
      <c r="G62" s="30"/>
      <c r="H62" s="7"/>
      <c r="I62" s="92"/>
      <c r="J62" s="98"/>
      <c r="K62" s="245"/>
      <c r="L62" s="219"/>
      <c r="M62" s="153"/>
      <c r="N62" s="219"/>
      <c r="O62" s="153"/>
      <c r="P62" s="219"/>
    </row>
    <row r="63" spans="1:16" ht="15" customHeight="1">
      <c r="A63" s="99">
        <v>6113100</v>
      </c>
      <c r="B63" s="100"/>
      <c r="C63" s="101"/>
      <c r="D63" s="102"/>
      <c r="E63" s="103"/>
      <c r="F63" s="104"/>
      <c r="G63" s="101"/>
      <c r="H63" s="102"/>
      <c r="I63" s="103"/>
      <c r="J63" s="104"/>
      <c r="K63" s="246"/>
      <c r="L63" s="219"/>
      <c r="M63" s="153">
        <f>+C63</f>
        <v>0</v>
      </c>
      <c r="N63" s="219"/>
      <c r="O63" s="153">
        <v>720</v>
      </c>
      <c r="P63" s="219"/>
    </row>
    <row r="64" spans="1:16" ht="15" customHeight="1">
      <c r="A64" s="99">
        <v>6113110</v>
      </c>
      <c r="B64" s="100"/>
      <c r="C64" s="101"/>
      <c r="D64" s="102"/>
      <c r="E64" s="103"/>
      <c r="F64" s="105"/>
      <c r="G64" s="101"/>
      <c r="H64" s="102"/>
      <c r="I64" s="103"/>
      <c r="J64" s="105"/>
      <c r="K64" s="246"/>
      <c r="L64" s="219"/>
      <c r="M64" s="153">
        <f>+C64*1.1</f>
        <v>0</v>
      </c>
      <c r="N64" s="219"/>
      <c r="O64" s="153">
        <v>123220.91691445957</v>
      </c>
      <c r="P64" s="219"/>
    </row>
    <row r="65" spans="1:16" ht="15" customHeight="1">
      <c r="A65" s="106">
        <v>6115</v>
      </c>
      <c r="B65" s="107"/>
      <c r="C65" s="101"/>
      <c r="D65" s="102"/>
      <c r="E65" s="103"/>
      <c r="F65" s="104"/>
      <c r="G65" s="101"/>
      <c r="H65" s="102"/>
      <c r="I65" s="103"/>
      <c r="J65" s="104"/>
      <c r="K65" s="246"/>
      <c r="L65" s="219"/>
      <c r="M65" s="153">
        <f>+C65</f>
        <v>0</v>
      </c>
      <c r="N65" s="219"/>
      <c r="O65" s="153">
        <v>878.06999999999994</v>
      </c>
      <c r="P65" s="219"/>
    </row>
    <row r="66" spans="1:16" ht="20.100000000000001" customHeight="1">
      <c r="A66" s="99"/>
      <c r="B66" s="108"/>
      <c r="C66" s="109"/>
      <c r="D66" s="110"/>
      <c r="E66" s="111"/>
      <c r="F66" s="112"/>
      <c r="G66" s="109"/>
      <c r="H66" s="110"/>
      <c r="I66" s="111"/>
      <c r="J66" s="112"/>
      <c r="K66" s="247"/>
      <c r="L66" s="219"/>
      <c r="M66" s="21">
        <f>SUM(M63:M65)</f>
        <v>0</v>
      </c>
      <c r="N66" s="219"/>
      <c r="O66" s="21">
        <v>124818.98691445957</v>
      </c>
      <c r="P66" s="219"/>
    </row>
    <row r="67" spans="1:16" ht="15" customHeight="1">
      <c r="A67" s="99"/>
      <c r="B67" s="29"/>
      <c r="C67" s="30"/>
      <c r="D67" s="4"/>
      <c r="F67" s="98"/>
      <c r="G67" s="30"/>
      <c r="J67" s="98"/>
      <c r="K67" s="245"/>
      <c r="L67" s="219"/>
      <c r="M67" s="153"/>
      <c r="N67" s="219"/>
      <c r="O67" s="153"/>
      <c r="P67" s="219"/>
    </row>
    <row r="68" spans="1:16" ht="15" customHeight="1">
      <c r="A68" s="13">
        <v>6132000</v>
      </c>
      <c r="B68" s="88"/>
      <c r="C68" s="64"/>
      <c r="D68" s="65"/>
      <c r="E68" s="65"/>
      <c r="F68" s="94"/>
      <c r="G68" s="64"/>
      <c r="H68" s="65"/>
      <c r="I68" s="65"/>
      <c r="J68" s="94"/>
      <c r="K68" s="234"/>
      <c r="L68" s="219"/>
      <c r="M68" s="153">
        <v>24000</v>
      </c>
      <c r="N68" s="219"/>
      <c r="O68" s="153">
        <v>24000</v>
      </c>
      <c r="P68" s="219"/>
    </row>
    <row r="69" spans="1:16" ht="15" customHeight="1">
      <c r="A69" s="13">
        <v>6133000</v>
      </c>
      <c r="B69" s="63"/>
      <c r="C69" s="64"/>
      <c r="D69" s="65"/>
      <c r="E69" s="113"/>
      <c r="F69" s="94"/>
      <c r="G69" s="64"/>
      <c r="H69" s="65"/>
      <c r="I69" s="113"/>
      <c r="J69" s="94"/>
      <c r="K69" s="234"/>
      <c r="L69" s="219"/>
      <c r="M69" s="153">
        <f>+C69</f>
        <v>0</v>
      </c>
      <c r="N69" s="219"/>
      <c r="O69" s="153">
        <v>7761.3600000000006</v>
      </c>
      <c r="P69" s="219"/>
    </row>
    <row r="70" spans="1:16" ht="15" customHeight="1">
      <c r="A70" s="13">
        <v>6142000</v>
      </c>
      <c r="B70" s="63"/>
      <c r="C70" s="64"/>
      <c r="D70" s="65"/>
      <c r="E70" s="65"/>
      <c r="F70" s="94"/>
      <c r="G70" s="64"/>
      <c r="H70" s="65"/>
      <c r="I70" s="65"/>
      <c r="J70" s="94"/>
      <c r="K70" s="234"/>
      <c r="L70" s="219"/>
      <c r="M70" s="153">
        <f>+C70</f>
        <v>0</v>
      </c>
      <c r="N70" s="219"/>
      <c r="O70" s="153">
        <v>20879</v>
      </c>
      <c r="P70" s="219"/>
    </row>
    <row r="71" spans="1:16" ht="20.100000000000001" customHeight="1">
      <c r="B71" s="97"/>
      <c r="C71" s="83"/>
      <c r="D71" s="84"/>
      <c r="E71" s="86"/>
      <c r="F71" s="87"/>
      <c r="G71" s="83"/>
      <c r="H71" s="84"/>
      <c r="I71" s="86"/>
      <c r="J71" s="87"/>
      <c r="K71" s="241"/>
      <c r="L71" s="219"/>
      <c r="M71" s="21">
        <f>SUM(M68:M70)</f>
        <v>24000</v>
      </c>
      <c r="N71" s="219"/>
      <c r="O71" s="21">
        <v>52640.36</v>
      </c>
      <c r="P71" s="219"/>
    </row>
    <row r="72" spans="1:16" ht="15" customHeight="1">
      <c r="B72" s="60"/>
      <c r="C72" s="30"/>
      <c r="D72" s="61"/>
      <c r="E72" s="61"/>
      <c r="F72" s="98"/>
      <c r="G72" s="30"/>
      <c r="H72" s="61"/>
      <c r="I72" s="61"/>
      <c r="J72" s="98"/>
      <c r="K72" s="245"/>
      <c r="L72" s="219"/>
      <c r="M72" s="153"/>
      <c r="N72" s="219"/>
      <c r="O72" s="153"/>
      <c r="P72" s="219"/>
    </row>
    <row r="73" spans="1:16" ht="15" customHeight="1">
      <c r="A73" s="13">
        <v>6155100</v>
      </c>
      <c r="B73" s="63"/>
      <c r="C73" s="64"/>
      <c r="D73" s="65"/>
      <c r="E73" s="95"/>
      <c r="F73" s="94"/>
      <c r="G73" s="64"/>
      <c r="H73" s="65"/>
      <c r="I73" s="95"/>
      <c r="J73" s="94"/>
      <c r="K73" s="234"/>
      <c r="L73" s="219"/>
      <c r="M73" s="153">
        <f t="shared" ref="M73:M78" si="0">+C73*0.9</f>
        <v>0</v>
      </c>
      <c r="N73" s="219"/>
      <c r="O73" s="153">
        <v>7794.3150000000005</v>
      </c>
      <c r="P73" s="219"/>
    </row>
    <row r="74" spans="1:16" ht="15" customHeight="1">
      <c r="A74" s="13">
        <v>6155200</v>
      </c>
      <c r="B74" s="63"/>
      <c r="C74" s="64"/>
      <c r="D74" s="65"/>
      <c r="E74" s="95"/>
      <c r="F74" s="96"/>
      <c r="G74" s="64"/>
      <c r="H74" s="65"/>
      <c r="I74" s="95"/>
      <c r="J74" s="96"/>
      <c r="K74" s="234"/>
      <c r="L74" s="219"/>
      <c r="M74" s="153">
        <f t="shared" si="0"/>
        <v>0</v>
      </c>
      <c r="N74" s="219"/>
      <c r="O74" s="153">
        <v>8285.2199999999993</v>
      </c>
      <c r="P74" s="219"/>
    </row>
    <row r="75" spans="1:16" ht="15" customHeight="1">
      <c r="A75" s="13">
        <v>6155300</v>
      </c>
      <c r="B75" s="63"/>
      <c r="C75" s="64"/>
      <c r="D75" s="65"/>
      <c r="E75" s="95"/>
      <c r="F75" s="94"/>
      <c r="G75" s="64"/>
      <c r="H75" s="65"/>
      <c r="I75" s="95"/>
      <c r="J75" s="94"/>
      <c r="K75" s="234"/>
      <c r="L75" s="219"/>
      <c r="M75" s="153">
        <f t="shared" si="0"/>
        <v>0</v>
      </c>
      <c r="N75" s="219"/>
      <c r="O75" s="153">
        <v>13925.277</v>
      </c>
      <c r="P75" s="219"/>
    </row>
    <row r="76" spans="1:16" ht="15" customHeight="1">
      <c r="A76" s="13">
        <v>6155400</v>
      </c>
      <c r="B76" s="63"/>
      <c r="C76" s="64"/>
      <c r="D76" s="65"/>
      <c r="E76" s="65"/>
      <c r="F76" s="94"/>
      <c r="G76" s="64"/>
      <c r="H76" s="65"/>
      <c r="I76" s="65"/>
      <c r="J76" s="94"/>
      <c r="K76" s="234"/>
      <c r="L76" s="219"/>
      <c r="M76" s="153">
        <f t="shared" si="0"/>
        <v>0</v>
      </c>
      <c r="N76" s="219"/>
      <c r="O76" s="153">
        <v>2052</v>
      </c>
      <c r="P76" s="219"/>
    </row>
    <row r="77" spans="1:16" ht="15" customHeight="1">
      <c r="B77" s="63"/>
      <c r="C77" s="64"/>
      <c r="D77" s="65"/>
      <c r="E77" s="95"/>
      <c r="F77" s="94"/>
      <c r="G77" s="64"/>
      <c r="H77" s="65"/>
      <c r="I77" s="95"/>
      <c r="J77" s="94"/>
      <c r="K77" s="234"/>
      <c r="L77" s="219"/>
      <c r="M77" s="153">
        <f t="shared" si="0"/>
        <v>0</v>
      </c>
      <c r="N77" s="219"/>
      <c r="O77" s="153">
        <v>4106.7269999999999</v>
      </c>
      <c r="P77" s="219"/>
    </row>
    <row r="78" spans="1:16" ht="15" customHeight="1">
      <c r="A78" s="13">
        <v>6155600</v>
      </c>
      <c r="B78" s="63"/>
      <c r="C78" s="64"/>
      <c r="D78" s="65"/>
      <c r="E78" s="65"/>
      <c r="F78" s="94"/>
      <c r="G78" s="64"/>
      <c r="H78" s="65"/>
      <c r="I78" s="65"/>
      <c r="J78" s="94"/>
      <c r="K78" s="234"/>
      <c r="L78" s="219"/>
      <c r="M78" s="153">
        <f t="shared" si="0"/>
        <v>0</v>
      </c>
      <c r="N78" s="219"/>
      <c r="O78" s="153">
        <v>4183.2180000000008</v>
      </c>
      <c r="P78" s="219"/>
    </row>
    <row r="79" spans="1:16" ht="20.100000000000001" customHeight="1">
      <c r="B79" s="97"/>
      <c r="C79" s="83"/>
      <c r="D79" s="114"/>
      <c r="E79" s="86"/>
      <c r="F79" s="87"/>
      <c r="G79" s="83"/>
      <c r="H79" s="114"/>
      <c r="I79" s="86"/>
      <c r="J79" s="87"/>
      <c r="K79" s="241"/>
      <c r="L79" s="219"/>
      <c r="M79" s="21">
        <f>SUM(M73:M78)</f>
        <v>0</v>
      </c>
      <c r="N79" s="219"/>
      <c r="O79" s="21">
        <v>40346.756999999998</v>
      </c>
      <c r="P79" s="219"/>
    </row>
    <row r="80" spans="1:16" ht="9.9" customHeight="1">
      <c r="B80" s="60"/>
      <c r="C80" s="30"/>
      <c r="D80" s="61"/>
      <c r="E80" s="61"/>
      <c r="F80" s="98"/>
      <c r="G80" s="30"/>
      <c r="H80" s="61"/>
      <c r="I80" s="61"/>
      <c r="J80" s="98"/>
      <c r="K80" s="245"/>
      <c r="L80" s="219"/>
      <c r="M80" s="153"/>
      <c r="N80" s="219"/>
      <c r="O80" s="153"/>
      <c r="P80" s="219"/>
    </row>
    <row r="81" spans="1:16" ht="20.100000000000001" customHeight="1">
      <c r="A81" s="13">
        <v>6161000</v>
      </c>
      <c r="B81" s="97"/>
      <c r="C81" s="83"/>
      <c r="D81" s="84"/>
      <c r="E81" s="86"/>
      <c r="F81" s="87"/>
      <c r="G81" s="83"/>
      <c r="H81" s="84"/>
      <c r="I81" s="86"/>
      <c r="J81" s="87"/>
      <c r="K81" s="241"/>
      <c r="L81" s="219"/>
      <c r="M81" s="248">
        <v>16500</v>
      </c>
      <c r="N81" s="219"/>
      <c r="O81" s="248">
        <v>16500</v>
      </c>
      <c r="P81" s="219"/>
    </row>
    <row r="82" spans="1:16" ht="9.9" customHeight="1">
      <c r="A82" s="13">
        <v>618100</v>
      </c>
      <c r="B82" s="60"/>
      <c r="C82" s="30"/>
      <c r="E82" s="7"/>
      <c r="F82" s="98"/>
      <c r="G82" s="30"/>
      <c r="H82" s="7"/>
      <c r="I82" s="7"/>
      <c r="J82" s="98"/>
      <c r="K82" s="245"/>
      <c r="L82" s="219"/>
      <c r="M82" s="153"/>
      <c r="N82" s="219"/>
      <c r="O82" s="153"/>
      <c r="P82" s="219"/>
    </row>
    <row r="83" spans="1:16" ht="15" customHeight="1">
      <c r="A83" s="13">
        <v>6211000</v>
      </c>
      <c r="B83" s="115"/>
      <c r="C83" s="249"/>
      <c r="D83" s="116"/>
      <c r="E83" s="116"/>
      <c r="F83" s="117"/>
      <c r="G83" s="249"/>
      <c r="H83" s="116"/>
      <c r="I83" s="116"/>
      <c r="J83" s="250"/>
      <c r="K83" s="251"/>
      <c r="L83" s="219"/>
      <c r="M83" s="248">
        <v>2500</v>
      </c>
      <c r="N83" s="219"/>
      <c r="O83" s="248">
        <v>2500</v>
      </c>
      <c r="P83" s="219"/>
    </row>
    <row r="84" spans="1:16" ht="9.9" customHeight="1">
      <c r="B84" s="60"/>
      <c r="C84" s="30"/>
      <c r="D84" s="61"/>
      <c r="E84" s="61"/>
      <c r="F84" s="98"/>
      <c r="G84" s="30"/>
      <c r="H84" s="61"/>
      <c r="I84" s="61"/>
      <c r="J84" s="98"/>
      <c r="K84" s="245"/>
      <c r="L84" s="219"/>
      <c r="M84" s="153"/>
      <c r="N84" s="219"/>
      <c r="O84" s="153"/>
      <c r="P84" s="219"/>
    </row>
    <row r="85" spans="1:16" ht="15" customHeight="1">
      <c r="A85" s="13">
        <v>6226100</v>
      </c>
      <c r="B85" s="63"/>
      <c r="C85" s="64"/>
      <c r="D85" s="118"/>
      <c r="E85" s="119"/>
      <c r="F85" s="120"/>
      <c r="G85" s="64"/>
      <c r="H85" s="118"/>
      <c r="I85" s="119"/>
      <c r="J85" s="120"/>
      <c r="K85" s="234"/>
      <c r="L85" s="219"/>
      <c r="M85" s="252">
        <v>11000</v>
      </c>
      <c r="N85" s="219"/>
      <c r="O85" s="252">
        <v>11000</v>
      </c>
      <c r="P85" s="219"/>
    </row>
    <row r="86" spans="1:16" ht="15" customHeight="1">
      <c r="A86" s="13">
        <v>6227100</v>
      </c>
      <c r="B86" s="63"/>
      <c r="C86" s="64"/>
      <c r="D86" s="118"/>
      <c r="E86" s="119"/>
      <c r="F86" s="120"/>
      <c r="G86" s="64"/>
      <c r="H86" s="118"/>
      <c r="I86" s="119"/>
      <c r="J86" s="120"/>
      <c r="K86" s="234"/>
      <c r="L86" s="219"/>
      <c r="M86" s="252">
        <v>1500</v>
      </c>
      <c r="N86" s="219"/>
      <c r="O86" s="252">
        <v>1500</v>
      </c>
      <c r="P86" s="219"/>
    </row>
    <row r="87" spans="1:16" ht="20.100000000000001" customHeight="1">
      <c r="B87" s="97"/>
      <c r="C87" s="83"/>
      <c r="D87" s="114"/>
      <c r="E87" s="86"/>
      <c r="F87" s="87"/>
      <c r="G87" s="83"/>
      <c r="H87" s="114"/>
      <c r="I87" s="86"/>
      <c r="J87" s="87"/>
      <c r="K87" s="241"/>
      <c r="L87" s="219"/>
      <c r="M87" s="21">
        <f>SUM(M85:M86)</f>
        <v>12500</v>
      </c>
      <c r="N87" s="219"/>
      <c r="O87" s="21">
        <v>12500</v>
      </c>
      <c r="P87" s="219"/>
    </row>
    <row r="88" spans="1:16" ht="9.9" customHeight="1">
      <c r="B88" s="60"/>
      <c r="C88" s="30"/>
      <c r="D88" s="61"/>
      <c r="E88" s="61"/>
      <c r="F88" s="98"/>
      <c r="G88" s="30"/>
      <c r="H88" s="61"/>
      <c r="I88" s="61"/>
      <c r="J88" s="98"/>
      <c r="K88" s="253"/>
      <c r="L88" s="219"/>
      <c r="M88" s="153"/>
      <c r="N88" s="219"/>
      <c r="O88" s="153"/>
      <c r="P88" s="219"/>
    </row>
    <row r="89" spans="1:16" ht="15" customHeight="1">
      <c r="A89" s="13">
        <v>622810</v>
      </c>
      <c r="B89" s="121"/>
      <c r="C89" s="36"/>
      <c r="D89" s="44"/>
      <c r="E89" s="45"/>
      <c r="F89" s="122"/>
      <c r="G89" s="36"/>
      <c r="H89" s="44"/>
      <c r="I89" s="45"/>
      <c r="J89" s="122"/>
      <c r="K89" s="228"/>
      <c r="L89" s="219"/>
      <c r="M89" s="153">
        <f>+C89</f>
        <v>0</v>
      </c>
      <c r="N89" s="219"/>
      <c r="O89" s="153">
        <v>87.071982761004236</v>
      </c>
      <c r="P89" s="219"/>
    </row>
    <row r="90" spans="1:16" ht="15" customHeight="1">
      <c r="A90" s="13">
        <v>622820</v>
      </c>
      <c r="B90" s="121"/>
      <c r="C90" s="36"/>
      <c r="D90" s="44"/>
      <c r="E90" s="45"/>
      <c r="F90" s="122"/>
      <c r="G90" s="36"/>
      <c r="H90" s="44"/>
      <c r="I90" s="45"/>
      <c r="J90" s="122"/>
      <c r="K90" s="228"/>
      <c r="L90" s="219"/>
      <c r="M90" s="153">
        <f>+C90</f>
        <v>0</v>
      </c>
      <c r="N90" s="219"/>
      <c r="O90" s="153">
        <v>10807.533927869914</v>
      </c>
      <c r="P90" s="219"/>
    </row>
    <row r="91" spans="1:16" ht="20.100000000000001" customHeight="1">
      <c r="B91" s="72"/>
      <c r="C91" s="25"/>
      <c r="D91" s="123"/>
      <c r="E91" s="73"/>
      <c r="F91" s="33"/>
      <c r="G91" s="25"/>
      <c r="H91" s="123"/>
      <c r="I91" s="73"/>
      <c r="J91" s="33"/>
      <c r="K91" s="227"/>
      <c r="L91" s="219"/>
      <c r="M91" s="21">
        <f>SUM(M89:M90)</f>
        <v>0</v>
      </c>
      <c r="N91" s="219"/>
      <c r="O91" s="21">
        <v>10894.605910630919</v>
      </c>
      <c r="P91" s="219"/>
    </row>
    <row r="92" spans="1:16" ht="9.9" customHeight="1">
      <c r="B92" s="60"/>
      <c r="C92" s="30"/>
      <c r="D92" s="61"/>
      <c r="E92" s="92"/>
      <c r="F92" s="93"/>
      <c r="G92" s="30"/>
      <c r="H92" s="61"/>
      <c r="I92" s="92"/>
      <c r="J92" s="93"/>
      <c r="K92" s="242"/>
      <c r="L92" s="219"/>
      <c r="M92" s="153"/>
      <c r="N92" s="219"/>
      <c r="O92" s="153"/>
      <c r="P92" s="219"/>
    </row>
    <row r="93" spans="1:16" ht="20.100000000000001" hidden="1" customHeight="1">
      <c r="A93" s="13">
        <v>6261000</v>
      </c>
      <c r="B93" s="63"/>
      <c r="C93" s="64"/>
      <c r="D93" s="118"/>
      <c r="E93" s="119"/>
      <c r="F93" s="120"/>
      <c r="G93" s="64"/>
      <c r="H93" s="118"/>
      <c r="I93" s="119"/>
      <c r="J93" s="120"/>
      <c r="K93" s="234"/>
      <c r="L93" s="219"/>
      <c r="M93" s="153"/>
      <c r="N93" s="219"/>
      <c r="O93" s="153"/>
      <c r="P93" s="219"/>
    </row>
    <row r="94" spans="1:16" ht="20.100000000000001" hidden="1" customHeight="1">
      <c r="A94" s="13">
        <v>6262000</v>
      </c>
      <c r="B94" s="63"/>
      <c r="C94" s="64"/>
      <c r="D94" s="118"/>
      <c r="E94" s="119"/>
      <c r="F94" s="120"/>
      <c r="G94" s="64"/>
      <c r="H94" s="118"/>
      <c r="I94" s="119"/>
      <c r="J94" s="120"/>
      <c r="K94" s="234"/>
      <c r="L94" s="219"/>
      <c r="M94" s="153"/>
      <c r="N94" s="219"/>
      <c r="O94" s="153"/>
      <c r="P94" s="219"/>
    </row>
    <row r="95" spans="1:16" ht="20.100000000000001" customHeight="1">
      <c r="B95" s="97"/>
      <c r="C95" s="83"/>
      <c r="D95" s="84"/>
      <c r="E95" s="86"/>
      <c r="F95" s="87"/>
      <c r="G95" s="83"/>
      <c r="H95" s="84"/>
      <c r="I95" s="86"/>
      <c r="J95" s="87"/>
      <c r="K95" s="241"/>
      <c r="L95" s="219"/>
      <c r="M95" s="7">
        <v>5150</v>
      </c>
      <c r="N95" s="219"/>
      <c r="O95" s="7">
        <v>5150</v>
      </c>
      <c r="P95" s="219"/>
    </row>
    <row r="96" spans="1:16" ht="9.9" customHeight="1">
      <c r="B96" s="60"/>
      <c r="C96" s="30"/>
      <c r="D96" s="61"/>
      <c r="E96" s="61"/>
      <c r="F96" s="98"/>
      <c r="G96" s="30"/>
      <c r="H96" s="61"/>
      <c r="I96" s="61"/>
      <c r="J96" s="98"/>
      <c r="K96" s="254"/>
      <c r="L96" s="219"/>
      <c r="M96" s="153"/>
      <c r="N96" s="219"/>
      <c r="O96" s="153"/>
      <c r="P96" s="219"/>
    </row>
    <row r="97" spans="1:16" ht="15" customHeight="1">
      <c r="A97" s="13">
        <v>6278100</v>
      </c>
      <c r="B97" s="63"/>
      <c r="C97" s="64"/>
      <c r="D97" s="118"/>
      <c r="E97" s="119"/>
      <c r="F97" s="120"/>
      <c r="G97" s="64"/>
      <c r="H97" s="118"/>
      <c r="I97" s="119"/>
      <c r="J97" s="120"/>
      <c r="K97" s="234"/>
      <c r="L97" s="219"/>
      <c r="M97" s="153">
        <f>+C97</f>
        <v>0</v>
      </c>
      <c r="N97" s="219"/>
      <c r="O97" s="153">
        <v>212.18</v>
      </c>
      <c r="P97" s="219"/>
    </row>
    <row r="98" spans="1:16" ht="15" customHeight="1">
      <c r="A98" s="13">
        <v>6281000</v>
      </c>
      <c r="B98" s="63"/>
      <c r="C98" s="64"/>
      <c r="D98" s="118"/>
      <c r="E98" s="119"/>
      <c r="F98" s="120"/>
      <c r="G98" s="64"/>
      <c r="H98" s="118"/>
      <c r="I98" s="119"/>
      <c r="J98" s="120"/>
      <c r="K98" s="234"/>
      <c r="L98" s="219"/>
      <c r="M98" s="153">
        <f>+C98</f>
        <v>0</v>
      </c>
      <c r="N98" s="219"/>
      <c r="O98" s="153">
        <v>3518.91</v>
      </c>
      <c r="P98" s="219"/>
    </row>
    <row r="99" spans="1:16" ht="15" hidden="1" customHeight="1" outlineLevel="1">
      <c r="B99" s="63"/>
      <c r="C99" s="64"/>
      <c r="D99" s="118"/>
      <c r="E99" s="119"/>
      <c r="F99" s="120"/>
      <c r="G99" s="64"/>
      <c r="H99" s="118"/>
      <c r="I99" s="119"/>
      <c r="J99" s="120"/>
      <c r="K99" s="234"/>
      <c r="L99" s="219"/>
      <c r="M99" s="153">
        <f>+C99</f>
        <v>0</v>
      </c>
      <c r="N99" s="219"/>
      <c r="O99" s="153">
        <v>0</v>
      </c>
      <c r="P99" s="219"/>
    </row>
    <row r="100" spans="1:16" ht="15" hidden="1" customHeight="1" outlineLevel="1">
      <c r="B100" s="63"/>
      <c r="C100" s="64"/>
      <c r="D100" s="118"/>
      <c r="E100" s="119"/>
      <c r="F100" s="120"/>
      <c r="G100" s="64"/>
      <c r="H100" s="118"/>
      <c r="I100" s="119"/>
      <c r="J100" s="120"/>
      <c r="K100" s="234"/>
      <c r="L100" s="219"/>
      <c r="M100" s="153">
        <f>+C100</f>
        <v>0</v>
      </c>
      <c r="N100" s="219"/>
      <c r="O100" s="153">
        <v>0</v>
      </c>
      <c r="P100" s="219"/>
    </row>
    <row r="101" spans="1:16" ht="15" customHeight="1" collapsed="1">
      <c r="B101" s="63"/>
      <c r="C101" s="64"/>
      <c r="D101" s="118"/>
      <c r="E101" s="119"/>
      <c r="F101" s="120"/>
      <c r="G101" s="64"/>
      <c r="H101" s="118"/>
      <c r="I101" s="119"/>
      <c r="J101" s="120"/>
      <c r="K101" s="234"/>
      <c r="L101" s="219"/>
      <c r="M101" s="153">
        <f>+C101</f>
        <v>0</v>
      </c>
      <c r="N101" s="219"/>
      <c r="O101" s="153">
        <v>1588.26</v>
      </c>
      <c r="P101" s="219"/>
    </row>
    <row r="102" spans="1:16" ht="20.100000000000001" customHeight="1">
      <c r="B102" s="97"/>
      <c r="C102" s="83"/>
      <c r="D102" s="84"/>
      <c r="E102" s="86"/>
      <c r="F102" s="87"/>
      <c r="G102" s="83"/>
      <c r="H102" s="84"/>
      <c r="I102" s="86"/>
      <c r="J102" s="87"/>
      <c r="K102" s="241"/>
      <c r="L102" s="219"/>
      <c r="M102" s="21">
        <f>SUM(M97:M101)</f>
        <v>0</v>
      </c>
      <c r="N102" s="219"/>
      <c r="O102" s="21">
        <v>5319.3499999999995</v>
      </c>
      <c r="P102" s="219"/>
    </row>
    <row r="103" spans="1:16" ht="9.9" customHeight="1">
      <c r="B103" s="60"/>
      <c r="C103" s="30"/>
      <c r="F103" s="98"/>
      <c r="G103" s="30"/>
      <c r="H103" s="7"/>
      <c r="J103" s="98"/>
      <c r="K103" s="245"/>
      <c r="L103" s="219"/>
      <c r="M103" s="153"/>
      <c r="N103" s="219"/>
      <c r="O103" s="153"/>
      <c r="P103" s="219"/>
    </row>
    <row r="104" spans="1:16" ht="20.100000000000001" customHeight="1">
      <c r="B104" s="124"/>
      <c r="C104" s="83"/>
      <c r="D104" s="84"/>
      <c r="E104" s="86"/>
      <c r="F104" s="87"/>
      <c r="G104" s="83"/>
      <c r="H104" s="84"/>
      <c r="I104" s="86"/>
      <c r="J104" s="87"/>
      <c r="K104" s="241"/>
      <c r="L104" s="219"/>
      <c r="M104" s="255">
        <f>+M43+M61+M66+M71+M79+M81+M83+M87+M91+M95+M102+M38</f>
        <v>60650</v>
      </c>
      <c r="N104" s="219"/>
      <c r="O104" s="255">
        <v>631996.05322509038</v>
      </c>
      <c r="P104" s="219"/>
    </row>
    <row r="105" spans="1:16" ht="15" customHeight="1">
      <c r="B105" s="60"/>
      <c r="C105" s="30"/>
      <c r="F105" s="31"/>
      <c r="G105" s="30"/>
      <c r="H105" s="7"/>
      <c r="J105" s="31"/>
      <c r="K105" s="226"/>
      <c r="L105" s="219"/>
      <c r="M105" s="153"/>
      <c r="N105" s="219"/>
      <c r="O105" s="153"/>
      <c r="P105" s="219"/>
    </row>
    <row r="106" spans="1:16" ht="23.25" customHeight="1">
      <c r="B106" s="125"/>
      <c r="C106" s="126"/>
      <c r="D106" s="127"/>
      <c r="E106" s="128"/>
      <c r="F106" s="129"/>
      <c r="G106" s="126"/>
      <c r="H106" s="127"/>
      <c r="I106" s="128"/>
      <c r="J106" s="129"/>
      <c r="K106" s="256"/>
      <c r="L106" s="219"/>
      <c r="M106" s="257">
        <f>+M34-M104</f>
        <v>-49488.37</v>
      </c>
      <c r="N106" s="219"/>
      <c r="O106" s="257">
        <v>874002.80676690966</v>
      </c>
      <c r="P106" s="219"/>
    </row>
    <row r="107" spans="1:16" ht="23.25" customHeight="1">
      <c r="B107" s="130"/>
      <c r="C107" s="68"/>
      <c r="D107" s="69"/>
      <c r="E107" s="70"/>
      <c r="F107" s="71"/>
      <c r="G107" s="68"/>
      <c r="H107" s="69"/>
      <c r="I107" s="70"/>
      <c r="J107" s="71"/>
      <c r="K107" s="235"/>
      <c r="L107" s="219"/>
      <c r="M107" s="258">
        <f>+M106</f>
        <v>-49488.37</v>
      </c>
      <c r="N107" s="219"/>
      <c r="O107" s="258">
        <v>874002.80676690966</v>
      </c>
      <c r="P107" s="219"/>
    </row>
    <row r="108" spans="1:16" ht="15" customHeight="1">
      <c r="A108" s="13">
        <v>99</v>
      </c>
      <c r="B108" s="29"/>
      <c r="C108" s="131"/>
      <c r="D108" s="132"/>
      <c r="E108" s="133"/>
      <c r="F108" s="31"/>
      <c r="G108" s="131"/>
      <c r="H108" s="132"/>
      <c r="I108" s="133"/>
      <c r="J108" s="31"/>
      <c r="K108" s="226"/>
      <c r="L108" s="219"/>
      <c r="M108" s="153"/>
      <c r="N108" s="219"/>
      <c r="O108" s="153"/>
      <c r="P108" s="219"/>
    </row>
    <row r="109" spans="1:16" ht="21.75" customHeight="1">
      <c r="B109" s="82"/>
      <c r="C109" s="83"/>
      <c r="D109" s="84"/>
      <c r="E109" s="134"/>
      <c r="F109" s="85"/>
      <c r="G109" s="83"/>
      <c r="H109" s="84"/>
      <c r="I109" s="134"/>
      <c r="J109" s="85"/>
      <c r="K109" s="241"/>
      <c r="L109" s="219"/>
      <c r="M109" s="153"/>
      <c r="N109" s="219"/>
      <c r="O109" s="153"/>
      <c r="P109" s="219"/>
    </row>
    <row r="110" spans="1:16" ht="17.100000000000001" customHeight="1">
      <c r="B110" s="29"/>
      <c r="C110" s="30"/>
      <c r="F110" s="31"/>
      <c r="G110" s="30"/>
      <c r="H110" s="7"/>
      <c r="J110" s="31"/>
      <c r="K110" s="254"/>
      <c r="L110" s="219"/>
      <c r="M110" s="153"/>
      <c r="N110" s="219"/>
      <c r="O110" s="153"/>
      <c r="P110" s="219"/>
    </row>
    <row r="111" spans="1:16" ht="17.100000000000001" customHeight="1">
      <c r="B111" s="88"/>
      <c r="C111" s="64"/>
      <c r="D111" s="65"/>
      <c r="E111" s="95"/>
      <c r="F111" s="66"/>
      <c r="G111" s="64"/>
      <c r="H111" s="65"/>
      <c r="I111" s="95"/>
      <c r="J111" s="66"/>
      <c r="K111" s="234"/>
      <c r="L111" s="219"/>
      <c r="M111" s="153">
        <f>+M129*0.7%</f>
        <v>0</v>
      </c>
      <c r="N111" s="219"/>
      <c r="O111" s="153">
        <v>3739.83554</v>
      </c>
      <c r="P111" s="219"/>
    </row>
    <row r="112" spans="1:16" ht="17.100000000000001" customHeight="1">
      <c r="B112" s="88"/>
      <c r="C112" s="64"/>
      <c r="D112" s="65"/>
      <c r="E112" s="95"/>
      <c r="F112" s="66"/>
      <c r="G112" s="64"/>
      <c r="H112" s="65"/>
      <c r="I112" s="95"/>
      <c r="J112" s="66"/>
      <c r="K112" s="234"/>
      <c r="L112" s="219"/>
      <c r="M112" s="153">
        <f>+M129*1%</f>
        <v>0</v>
      </c>
      <c r="N112" s="219"/>
      <c r="O112" s="153">
        <v>5342.6222000000007</v>
      </c>
      <c r="P112" s="219"/>
    </row>
    <row r="113" spans="1:17" ht="17.100000000000001" customHeight="1">
      <c r="B113" s="88"/>
      <c r="C113" s="64"/>
      <c r="D113" s="65"/>
      <c r="E113" s="95"/>
      <c r="F113" s="66"/>
      <c r="G113" s="64"/>
      <c r="H113" s="65"/>
      <c r="I113" s="95"/>
      <c r="J113" s="66"/>
      <c r="K113" s="234"/>
      <c r="L113" s="219"/>
      <c r="M113" s="153">
        <f>+C113</f>
        <v>0</v>
      </c>
      <c r="N113" s="219"/>
      <c r="O113" s="153">
        <v>5041</v>
      </c>
      <c r="P113" s="219"/>
    </row>
    <row r="114" spans="1:17" ht="17.100000000000001" customHeight="1">
      <c r="B114" s="88"/>
      <c r="C114" s="64"/>
      <c r="D114" s="65"/>
      <c r="E114" s="95"/>
      <c r="F114" s="66"/>
      <c r="G114" s="64"/>
      <c r="H114" s="65"/>
      <c r="I114" s="95"/>
      <c r="J114" s="66"/>
      <c r="K114" s="234"/>
      <c r="L114" s="219"/>
      <c r="M114" s="153">
        <f>+C114</f>
        <v>0</v>
      </c>
      <c r="N114" s="219"/>
      <c r="O114" s="153">
        <v>16460</v>
      </c>
      <c r="P114" s="219"/>
    </row>
    <row r="115" spans="1:17" ht="20.100000000000001" customHeight="1">
      <c r="B115" s="82"/>
      <c r="C115" s="83"/>
      <c r="D115" s="84"/>
      <c r="E115" s="86"/>
      <c r="F115" s="87"/>
      <c r="G115" s="83"/>
      <c r="H115" s="84"/>
      <c r="I115" s="86"/>
      <c r="J115" s="87"/>
      <c r="K115" s="241"/>
      <c r="L115" s="219"/>
      <c r="M115" s="21">
        <f>SUM(M111:M114)</f>
        <v>0</v>
      </c>
      <c r="N115" s="219"/>
      <c r="O115" s="21">
        <v>30583.457740000002</v>
      </c>
      <c r="P115" s="219"/>
    </row>
    <row r="116" spans="1:17" ht="17.100000000000001" customHeight="1">
      <c r="B116" s="88"/>
      <c r="C116" s="64"/>
      <c r="D116" s="118"/>
      <c r="E116" s="119"/>
      <c r="F116" s="135"/>
      <c r="G116" s="64"/>
      <c r="H116" s="118"/>
      <c r="I116" s="119"/>
      <c r="J116" s="135"/>
      <c r="K116" s="234"/>
      <c r="L116" s="219"/>
      <c r="M116" s="153">
        <f>+C116</f>
        <v>0</v>
      </c>
      <c r="N116" s="219"/>
      <c r="O116" s="153">
        <v>14400</v>
      </c>
      <c r="P116" s="219"/>
    </row>
    <row r="117" spans="1:17" ht="17.100000000000001" customHeight="1">
      <c r="B117" s="88"/>
      <c r="C117" s="64"/>
      <c r="D117" s="118"/>
      <c r="E117" s="119"/>
      <c r="F117" s="135"/>
      <c r="G117" s="64"/>
      <c r="H117" s="118"/>
      <c r="I117" s="119"/>
      <c r="J117" s="135"/>
      <c r="K117" s="234"/>
      <c r="L117" s="219"/>
      <c r="M117" s="153">
        <f>+C117</f>
        <v>0</v>
      </c>
      <c r="N117" s="219"/>
      <c r="O117" s="153">
        <v>2098.1999999999998</v>
      </c>
      <c r="P117" s="219"/>
    </row>
    <row r="118" spans="1:17" ht="20.100000000000001" customHeight="1">
      <c r="B118" s="82"/>
      <c r="C118" s="83"/>
      <c r="D118" s="84"/>
      <c r="E118" s="86"/>
      <c r="F118" s="87"/>
      <c r="G118" s="83"/>
      <c r="H118" s="84"/>
      <c r="I118" s="86"/>
      <c r="J118" s="87"/>
      <c r="K118" s="241"/>
      <c r="L118" s="219"/>
      <c r="M118" s="21">
        <f>SUM(M116:M117)</f>
        <v>0</v>
      </c>
      <c r="N118" s="219"/>
      <c r="O118" s="21">
        <v>16498.2</v>
      </c>
      <c r="P118" s="219"/>
    </row>
    <row r="119" spans="1:17" ht="17.100000000000001" customHeight="1">
      <c r="B119" s="88"/>
      <c r="C119" s="64"/>
      <c r="D119" s="118"/>
      <c r="E119" s="119"/>
      <c r="F119" s="135"/>
      <c r="G119" s="64"/>
      <c r="H119" s="118"/>
      <c r="I119" s="119"/>
      <c r="J119" s="135"/>
      <c r="K119" s="234"/>
      <c r="L119" s="219"/>
      <c r="M119" s="153">
        <f>+M129*0.45%</f>
        <v>0</v>
      </c>
      <c r="N119" s="219"/>
      <c r="O119" s="153">
        <v>2404.1799900000005</v>
      </c>
      <c r="P119" s="219"/>
    </row>
    <row r="120" spans="1:17" ht="17.100000000000001" customHeight="1">
      <c r="B120" s="63"/>
      <c r="C120" s="64"/>
      <c r="D120" s="118"/>
      <c r="E120" s="119"/>
      <c r="F120" s="135"/>
      <c r="G120" s="64"/>
      <c r="H120" s="118"/>
      <c r="I120" s="119"/>
      <c r="J120" s="135"/>
      <c r="K120" s="234"/>
      <c r="L120" s="219"/>
      <c r="M120" s="153">
        <v>10000</v>
      </c>
      <c r="N120" s="219"/>
      <c r="O120" s="153">
        <v>10000</v>
      </c>
      <c r="P120" s="219"/>
      <c r="Q120" s="4" t="s">
        <v>208</v>
      </c>
    </row>
    <row r="121" spans="1:17" ht="20.100000000000001" customHeight="1">
      <c r="B121" s="97"/>
      <c r="C121" s="83"/>
      <c r="D121" s="84"/>
      <c r="E121" s="86"/>
      <c r="F121" s="87"/>
      <c r="G121" s="83"/>
      <c r="H121" s="84"/>
      <c r="I121" s="86"/>
      <c r="J121" s="87"/>
      <c r="K121" s="241"/>
      <c r="L121" s="219"/>
      <c r="M121" s="21">
        <f>SUM(M119:M120)</f>
        <v>10000</v>
      </c>
      <c r="N121" s="219"/>
      <c r="O121" s="21">
        <v>12404.179990000001</v>
      </c>
      <c r="P121" s="219"/>
    </row>
    <row r="122" spans="1:17" ht="20.100000000000001" customHeight="1">
      <c r="B122" s="136"/>
      <c r="C122" s="137"/>
      <c r="D122" s="138"/>
      <c r="E122" s="139"/>
      <c r="F122" s="140"/>
      <c r="G122" s="137"/>
      <c r="H122" s="138"/>
      <c r="I122" s="139"/>
      <c r="J122" s="140"/>
      <c r="K122" s="259"/>
      <c r="L122" s="219"/>
      <c r="M122" s="260">
        <f>+M115+M118+M121</f>
        <v>10000</v>
      </c>
      <c r="N122" s="219"/>
      <c r="O122" s="260">
        <v>59485.837729999999</v>
      </c>
      <c r="P122" s="219"/>
    </row>
    <row r="123" spans="1:17" ht="20.100000000000001" customHeight="1">
      <c r="B123" s="29"/>
      <c r="C123" s="30"/>
      <c r="E123" s="92"/>
      <c r="F123" s="93"/>
      <c r="G123" s="30"/>
      <c r="H123" s="7"/>
      <c r="I123" s="92"/>
      <c r="J123" s="93"/>
      <c r="K123" s="254"/>
      <c r="L123" s="219"/>
      <c r="M123" s="153"/>
      <c r="N123" s="219"/>
      <c r="O123" s="153"/>
      <c r="P123" s="219"/>
    </row>
    <row r="124" spans="1:17" ht="21.75" customHeight="1">
      <c r="B124" s="97"/>
      <c r="C124" s="83"/>
      <c r="D124" s="84"/>
      <c r="E124" s="134"/>
      <c r="F124" s="85"/>
      <c r="G124" s="83"/>
      <c r="H124" s="84"/>
      <c r="I124" s="134"/>
      <c r="J124" s="85"/>
      <c r="K124" s="240"/>
      <c r="L124" s="219"/>
      <c r="M124" s="153"/>
      <c r="N124" s="219"/>
      <c r="O124" s="153"/>
      <c r="P124" s="219"/>
    </row>
    <row r="125" spans="1:17" ht="15" customHeight="1">
      <c r="A125" s="13">
        <v>641000</v>
      </c>
      <c r="B125" s="88"/>
      <c r="C125" s="64"/>
      <c r="D125" s="118"/>
      <c r="E125" s="119"/>
      <c r="F125" s="135"/>
      <c r="G125" s="64"/>
      <c r="H125" s="118"/>
      <c r="I125" s="119"/>
      <c r="J125" s="135"/>
      <c r="K125" s="234"/>
      <c r="L125" s="219"/>
      <c r="M125" s="153"/>
      <c r="N125" s="219"/>
      <c r="O125" s="153"/>
      <c r="P125" s="219"/>
    </row>
    <row r="126" spans="1:17" ht="15" customHeight="1">
      <c r="B126" s="88"/>
      <c r="C126" s="64"/>
      <c r="D126" s="118"/>
      <c r="E126" s="119"/>
      <c r="F126" s="135"/>
      <c r="G126" s="64"/>
      <c r="H126" s="118"/>
      <c r="I126" s="119"/>
      <c r="J126" s="135"/>
      <c r="K126" s="234"/>
      <c r="L126" s="219"/>
      <c r="M126" s="153"/>
      <c r="N126" s="219"/>
      <c r="O126" s="153"/>
      <c r="P126" s="219"/>
    </row>
    <row r="127" spans="1:17" ht="15" customHeight="1">
      <c r="B127" s="88"/>
      <c r="C127" s="64"/>
      <c r="D127" s="118"/>
      <c r="E127" s="119"/>
      <c r="F127" s="135"/>
      <c r="G127" s="64"/>
      <c r="H127" s="118"/>
      <c r="I127" s="119"/>
      <c r="J127" s="135"/>
      <c r="K127" s="234"/>
      <c r="L127" s="219"/>
      <c r="M127" s="153"/>
      <c r="N127" s="219"/>
      <c r="O127" s="153"/>
      <c r="P127" s="219"/>
    </row>
    <row r="128" spans="1:17" ht="15" customHeight="1">
      <c r="B128" s="63"/>
      <c r="C128" s="64"/>
      <c r="D128" s="118"/>
      <c r="E128" s="119"/>
      <c r="F128" s="135"/>
      <c r="G128" s="64"/>
      <c r="H128" s="118"/>
      <c r="I128" s="119"/>
      <c r="J128" s="135"/>
      <c r="K128" s="234"/>
      <c r="L128" s="219"/>
      <c r="M128" s="153"/>
      <c r="N128" s="219"/>
      <c r="O128" s="153"/>
      <c r="P128" s="219"/>
    </row>
    <row r="129" spans="1:17" ht="20.100000000000001" customHeight="1">
      <c r="B129" s="141"/>
      <c r="C129" s="142"/>
      <c r="D129" s="143"/>
      <c r="E129" s="144"/>
      <c r="F129" s="145"/>
      <c r="G129" s="142"/>
      <c r="H129" s="143"/>
      <c r="I129" s="144"/>
      <c r="J129" s="145"/>
      <c r="K129" s="261"/>
      <c r="L129" s="219"/>
      <c r="M129" s="21">
        <f>+C129</f>
        <v>0</v>
      </c>
      <c r="N129" s="219"/>
      <c r="O129" s="21">
        <v>534262.22000000009</v>
      </c>
      <c r="P129" s="219"/>
    </row>
    <row r="130" spans="1:17" ht="17.100000000000001" customHeight="1">
      <c r="A130" s="13">
        <v>645101</v>
      </c>
      <c r="B130" s="88"/>
      <c r="C130" s="64"/>
      <c r="D130" s="118"/>
      <c r="E130" s="119"/>
      <c r="F130" s="135"/>
      <c r="G130" s="64"/>
      <c r="H130" s="118"/>
      <c r="I130" s="119"/>
      <c r="J130" s="135"/>
      <c r="K130" s="234"/>
      <c r="L130" s="219"/>
      <c r="M130" s="153" t="e">
        <f t="shared" ref="M130:M139" si="1">+$C130/$C$129*M$129</f>
        <v>#DIV/0!</v>
      </c>
      <c r="N130" s="219"/>
      <c r="O130" s="153">
        <v>149737.03</v>
      </c>
      <c r="P130" s="219"/>
    </row>
    <row r="131" spans="1:17" ht="17.100000000000001" customHeight="1">
      <c r="A131" s="13">
        <v>64531</v>
      </c>
      <c r="B131" s="88"/>
      <c r="C131" s="64"/>
      <c r="D131" s="118"/>
      <c r="E131" s="119"/>
      <c r="F131" s="135"/>
      <c r="G131" s="64"/>
      <c r="H131" s="118"/>
      <c r="I131" s="119"/>
      <c r="J131" s="135"/>
      <c r="K131" s="234"/>
      <c r="L131" s="219"/>
      <c r="M131" s="153" t="e">
        <f t="shared" si="1"/>
        <v>#DIV/0!</v>
      </c>
      <c r="N131" s="219"/>
      <c r="O131" s="153">
        <v>32592.35</v>
      </c>
      <c r="P131" s="219"/>
    </row>
    <row r="132" spans="1:17" ht="17.100000000000001" customHeight="1">
      <c r="A132" s="13">
        <v>645311</v>
      </c>
      <c r="B132" s="88"/>
      <c r="C132" s="64"/>
      <c r="D132" s="118"/>
      <c r="E132" s="119"/>
      <c r="F132" s="135"/>
      <c r="G132" s="64"/>
      <c r="H132" s="118"/>
      <c r="I132" s="119"/>
      <c r="J132" s="135"/>
      <c r="K132" s="234"/>
      <c r="L132" s="219"/>
      <c r="M132" s="153" t="e">
        <f t="shared" si="1"/>
        <v>#DIV/0!</v>
      </c>
      <c r="N132" s="219"/>
      <c r="O132" s="153">
        <v>4029.71</v>
      </c>
      <c r="P132" s="219"/>
    </row>
    <row r="133" spans="1:17" ht="17.100000000000001" customHeight="1">
      <c r="A133" s="13">
        <v>645408</v>
      </c>
      <c r="B133" s="88"/>
      <c r="C133" s="64"/>
      <c r="D133" s="118"/>
      <c r="E133" s="119"/>
      <c r="F133" s="135"/>
      <c r="G133" s="64"/>
      <c r="H133" s="118"/>
      <c r="I133" s="119"/>
      <c r="J133" s="135"/>
      <c r="K133" s="234"/>
      <c r="L133" s="219"/>
      <c r="M133" s="153" t="e">
        <f t="shared" si="1"/>
        <v>#DIV/0!</v>
      </c>
      <c r="N133" s="219"/>
      <c r="O133" s="153">
        <v>22013.26</v>
      </c>
      <c r="P133" s="219"/>
    </row>
    <row r="134" spans="1:17" ht="17.100000000000001" customHeight="1">
      <c r="B134" s="88"/>
      <c r="C134" s="64"/>
      <c r="D134" s="118"/>
      <c r="E134" s="119"/>
      <c r="F134" s="135"/>
      <c r="G134" s="64"/>
      <c r="H134" s="118"/>
      <c r="I134" s="119"/>
      <c r="J134" s="135"/>
      <c r="K134" s="234"/>
      <c r="L134" s="219"/>
      <c r="M134" s="153" t="e">
        <f t="shared" si="1"/>
        <v>#DIV/0!</v>
      </c>
      <c r="N134" s="219"/>
      <c r="O134" s="153">
        <v>1632.72</v>
      </c>
      <c r="P134" s="219"/>
    </row>
    <row r="135" spans="1:17" ht="17.100000000000001" customHeight="1">
      <c r="A135" s="13">
        <v>645600</v>
      </c>
      <c r="B135" s="88"/>
      <c r="C135" s="64"/>
      <c r="D135" s="118"/>
      <c r="E135" s="119"/>
      <c r="F135" s="135"/>
      <c r="G135" s="64"/>
      <c r="H135" s="118"/>
      <c r="I135" s="119"/>
      <c r="J135" s="135"/>
      <c r="K135" s="234"/>
      <c r="L135" s="219"/>
      <c r="M135" s="153" t="e">
        <f t="shared" si="1"/>
        <v>#DIV/0!</v>
      </c>
      <c r="N135" s="219"/>
      <c r="O135" s="153">
        <v>1016</v>
      </c>
      <c r="P135" s="219"/>
    </row>
    <row r="136" spans="1:17" ht="17.100000000000001" customHeight="1">
      <c r="A136" s="13">
        <v>645000</v>
      </c>
      <c r="B136" s="88"/>
      <c r="C136" s="64"/>
      <c r="D136" s="118"/>
      <c r="E136" s="119"/>
      <c r="F136" s="135"/>
      <c r="G136" s="64"/>
      <c r="H136" s="118"/>
      <c r="I136" s="119"/>
      <c r="J136" s="135"/>
      <c r="K136" s="234"/>
      <c r="L136" s="219"/>
      <c r="M136" s="153" t="e">
        <f t="shared" si="1"/>
        <v>#DIV/0!</v>
      </c>
      <c r="N136" s="219"/>
      <c r="O136" s="153">
        <v>0</v>
      </c>
      <c r="P136" s="219"/>
    </row>
    <row r="137" spans="1:17" ht="17.100000000000001" customHeight="1">
      <c r="B137" s="88"/>
      <c r="C137" s="64"/>
      <c r="D137" s="118"/>
      <c r="E137" s="119"/>
      <c r="F137" s="135"/>
      <c r="G137" s="64"/>
      <c r="H137" s="118"/>
      <c r="I137" s="119"/>
      <c r="J137" s="135"/>
      <c r="K137" s="234"/>
      <c r="L137" s="219"/>
      <c r="M137" s="153" t="e">
        <f t="shared" si="1"/>
        <v>#DIV/0!</v>
      </c>
      <c r="N137" s="219"/>
      <c r="O137" s="153">
        <v>576.5</v>
      </c>
      <c r="P137" s="219"/>
    </row>
    <row r="138" spans="1:17" ht="17.100000000000001" customHeight="1">
      <c r="B138" s="88"/>
      <c r="C138" s="64"/>
      <c r="D138" s="118"/>
      <c r="E138" s="119"/>
      <c r="F138" s="135"/>
      <c r="G138" s="64"/>
      <c r="H138" s="118"/>
      <c r="I138" s="119"/>
      <c r="J138" s="135"/>
      <c r="K138" s="234"/>
      <c r="L138" s="219"/>
      <c r="M138" s="153" t="e">
        <f t="shared" si="1"/>
        <v>#DIV/0!</v>
      </c>
      <c r="N138" s="219"/>
      <c r="O138" s="153">
        <v>2831</v>
      </c>
      <c r="P138" s="219"/>
    </row>
    <row r="139" spans="1:17" ht="17.100000000000001" customHeight="1">
      <c r="A139" s="13">
        <v>647008</v>
      </c>
      <c r="B139" s="88"/>
      <c r="C139" s="64"/>
      <c r="D139" s="118"/>
      <c r="E139" s="119"/>
      <c r="F139" s="135"/>
      <c r="G139" s="64"/>
      <c r="H139" s="118"/>
      <c r="I139" s="119"/>
      <c r="J139" s="135"/>
      <c r="K139" s="234"/>
      <c r="L139" s="219"/>
      <c r="M139" s="153" t="e">
        <f t="shared" si="1"/>
        <v>#DIV/0!</v>
      </c>
      <c r="N139" s="219"/>
      <c r="O139" s="153">
        <v>2336.4299999999998</v>
      </c>
      <c r="P139" s="219"/>
    </row>
    <row r="140" spans="1:17" ht="17.100000000000001" customHeight="1">
      <c r="B140" s="88"/>
      <c r="C140" s="64"/>
      <c r="D140" s="118"/>
      <c r="E140" s="119"/>
      <c r="F140" s="135"/>
      <c r="G140" s="64"/>
      <c r="H140" s="118"/>
      <c r="I140" s="119"/>
      <c r="J140" s="135"/>
      <c r="K140" s="234"/>
      <c r="L140" s="219"/>
      <c r="M140" s="153" t="e">
        <f>(+$C140/$C$129*M$129)/7*6</f>
        <v>#DIV/0!</v>
      </c>
      <c r="N140" s="219"/>
      <c r="O140" s="153">
        <v>-31429.293000000001</v>
      </c>
      <c r="P140" s="219"/>
    </row>
    <row r="141" spans="1:17" ht="20.100000000000001" customHeight="1">
      <c r="B141" s="141"/>
      <c r="C141" s="142"/>
      <c r="D141" s="143"/>
      <c r="E141" s="144"/>
      <c r="F141" s="145"/>
      <c r="G141" s="142"/>
      <c r="H141" s="143"/>
      <c r="I141" s="144"/>
      <c r="J141" s="145"/>
      <c r="K141" s="261"/>
      <c r="L141" s="219"/>
      <c r="M141" s="21" t="e">
        <f>SUM(M130:M140)</f>
        <v>#DIV/0!</v>
      </c>
      <c r="N141" s="219"/>
      <c r="O141" s="21">
        <v>185335.70699999999</v>
      </c>
      <c r="P141" s="219"/>
      <c r="Q141" s="7">
        <f>+O141-O140-O139-O138</f>
        <v>211597.57</v>
      </c>
    </row>
    <row r="142" spans="1:17" ht="17.100000000000001" customHeight="1">
      <c r="B142" s="63"/>
      <c r="C142" s="64"/>
      <c r="D142" s="65"/>
      <c r="E142" s="90"/>
      <c r="F142" s="146"/>
      <c r="G142" s="64"/>
      <c r="H142" s="65"/>
      <c r="I142" s="262"/>
      <c r="J142" s="91"/>
      <c r="K142" s="234"/>
      <c r="L142" s="219"/>
      <c r="M142" s="153">
        <v>38000</v>
      </c>
      <c r="N142" s="219"/>
      <c r="O142" s="153">
        <v>38000</v>
      </c>
      <c r="P142" s="219"/>
    </row>
    <row r="143" spans="1:17" ht="17.100000000000001" customHeight="1">
      <c r="B143" s="63"/>
      <c r="C143" s="64"/>
      <c r="D143" s="65"/>
      <c r="E143" s="90"/>
      <c r="F143" s="146"/>
      <c r="G143" s="64"/>
      <c r="H143" s="65"/>
      <c r="I143" s="262"/>
      <c r="J143" s="91"/>
      <c r="K143" s="234"/>
      <c r="L143" s="219"/>
      <c r="M143" s="153">
        <v>37000</v>
      </c>
      <c r="N143" s="219"/>
      <c r="O143" s="153">
        <v>37000</v>
      </c>
      <c r="P143" s="219"/>
    </row>
    <row r="144" spans="1:17" ht="20.100000000000001" customHeight="1">
      <c r="B144" s="147"/>
      <c r="C144" s="142"/>
      <c r="D144" s="143"/>
      <c r="E144" s="144"/>
      <c r="F144" s="145"/>
      <c r="G144" s="142"/>
      <c r="H144" s="143"/>
      <c r="I144" s="144"/>
      <c r="J144" s="145"/>
      <c r="K144" s="261"/>
      <c r="L144" s="219"/>
      <c r="M144" s="21">
        <f>SUM(M142:M143)</f>
        <v>75000</v>
      </c>
      <c r="N144" s="219"/>
      <c r="O144" s="21">
        <v>75000</v>
      </c>
      <c r="P144" s="219"/>
    </row>
    <row r="145" spans="1:16" ht="20.100000000000001" customHeight="1">
      <c r="B145" s="97"/>
      <c r="C145" s="83"/>
      <c r="D145" s="84"/>
      <c r="E145" s="86"/>
      <c r="F145" s="87"/>
      <c r="G145" s="83"/>
      <c r="H145" s="84"/>
      <c r="I145" s="86"/>
      <c r="J145" s="87"/>
      <c r="K145" s="241"/>
      <c r="L145" s="219"/>
      <c r="M145" s="260" t="e">
        <f>+M129+M141+M144</f>
        <v>#DIV/0!</v>
      </c>
      <c r="N145" s="219"/>
      <c r="O145" s="260">
        <v>794597.92700000014</v>
      </c>
      <c r="P145" s="219"/>
    </row>
    <row r="146" spans="1:16" ht="15" customHeight="1">
      <c r="B146" s="60"/>
      <c r="C146" s="30"/>
      <c r="F146" s="31"/>
      <c r="G146" s="30"/>
      <c r="H146" s="7"/>
      <c r="J146" s="31"/>
      <c r="K146" s="254"/>
      <c r="L146" s="219"/>
      <c r="M146" s="153"/>
      <c r="N146" s="219"/>
      <c r="O146" s="153"/>
      <c r="P146" s="219"/>
    </row>
    <row r="147" spans="1:16" ht="20.100000000000001" customHeight="1">
      <c r="B147" s="148"/>
      <c r="C147" s="126"/>
      <c r="D147" s="127"/>
      <c r="E147" s="128"/>
      <c r="F147" s="129"/>
      <c r="G147" s="126"/>
      <c r="H147" s="127"/>
      <c r="I147" s="128"/>
      <c r="J147" s="129"/>
      <c r="K147" s="256"/>
      <c r="L147" s="219"/>
      <c r="M147" s="257" t="e">
        <f>+M106-M122-M145</f>
        <v>#DIV/0!</v>
      </c>
      <c r="N147" s="219"/>
      <c r="O147" s="257">
        <v>19919.042036909494</v>
      </c>
      <c r="P147" s="219"/>
    </row>
    <row r="148" spans="1:16" ht="15" customHeight="1">
      <c r="B148" s="60"/>
      <c r="C148" s="30"/>
      <c r="F148" s="31"/>
      <c r="G148" s="30"/>
      <c r="H148" s="7"/>
      <c r="J148" s="31"/>
      <c r="K148" s="254"/>
      <c r="L148" s="219"/>
      <c r="M148" s="153"/>
      <c r="N148" s="219"/>
      <c r="O148" s="153"/>
      <c r="P148" s="219"/>
    </row>
    <row r="149" spans="1:16" ht="20.100000000000001" customHeight="1">
      <c r="A149" s="13">
        <v>681122</v>
      </c>
      <c r="B149" s="82"/>
      <c r="C149" s="83"/>
      <c r="D149" s="84"/>
      <c r="E149" s="86"/>
      <c r="F149" s="149"/>
      <c r="G149" s="83"/>
      <c r="H149" s="84"/>
      <c r="I149" s="86"/>
      <c r="J149" s="149"/>
      <c r="K149" s="240"/>
      <c r="L149" s="219"/>
      <c r="M149" s="7">
        <f>+C149</f>
        <v>0</v>
      </c>
      <c r="N149" s="219"/>
      <c r="O149" s="7">
        <v>18000</v>
      </c>
      <c r="P149" s="219"/>
    </row>
    <row r="150" spans="1:16" ht="20.100000000000001" customHeight="1">
      <c r="B150" s="82"/>
      <c r="C150" s="83"/>
      <c r="D150" s="84"/>
      <c r="E150" s="86"/>
      <c r="F150" s="149"/>
      <c r="G150" s="83"/>
      <c r="H150" s="84"/>
      <c r="I150" s="86"/>
      <c r="J150" s="149"/>
      <c r="K150" s="240"/>
      <c r="L150" s="219"/>
      <c r="M150" s="7">
        <f>+C150</f>
        <v>0</v>
      </c>
      <c r="N150" s="219"/>
      <c r="O150" s="7">
        <v>4200</v>
      </c>
      <c r="P150" s="219"/>
    </row>
    <row r="151" spans="1:16" ht="20.100000000000001" customHeight="1">
      <c r="B151" s="60"/>
      <c r="C151" s="30"/>
      <c r="F151" s="31"/>
      <c r="G151" s="30"/>
      <c r="H151" s="7"/>
      <c r="J151" s="31"/>
      <c r="K151" s="254"/>
      <c r="L151" s="219"/>
      <c r="M151" s="153"/>
      <c r="N151" s="219"/>
      <c r="O151" s="153"/>
      <c r="P151" s="219"/>
    </row>
    <row r="152" spans="1:16" ht="20.100000000000001" customHeight="1">
      <c r="A152" s="13">
        <v>758000</v>
      </c>
      <c r="B152" s="24"/>
      <c r="C152" s="25"/>
      <c r="D152" s="26"/>
      <c r="E152" s="73"/>
      <c r="F152" s="33"/>
      <c r="G152" s="25"/>
      <c r="H152" s="26"/>
      <c r="I152" s="73"/>
      <c r="J152" s="33"/>
      <c r="K152" s="236"/>
      <c r="L152" s="219"/>
      <c r="M152" s="153">
        <f>+C152</f>
        <v>0</v>
      </c>
      <c r="N152" s="219"/>
      <c r="O152" s="153">
        <v>5814</v>
      </c>
      <c r="P152" s="219"/>
    </row>
    <row r="153" spans="1:16" ht="20.100000000000001" customHeight="1">
      <c r="A153" s="13" t="s">
        <v>126</v>
      </c>
      <c r="B153" s="82"/>
      <c r="C153" s="83"/>
      <c r="D153" s="84"/>
      <c r="E153" s="86"/>
      <c r="F153" s="87"/>
      <c r="G153" s="83"/>
      <c r="H153" s="84"/>
      <c r="I153" s="86"/>
      <c r="J153" s="87"/>
      <c r="K153" s="240"/>
      <c r="L153" s="219"/>
      <c r="M153" s="153">
        <f>+C153</f>
        <v>0</v>
      </c>
      <c r="N153" s="219"/>
      <c r="O153" s="153">
        <v>3451.9399999999996</v>
      </c>
      <c r="P153" s="219"/>
    </row>
    <row r="154" spans="1:16" ht="15" customHeight="1">
      <c r="B154" s="60"/>
      <c r="C154" s="30"/>
      <c r="F154" s="31"/>
      <c r="G154" s="30"/>
      <c r="H154" s="7"/>
      <c r="J154" s="31"/>
      <c r="K154" s="254"/>
      <c r="L154" s="219"/>
      <c r="M154" s="153"/>
      <c r="N154" s="219"/>
      <c r="O154" s="153"/>
      <c r="P154" s="219"/>
    </row>
    <row r="155" spans="1:16" ht="15" customHeight="1">
      <c r="B155" s="60"/>
      <c r="C155" s="30"/>
      <c r="F155" s="31"/>
      <c r="G155" s="30"/>
      <c r="H155" s="7"/>
      <c r="J155" s="31"/>
      <c r="K155" s="254"/>
      <c r="L155" s="219"/>
      <c r="M155" s="153"/>
      <c r="N155" s="219"/>
      <c r="O155" s="153"/>
      <c r="P155" s="219"/>
    </row>
    <row r="156" spans="1:16" ht="20.100000000000001" customHeight="1">
      <c r="B156" s="67"/>
      <c r="C156" s="68"/>
      <c r="D156" s="69"/>
      <c r="E156" s="70"/>
      <c r="F156" s="71"/>
      <c r="G156" s="68"/>
      <c r="H156" s="69"/>
      <c r="I156" s="70"/>
      <c r="J156" s="71"/>
      <c r="K156" s="235"/>
      <c r="L156" s="219"/>
      <c r="M156" s="257" t="e">
        <f>+M147-M149-M150+M152-M153</f>
        <v>#DIV/0!</v>
      </c>
      <c r="N156" s="219"/>
      <c r="O156" s="257">
        <v>81.102036909494018</v>
      </c>
      <c r="P156" s="219"/>
    </row>
    <row r="157" spans="1:16" ht="15" customHeight="1">
      <c r="B157" s="60"/>
      <c r="C157" s="30"/>
      <c r="F157" s="31"/>
      <c r="G157" s="30"/>
      <c r="H157" s="7"/>
      <c r="J157" s="31"/>
      <c r="K157" s="254"/>
      <c r="L157" s="219"/>
      <c r="M157" s="153"/>
      <c r="N157" s="219"/>
      <c r="O157" s="153"/>
      <c r="P157" s="219"/>
    </row>
    <row r="158" spans="1:16" ht="20.100000000000001" customHeight="1">
      <c r="B158" s="24"/>
      <c r="C158" s="25"/>
      <c r="D158" s="26"/>
      <c r="E158" s="73"/>
      <c r="F158" s="33"/>
      <c r="G158" s="25"/>
      <c r="H158" s="26"/>
      <c r="I158" s="73"/>
      <c r="J158" s="33"/>
      <c r="K158" s="236"/>
      <c r="L158" s="219"/>
      <c r="M158" s="153">
        <f>+C158</f>
        <v>0</v>
      </c>
      <c r="N158" s="219"/>
      <c r="O158" s="153">
        <v>0</v>
      </c>
      <c r="P158" s="219"/>
    </row>
    <row r="159" spans="1:16" ht="21" customHeight="1">
      <c r="B159" s="82"/>
      <c r="C159" s="83"/>
      <c r="D159" s="84"/>
      <c r="E159" s="134"/>
      <c r="F159" s="85"/>
      <c r="G159" s="83"/>
      <c r="H159" s="84"/>
      <c r="I159" s="134"/>
      <c r="J159" s="85"/>
      <c r="K159" s="240"/>
      <c r="L159" s="219"/>
      <c r="M159" s="153">
        <f>+C159</f>
        <v>0</v>
      </c>
      <c r="N159" s="219"/>
      <c r="O159" s="153">
        <v>294.60000000000002</v>
      </c>
      <c r="P159" s="219"/>
    </row>
    <row r="160" spans="1:16" ht="15" customHeight="1">
      <c r="B160" s="60"/>
      <c r="C160" s="30"/>
      <c r="F160" s="31"/>
      <c r="G160" s="30"/>
      <c r="H160" s="7"/>
      <c r="J160" s="31"/>
      <c r="K160" s="226"/>
      <c r="L160" s="219"/>
      <c r="M160" s="153"/>
      <c r="N160" s="219"/>
      <c r="O160" s="153"/>
      <c r="P160" s="219"/>
    </row>
    <row r="161" spans="1:16" ht="20.100000000000001" customHeight="1">
      <c r="A161" s="13" t="s">
        <v>127</v>
      </c>
      <c r="B161" s="72"/>
      <c r="C161" s="25"/>
      <c r="D161" s="26"/>
      <c r="E161" s="73"/>
      <c r="F161" s="33"/>
      <c r="G161" s="25"/>
      <c r="H161" s="26"/>
      <c r="I161" s="73"/>
      <c r="J161" s="33"/>
      <c r="K161" s="236"/>
      <c r="L161" s="219"/>
      <c r="M161" s="153">
        <f>+C161</f>
        <v>0</v>
      </c>
      <c r="N161" s="219"/>
      <c r="O161" s="153">
        <v>1878.76</v>
      </c>
      <c r="P161" s="219"/>
    </row>
    <row r="162" spans="1:16" ht="20.100000000000001" customHeight="1">
      <c r="A162" s="13">
        <v>746</v>
      </c>
      <c r="B162" s="24"/>
      <c r="C162" s="25"/>
      <c r="D162" s="26"/>
      <c r="E162" s="73"/>
      <c r="F162" s="33"/>
      <c r="G162" s="25"/>
      <c r="H162" s="26"/>
      <c r="I162" s="73"/>
      <c r="J162" s="33"/>
      <c r="K162" s="236"/>
      <c r="L162" s="219"/>
      <c r="M162" s="153"/>
      <c r="N162" s="219"/>
      <c r="O162" s="153"/>
      <c r="P162" s="219"/>
    </row>
    <row r="163" spans="1:16" ht="20.100000000000001" customHeight="1">
      <c r="A163" s="13">
        <v>67</v>
      </c>
      <c r="B163" s="82"/>
      <c r="C163" s="83"/>
      <c r="D163" s="84"/>
      <c r="E163" s="86"/>
      <c r="F163" s="87"/>
      <c r="G163" s="83"/>
      <c r="H163" s="84"/>
      <c r="I163" s="86"/>
      <c r="J163" s="87"/>
      <c r="K163" s="240"/>
      <c r="L163" s="219"/>
      <c r="M163" s="153">
        <f>+C163</f>
        <v>0</v>
      </c>
      <c r="N163" s="219"/>
      <c r="O163" s="153">
        <v>0</v>
      </c>
      <c r="P163" s="219"/>
    </row>
    <row r="164" spans="1:16" ht="15" customHeight="1">
      <c r="B164" s="60"/>
      <c r="C164" s="30"/>
      <c r="F164" s="31"/>
      <c r="G164" s="30"/>
      <c r="H164" s="7"/>
      <c r="J164" s="31"/>
      <c r="K164" s="226"/>
      <c r="L164" s="219"/>
      <c r="M164" s="153"/>
      <c r="N164" s="219"/>
      <c r="O164" s="153"/>
      <c r="P164" s="219"/>
    </row>
    <row r="165" spans="1:16" ht="20.100000000000001" customHeight="1">
      <c r="B165" s="148"/>
      <c r="C165" s="126"/>
      <c r="D165" s="127"/>
      <c r="E165" s="128"/>
      <c r="F165" s="129"/>
      <c r="G165" s="126"/>
      <c r="H165" s="127"/>
      <c r="I165" s="128"/>
      <c r="J165" s="129"/>
      <c r="K165" s="256"/>
      <c r="L165" s="219"/>
      <c r="M165" s="257" t="e">
        <f>+M156+M158+M161+M162+M163-M159</f>
        <v>#DIV/0!</v>
      </c>
      <c r="N165" s="219"/>
      <c r="O165" s="257">
        <v>1665.2620369094939</v>
      </c>
      <c r="P165" s="219"/>
    </row>
    <row r="166" spans="1:16" ht="15" customHeight="1">
      <c r="B166" s="150"/>
      <c r="C166" s="151"/>
    </row>
    <row r="167" spans="1:16" ht="15" customHeight="1">
      <c r="B167" s="263"/>
      <c r="C167" s="152"/>
      <c r="O167" s="7">
        <v>134.26203690949387</v>
      </c>
    </row>
    <row r="168" spans="1:16" ht="15" customHeight="1">
      <c r="B168" s="263"/>
      <c r="C168" s="152"/>
    </row>
    <row r="169" spans="1:16" ht="15" customHeight="1">
      <c r="G169" s="7"/>
    </row>
    <row r="170" spans="1:16" ht="15" customHeight="1"/>
    <row r="171" spans="1:16" ht="15" customHeight="1"/>
    <row r="172" spans="1:16" ht="15" customHeight="1"/>
    <row r="173" spans="1:16" ht="15" customHeight="1"/>
    <row r="174" spans="1:16" ht="15" customHeight="1"/>
    <row r="175" spans="1:16" ht="15" customHeight="1"/>
    <row r="176" spans="1:1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</sheetData>
  <pageMargins left="0.39370078740157483" right="0.39370078740157483" top="0.23622047244094491" bottom="0.23622047244094491" header="0" footer="0"/>
  <pageSetup paperSize="8" fitToHeight="0" orientation="portrait" cellComments="asDisplayed" errors="dash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BAL 2018</vt:lpstr>
      <vt:lpstr>TBE</vt:lpstr>
      <vt:lpstr>Feuil1</vt:lpstr>
      <vt:lpstr>BDG 18</vt:lpstr>
      <vt:lpstr>'BDG 18'!Impression_des_titres</vt:lpstr>
      <vt:lpstr>'BAL 2018'!Zone_d_impression</vt:lpstr>
      <vt:lpstr>'BDG 18'!Zone_d_impression</vt:lpstr>
      <vt:lpstr>TBE!Zone_d_impression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cp:lastPrinted>2018-08-23T06:59:27Z</cp:lastPrinted>
  <dcterms:created xsi:type="dcterms:W3CDTF">2016-11-30T16:01:21Z</dcterms:created>
  <dcterms:modified xsi:type="dcterms:W3CDTF">2018-08-24T05:45:40Z</dcterms:modified>
</cp:coreProperties>
</file>