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activeX/activeX7.xml" ContentType="application/vnd.ms-office.activeX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68" windowWidth="21312" windowHeight="9912" activeTab="3"/>
  </bookViews>
  <sheets>
    <sheet name="SITU 1" sheetId="1" r:id="rId1"/>
    <sheet name="SITU 2" sheetId="4" r:id="rId2"/>
    <sheet name="BILAN" sheetId="9" r:id="rId3"/>
    <sheet name="FEUILLE DE TRAVAIL" sheetId="8" r:id="rId4"/>
    <sheet name="CHARGE" sheetId="3" r:id="rId5"/>
  </sheets>
  <externalReferences>
    <externalReference r:id="rId6"/>
  </externalReferences>
  <definedNames>
    <definedName name="_xlnm.Print_Area" localSheetId="4">CHARGE!$A$1:$N$70</definedName>
    <definedName name="_xlnm.Print_Area" localSheetId="0">'SITU 1'!$A$1:$I$3</definedName>
  </definedNames>
  <calcPr calcId="125725"/>
</workbook>
</file>

<file path=xl/calcChain.xml><?xml version="1.0" encoding="utf-8"?>
<calcChain xmlns="http://schemas.openxmlformats.org/spreadsheetml/2006/main">
  <c r="P1" i="3"/>
  <c r="G4" s="1"/>
  <c r="F4" s="1"/>
  <c r="E4" s="1"/>
  <c r="H69" l="1"/>
  <c r="D69"/>
  <c r="H68"/>
  <c r="D68"/>
  <c r="D67"/>
  <c r="H66"/>
  <c r="D66"/>
  <c r="H65"/>
  <c r="J65" s="1"/>
  <c r="D65"/>
  <c r="H64"/>
  <c r="D64"/>
  <c r="H63"/>
  <c r="J63" s="1"/>
  <c r="D63"/>
  <c r="H62"/>
  <c r="D62"/>
  <c r="D61"/>
  <c r="H41"/>
  <c r="D41"/>
  <c r="H40"/>
  <c r="D40"/>
  <c r="D39"/>
  <c r="D38"/>
  <c r="J37"/>
  <c r="D37"/>
  <c r="H36"/>
  <c r="D36"/>
  <c r="D35"/>
  <c r="H34"/>
  <c r="D34"/>
  <c r="D33"/>
  <c r="F70" l="1"/>
  <c r="H67"/>
  <c r="E70"/>
  <c r="D70"/>
  <c r="E42"/>
  <c r="F42"/>
  <c r="H33"/>
  <c r="H37"/>
  <c r="D42"/>
  <c r="H61"/>
  <c r="H35"/>
  <c r="H39"/>
  <c r="H38"/>
  <c r="G225" i="8"/>
  <c r="G226"/>
  <c r="G227"/>
  <c r="G224"/>
  <c r="F227"/>
  <c r="F225"/>
  <c r="H225" l="1"/>
  <c r="H227"/>
  <c r="H42" i="3"/>
  <c r="H70"/>
  <c r="H222" i="8"/>
  <c r="H221"/>
  <c r="H220"/>
  <c r="H219"/>
  <c r="H197"/>
  <c r="H196"/>
  <c r="H195"/>
  <c r="H194"/>
  <c r="H164"/>
  <c r="H163"/>
  <c r="H162"/>
  <c r="H161"/>
  <c r="H141"/>
  <c r="H140"/>
  <c r="H139"/>
  <c r="G66" i="3" s="1"/>
  <c r="H138" i="8"/>
  <c r="H114"/>
  <c r="H112"/>
  <c r="H102"/>
  <c r="G36" i="3" s="1"/>
  <c r="H101" i="8"/>
  <c r="H100"/>
  <c r="G64" i="3" s="1"/>
  <c r="J64" s="1"/>
  <c r="H78" i="8"/>
  <c r="G35" i="3" s="1"/>
  <c r="H77" i="8"/>
  <c r="H76"/>
  <c r="G63" i="3" s="1"/>
  <c r="I63" s="1"/>
  <c r="H75" i="8"/>
  <c r="H56"/>
  <c r="G34" i="3" s="1"/>
  <c r="H54" i="8"/>
  <c r="G62" i="3" s="1"/>
  <c r="H53" i="8"/>
  <c r="H21"/>
  <c r="G61" i="3" s="1"/>
  <c r="I61" s="1"/>
  <c r="H22" i="8"/>
  <c r="H23"/>
  <c r="G33" i="3" s="1"/>
  <c r="G37" l="1"/>
  <c r="I37" s="1"/>
  <c r="G65"/>
  <c r="I65" s="1"/>
  <c r="J61"/>
  <c r="I35"/>
  <c r="J35"/>
  <c r="I33"/>
  <c r="J33"/>
  <c r="G41"/>
  <c r="G69"/>
  <c r="G40"/>
  <c r="G68"/>
  <c r="G67"/>
  <c r="G39"/>
  <c r="G38"/>
  <c r="I36"/>
  <c r="J36"/>
  <c r="I64"/>
  <c r="I34"/>
  <c r="J34"/>
  <c r="I62"/>
  <c r="J62"/>
  <c r="G70" l="1"/>
  <c r="J70" s="1"/>
  <c r="I41"/>
  <c r="J41"/>
  <c r="I69"/>
  <c r="J69"/>
  <c r="I68"/>
  <c r="J68"/>
  <c r="I40"/>
  <c r="J40"/>
  <c r="I39"/>
  <c r="J39"/>
  <c r="G42"/>
  <c r="J42" s="1"/>
  <c r="I67"/>
  <c r="J67"/>
  <c r="I66"/>
  <c r="I70" s="1"/>
  <c r="J66"/>
  <c r="I38"/>
  <c r="J38"/>
  <c r="I42" l="1"/>
  <c r="H55" i="8" l="1"/>
  <c r="D56" i="3"/>
  <c r="D55"/>
  <c r="D54"/>
  <c r="D53"/>
  <c r="D52"/>
  <c r="D51"/>
  <c r="D50"/>
  <c r="D49"/>
  <c r="D48"/>
  <c r="H99" i="8" l="1"/>
  <c r="K65" i="3" l="1"/>
  <c r="K37"/>
  <c r="D24"/>
  <c r="D9"/>
  <c r="G115" i="8"/>
  <c r="F115"/>
  <c r="H111" l="1"/>
  <c r="G52" i="3" s="1"/>
  <c r="M65" s="1"/>
  <c r="F224" i="8"/>
  <c r="H113"/>
  <c r="G24" i="3" s="1"/>
  <c r="M37" s="1"/>
  <c r="F226" i="8"/>
  <c r="H226" s="1"/>
  <c r="I52" i="3"/>
  <c r="J24"/>
  <c r="L37"/>
  <c r="H52"/>
  <c r="J52" s="1"/>
  <c r="L65"/>
  <c r="H24"/>
  <c r="J9"/>
  <c r="H9"/>
  <c r="H115" i="8"/>
  <c r="G9" i="3" s="1"/>
  <c r="I24" l="1"/>
  <c r="I9"/>
  <c r="D28"/>
  <c r="D27"/>
  <c r="D26"/>
  <c r="D25"/>
  <c r="D23"/>
  <c r="D22"/>
  <c r="D21"/>
  <c r="D20"/>
  <c r="D13"/>
  <c r="D12"/>
  <c r="D11"/>
  <c r="D10"/>
  <c r="D8"/>
  <c r="D7"/>
  <c r="D6"/>
  <c r="D5"/>
  <c r="D57" l="1"/>
  <c r="D29"/>
  <c r="D14"/>
  <c r="L69"/>
  <c r="L68"/>
  <c r="L67"/>
  <c r="L66"/>
  <c r="L64"/>
  <c r="L63"/>
  <c r="L62"/>
  <c r="L61"/>
  <c r="K69"/>
  <c r="K68"/>
  <c r="K67"/>
  <c r="K66"/>
  <c r="K64"/>
  <c r="K63"/>
  <c r="K62"/>
  <c r="K61"/>
  <c r="K41"/>
  <c r="K40"/>
  <c r="K39"/>
  <c r="K38"/>
  <c r="K36"/>
  <c r="K35"/>
  <c r="K34"/>
  <c r="K33"/>
  <c r="L70" l="1"/>
  <c r="K70"/>
  <c r="K42"/>
  <c r="L36"/>
  <c r="L41"/>
  <c r="L33"/>
  <c r="L38"/>
  <c r="L34"/>
  <c r="L39"/>
  <c r="L35"/>
  <c r="L40"/>
  <c r="L42" l="1"/>
  <c r="H48" l="1"/>
  <c r="H20"/>
  <c r="H5"/>
  <c r="F57"/>
  <c r="E57"/>
  <c r="F29"/>
  <c r="E29"/>
  <c r="F14"/>
  <c r="E14"/>
  <c r="G24" i="8"/>
  <c r="F24"/>
  <c r="G20" i="3"/>
  <c r="H20" i="8"/>
  <c r="G48" i="3" s="1"/>
  <c r="M61" s="1"/>
  <c r="M33" l="1"/>
  <c r="J20"/>
  <c r="J48"/>
  <c r="H24" i="8"/>
  <c r="G5" i="3" s="1"/>
  <c r="J5" s="1"/>
  <c r="I20"/>
  <c r="I48"/>
  <c r="I5" l="1"/>
  <c r="H22" l="1"/>
  <c r="H23"/>
  <c r="H25"/>
  <c r="H26"/>
  <c r="H27"/>
  <c r="H28"/>
  <c r="H21"/>
  <c r="H29" l="1"/>
  <c r="G28"/>
  <c r="G27"/>
  <c r="G55"/>
  <c r="M68" s="1"/>
  <c r="G26"/>
  <c r="G54"/>
  <c r="M67" s="1"/>
  <c r="G53"/>
  <c r="M66" s="1"/>
  <c r="G23"/>
  <c r="G51"/>
  <c r="G21"/>
  <c r="G49"/>
  <c r="M62" s="1"/>
  <c r="G25"/>
  <c r="G22"/>
  <c r="G50"/>
  <c r="G223" i="8"/>
  <c r="F223"/>
  <c r="G198"/>
  <c r="F198"/>
  <c r="G165"/>
  <c r="F165"/>
  <c r="G142"/>
  <c r="F142"/>
  <c r="G103"/>
  <c r="F103"/>
  <c r="G79"/>
  <c r="F79"/>
  <c r="G57"/>
  <c r="F57"/>
  <c r="H50" i="3"/>
  <c r="J50" s="1"/>
  <c r="H51"/>
  <c r="J51" s="1"/>
  <c r="H53"/>
  <c r="H54"/>
  <c r="H55"/>
  <c r="J55" s="1"/>
  <c r="H56"/>
  <c r="H49"/>
  <c r="E19"/>
  <c r="H7"/>
  <c r="F228" i="8" l="1"/>
  <c r="F229" s="1"/>
  <c r="G228"/>
  <c r="I25" i="3"/>
  <c r="M38"/>
  <c r="J25"/>
  <c r="I23"/>
  <c r="M36"/>
  <c r="J23"/>
  <c r="I27"/>
  <c r="M40"/>
  <c r="J27"/>
  <c r="M41"/>
  <c r="J28"/>
  <c r="I50"/>
  <c r="M63"/>
  <c r="I22"/>
  <c r="M35"/>
  <c r="J22"/>
  <c r="I51"/>
  <c r="M64"/>
  <c r="I26"/>
  <c r="M39"/>
  <c r="J26"/>
  <c r="M34"/>
  <c r="J21"/>
  <c r="I55"/>
  <c r="I53"/>
  <c r="E47"/>
  <c r="E32"/>
  <c r="I54"/>
  <c r="J54"/>
  <c r="J49"/>
  <c r="I28"/>
  <c r="J53"/>
  <c r="H165" i="8"/>
  <c r="G11" i="3" s="1"/>
  <c r="H57"/>
  <c r="G56"/>
  <c r="M69" s="1"/>
  <c r="H224" i="8"/>
  <c r="H79"/>
  <c r="G7" i="3" s="1"/>
  <c r="J7" s="1"/>
  <c r="H198" i="8"/>
  <c r="G12" i="3" s="1"/>
  <c r="H142" i="8"/>
  <c r="G10" i="3" s="1"/>
  <c r="H57" i="8"/>
  <c r="G6" i="3" s="1"/>
  <c r="I21"/>
  <c r="G29"/>
  <c r="J29" s="1"/>
  <c r="G19"/>
  <c r="I4"/>
  <c r="I19" s="1"/>
  <c r="H4"/>
  <c r="H19" s="1"/>
  <c r="F19"/>
  <c r="H223" i="8"/>
  <c r="G13" i="3" s="1"/>
  <c r="I49"/>
  <c r="H103" i="8"/>
  <c r="G8" i="3" s="1"/>
  <c r="M70" l="1"/>
  <c r="H228" i="8"/>
  <c r="G229"/>
  <c r="H229" s="1"/>
  <c r="M42" i="3"/>
  <c r="E60"/>
  <c r="K60" s="1"/>
  <c r="K32"/>
  <c r="G47"/>
  <c r="G32"/>
  <c r="F47"/>
  <c r="F32"/>
  <c r="H47"/>
  <c r="H32"/>
  <c r="H60" s="1"/>
  <c r="I47"/>
  <c r="I32"/>
  <c r="I60" s="1"/>
  <c r="I56"/>
  <c r="I57" s="1"/>
  <c r="I29"/>
  <c r="J6"/>
  <c r="J56"/>
  <c r="G57"/>
  <c r="J57" s="1"/>
  <c r="I7"/>
  <c r="G14"/>
  <c r="J14" s="1"/>
  <c r="H13"/>
  <c r="H12"/>
  <c r="H11"/>
  <c r="H10"/>
  <c r="H8"/>
  <c r="H6"/>
  <c r="G60" l="1"/>
  <c r="M60" s="1"/>
  <c r="M32"/>
  <c r="F60"/>
  <c r="L60" s="1"/>
  <c r="L32"/>
  <c r="H14"/>
  <c r="I13"/>
  <c r="I8"/>
  <c r="I6"/>
  <c r="I11"/>
  <c r="J11"/>
  <c r="J8"/>
  <c r="J13"/>
  <c r="I10" l="1"/>
  <c r="I12"/>
  <c r="J10"/>
  <c r="J12"/>
  <c r="I14" l="1"/>
</calcChain>
</file>

<file path=xl/sharedStrings.xml><?xml version="1.0" encoding="utf-8"?>
<sst xmlns="http://schemas.openxmlformats.org/spreadsheetml/2006/main" count="423" uniqueCount="63">
  <si>
    <t>Centre</t>
  </si>
  <si>
    <t>Nature</t>
  </si>
  <si>
    <t>Date</t>
  </si>
  <si>
    <t>Journal</t>
  </si>
  <si>
    <t>Libellé de l'écriture</t>
  </si>
  <si>
    <t>Débit</t>
  </si>
  <si>
    <t>Crédit</t>
  </si>
  <si>
    <t>Solde</t>
  </si>
  <si>
    <t>Pièce</t>
  </si>
  <si>
    <t/>
  </si>
  <si>
    <t>Total du compte : 60632001</t>
  </si>
  <si>
    <t>Total général</t>
  </si>
  <si>
    <t xml:space="preserve">Description </t>
  </si>
  <si>
    <t>Structure</t>
  </si>
  <si>
    <t>ANNEES</t>
  </si>
  <si>
    <t>VAR en %</t>
  </si>
  <si>
    <t>compte</t>
  </si>
  <si>
    <t>TOTAL GENERAL</t>
  </si>
  <si>
    <t>SITU 1</t>
  </si>
  <si>
    <t>SITU 2</t>
  </si>
  <si>
    <t>SIUTATION AU 31 AOUT</t>
  </si>
  <si>
    <t>BILAN</t>
  </si>
  <si>
    <t xml:space="preserve"> Mensuel </t>
  </si>
  <si>
    <t xml:space="preserve">  Mensuel </t>
  </si>
  <si>
    <t>HUIT MOIS</t>
  </si>
  <si>
    <t>TOTAL SITU 1</t>
  </si>
  <si>
    <t>TOTAL SITU 2</t>
  </si>
  <si>
    <t xml:space="preserve">SITUATION AU 30 AVRIL </t>
  </si>
  <si>
    <t>QUATRE MOIS</t>
  </si>
  <si>
    <t>ECART</t>
  </si>
  <si>
    <t>BUDGET</t>
  </si>
  <si>
    <t>Courbes</t>
  </si>
  <si>
    <t>REEL SITU 1</t>
  </si>
  <si>
    <t>REEL SITU 2</t>
  </si>
  <si>
    <t>TOTAL REEL SITU 1</t>
  </si>
  <si>
    <t>TOTAL REEL SITU 2</t>
  </si>
  <si>
    <t>TOTAL COMPTABILITE SITU 1</t>
  </si>
  <si>
    <t>TOTAL  SITU 1</t>
  </si>
  <si>
    <t>TOTAL COMPTABILITE SITU 2</t>
  </si>
  <si>
    <t>?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</si>
  <si>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</si>
  <si>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</si>
  <si>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</si>
  <si>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</si>
  <si>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</si>
  <si>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</si>
  <si>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</si>
  <si>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</si>
  <si>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</si>
  <si>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TOTAL DU CENTRE : R9</t>
  </si>
  <si>
    <t>TOTAL DU CENTRE : R8</t>
  </si>
  <si>
    <t>TOTAL DU CENTRE : R7</t>
  </si>
  <si>
    <t>TOTAL DU CENTRE : R6</t>
  </si>
  <si>
    <t>TOTAL DU CENTRE : R5</t>
  </si>
  <si>
    <t>TOTAL DU CENTRE : R4</t>
  </si>
  <si>
    <t>TOTAL DU CENTRE : R3</t>
  </si>
  <si>
    <t>TOTAL DU CENTRE : R2</t>
  </si>
  <si>
    <t>TOTAL DU CENTRE : R1</t>
  </si>
  <si>
    <t>FOURNITURES EDUCATIVES</t>
  </si>
  <si>
    <t>FEUILLE DE TRAVAIL COMPTE 60632001/FOURNITURES EDUCATIVES</t>
  </si>
  <si>
    <t>FEUILLE DE TRAVAIL COMPTE 60632001/FOURNITURES EDUCATIVES / BILAN</t>
  </si>
  <si>
    <t>FEUILLE DE TRAVAIL COMPTE 60632001/FOURNITURES EDUCATIVES / SITU 2</t>
  </si>
  <si>
    <t>FEUILLE DE TRAVAIL COMPTE 60632001/FOURNITURES EDUCATIVES / SITU 1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</si>
</sst>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2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1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2"/>
      <color indexed="11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3" tint="0.39997558519241921"/>
      <name val="Arial"/>
      <family val="2"/>
    </font>
    <font>
      <b/>
      <sz val="12"/>
      <color theme="3" tint="0.39997558519241921"/>
      <name val="Calibri"/>
      <family val="2"/>
      <scheme val="minor"/>
    </font>
    <font>
      <sz val="12"/>
      <color theme="3" tint="0.3999755851924192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24">
    <xf numFmtId="0" fontId="0" fillId="0" borderId="0" xfId="0"/>
    <xf numFmtId="2" fontId="0" fillId="0" borderId="6" xfId="0" applyNumberFormat="1" applyBorder="1" applyAlignment="1">
      <alignment horizontal="center" vertical="center"/>
    </xf>
    <xf numFmtId="0" fontId="0" fillId="0" borderId="6" xfId="0" quotePrefix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15" xfId="0" quotePrefix="1" applyBorder="1"/>
    <xf numFmtId="0" fontId="0" fillId="0" borderId="0" xfId="0"/>
    <xf numFmtId="0" fontId="13" fillId="3" borderId="6" xfId="0" quotePrefix="1" applyFont="1" applyFill="1" applyBorder="1"/>
    <xf numFmtId="0" fontId="0" fillId="0" borderId="11" xfId="0" quotePrefix="1" applyBorder="1"/>
    <xf numFmtId="0" fontId="7" fillId="6" borderId="27" xfId="0" quotePrefix="1" applyFont="1" applyFill="1" applyBorder="1"/>
    <xf numFmtId="0" fontId="7" fillId="6" borderId="22" xfId="0" quotePrefix="1" applyFont="1" applyFill="1" applyBorder="1"/>
    <xf numFmtId="4" fontId="0" fillId="0" borderId="0" xfId="0" applyNumberFormat="1"/>
    <xf numFmtId="4" fontId="0" fillId="0" borderId="6" xfId="0" applyNumberFormat="1" applyBorder="1" applyAlignment="1">
      <alignment horizontal="center" vertical="center"/>
    </xf>
    <xf numFmtId="4" fontId="0" fillId="0" borderId="6" xfId="0" quotePrefix="1" applyNumberFormat="1" applyBorder="1" applyAlignment="1">
      <alignment horizontal="center" vertical="center"/>
    </xf>
    <xf numFmtId="0" fontId="0" fillId="0" borderId="0" xfId="0"/>
    <xf numFmtId="0" fontId="8" fillId="7" borderId="6" xfId="0" quotePrefix="1" applyFont="1" applyFill="1" applyBorder="1" applyAlignment="1">
      <alignment horizontal="center" vertical="center"/>
    </xf>
    <xf numFmtId="4" fontId="8" fillId="7" borderId="6" xfId="0" applyNumberFormat="1" applyFont="1" applyFill="1" applyBorder="1" applyAlignment="1">
      <alignment horizontal="center" vertical="center"/>
    </xf>
    <xf numFmtId="4" fontId="8" fillId="7" borderId="6" xfId="0" quotePrefix="1" applyNumberFormat="1" applyFont="1" applyFill="1" applyBorder="1" applyAlignment="1">
      <alignment horizontal="center" vertical="center"/>
    </xf>
    <xf numFmtId="0" fontId="12" fillId="7" borderId="7" xfId="0" quotePrefix="1" applyFont="1" applyFill="1" applyBorder="1" applyAlignment="1">
      <alignment horizontal="center" vertical="center"/>
    </xf>
    <xf numFmtId="2" fontId="13" fillId="3" borderId="6" xfId="0" applyNumberFormat="1" applyFont="1" applyFill="1" applyBorder="1" applyAlignment="1">
      <alignment horizontal="center" vertical="center"/>
    </xf>
    <xf numFmtId="0" fontId="13" fillId="3" borderId="15" xfId="0" quotePrefix="1" applyFont="1" applyFill="1" applyBorder="1"/>
    <xf numFmtId="2" fontId="13" fillId="3" borderId="15" xfId="0" applyNumberFormat="1" applyFont="1" applyFill="1" applyBorder="1" applyAlignment="1">
      <alignment horizontal="center" vertical="center"/>
    </xf>
    <xf numFmtId="0" fontId="8" fillId="5" borderId="37" xfId="0" quotePrefix="1" applyFont="1" applyFill="1" applyBorder="1" applyAlignment="1">
      <alignment horizontal="center" vertical="center"/>
    </xf>
    <xf numFmtId="4" fontId="8" fillId="5" borderId="37" xfId="0" applyNumberFormat="1" applyFont="1" applyFill="1" applyBorder="1" applyAlignment="1">
      <alignment horizontal="center" vertical="center"/>
    </xf>
    <xf numFmtId="4" fontId="8" fillId="5" borderId="37" xfId="0" quotePrefix="1" applyNumberFormat="1" applyFont="1" applyFill="1" applyBorder="1" applyAlignment="1">
      <alignment horizontal="center" vertical="center"/>
    </xf>
    <xf numFmtId="0" fontId="12" fillId="5" borderId="38" xfId="0" quotePrefix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/>
    <xf numFmtId="0" fontId="1" fillId="6" borderId="6" xfId="0" quotePrefix="1" applyFont="1" applyFill="1" applyBorder="1" applyAlignment="1">
      <alignment horizontal="center" vertical="center"/>
    </xf>
    <xf numFmtId="4" fontId="1" fillId="6" borderId="6" xfId="0" quotePrefix="1" applyNumberFormat="1" applyFont="1" applyFill="1" applyBorder="1" applyAlignment="1">
      <alignment horizontal="center" vertical="center"/>
    </xf>
    <xf numFmtId="0" fontId="1" fillId="6" borderId="7" xfId="0" quotePrefix="1" applyFont="1" applyFill="1" applyBorder="1" applyAlignment="1">
      <alignment horizontal="center" vertical="center"/>
    </xf>
    <xf numFmtId="0" fontId="7" fillId="6" borderId="15" xfId="0" quotePrefix="1" applyFont="1" applyFill="1" applyBorder="1"/>
    <xf numFmtId="0" fontId="1" fillId="6" borderId="15" xfId="0" quotePrefix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6" xfId="0" quotePrefix="1" applyFont="1" applyBorder="1"/>
    <xf numFmtId="2" fontId="1" fillId="0" borderId="6" xfId="0" applyNumberFormat="1" applyFont="1" applyBorder="1"/>
    <xf numFmtId="0" fontId="0" fillId="0" borderId="0" xfId="0"/>
    <xf numFmtId="0" fontId="8" fillId="6" borderId="13" xfId="0" quotePrefix="1" applyFont="1" applyFill="1" applyBorder="1" applyAlignment="1">
      <alignment horizontal="center" vertical="center"/>
    </xf>
    <xf numFmtId="4" fontId="8" fillId="6" borderId="13" xfId="0" applyNumberFormat="1" applyFont="1" applyFill="1" applyBorder="1" applyAlignment="1">
      <alignment horizontal="center" vertical="center"/>
    </xf>
    <xf numFmtId="4" fontId="8" fillId="6" borderId="13" xfId="0" quotePrefix="1" applyNumberFormat="1" applyFont="1" applyFill="1" applyBorder="1" applyAlignment="1">
      <alignment horizontal="center" vertical="center"/>
    </xf>
    <xf numFmtId="0" fontId="12" fillId="6" borderId="41" xfId="0" quotePrefix="1" applyFont="1" applyFill="1" applyBorder="1" applyAlignment="1">
      <alignment horizontal="center" vertical="center"/>
    </xf>
    <xf numFmtId="0" fontId="7" fillId="6" borderId="6" xfId="0" quotePrefix="1" applyFont="1" applyFill="1" applyBorder="1" applyAlignment="1">
      <alignment horizontal="center" vertical="center"/>
    </xf>
    <xf numFmtId="0" fontId="8" fillId="6" borderId="20" xfId="0" quotePrefix="1" applyFont="1" applyFill="1" applyBorder="1" applyAlignment="1">
      <alignment horizontal="center" vertical="center"/>
    </xf>
    <xf numFmtId="0" fontId="7" fillId="6" borderId="15" xfId="0" quotePrefix="1" applyFont="1" applyFill="1" applyBorder="1" applyAlignment="1">
      <alignment horizontal="center" vertical="center"/>
    </xf>
    <xf numFmtId="10" fontId="6" fillId="0" borderId="35" xfId="1" applyNumberFormat="1" applyFont="1" applyFill="1" applyBorder="1" applyAlignment="1" applyProtection="1">
      <alignment horizontal="center" vertical="center"/>
    </xf>
    <xf numFmtId="9" fontId="6" fillId="0" borderId="35" xfId="1" applyFont="1" applyFill="1" applyBorder="1" applyAlignment="1" applyProtection="1">
      <alignment horizontal="center" vertical="center"/>
    </xf>
    <xf numFmtId="10" fontId="23" fillId="0" borderId="6" xfId="1" applyNumberFormat="1" applyFont="1" applyFill="1" applyBorder="1" applyAlignment="1" applyProtection="1">
      <alignment horizontal="center" vertical="center"/>
    </xf>
    <xf numFmtId="10" fontId="23" fillId="0" borderId="3" xfId="1" applyNumberFormat="1" applyFont="1" applyFill="1" applyBorder="1" applyAlignment="1" applyProtection="1">
      <alignment horizontal="center" vertical="center"/>
    </xf>
    <xf numFmtId="10" fontId="23" fillId="0" borderId="9" xfId="1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1" fontId="0" fillId="0" borderId="6" xfId="0" applyNumberFormat="1" applyFont="1" applyBorder="1"/>
    <xf numFmtId="0" fontId="0" fillId="0" borderId="6" xfId="0" quotePrefix="1" applyFont="1" applyBorder="1"/>
    <xf numFmtId="0" fontId="0" fillId="0" borderId="6" xfId="0" quotePrefix="1" applyFont="1" applyBorder="1" applyAlignment="1">
      <alignment horizontal="center"/>
    </xf>
    <xf numFmtId="2" fontId="0" fillId="0" borderId="6" xfId="0" applyNumberFormat="1" applyFont="1" applyBorder="1"/>
    <xf numFmtId="0" fontId="0" fillId="0" borderId="6" xfId="0" quotePrefix="1" applyFont="1" applyBorder="1" applyAlignment="1">
      <alignment horizontal="right"/>
    </xf>
    <xf numFmtId="0" fontId="0" fillId="0" borderId="7" xfId="0" quotePrefix="1" applyFont="1" applyBorder="1"/>
    <xf numFmtId="0" fontId="7" fillId="7" borderId="44" xfId="0" quotePrefix="1" applyFont="1" applyFill="1" applyBorder="1" applyAlignment="1">
      <alignment horizontal="center" vertical="center"/>
    </xf>
    <xf numFmtId="0" fontId="7" fillId="7" borderId="18" xfId="0" quotePrefix="1" applyFont="1" applyFill="1" applyBorder="1" applyAlignment="1">
      <alignment horizontal="center" vertical="center"/>
    </xf>
    <xf numFmtId="0" fontId="7" fillId="7" borderId="23" xfId="0" quotePrefix="1" applyFont="1" applyFill="1" applyBorder="1" applyAlignment="1">
      <alignment horizontal="center" vertical="center"/>
    </xf>
    <xf numFmtId="4" fontId="8" fillId="7" borderId="13" xfId="0" applyNumberFormat="1" applyFont="1" applyFill="1" applyBorder="1" applyAlignment="1">
      <alignment horizontal="center" vertical="center"/>
    </xf>
    <xf numFmtId="4" fontId="8" fillId="7" borderId="13" xfId="0" quotePrefix="1" applyNumberFormat="1" applyFont="1" applyFill="1" applyBorder="1" applyAlignment="1">
      <alignment horizontal="center" vertical="center"/>
    </xf>
    <xf numFmtId="0" fontId="12" fillId="7" borderId="41" xfId="0" quotePrefix="1" applyFont="1" applyFill="1" applyBorder="1" applyAlignment="1">
      <alignment horizontal="center" vertical="center"/>
    </xf>
    <xf numFmtId="0" fontId="18" fillId="7" borderId="6" xfId="0" quotePrefix="1" applyFont="1" applyFill="1" applyBorder="1" applyAlignment="1">
      <alignment horizontal="center" vertical="center"/>
    </xf>
    <xf numFmtId="4" fontId="18" fillId="7" borderId="6" xfId="0" applyNumberFormat="1" applyFont="1" applyFill="1" applyBorder="1" applyAlignment="1">
      <alignment horizontal="center" vertical="center"/>
    </xf>
    <xf numFmtId="4" fontId="18" fillId="7" borderId="6" xfId="0" quotePrefix="1" applyNumberFormat="1" applyFont="1" applyFill="1" applyBorder="1" applyAlignment="1">
      <alignment horizontal="center" vertical="center"/>
    </xf>
    <xf numFmtId="0" fontId="18" fillId="7" borderId="13" xfId="0" quotePrefix="1" applyFont="1" applyFill="1" applyBorder="1" applyAlignment="1">
      <alignment horizontal="center" vertical="center"/>
    </xf>
    <xf numFmtId="4" fontId="18" fillId="7" borderId="13" xfId="0" applyNumberFormat="1" applyFont="1" applyFill="1" applyBorder="1" applyAlignment="1">
      <alignment horizontal="center" vertical="center"/>
    </xf>
    <xf numFmtId="4" fontId="18" fillId="7" borderId="13" xfId="0" quotePrefix="1" applyNumberFormat="1" applyFont="1" applyFill="1" applyBorder="1" applyAlignment="1">
      <alignment horizontal="center" vertical="center"/>
    </xf>
    <xf numFmtId="0" fontId="2" fillId="3" borderId="15" xfId="0" quotePrefix="1" applyFont="1" applyFill="1" applyBorder="1"/>
    <xf numFmtId="0" fontId="24" fillId="3" borderId="15" xfId="0" quotePrefix="1" applyFont="1" applyFill="1" applyBorder="1"/>
    <xf numFmtId="0" fontId="2" fillId="3" borderId="6" xfId="0" quotePrefix="1" applyFont="1" applyFill="1" applyBorder="1"/>
    <xf numFmtId="0" fontId="24" fillId="3" borderId="6" xfId="0" quotePrefix="1" applyFont="1" applyFill="1" applyBorder="1"/>
    <xf numFmtId="4" fontId="2" fillId="3" borderId="15" xfId="0" applyNumberFormat="1" applyFont="1" applyFill="1" applyBorder="1" applyAlignment="1">
      <alignment horizontal="center" vertical="center"/>
    </xf>
    <xf numFmtId="4" fontId="2" fillId="3" borderId="15" xfId="0" quotePrefix="1" applyNumberFormat="1" applyFont="1" applyFill="1" applyBorder="1" applyAlignment="1">
      <alignment horizontal="center" vertical="center"/>
    </xf>
    <xf numFmtId="4" fontId="24" fillId="3" borderId="15" xfId="0" applyNumberFormat="1" applyFont="1" applyFill="1" applyBorder="1" applyAlignment="1">
      <alignment horizontal="center" vertical="center"/>
    </xf>
    <xf numFmtId="4" fontId="24" fillId="3" borderId="15" xfId="0" quotePrefix="1" applyNumberFormat="1" applyFont="1" applyFill="1" applyBorder="1" applyAlignment="1">
      <alignment horizontal="center" vertical="center"/>
    </xf>
    <xf numFmtId="10" fontId="23" fillId="0" borderId="26" xfId="1" applyNumberFormat="1" applyFont="1" applyFill="1" applyBorder="1" applyAlignment="1" applyProtection="1">
      <alignment horizontal="center" vertical="center"/>
    </xf>
    <xf numFmtId="10" fontId="23" fillId="0" borderId="0" xfId="1" applyNumberFormat="1" applyFont="1" applyFill="1" applyBorder="1" applyAlignment="1" applyProtection="1">
      <alignment horizontal="center" vertical="center"/>
    </xf>
    <xf numFmtId="10" fontId="6" fillId="0" borderId="0" xfId="1" applyNumberFormat="1" applyFont="1" applyFill="1" applyBorder="1" applyAlignment="1" applyProtection="1">
      <alignment horizontal="center" vertical="center"/>
    </xf>
    <xf numFmtId="10" fontId="23" fillId="0" borderId="46" xfId="1" applyNumberFormat="1" applyFont="1" applyFill="1" applyBorder="1" applyAlignment="1" applyProtection="1">
      <alignment horizontal="center" vertical="center"/>
    </xf>
    <xf numFmtId="9" fontId="6" fillId="0" borderId="0" xfId="1" applyFont="1" applyFill="1" applyBorder="1" applyAlignment="1" applyProtection="1">
      <alignment horizontal="center" vertical="center"/>
    </xf>
    <xf numFmtId="4" fontId="25" fillId="0" borderId="17" xfId="1" applyNumberFormat="1" applyFont="1" applyFill="1" applyBorder="1" applyAlignment="1" applyProtection="1">
      <alignment horizontal="center" vertical="center"/>
    </xf>
    <xf numFmtId="10" fontId="23" fillId="0" borderId="42" xfId="1" applyNumberFormat="1" applyFont="1" applyFill="1" applyBorder="1" applyAlignment="1" applyProtection="1">
      <alignment horizontal="center" vertical="center"/>
    </xf>
    <xf numFmtId="10" fontId="23" fillId="0" borderId="2" xfId="1" applyNumberFormat="1" applyFont="1" applyFill="1" applyBorder="1" applyAlignment="1" applyProtection="1">
      <alignment horizontal="center" vertical="center"/>
    </xf>
    <xf numFmtId="4" fontId="25" fillId="0" borderId="42" xfId="1" applyNumberFormat="1" applyFont="1" applyFill="1" applyBorder="1" applyAlignment="1" applyProtection="1">
      <alignment horizontal="center" vertical="center"/>
    </xf>
    <xf numFmtId="4" fontId="25" fillId="0" borderId="2" xfId="1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4" xfId="0" quotePrefix="1" applyBorder="1"/>
    <xf numFmtId="0" fontId="0" fillId="0" borderId="5" xfId="0" quotePrefix="1" applyBorder="1"/>
    <xf numFmtId="0" fontId="0" fillId="0" borderId="6" xfId="0" quotePrefix="1" applyBorder="1"/>
    <xf numFmtId="0" fontId="0" fillId="0" borderId="6" xfId="0" quotePrefix="1" applyBorder="1" applyAlignment="1">
      <alignment horizontal="center"/>
    </xf>
    <xf numFmtId="2" fontId="0" fillId="0" borderId="6" xfId="0" applyNumberFormat="1" applyBorder="1"/>
    <xf numFmtId="0" fontId="0" fillId="0" borderId="6" xfId="0" quotePrefix="1" applyBorder="1" applyAlignment="1">
      <alignment horizontal="right"/>
    </xf>
    <xf numFmtId="0" fontId="0" fillId="0" borderId="7" xfId="0" quotePrefix="1" applyBorder="1"/>
    <xf numFmtId="1" fontId="0" fillId="0" borderId="6" xfId="0" applyNumberFormat="1" applyBorder="1"/>
    <xf numFmtId="0" fontId="0" fillId="6" borderId="6" xfId="0" quotePrefix="1" applyFill="1" applyBorder="1" applyAlignment="1">
      <alignment horizontal="center"/>
    </xf>
    <xf numFmtId="0" fontId="0" fillId="6" borderId="6" xfId="0" quotePrefix="1" applyFill="1" applyBorder="1"/>
    <xf numFmtId="2" fontId="0" fillId="6" borderId="6" xfId="0" applyNumberFormat="1" applyFill="1" applyBorder="1"/>
    <xf numFmtId="0" fontId="0" fillId="6" borderId="6" xfId="0" quotePrefix="1" applyFill="1" applyBorder="1" applyAlignment="1">
      <alignment horizontal="right"/>
    </xf>
    <xf numFmtId="0" fontId="0" fillId="6" borderId="7" xfId="0" quotePrefix="1" applyFill="1" applyBorder="1"/>
    <xf numFmtId="0" fontId="7" fillId="5" borderId="39" xfId="0" quotePrefix="1" applyFont="1" applyFill="1" applyBorder="1" applyAlignment="1">
      <alignment horizontal="center" vertical="center"/>
    </xf>
    <xf numFmtId="0" fontId="7" fillId="5" borderId="36" xfId="0" quotePrefix="1" applyFont="1" applyFill="1" applyBorder="1" applyAlignment="1">
      <alignment horizontal="center" vertical="center"/>
    </xf>
    <xf numFmtId="0" fontId="7" fillId="5" borderId="40" xfId="0" quotePrefix="1" applyFont="1" applyFill="1" applyBorder="1" applyAlignment="1">
      <alignment horizontal="center" vertical="center"/>
    </xf>
    <xf numFmtId="0" fontId="7" fillId="7" borderId="25" xfId="0" quotePrefix="1" applyFont="1" applyFill="1" applyBorder="1" applyAlignment="1">
      <alignment horizontal="center" vertical="center"/>
    </xf>
    <xf numFmtId="0" fontId="7" fillId="7" borderId="14" xfId="0" quotePrefix="1" applyFont="1" applyFill="1" applyBorder="1" applyAlignment="1">
      <alignment horizontal="center" vertical="center"/>
    </xf>
    <xf numFmtId="0" fontId="7" fillId="7" borderId="11" xfId="0" quotePrefix="1" applyFont="1" applyFill="1" applyBorder="1" applyAlignment="1">
      <alignment horizontal="center" vertical="center"/>
    </xf>
    <xf numFmtId="0" fontId="7" fillId="7" borderId="6" xfId="0" quotePrefix="1" applyFont="1" applyFill="1" applyBorder="1" applyAlignment="1">
      <alignment horizontal="center" vertical="center"/>
    </xf>
    <xf numFmtId="0" fontId="3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0" xfId="0" applyFont="1" applyProtection="1">
      <protection locked="0"/>
    </xf>
    <xf numFmtId="4" fontId="20" fillId="0" borderId="0" xfId="0" applyNumberFormat="1" applyFont="1" applyProtection="1">
      <protection locked="0"/>
    </xf>
    <xf numFmtId="0" fontId="3" fillId="0" borderId="0" xfId="0" applyFont="1" applyProtection="1"/>
    <xf numFmtId="14" fontId="0" fillId="0" borderId="0" xfId="0" applyNumberFormat="1" applyFont="1" applyAlignment="1" applyProtection="1">
      <alignment horizontal="center" vertical="center"/>
    </xf>
    <xf numFmtId="14" fontId="0" fillId="0" borderId="0" xfId="0" applyNumberFormat="1" applyProtection="1"/>
    <xf numFmtId="0" fontId="6" fillId="0" borderId="0" xfId="0" applyFont="1" applyAlignment="1" applyProtection="1">
      <alignment horizontal="center" vertical="center"/>
    </xf>
    <xf numFmtId="4" fontId="17" fillId="0" borderId="0" xfId="0" applyNumberFormat="1" applyFont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0" fillId="0" borderId="0" xfId="0" applyProtection="1"/>
    <xf numFmtId="0" fontId="7" fillId="0" borderId="32" xfId="0" applyFont="1" applyFill="1" applyBorder="1" applyAlignment="1" applyProtection="1">
      <alignment horizontal="center" vertical="center"/>
    </xf>
    <xf numFmtId="0" fontId="7" fillId="0" borderId="33" xfId="0" applyFont="1" applyFill="1" applyBorder="1" applyAlignment="1" applyProtection="1">
      <alignment horizontal="center" vertical="center"/>
    </xf>
    <xf numFmtId="0" fontId="23" fillId="0" borderId="46" xfId="0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horizontal="center" vertical="center"/>
    </xf>
    <xf numFmtId="0" fontId="6" fillId="0" borderId="6" xfId="0" applyFont="1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</xf>
    <xf numFmtId="0" fontId="6" fillId="0" borderId="14" xfId="0" applyFont="1" applyFill="1" applyBorder="1" applyAlignment="1" applyProtection="1">
      <alignment horizontal="center" vertical="center" wrapText="1"/>
    </xf>
    <xf numFmtId="0" fontId="7" fillId="0" borderId="22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 applyProtection="1">
      <alignment horizontal="center" vertical="center"/>
    </xf>
    <xf numFmtId="0" fontId="9" fillId="0" borderId="20" xfId="0" applyFont="1" applyFill="1" applyBorder="1" applyAlignment="1" applyProtection="1">
      <alignment horizontal="center" vertical="center"/>
    </xf>
    <xf numFmtId="4" fontId="19" fillId="0" borderId="20" xfId="0" applyNumberFormat="1" applyFont="1" applyFill="1" applyBorder="1" applyAlignment="1" applyProtection="1">
      <alignment horizontal="center" vertical="center"/>
    </xf>
    <xf numFmtId="4" fontId="14" fillId="0" borderId="6" xfId="0" applyNumberFormat="1" applyFont="1" applyFill="1" applyBorder="1" applyAlignment="1" applyProtection="1">
      <alignment horizontal="center" vertical="center"/>
    </xf>
    <xf numFmtId="4" fontId="14" fillId="0" borderId="14" xfId="0" applyNumberFormat="1" applyFont="1" applyFill="1" applyBorder="1" applyAlignment="1" applyProtection="1">
      <alignment horizontal="center" vertical="center" wrapText="1"/>
    </xf>
    <xf numFmtId="164" fontId="9" fillId="0" borderId="5" xfId="0" applyNumberFormat="1" applyFont="1" applyFill="1" applyBorder="1" applyAlignment="1" applyProtection="1">
      <alignment horizontal="center" vertical="center"/>
    </xf>
    <xf numFmtId="164" fontId="9" fillId="0" borderId="6" xfId="0" applyNumberFormat="1" applyFont="1" applyFill="1" applyBorder="1" applyAlignment="1" applyProtection="1">
      <alignment horizontal="center" vertical="center"/>
    </xf>
    <xf numFmtId="0" fontId="10" fillId="0" borderId="41" xfId="0" applyFont="1" applyFill="1" applyBorder="1" applyAlignment="1" applyProtection="1">
      <alignment horizontal="center" vertical="center"/>
    </xf>
    <xf numFmtId="0" fontId="9" fillId="0" borderId="13" xfId="0" applyFont="1" applyFill="1" applyBorder="1" applyAlignment="1" applyProtection="1">
      <alignment horizontal="center"/>
    </xf>
    <xf numFmtId="4" fontId="19" fillId="0" borderId="13" xfId="0" applyNumberFormat="1" applyFont="1" applyFill="1" applyBorder="1" applyAlignment="1" applyProtection="1">
      <alignment horizontal="center"/>
    </xf>
    <xf numFmtId="164" fontId="9" fillId="0" borderId="10" xfId="0" applyNumberFormat="1" applyFont="1" applyFill="1" applyBorder="1" applyAlignment="1" applyProtection="1">
      <alignment horizontal="center" vertical="center"/>
    </xf>
    <xf numFmtId="164" fontId="9" fillId="0" borderId="19" xfId="0" applyNumberFormat="1" applyFont="1" applyFill="1" applyBorder="1" applyAlignment="1" applyProtection="1">
      <alignment horizontal="center" vertical="center"/>
    </xf>
    <xf numFmtId="164" fontId="9" fillId="0" borderId="17" xfId="0" applyNumberFormat="1" applyFont="1" applyFill="1" applyBorder="1" applyAlignment="1" applyProtection="1">
      <alignment horizontal="center" vertical="center"/>
    </xf>
    <xf numFmtId="0" fontId="9" fillId="0" borderId="6" xfId="0" applyFont="1" applyFill="1" applyBorder="1" applyAlignment="1" applyProtection="1">
      <alignment horizontal="center"/>
    </xf>
    <xf numFmtId="4" fontId="19" fillId="0" borderId="6" xfId="0" applyNumberFormat="1" applyFont="1" applyFill="1" applyBorder="1" applyAlignment="1" applyProtection="1">
      <alignment horizontal="center"/>
    </xf>
    <xf numFmtId="164" fontId="9" fillId="0" borderId="17" xfId="0" applyNumberFormat="1" applyFont="1" applyBorder="1" applyAlignment="1" applyProtection="1">
      <alignment horizontal="center" vertical="center"/>
    </xf>
    <xf numFmtId="0" fontId="9" fillId="0" borderId="20" xfId="0" applyFont="1" applyFill="1" applyBorder="1" applyAlignment="1" applyProtection="1">
      <alignment horizontal="center"/>
    </xf>
    <xf numFmtId="4" fontId="19" fillId="0" borderId="20" xfId="0" applyNumberFormat="1" applyFont="1" applyFill="1" applyBorder="1" applyAlignment="1" applyProtection="1">
      <alignment horizontal="center"/>
    </xf>
    <xf numFmtId="164" fontId="9" fillId="0" borderId="3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164" fontId="18" fillId="0" borderId="2" xfId="0" applyNumberFormat="1" applyFont="1" applyFill="1" applyBorder="1" applyAlignment="1" applyProtection="1">
      <alignment horizontal="center" vertical="center"/>
    </xf>
    <xf numFmtId="164" fontId="16" fillId="0" borderId="30" xfId="0" applyNumberFormat="1" applyFont="1" applyFill="1" applyBorder="1" applyAlignment="1" applyProtection="1">
      <alignment horizontal="center" vertical="center"/>
    </xf>
    <xf numFmtId="164" fontId="16" fillId="0" borderId="2" xfId="0" applyNumberFormat="1" applyFont="1" applyFill="1" applyBorder="1" applyAlignment="1" applyProtection="1">
      <alignment horizontal="center" vertical="center"/>
    </xf>
    <xf numFmtId="164" fontId="16" fillId="0" borderId="29" xfId="0" applyNumberFormat="1" applyFont="1" applyFill="1" applyBorder="1" applyAlignment="1" applyProtection="1">
      <alignment horizontal="center" vertical="center"/>
    </xf>
    <xf numFmtId="164" fontId="16" fillId="0" borderId="42" xfId="0" applyNumberFormat="1" applyFont="1" applyFill="1" applyBorder="1" applyAlignment="1" applyProtection="1">
      <alignment horizontal="center" vertical="center"/>
    </xf>
    <xf numFmtId="0" fontId="0" fillId="0" borderId="0" xfId="0" applyFont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 vertical="center"/>
    </xf>
    <xf numFmtId="4" fontId="20" fillId="0" borderId="0" xfId="0" applyNumberFormat="1" applyFont="1" applyFill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 wrapText="1"/>
    </xf>
    <xf numFmtId="0" fontId="5" fillId="0" borderId="0" xfId="0" applyFont="1" applyFill="1" applyBorder="1" applyAlignment="1" applyProtection="1">
      <alignment horizontal="center"/>
    </xf>
    <xf numFmtId="4" fontId="14" fillId="0" borderId="11" xfId="0" applyNumberFormat="1" applyFont="1" applyFill="1" applyBorder="1" applyAlignment="1" applyProtection="1">
      <alignment horizontal="center" vertical="center"/>
    </xf>
    <xf numFmtId="164" fontId="16" fillId="0" borderId="3" xfId="0" applyNumberFormat="1" applyFont="1" applyFill="1" applyBorder="1" applyAlignment="1" applyProtection="1">
      <alignment horizontal="center" vertical="center"/>
    </xf>
    <xf numFmtId="164" fontId="16" fillId="0" borderId="1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25" fillId="0" borderId="45" xfId="0" applyFont="1" applyFill="1" applyBorder="1" applyAlignment="1" applyProtection="1">
      <alignment horizontal="center" vertical="center"/>
    </xf>
    <xf numFmtId="0" fontId="25" fillId="0" borderId="16" xfId="0" applyFont="1" applyFill="1" applyBorder="1" applyAlignment="1" applyProtection="1">
      <alignment horizontal="center" vertical="center"/>
    </xf>
    <xf numFmtId="0" fontId="7" fillId="0" borderId="32" xfId="0" applyFont="1" applyFill="1" applyBorder="1" applyAlignment="1" applyProtection="1">
      <alignment horizontal="center" vertical="center" wrapText="1"/>
    </xf>
    <xf numFmtId="0" fontId="7" fillId="0" borderId="33" xfId="0" applyFont="1" applyFill="1" applyBorder="1" applyAlignment="1" applyProtection="1">
      <alignment horizontal="center" vertical="center" wrapText="1"/>
    </xf>
    <xf numFmtId="0" fontId="23" fillId="0" borderId="19" xfId="0" applyFont="1" applyFill="1" applyBorder="1" applyAlignment="1" applyProtection="1">
      <alignment horizontal="center" vertical="center" wrapText="1"/>
    </xf>
    <xf numFmtId="0" fontId="23" fillId="0" borderId="0" xfId="0" applyFont="1" applyFill="1" applyBorder="1" applyAlignment="1" applyProtection="1">
      <alignment horizontal="center" vertical="center" wrapText="1"/>
    </xf>
    <xf numFmtId="0" fontId="6" fillId="0" borderId="11" xfId="0" applyFont="1" applyFill="1" applyBorder="1" applyAlignment="1" applyProtection="1">
      <alignment horizontal="center" vertical="center" wrapText="1"/>
    </xf>
    <xf numFmtId="0" fontId="7" fillId="0" borderId="22" xfId="0" applyFont="1" applyFill="1" applyBorder="1" applyAlignment="1" applyProtection="1">
      <alignment horizontal="center" vertical="center" wrapText="1"/>
    </xf>
    <xf numFmtId="0" fontId="7" fillId="0" borderId="15" xfId="0" applyFont="1" applyFill="1" applyBorder="1" applyAlignment="1" applyProtection="1">
      <alignment horizontal="center" vertical="center" wrapText="1"/>
    </xf>
    <xf numFmtId="0" fontId="23" fillId="0" borderId="46" xfId="0" applyFont="1" applyFill="1" applyBorder="1" applyAlignment="1" applyProtection="1">
      <alignment horizontal="center" vertical="center" wrapText="1"/>
    </xf>
    <xf numFmtId="4" fontId="19" fillId="0" borderId="28" xfId="0" applyNumberFormat="1" applyFont="1" applyFill="1" applyBorder="1" applyAlignment="1" applyProtection="1">
      <alignment horizontal="center" vertical="center"/>
    </xf>
    <xf numFmtId="4" fontId="14" fillId="0" borderId="11" xfId="0" applyNumberFormat="1" applyFont="1" applyFill="1" applyBorder="1" applyAlignment="1" applyProtection="1">
      <alignment horizontal="center" vertical="center" wrapText="1"/>
    </xf>
    <xf numFmtId="4" fontId="19" fillId="0" borderId="23" xfId="0" applyNumberFormat="1" applyFont="1" applyFill="1" applyBorder="1" applyAlignment="1" applyProtection="1">
      <alignment horizontal="center"/>
    </xf>
    <xf numFmtId="4" fontId="19" fillId="0" borderId="11" xfId="0" applyNumberFormat="1" applyFont="1" applyFill="1" applyBorder="1" applyAlignment="1" applyProtection="1">
      <alignment horizontal="center"/>
    </xf>
    <xf numFmtId="4" fontId="19" fillId="0" borderId="28" xfId="0" applyNumberFormat="1" applyFont="1" applyFill="1" applyBorder="1" applyAlignment="1" applyProtection="1">
      <alignment horizontal="center"/>
    </xf>
    <xf numFmtId="164" fontId="9" fillId="0" borderId="8" xfId="0" applyNumberFormat="1" applyFont="1" applyFill="1" applyBorder="1" applyAlignment="1" applyProtection="1">
      <alignment horizontal="center" vertical="center"/>
    </xf>
    <xf numFmtId="164" fontId="9" fillId="0" borderId="9" xfId="0" applyNumberFormat="1" applyFont="1" applyFill="1" applyBorder="1" applyAlignment="1" applyProtection="1">
      <alignment horizontal="center" vertical="center"/>
    </xf>
    <xf numFmtId="164" fontId="18" fillId="0" borderId="42" xfId="0" applyNumberFormat="1" applyFont="1" applyFill="1" applyBorder="1" applyAlignment="1" applyProtection="1">
      <alignment horizontal="center" vertical="center"/>
    </xf>
    <xf numFmtId="0" fontId="25" fillId="0" borderId="45" xfId="0" applyFont="1" applyFill="1" applyBorder="1" applyAlignment="1" applyProtection="1">
      <alignment horizontal="center" vertical="center" wrapText="1"/>
    </xf>
    <xf numFmtId="0" fontId="25" fillId="0" borderId="16" xfId="0" applyFont="1" applyFill="1" applyBorder="1" applyAlignment="1" applyProtection="1">
      <alignment horizontal="center" vertical="center" wrapText="1"/>
    </xf>
    <xf numFmtId="0" fontId="1" fillId="2" borderId="47" xfId="0" quotePrefix="1" applyFont="1" applyFill="1" applyBorder="1" applyAlignment="1">
      <alignment horizontal="center" vertical="center"/>
    </xf>
    <xf numFmtId="0" fontId="1" fillId="2" borderId="48" xfId="0" quotePrefix="1" applyFont="1" applyFill="1" applyBorder="1" applyAlignment="1">
      <alignment horizontal="center" vertical="center"/>
    </xf>
    <xf numFmtId="4" fontId="1" fillId="2" borderId="48" xfId="0" quotePrefix="1" applyNumberFormat="1" applyFont="1" applyFill="1" applyBorder="1" applyAlignment="1">
      <alignment horizontal="center" vertical="center"/>
    </xf>
    <xf numFmtId="0" fontId="1" fillId="2" borderId="49" xfId="0" quotePrefix="1" applyFont="1" applyFill="1" applyBorder="1" applyAlignment="1">
      <alignment horizontal="center" vertical="center"/>
    </xf>
    <xf numFmtId="0" fontId="2" fillId="4" borderId="13" xfId="0" quotePrefix="1" applyFont="1" applyFill="1" applyBorder="1"/>
    <xf numFmtId="4" fontId="2" fillId="4" borderId="13" xfId="0" applyNumberFormat="1" applyFont="1" applyFill="1" applyBorder="1" applyAlignment="1">
      <alignment horizontal="center" vertical="center"/>
    </xf>
    <xf numFmtId="4" fontId="2" fillId="4" borderId="13" xfId="0" quotePrefix="1" applyNumberFormat="1" applyFont="1" applyFill="1" applyBorder="1" applyAlignment="1">
      <alignment horizontal="center" vertical="center"/>
    </xf>
    <xf numFmtId="2" fontId="2" fillId="4" borderId="13" xfId="0" applyNumberFormat="1" applyFont="1" applyFill="1" applyBorder="1"/>
    <xf numFmtId="0" fontId="15" fillId="0" borderId="0" xfId="0" applyFont="1" applyAlignment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7" fillId="0" borderId="16" xfId="0" applyFont="1" applyFill="1" applyBorder="1" applyAlignment="1" applyProtection="1">
      <alignment horizontal="center" vertical="center"/>
    </xf>
    <xf numFmtId="0" fontId="7" fillId="0" borderId="24" xfId="0" applyFont="1" applyFill="1" applyBorder="1" applyAlignment="1" applyProtection="1">
      <alignment horizontal="center" vertical="center"/>
    </xf>
    <xf numFmtId="0" fontId="16" fillId="0" borderId="29" xfId="0" applyFont="1" applyFill="1" applyBorder="1" applyAlignment="1" applyProtection="1">
      <alignment horizontal="center"/>
    </xf>
    <xf numFmtId="0" fontId="16" fillId="0" borderId="30" xfId="0" applyFont="1" applyFill="1" applyBorder="1" applyAlignment="1" applyProtection="1">
      <alignment horizontal="center"/>
    </xf>
    <xf numFmtId="0" fontId="16" fillId="0" borderId="43" xfId="0" applyFont="1" applyFill="1" applyBorder="1" applyAlignment="1" applyProtection="1">
      <alignment horizontal="center"/>
    </xf>
    <xf numFmtId="0" fontId="16" fillId="0" borderId="10" xfId="0" applyFont="1" applyFill="1" applyBorder="1" applyAlignment="1" applyProtection="1">
      <alignment horizontal="center" vertical="center"/>
    </xf>
    <xf numFmtId="0" fontId="16" fillId="0" borderId="14" xfId="0" applyFont="1" applyFill="1" applyBorder="1" applyAlignment="1" applyProtection="1">
      <alignment horizontal="center" vertical="center"/>
    </xf>
    <xf numFmtId="0" fontId="16" fillId="0" borderId="17" xfId="0" applyFont="1" applyFill="1" applyBorder="1" applyAlignment="1" applyProtection="1">
      <alignment horizontal="center" vertical="center" wrapText="1"/>
    </xf>
    <xf numFmtId="0" fontId="16" fillId="0" borderId="23" xfId="0" applyFont="1" applyFill="1" applyBorder="1" applyAlignment="1" applyProtection="1">
      <alignment horizontal="center" vertical="center" wrapText="1"/>
    </xf>
    <xf numFmtId="0" fontId="16" fillId="0" borderId="19" xfId="0" applyFont="1" applyFill="1" applyBorder="1" applyAlignment="1" applyProtection="1">
      <alignment horizontal="center" vertical="center" wrapText="1"/>
    </xf>
    <xf numFmtId="0" fontId="16" fillId="0" borderId="28" xfId="0" applyFont="1" applyFill="1" applyBorder="1" applyAlignment="1" applyProtection="1">
      <alignment horizontal="center" vertical="center" wrapText="1"/>
    </xf>
    <xf numFmtId="4" fontId="18" fillId="0" borderId="13" xfId="0" applyNumberFormat="1" applyFont="1" applyFill="1" applyBorder="1" applyAlignment="1" applyProtection="1">
      <alignment horizontal="center" vertical="center"/>
    </xf>
    <xf numFmtId="4" fontId="18" fillId="0" borderId="15" xfId="0" applyNumberFormat="1" applyFont="1" applyFill="1" applyBorder="1" applyAlignment="1" applyProtection="1">
      <alignment horizontal="center" vertical="center"/>
    </xf>
    <xf numFmtId="0" fontId="21" fillId="0" borderId="34" xfId="0" applyFont="1" applyFill="1" applyBorder="1" applyAlignment="1" applyProtection="1">
      <alignment horizontal="center" vertical="center"/>
    </xf>
    <xf numFmtId="0" fontId="21" fillId="0" borderId="21" xfId="0" applyFont="1" applyFill="1" applyBorder="1" applyAlignment="1" applyProtection="1">
      <alignment horizontal="center" vertical="center"/>
    </xf>
    <xf numFmtId="0" fontId="23" fillId="0" borderId="33" xfId="0" applyFont="1" applyFill="1" applyBorder="1" applyAlignment="1" applyProtection="1">
      <alignment horizontal="center" vertical="center"/>
    </xf>
    <xf numFmtId="0" fontId="23" fillId="0" borderId="15" xfId="0" applyFont="1" applyFill="1" applyBorder="1" applyAlignment="1" applyProtection="1">
      <alignment horizontal="center" vertical="center"/>
    </xf>
    <xf numFmtId="0" fontId="7" fillId="0" borderId="17" xfId="0" applyFont="1" applyFill="1" applyBorder="1" applyAlignment="1" applyProtection="1">
      <alignment horizontal="center" vertical="center"/>
    </xf>
    <xf numFmtId="0" fontId="7" fillId="0" borderId="23" xfId="0" applyFont="1" applyFill="1" applyBorder="1" applyAlignment="1" applyProtection="1">
      <alignment horizontal="center" vertical="center"/>
    </xf>
    <xf numFmtId="0" fontId="7" fillId="0" borderId="13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 applyProtection="1">
      <alignment horizontal="center" vertical="center"/>
    </xf>
    <xf numFmtId="0" fontId="23" fillId="0" borderId="33" xfId="0" applyFont="1" applyFill="1" applyBorder="1" applyAlignment="1" applyProtection="1">
      <alignment horizontal="center" vertical="center" wrapText="1"/>
    </xf>
    <xf numFmtId="0" fontId="23" fillId="0" borderId="15" xfId="0" applyFont="1" applyFill="1" applyBorder="1" applyAlignment="1" applyProtection="1">
      <alignment horizontal="center" vertical="center" wrapText="1"/>
    </xf>
    <xf numFmtId="0" fontId="0" fillId="0" borderId="12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5" fillId="0" borderId="12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Pourcentage" xfId="1" builtinId="5"/>
  </cellStyles>
  <dxfs count="13">
    <dxf>
      <font>
        <color rgb="FFFF0000"/>
      </font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  <dxf>
      <font>
        <color rgb="FFFF0000"/>
      </font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  <dxf>
      <font>
        <color rgb="FFFF0000"/>
      </font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  <dxf>
      <font>
        <color rgb="FFFF0000"/>
      </font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  <dxf>
      <font>
        <color rgb="FFFF0000"/>
      </font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1"/>
        <name val="Calibri"/>
        <scheme val="minor"/>
      </font>
      <numFmt numFmtId="2" formatCode="0.00"/>
      <fill>
        <patternFill patternType="solid">
          <fgColor indexed="64"/>
          <bgColor indexed="1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1"/>
        <name val="Calibri"/>
        <scheme val="minor"/>
      </font>
      <fill>
        <patternFill patternType="solid">
          <fgColor indexed="64"/>
          <bgColor indexed="1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1"/>
        <name val="Calibri"/>
        <scheme val="minor"/>
      </font>
      <fill>
        <patternFill patternType="solid">
          <fgColor indexed="64"/>
          <bgColor indexed="1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1"/>
        <name val="Calibri"/>
        <scheme val="minor"/>
      </font>
      <fill>
        <patternFill patternType="solid">
          <fgColor indexed="64"/>
          <bgColor indexed="1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1"/>
        <name val="Calibri"/>
        <scheme val="minor"/>
      </font>
      <fill>
        <patternFill patternType="solid">
          <fgColor indexed="64"/>
          <bgColor indexed="1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indexed="8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C0C0"/>
      <rgbColor rgb="00DC0064"/>
      <rgbColor rgb="00FFFFC0"/>
      <rgbColor rgb="00FFFFFF"/>
      <rgbColor rgb="00FF8000"/>
      <rgbColor rgb="0040A0A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VISION/2018/BUDGET%20CRECHES%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TRICE"/>
      <sheetName val="BUDGET"/>
      <sheetName val="SYNTHESE"/>
      <sheetName val="TARTINE"/>
      <sheetName val="LIBELLULES"/>
      <sheetName val="NECTARINES"/>
      <sheetName val="GRIOTTES"/>
      <sheetName val="MILLE ROSES"/>
      <sheetName val="CIGALONS"/>
      <sheetName val="GARRIGUETTES"/>
      <sheetName val="MIRABELLES"/>
      <sheetName val="REINETTES"/>
      <sheetName val="MILLE ROSE"/>
      <sheetName val="DEPENSES"/>
      <sheetName val="BUDGET CRECHES "/>
      <sheetName val="SIEGE"/>
    </sheetNames>
    <definedNames>
      <definedName name="CIG_BUDGET_F_EDUC" refersTo="='BUDGET'!$R$6" sheetId="1"/>
      <definedName name="GAR_BUDGET_F_EDUC" refersTo="='BUDGET'!$U$6" sheetId="1"/>
      <definedName name="GRI_BUDGET_F_EDUC" refersTo="='BUDGET'!$O$6" sheetId="1"/>
      <definedName name="LIB_BUDGET_F_EDUC" refersTo="='BUDGET'!$I$6" sheetId="1"/>
      <definedName name="MIL_BUDGET_F_EDUC" refersTo="='BUDGET'!$X$6" sheetId="1"/>
      <definedName name="MIR_BUDGET_F_EDUC" refersTo="='BUDGET'!$AA$6" sheetId="1"/>
      <definedName name="NEC_BUDGET_F_EDUC" refersTo="='BUDGET'!$L$6" sheetId="1"/>
      <definedName name="REI_BUDGET_F_EDUC" refersTo="='BUDGET'!$AD$6" sheetId="1"/>
      <definedName name="TAR_BUDGET_F_EDUC" refersTo="='BUDGET'!$F$6" sheetId="1"/>
    </definedNames>
    <sheetDataSet>
      <sheetData sheetId="0"/>
      <sheetData sheetId="1">
        <row r="6">
          <cell r="F6">
            <v>700</v>
          </cell>
          <cell r="I6">
            <v>1000</v>
          </cell>
          <cell r="L6">
            <v>800</v>
          </cell>
          <cell r="O6">
            <v>700</v>
          </cell>
          <cell r="R6">
            <v>1000</v>
          </cell>
          <cell r="U6">
            <v>1000</v>
          </cell>
          <cell r="X6">
            <v>0</v>
          </cell>
          <cell r="AA6">
            <v>1000</v>
          </cell>
          <cell r="AD6">
            <v>1100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  <sheetData sheetId="14" refreshError="1"/>
      <sheetData sheetId="1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3:I229" totalsRowShown="0" headerRowDxfId="12" headerRowBorderDxfId="11" tableBorderDxfId="10">
  <tableColumns count="9">
    <tableColumn id="1" name="Centre" dataDxfId="9"/>
    <tableColumn id="2" name="Nature" dataDxfId="8"/>
    <tableColumn id="3" name="Date" dataDxfId="7"/>
    <tableColumn id="4" name="Journal" dataDxfId="6"/>
    <tableColumn id="5" name="Libellé de l'écriture"/>
    <tableColumn id="6" name="Débit"/>
    <tableColumn id="7" name="Crédit"/>
    <tableColumn id="8" name="Solde">
      <calculatedColumnFormula>+F4-G4</calculatedColumnFormula>
    </tableColumn>
    <tableColumn id="9" name="Pièce" dataDxfId="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.xml"/><Relationship Id="rId5" Type="http://schemas.openxmlformats.org/officeDocument/2006/relationships/control" Target="../activeX/activeX6.xml"/><Relationship Id="rId4" Type="http://schemas.openxmlformats.org/officeDocument/2006/relationships/control" Target="../activeX/activeX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2"/>
  <sheetViews>
    <sheetView zoomScaleNormal="100" workbookViewId="0">
      <selection sqref="A1:I1"/>
    </sheetView>
  </sheetViews>
  <sheetFormatPr baseColWidth="10" defaultRowHeight="14.4"/>
  <cols>
    <col min="3" max="3" width="10" customWidth="1"/>
    <col min="4" max="4" width="7.44140625" customWidth="1"/>
    <col min="5" max="5" width="35" customWidth="1"/>
    <col min="6" max="6" width="13.109375" customWidth="1"/>
    <col min="7" max="7" width="11.33203125" customWidth="1"/>
    <col min="8" max="8" width="12.109375" customWidth="1"/>
    <col min="9" max="9" width="14" customWidth="1"/>
  </cols>
  <sheetData>
    <row r="1" spans="1:10" ht="18">
      <c r="A1" s="194" t="s">
        <v>62</v>
      </c>
      <c r="B1" s="194"/>
      <c r="C1" s="194"/>
      <c r="D1" s="194"/>
      <c r="E1" s="194"/>
      <c r="F1" s="194"/>
      <c r="G1" s="194"/>
      <c r="H1" s="194"/>
      <c r="I1" s="194"/>
      <c r="J1" s="25"/>
    </row>
    <row r="20" spans="1:10" s="54" customFormat="1">
      <c r="A20"/>
      <c r="B20"/>
      <c r="C20"/>
      <c r="D20"/>
      <c r="E20"/>
      <c r="F20"/>
      <c r="G20"/>
      <c r="H20"/>
      <c r="I20"/>
      <c r="J20"/>
    </row>
    <row r="22" spans="1:10" s="53" customFormat="1">
      <c r="A22"/>
      <c r="B22"/>
      <c r="C22"/>
      <c r="D22"/>
      <c r="E22"/>
      <c r="F22"/>
      <c r="G22"/>
      <c r="H22"/>
      <c r="I22"/>
      <c r="J22"/>
    </row>
  </sheetData>
  <mergeCells count="1">
    <mergeCell ref="A1:I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6" orientation="portrait" r:id="rId1"/>
  <headerFooter>
    <oddFooter>&amp;LSANDRINE&amp;C&amp;Z&amp;F&amp;R&amp;D &amp;T</oddFooter>
  </headerFooter>
  <legacyDrawing r:id="rId2"/>
  <controls>
    <control shapeId="8193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1734"/>
  <sheetViews>
    <sheetView zoomScale="110" zoomScaleNormal="110" workbookViewId="0">
      <selection sqref="A1:I1"/>
    </sheetView>
  </sheetViews>
  <sheetFormatPr baseColWidth="10" defaultRowHeight="14.4"/>
  <cols>
    <col min="4" max="4" width="7.6640625" customWidth="1"/>
    <col min="5" max="5" width="33.5546875" customWidth="1"/>
    <col min="6" max="6" width="10.88671875" customWidth="1"/>
    <col min="7" max="7" width="10" customWidth="1"/>
    <col min="8" max="8" width="9.33203125" customWidth="1"/>
    <col min="9" max="9" width="11.44140625" style="5"/>
  </cols>
  <sheetData>
    <row r="1" spans="1:10" ht="18">
      <c r="A1" s="194" t="s">
        <v>61</v>
      </c>
      <c r="B1" s="194"/>
      <c r="C1" s="194"/>
      <c r="D1" s="194"/>
      <c r="E1" s="194"/>
      <c r="F1" s="194"/>
      <c r="G1" s="194"/>
      <c r="H1" s="194"/>
      <c r="I1" s="194"/>
      <c r="J1" s="25"/>
    </row>
    <row r="2" spans="1:10">
      <c r="A2" s="5"/>
      <c r="B2" s="5"/>
      <c r="C2" s="5"/>
      <c r="D2" s="5"/>
      <c r="E2" s="5"/>
      <c r="F2" s="5"/>
      <c r="G2" s="5"/>
      <c r="H2" s="5"/>
      <c r="J2" s="5"/>
    </row>
    <row r="3" spans="1:10">
      <c r="I3"/>
    </row>
    <row r="4" spans="1:10">
      <c r="I4"/>
    </row>
    <row r="5" spans="1:10">
      <c r="I5"/>
    </row>
    <row r="6" spans="1:10">
      <c r="I6"/>
    </row>
    <row r="7" spans="1:10">
      <c r="I7"/>
    </row>
    <row r="8" spans="1:10">
      <c r="I8"/>
    </row>
    <row r="9" spans="1:10" s="37" customFormat="1">
      <c r="A9"/>
      <c r="B9"/>
      <c r="C9"/>
      <c r="D9"/>
      <c r="E9"/>
      <c r="F9"/>
      <c r="G9"/>
      <c r="H9"/>
      <c r="I9"/>
      <c r="J9"/>
    </row>
    <row r="10" spans="1:10">
      <c r="I10"/>
    </row>
    <row r="11" spans="1:10">
      <c r="I11"/>
    </row>
    <row r="12" spans="1:10">
      <c r="I12"/>
    </row>
    <row r="13" spans="1:10">
      <c r="I13"/>
    </row>
    <row r="14" spans="1:10">
      <c r="I14"/>
    </row>
    <row r="15" spans="1:10">
      <c r="I15"/>
    </row>
    <row r="16" spans="1:10">
      <c r="I16"/>
    </row>
    <row r="17" spans="9:9">
      <c r="I17"/>
    </row>
    <row r="18" spans="9:9">
      <c r="I18"/>
    </row>
    <row r="19" spans="9:9">
      <c r="I19"/>
    </row>
    <row r="20" spans="9:9">
      <c r="I20"/>
    </row>
    <row r="21" spans="9:9">
      <c r="I21"/>
    </row>
    <row r="22" spans="9:9">
      <c r="I22"/>
    </row>
    <row r="23" spans="9:9">
      <c r="I23"/>
    </row>
    <row r="24" spans="9:9">
      <c r="I24"/>
    </row>
    <row r="25" spans="9:9">
      <c r="I25"/>
    </row>
    <row r="26" spans="9:9">
      <c r="I26"/>
    </row>
    <row r="27" spans="9:9">
      <c r="I27"/>
    </row>
    <row r="28" spans="9:9">
      <c r="I28"/>
    </row>
    <row r="29" spans="9:9">
      <c r="I29"/>
    </row>
    <row r="30" spans="9:9">
      <c r="I30"/>
    </row>
    <row r="31" spans="9:9">
      <c r="I31"/>
    </row>
    <row r="32" spans="9:9">
      <c r="I32"/>
    </row>
    <row r="33" spans="9:9">
      <c r="I33"/>
    </row>
    <row r="34" spans="9:9">
      <c r="I34"/>
    </row>
    <row r="35" spans="9:9">
      <c r="I35"/>
    </row>
    <row r="36" spans="9:9">
      <c r="I36"/>
    </row>
    <row r="37" spans="9:9">
      <c r="I37"/>
    </row>
    <row r="38" spans="9:9">
      <c r="I38"/>
    </row>
    <row r="39" spans="9:9">
      <c r="I39"/>
    </row>
    <row r="40" spans="9:9">
      <c r="I40"/>
    </row>
    <row r="41" spans="9:9">
      <c r="I41"/>
    </row>
    <row r="42" spans="9:9">
      <c r="I42"/>
    </row>
    <row r="43" spans="9:9">
      <c r="I43"/>
    </row>
    <row r="44" spans="9:9">
      <c r="I44"/>
    </row>
    <row r="45" spans="9:9">
      <c r="I45"/>
    </row>
    <row r="46" spans="9:9">
      <c r="I46"/>
    </row>
    <row r="47" spans="9:9">
      <c r="I47"/>
    </row>
    <row r="48" spans="9:9">
      <c r="I48"/>
    </row>
    <row r="49" spans="9:9">
      <c r="I49"/>
    </row>
    <row r="50" spans="9:9">
      <c r="I50"/>
    </row>
    <row r="51" spans="9:9">
      <c r="I51"/>
    </row>
    <row r="52" spans="9:9">
      <c r="I52"/>
    </row>
    <row r="53" spans="9:9">
      <c r="I53"/>
    </row>
    <row r="54" spans="9:9">
      <c r="I54"/>
    </row>
    <row r="55" spans="9:9">
      <c r="I55"/>
    </row>
    <row r="56" spans="9:9">
      <c r="I56"/>
    </row>
    <row r="57" spans="9:9">
      <c r="I57"/>
    </row>
    <row r="58" spans="9:9">
      <c r="I58"/>
    </row>
    <row r="59" spans="9:9">
      <c r="I59"/>
    </row>
    <row r="60" spans="9:9">
      <c r="I60"/>
    </row>
    <row r="61" spans="9:9">
      <c r="I61"/>
    </row>
    <row r="62" spans="9:9">
      <c r="I62"/>
    </row>
    <row r="63" spans="9:9">
      <c r="I63"/>
    </row>
    <row r="64" spans="9:9">
      <c r="I64"/>
    </row>
    <row r="65" spans="9:9">
      <c r="I65"/>
    </row>
    <row r="66" spans="9:9">
      <c r="I66"/>
    </row>
    <row r="67" spans="9:9">
      <c r="I67"/>
    </row>
    <row r="68" spans="9:9">
      <c r="I68"/>
    </row>
    <row r="69" spans="9:9">
      <c r="I69"/>
    </row>
    <row r="70" spans="9:9">
      <c r="I70"/>
    </row>
    <row r="71" spans="9:9">
      <c r="I71"/>
    </row>
    <row r="72" spans="9:9">
      <c r="I72"/>
    </row>
    <row r="73" spans="9:9">
      <c r="I73"/>
    </row>
    <row r="74" spans="9:9">
      <c r="I74"/>
    </row>
    <row r="75" spans="9:9">
      <c r="I75"/>
    </row>
    <row r="76" spans="9:9">
      <c r="I76"/>
    </row>
    <row r="77" spans="9:9">
      <c r="I77"/>
    </row>
    <row r="78" spans="9:9">
      <c r="I78"/>
    </row>
    <row r="79" spans="9:9">
      <c r="I79"/>
    </row>
    <row r="80" spans="9:9">
      <c r="I80"/>
    </row>
    <row r="81" spans="9:9">
      <c r="I81"/>
    </row>
    <row r="82" spans="9:9">
      <c r="I82"/>
    </row>
    <row r="83" spans="9:9">
      <c r="I83"/>
    </row>
    <row r="84" spans="9:9">
      <c r="I84"/>
    </row>
    <row r="85" spans="9:9">
      <c r="I85"/>
    </row>
    <row r="86" spans="9:9">
      <c r="I86"/>
    </row>
    <row r="87" spans="9:9">
      <c r="I87"/>
    </row>
    <row r="88" spans="9:9">
      <c r="I88"/>
    </row>
    <row r="89" spans="9:9">
      <c r="I89"/>
    </row>
    <row r="90" spans="9:9">
      <c r="I90"/>
    </row>
    <row r="91" spans="9:9">
      <c r="I91"/>
    </row>
    <row r="92" spans="9:9">
      <c r="I92"/>
    </row>
    <row r="93" spans="9:9">
      <c r="I93"/>
    </row>
    <row r="94" spans="9:9">
      <c r="I94"/>
    </row>
    <row r="95" spans="9:9">
      <c r="I95"/>
    </row>
    <row r="96" spans="9:9">
      <c r="I96"/>
    </row>
    <row r="97" spans="9:9">
      <c r="I97"/>
    </row>
    <row r="98" spans="9:9">
      <c r="I98"/>
    </row>
    <row r="99" spans="9:9">
      <c r="I99"/>
    </row>
    <row r="100" spans="9:9">
      <c r="I100"/>
    </row>
    <row r="101" spans="9:9">
      <c r="I101"/>
    </row>
    <row r="102" spans="9:9">
      <c r="I102"/>
    </row>
    <row r="103" spans="9:9">
      <c r="I103"/>
    </row>
    <row r="104" spans="9:9">
      <c r="I104"/>
    </row>
    <row r="105" spans="9:9">
      <c r="I105"/>
    </row>
    <row r="106" spans="9:9">
      <c r="I106"/>
    </row>
    <row r="107" spans="9:9">
      <c r="I107"/>
    </row>
    <row r="108" spans="9:9">
      <c r="I108"/>
    </row>
    <row r="109" spans="9:9">
      <c r="I109"/>
    </row>
    <row r="110" spans="9:9">
      <c r="I110"/>
    </row>
    <row r="111" spans="9:9">
      <c r="I111"/>
    </row>
    <row r="112" spans="9:9">
      <c r="I112"/>
    </row>
    <row r="113" spans="9:9">
      <c r="I113"/>
    </row>
    <row r="114" spans="9:9">
      <c r="I114"/>
    </row>
    <row r="115" spans="9:9">
      <c r="I115"/>
    </row>
    <row r="116" spans="9:9">
      <c r="I116"/>
    </row>
    <row r="117" spans="9:9">
      <c r="I117"/>
    </row>
    <row r="118" spans="9:9">
      <c r="I118"/>
    </row>
    <row r="119" spans="9:9">
      <c r="I119"/>
    </row>
    <row r="120" spans="9:9">
      <c r="I120"/>
    </row>
    <row r="121" spans="9:9">
      <c r="I121"/>
    </row>
    <row r="122" spans="9:9">
      <c r="I122"/>
    </row>
    <row r="123" spans="9:9">
      <c r="I123"/>
    </row>
    <row r="124" spans="9:9">
      <c r="I124"/>
    </row>
    <row r="125" spans="9:9">
      <c r="I125"/>
    </row>
    <row r="126" spans="9:9">
      <c r="I126"/>
    </row>
    <row r="127" spans="9:9">
      <c r="I127"/>
    </row>
    <row r="128" spans="9:9">
      <c r="I128"/>
    </row>
    <row r="129" spans="9:9">
      <c r="I129"/>
    </row>
    <row r="130" spans="9:9">
      <c r="I130"/>
    </row>
    <row r="131" spans="9:9">
      <c r="I131"/>
    </row>
    <row r="132" spans="9:9">
      <c r="I132"/>
    </row>
    <row r="133" spans="9:9">
      <c r="I133"/>
    </row>
    <row r="134" spans="9:9">
      <c r="I134"/>
    </row>
    <row r="135" spans="9:9">
      <c r="I135"/>
    </row>
    <row r="136" spans="9:9">
      <c r="I136"/>
    </row>
    <row r="137" spans="9:9">
      <c r="I137"/>
    </row>
    <row r="138" spans="9:9">
      <c r="I138"/>
    </row>
    <row r="139" spans="9:9">
      <c r="I139"/>
    </row>
    <row r="140" spans="9:9">
      <c r="I140"/>
    </row>
    <row r="141" spans="9:9">
      <c r="I141"/>
    </row>
    <row r="142" spans="9:9">
      <c r="I142"/>
    </row>
    <row r="143" spans="9:9">
      <c r="I143"/>
    </row>
    <row r="144" spans="9:9">
      <c r="I144"/>
    </row>
    <row r="145" spans="9:9">
      <c r="I145"/>
    </row>
    <row r="146" spans="9:9">
      <c r="I146"/>
    </row>
    <row r="147" spans="9:9">
      <c r="I147"/>
    </row>
    <row r="148" spans="9:9">
      <c r="I148"/>
    </row>
    <row r="149" spans="9:9">
      <c r="I149"/>
    </row>
    <row r="150" spans="9:9">
      <c r="I150"/>
    </row>
    <row r="151" spans="9:9">
      <c r="I151"/>
    </row>
    <row r="152" spans="9:9">
      <c r="I152"/>
    </row>
    <row r="153" spans="9:9">
      <c r="I153"/>
    </row>
    <row r="154" spans="9:9">
      <c r="I154"/>
    </row>
    <row r="155" spans="9:9">
      <c r="I155"/>
    </row>
    <row r="156" spans="9:9">
      <c r="I156"/>
    </row>
    <row r="157" spans="9:9">
      <c r="I157"/>
    </row>
    <row r="158" spans="9:9">
      <c r="I158"/>
    </row>
    <row r="159" spans="9:9">
      <c r="I159"/>
    </row>
    <row r="160" spans="9:9">
      <c r="I160"/>
    </row>
    <row r="161" spans="9:9">
      <c r="I161"/>
    </row>
    <row r="162" spans="9:9">
      <c r="I162"/>
    </row>
    <row r="163" spans="9:9">
      <c r="I163"/>
    </row>
    <row r="164" spans="9:9">
      <c r="I164"/>
    </row>
    <row r="165" spans="9:9">
      <c r="I165"/>
    </row>
    <row r="166" spans="9:9">
      <c r="I166"/>
    </row>
    <row r="167" spans="9:9">
      <c r="I167"/>
    </row>
    <row r="168" spans="9:9">
      <c r="I168"/>
    </row>
    <row r="169" spans="9:9">
      <c r="I169"/>
    </row>
    <row r="170" spans="9:9">
      <c r="I170"/>
    </row>
    <row r="171" spans="9:9">
      <c r="I171"/>
    </row>
    <row r="172" spans="9:9">
      <c r="I172"/>
    </row>
    <row r="173" spans="9:9">
      <c r="I173"/>
    </row>
    <row r="174" spans="9:9">
      <c r="I174"/>
    </row>
    <row r="175" spans="9:9">
      <c r="I175"/>
    </row>
    <row r="176" spans="9:9">
      <c r="I176"/>
    </row>
    <row r="177" spans="9:9">
      <c r="I177"/>
    </row>
    <row r="178" spans="9:9">
      <c r="I178"/>
    </row>
    <row r="179" spans="9:9">
      <c r="I179"/>
    </row>
    <row r="180" spans="9:9">
      <c r="I180"/>
    </row>
    <row r="181" spans="9:9">
      <c r="I181"/>
    </row>
    <row r="182" spans="9:9">
      <c r="I182"/>
    </row>
    <row r="183" spans="9:9">
      <c r="I183"/>
    </row>
    <row r="184" spans="9:9">
      <c r="I184"/>
    </row>
    <row r="185" spans="9:9">
      <c r="I185"/>
    </row>
    <row r="186" spans="9:9">
      <c r="I186"/>
    </row>
    <row r="187" spans="9:9">
      <c r="I187"/>
    </row>
    <row r="188" spans="9:9">
      <c r="I188"/>
    </row>
    <row r="189" spans="9:9">
      <c r="I189"/>
    </row>
    <row r="190" spans="9:9">
      <c r="I190"/>
    </row>
    <row r="191" spans="9:9">
      <c r="I191"/>
    </row>
    <row r="192" spans="9:9">
      <c r="I192"/>
    </row>
    <row r="193" spans="9:9">
      <c r="I193"/>
    </row>
    <row r="194" spans="9:9">
      <c r="I194"/>
    </row>
    <row r="195" spans="9:9">
      <c r="I195"/>
    </row>
    <row r="196" spans="9:9">
      <c r="I196"/>
    </row>
    <row r="197" spans="9:9">
      <c r="I197"/>
    </row>
    <row r="198" spans="9:9">
      <c r="I198"/>
    </row>
    <row r="199" spans="9:9">
      <c r="I199"/>
    </row>
    <row r="200" spans="9:9">
      <c r="I200"/>
    </row>
    <row r="201" spans="9:9">
      <c r="I201"/>
    </row>
    <row r="202" spans="9:9">
      <c r="I202"/>
    </row>
    <row r="203" spans="9:9">
      <c r="I203"/>
    </row>
    <row r="204" spans="9:9">
      <c r="I204"/>
    </row>
    <row r="205" spans="9:9">
      <c r="I205"/>
    </row>
    <row r="206" spans="9:9">
      <c r="I206"/>
    </row>
    <row r="207" spans="9:9">
      <c r="I207"/>
    </row>
    <row r="208" spans="9:9">
      <c r="I208"/>
    </row>
    <row r="209" spans="9:9">
      <c r="I209"/>
    </row>
    <row r="210" spans="9:9">
      <c r="I210"/>
    </row>
    <row r="211" spans="9:9">
      <c r="I211"/>
    </row>
    <row r="212" spans="9:9">
      <c r="I212"/>
    </row>
    <row r="213" spans="9:9">
      <c r="I213"/>
    </row>
    <row r="214" spans="9:9">
      <c r="I214"/>
    </row>
    <row r="215" spans="9:9">
      <c r="I215"/>
    </row>
    <row r="216" spans="9:9">
      <c r="I216"/>
    </row>
    <row r="217" spans="9:9">
      <c r="I217"/>
    </row>
    <row r="218" spans="9:9">
      <c r="I218"/>
    </row>
    <row r="219" spans="9:9">
      <c r="I219"/>
    </row>
    <row r="220" spans="9:9">
      <c r="I220"/>
    </row>
    <row r="221" spans="9:9">
      <c r="I221"/>
    </row>
    <row r="222" spans="9:9">
      <c r="I222"/>
    </row>
    <row r="223" spans="9:9">
      <c r="I223"/>
    </row>
    <row r="224" spans="9:9">
      <c r="I224"/>
    </row>
    <row r="225" spans="9:9">
      <c r="I225"/>
    </row>
    <row r="226" spans="9:9">
      <c r="I226"/>
    </row>
    <row r="227" spans="9:9">
      <c r="I227"/>
    </row>
    <row r="228" spans="9:9">
      <c r="I228"/>
    </row>
    <row r="229" spans="9:9">
      <c r="I229"/>
    </row>
    <row r="230" spans="9:9">
      <c r="I230"/>
    </row>
    <row r="231" spans="9:9">
      <c r="I231"/>
    </row>
    <row r="232" spans="9:9">
      <c r="I232"/>
    </row>
    <row r="233" spans="9:9">
      <c r="I233"/>
    </row>
    <row r="234" spans="9:9">
      <c r="I234"/>
    </row>
    <row r="235" spans="9:9">
      <c r="I235"/>
    </row>
    <row r="236" spans="9:9">
      <c r="I236"/>
    </row>
    <row r="237" spans="9:9">
      <c r="I237"/>
    </row>
    <row r="238" spans="9:9">
      <c r="I238"/>
    </row>
    <row r="239" spans="9:9">
      <c r="I239"/>
    </row>
    <row r="240" spans="9:9">
      <c r="I240"/>
    </row>
    <row r="241" spans="9:9">
      <c r="I241"/>
    </row>
    <row r="242" spans="9:9">
      <c r="I242"/>
    </row>
    <row r="243" spans="9:9">
      <c r="I243"/>
    </row>
    <row r="244" spans="9:9">
      <c r="I244"/>
    </row>
    <row r="245" spans="9:9">
      <c r="I245"/>
    </row>
    <row r="246" spans="9:9">
      <c r="I246"/>
    </row>
    <row r="247" spans="9:9">
      <c r="I247"/>
    </row>
    <row r="248" spans="9:9">
      <c r="I248"/>
    </row>
    <row r="249" spans="9:9">
      <c r="I249"/>
    </row>
    <row r="250" spans="9:9">
      <c r="I250"/>
    </row>
    <row r="251" spans="9:9">
      <c r="I251"/>
    </row>
    <row r="252" spans="9:9">
      <c r="I252"/>
    </row>
    <row r="253" spans="9:9">
      <c r="I253"/>
    </row>
    <row r="254" spans="9:9">
      <c r="I254"/>
    </row>
    <row r="255" spans="9:9">
      <c r="I255"/>
    </row>
    <row r="256" spans="9:9">
      <c r="I256"/>
    </row>
    <row r="257" spans="9:9">
      <c r="I257"/>
    </row>
    <row r="258" spans="9:9">
      <c r="I258"/>
    </row>
    <row r="259" spans="9:9">
      <c r="I259"/>
    </row>
    <row r="260" spans="9:9">
      <c r="I260"/>
    </row>
    <row r="261" spans="9:9">
      <c r="I261"/>
    </row>
    <row r="262" spans="9:9">
      <c r="I262"/>
    </row>
    <row r="263" spans="9:9">
      <c r="I263"/>
    </row>
    <row r="264" spans="9:9">
      <c r="I264"/>
    </row>
    <row r="265" spans="9:9">
      <c r="I265"/>
    </row>
    <row r="266" spans="9:9">
      <c r="I266"/>
    </row>
    <row r="267" spans="9:9">
      <c r="I267"/>
    </row>
    <row r="268" spans="9:9">
      <c r="I268"/>
    </row>
    <row r="269" spans="9:9">
      <c r="I269"/>
    </row>
    <row r="270" spans="9:9">
      <c r="I270"/>
    </row>
    <row r="271" spans="9:9">
      <c r="I271"/>
    </row>
    <row r="272" spans="9:9">
      <c r="I272"/>
    </row>
    <row r="273" spans="9:9">
      <c r="I273"/>
    </row>
    <row r="274" spans="9:9">
      <c r="I274"/>
    </row>
    <row r="275" spans="9:9">
      <c r="I275"/>
    </row>
    <row r="276" spans="9:9">
      <c r="I276"/>
    </row>
    <row r="277" spans="9:9">
      <c r="I277"/>
    </row>
    <row r="278" spans="9:9">
      <c r="I278"/>
    </row>
    <row r="279" spans="9:9">
      <c r="I279"/>
    </row>
    <row r="280" spans="9:9">
      <c r="I280"/>
    </row>
    <row r="281" spans="9:9">
      <c r="I281"/>
    </row>
    <row r="282" spans="9:9">
      <c r="I282"/>
    </row>
    <row r="283" spans="9:9">
      <c r="I283"/>
    </row>
    <row r="284" spans="9:9">
      <c r="I284"/>
    </row>
    <row r="285" spans="9:9">
      <c r="I285"/>
    </row>
    <row r="286" spans="9:9">
      <c r="I286"/>
    </row>
    <row r="287" spans="9:9">
      <c r="I287"/>
    </row>
    <row r="288" spans="9:9">
      <c r="I288"/>
    </row>
    <row r="289" spans="9:9">
      <c r="I289"/>
    </row>
    <row r="290" spans="9:9">
      <c r="I290"/>
    </row>
    <row r="291" spans="9:9">
      <c r="I291"/>
    </row>
    <row r="292" spans="9:9">
      <c r="I292"/>
    </row>
    <row r="293" spans="9:9">
      <c r="I293"/>
    </row>
    <row r="294" spans="9:9">
      <c r="I294"/>
    </row>
    <row r="295" spans="9:9">
      <c r="I295"/>
    </row>
    <row r="296" spans="9:9">
      <c r="I296"/>
    </row>
    <row r="297" spans="9:9">
      <c r="I297"/>
    </row>
    <row r="298" spans="9:9">
      <c r="I298"/>
    </row>
    <row r="299" spans="9:9">
      <c r="I299"/>
    </row>
    <row r="300" spans="9:9">
      <c r="I300"/>
    </row>
    <row r="301" spans="9:9">
      <c r="I301"/>
    </row>
    <row r="302" spans="9:9">
      <c r="I302"/>
    </row>
    <row r="303" spans="9:9">
      <c r="I303"/>
    </row>
    <row r="304" spans="9:9">
      <c r="I304"/>
    </row>
    <row r="305" spans="9:9">
      <c r="I305"/>
    </row>
    <row r="306" spans="9:9">
      <c r="I306"/>
    </row>
    <row r="307" spans="9:9">
      <c r="I307"/>
    </row>
    <row r="308" spans="9:9">
      <c r="I308"/>
    </row>
    <row r="309" spans="9:9">
      <c r="I309"/>
    </row>
    <row r="310" spans="9:9">
      <c r="I310"/>
    </row>
    <row r="311" spans="9:9">
      <c r="I311"/>
    </row>
    <row r="312" spans="9:9">
      <c r="I312"/>
    </row>
    <row r="313" spans="9:9">
      <c r="I313"/>
    </row>
    <row r="314" spans="9:9">
      <c r="I314"/>
    </row>
    <row r="315" spans="9:9">
      <c r="I315"/>
    </row>
    <row r="316" spans="9:9">
      <c r="I316"/>
    </row>
    <row r="317" spans="9:9">
      <c r="I317"/>
    </row>
    <row r="318" spans="9:9">
      <c r="I318"/>
    </row>
    <row r="319" spans="9:9">
      <c r="I319"/>
    </row>
    <row r="320" spans="9:9">
      <c r="I320"/>
    </row>
    <row r="321" spans="9:9">
      <c r="I321"/>
    </row>
    <row r="322" spans="9:9">
      <c r="I322"/>
    </row>
    <row r="323" spans="9:9">
      <c r="I323"/>
    </row>
    <row r="324" spans="9:9">
      <c r="I324"/>
    </row>
    <row r="325" spans="9:9">
      <c r="I325"/>
    </row>
    <row r="326" spans="9:9">
      <c r="I326"/>
    </row>
    <row r="327" spans="9:9">
      <c r="I327"/>
    </row>
    <row r="328" spans="9:9">
      <c r="I328"/>
    </row>
    <row r="329" spans="9:9">
      <c r="I329"/>
    </row>
    <row r="330" spans="9:9">
      <c r="I330"/>
    </row>
    <row r="331" spans="9:9">
      <c r="I331"/>
    </row>
    <row r="332" spans="9:9">
      <c r="I332"/>
    </row>
    <row r="333" spans="9:9">
      <c r="I333"/>
    </row>
    <row r="334" spans="9:9">
      <c r="I334"/>
    </row>
    <row r="335" spans="9:9">
      <c r="I335"/>
    </row>
    <row r="336" spans="9:9">
      <c r="I336"/>
    </row>
    <row r="337" spans="9:9">
      <c r="I337"/>
    </row>
    <row r="338" spans="9:9">
      <c r="I338"/>
    </row>
    <row r="339" spans="9:9">
      <c r="I339"/>
    </row>
    <row r="340" spans="9:9">
      <c r="I340"/>
    </row>
    <row r="341" spans="9:9">
      <c r="I341"/>
    </row>
    <row r="342" spans="9:9">
      <c r="I342"/>
    </row>
    <row r="343" spans="9:9">
      <c r="I343"/>
    </row>
    <row r="344" spans="9:9">
      <c r="I344"/>
    </row>
    <row r="345" spans="9:9">
      <c r="I345"/>
    </row>
    <row r="346" spans="9:9">
      <c r="I346"/>
    </row>
    <row r="347" spans="9:9">
      <c r="I347"/>
    </row>
    <row r="348" spans="9:9">
      <c r="I348"/>
    </row>
    <row r="349" spans="9:9">
      <c r="I349"/>
    </row>
    <row r="350" spans="9:9">
      <c r="I350"/>
    </row>
    <row r="351" spans="9:9">
      <c r="I351"/>
    </row>
    <row r="352" spans="9:9">
      <c r="I352"/>
    </row>
    <row r="353" spans="9:9">
      <c r="I353"/>
    </row>
    <row r="354" spans="9:9">
      <c r="I354"/>
    </row>
    <row r="355" spans="9:9">
      <c r="I355"/>
    </row>
    <row r="356" spans="9:9">
      <c r="I356"/>
    </row>
    <row r="357" spans="9:9">
      <c r="I357"/>
    </row>
    <row r="358" spans="9:9">
      <c r="I358"/>
    </row>
    <row r="359" spans="9:9">
      <c r="I359"/>
    </row>
    <row r="360" spans="9:9">
      <c r="I360"/>
    </row>
    <row r="361" spans="9:9">
      <c r="I361"/>
    </row>
    <row r="362" spans="9:9">
      <c r="I362"/>
    </row>
    <row r="363" spans="9:9">
      <c r="I363"/>
    </row>
    <row r="364" spans="9:9">
      <c r="I364"/>
    </row>
    <row r="365" spans="9:9">
      <c r="I365"/>
    </row>
    <row r="366" spans="9:9">
      <c r="I366"/>
    </row>
    <row r="367" spans="9:9">
      <c r="I367"/>
    </row>
    <row r="368" spans="9:9">
      <c r="I368"/>
    </row>
    <row r="369" spans="9:9">
      <c r="I369"/>
    </row>
    <row r="370" spans="9:9">
      <c r="I370"/>
    </row>
    <row r="371" spans="9:9">
      <c r="I371"/>
    </row>
    <row r="372" spans="9:9">
      <c r="I372"/>
    </row>
    <row r="373" spans="9:9">
      <c r="I373"/>
    </row>
    <row r="374" spans="9:9">
      <c r="I374"/>
    </row>
    <row r="375" spans="9:9">
      <c r="I375"/>
    </row>
    <row r="376" spans="9:9">
      <c r="I376"/>
    </row>
    <row r="377" spans="9:9">
      <c r="I377"/>
    </row>
    <row r="378" spans="9:9">
      <c r="I378"/>
    </row>
    <row r="379" spans="9:9">
      <c r="I379"/>
    </row>
    <row r="380" spans="9:9">
      <c r="I380"/>
    </row>
    <row r="381" spans="9:9">
      <c r="I381"/>
    </row>
    <row r="382" spans="9:9">
      <c r="I382"/>
    </row>
    <row r="383" spans="9:9">
      <c r="I383"/>
    </row>
    <row r="384" spans="9:9">
      <c r="I384"/>
    </row>
    <row r="385" spans="9:9">
      <c r="I385"/>
    </row>
    <row r="386" spans="9:9">
      <c r="I386"/>
    </row>
    <row r="387" spans="9:9">
      <c r="I387"/>
    </row>
    <row r="388" spans="9:9">
      <c r="I388"/>
    </row>
    <row r="389" spans="9:9">
      <c r="I389"/>
    </row>
    <row r="390" spans="9:9">
      <c r="I390"/>
    </row>
    <row r="391" spans="9:9">
      <c r="I391"/>
    </row>
    <row r="392" spans="9:9">
      <c r="I392"/>
    </row>
    <row r="393" spans="9:9">
      <c r="I393"/>
    </row>
    <row r="394" spans="9:9">
      <c r="I394"/>
    </row>
    <row r="395" spans="9:9">
      <c r="I395"/>
    </row>
    <row r="396" spans="9:9">
      <c r="I396"/>
    </row>
    <row r="397" spans="9:9">
      <c r="I397"/>
    </row>
    <row r="398" spans="9:9">
      <c r="I398"/>
    </row>
    <row r="399" spans="9:9">
      <c r="I399"/>
    </row>
    <row r="400" spans="9:9">
      <c r="I400"/>
    </row>
    <row r="401" spans="9:9">
      <c r="I401"/>
    </row>
    <row r="402" spans="9:9">
      <c r="I402"/>
    </row>
    <row r="403" spans="9:9">
      <c r="I403"/>
    </row>
    <row r="404" spans="9:9">
      <c r="I404"/>
    </row>
    <row r="405" spans="9:9">
      <c r="I405"/>
    </row>
    <row r="406" spans="9:9">
      <c r="I406"/>
    </row>
    <row r="407" spans="9:9">
      <c r="I407"/>
    </row>
    <row r="408" spans="9:9">
      <c r="I408"/>
    </row>
    <row r="409" spans="9:9">
      <c r="I409"/>
    </row>
    <row r="410" spans="9:9">
      <c r="I410"/>
    </row>
    <row r="411" spans="9:9">
      <c r="I411"/>
    </row>
    <row r="412" spans="9:9">
      <c r="I412"/>
    </row>
    <row r="413" spans="9:9">
      <c r="I413"/>
    </row>
    <row r="414" spans="9:9">
      <c r="I414"/>
    </row>
    <row r="415" spans="9:9">
      <c r="I415"/>
    </row>
    <row r="416" spans="9:9">
      <c r="I416"/>
    </row>
    <row r="417" spans="9:9">
      <c r="I417"/>
    </row>
    <row r="418" spans="9:9">
      <c r="I418"/>
    </row>
    <row r="419" spans="9:9">
      <c r="I419"/>
    </row>
    <row r="420" spans="9:9">
      <c r="I420"/>
    </row>
    <row r="421" spans="9:9">
      <c r="I421"/>
    </row>
    <row r="422" spans="9:9">
      <c r="I422"/>
    </row>
    <row r="423" spans="9:9">
      <c r="I423"/>
    </row>
    <row r="424" spans="9:9">
      <c r="I424"/>
    </row>
    <row r="425" spans="9:9">
      <c r="I425"/>
    </row>
    <row r="426" spans="9:9">
      <c r="I426"/>
    </row>
    <row r="427" spans="9:9">
      <c r="I427"/>
    </row>
    <row r="428" spans="9:9">
      <c r="I428"/>
    </row>
    <row r="429" spans="9:9">
      <c r="I429"/>
    </row>
    <row r="430" spans="9:9">
      <c r="I430"/>
    </row>
    <row r="431" spans="9:9">
      <c r="I431"/>
    </row>
    <row r="432" spans="9:9">
      <c r="I432"/>
    </row>
    <row r="433" spans="9:9">
      <c r="I433"/>
    </row>
    <row r="434" spans="9:9">
      <c r="I434"/>
    </row>
    <row r="435" spans="9:9">
      <c r="I435"/>
    </row>
    <row r="436" spans="9:9">
      <c r="I436"/>
    </row>
    <row r="437" spans="9:9">
      <c r="I437"/>
    </row>
    <row r="438" spans="9:9">
      <c r="I438"/>
    </row>
    <row r="439" spans="9:9">
      <c r="I439"/>
    </row>
    <row r="440" spans="9:9">
      <c r="I440"/>
    </row>
    <row r="441" spans="9:9">
      <c r="I441"/>
    </row>
    <row r="442" spans="9:9">
      <c r="I442"/>
    </row>
    <row r="443" spans="9:9">
      <c r="I443"/>
    </row>
    <row r="444" spans="9:9">
      <c r="I444"/>
    </row>
    <row r="445" spans="9:9">
      <c r="I445"/>
    </row>
    <row r="446" spans="9:9">
      <c r="I446"/>
    </row>
    <row r="447" spans="9:9">
      <c r="I447"/>
    </row>
    <row r="448" spans="9:9">
      <c r="I448"/>
    </row>
    <row r="449" spans="9:9">
      <c r="I449"/>
    </row>
    <row r="450" spans="9:9">
      <c r="I450"/>
    </row>
    <row r="451" spans="9:9">
      <c r="I451"/>
    </row>
    <row r="452" spans="9:9">
      <c r="I452"/>
    </row>
    <row r="453" spans="9:9">
      <c r="I453"/>
    </row>
    <row r="454" spans="9:9">
      <c r="I454"/>
    </row>
    <row r="455" spans="9:9">
      <c r="I455"/>
    </row>
    <row r="456" spans="9:9">
      <c r="I456"/>
    </row>
    <row r="457" spans="9:9">
      <c r="I457"/>
    </row>
    <row r="458" spans="9:9">
      <c r="I458"/>
    </row>
    <row r="459" spans="9:9">
      <c r="I459"/>
    </row>
    <row r="460" spans="9:9">
      <c r="I460"/>
    </row>
    <row r="461" spans="9:9">
      <c r="I461"/>
    </row>
    <row r="462" spans="9:9">
      <c r="I462"/>
    </row>
    <row r="463" spans="9:9">
      <c r="I463"/>
    </row>
    <row r="464" spans="9:9">
      <c r="I464"/>
    </row>
    <row r="465" spans="9:9">
      <c r="I465"/>
    </row>
    <row r="466" spans="9:9">
      <c r="I466"/>
    </row>
    <row r="467" spans="9:9">
      <c r="I467"/>
    </row>
    <row r="468" spans="9:9">
      <c r="I468"/>
    </row>
    <row r="469" spans="9:9">
      <c r="I469"/>
    </row>
    <row r="470" spans="9:9">
      <c r="I470"/>
    </row>
    <row r="471" spans="9:9">
      <c r="I471"/>
    </row>
    <row r="472" spans="9:9">
      <c r="I472"/>
    </row>
    <row r="473" spans="9:9">
      <c r="I473"/>
    </row>
    <row r="474" spans="9:9">
      <c r="I474"/>
    </row>
    <row r="475" spans="9:9">
      <c r="I475"/>
    </row>
    <row r="476" spans="9:9">
      <c r="I476"/>
    </row>
    <row r="477" spans="9:9">
      <c r="I477"/>
    </row>
    <row r="478" spans="9:9">
      <c r="I478"/>
    </row>
    <row r="479" spans="9:9">
      <c r="I479"/>
    </row>
    <row r="480" spans="9:9">
      <c r="I480"/>
    </row>
    <row r="481" spans="9:9">
      <c r="I481"/>
    </row>
    <row r="482" spans="9:9">
      <c r="I482"/>
    </row>
    <row r="483" spans="9:9">
      <c r="I483"/>
    </row>
    <row r="484" spans="9:9">
      <c r="I484"/>
    </row>
    <row r="485" spans="9:9">
      <c r="I485"/>
    </row>
    <row r="486" spans="9:9">
      <c r="I486"/>
    </row>
    <row r="487" spans="9:9">
      <c r="I487"/>
    </row>
    <row r="488" spans="9:9">
      <c r="I488"/>
    </row>
    <row r="489" spans="9:9">
      <c r="I489"/>
    </row>
    <row r="490" spans="9:9">
      <c r="I490"/>
    </row>
    <row r="491" spans="9:9">
      <c r="I491"/>
    </row>
    <row r="492" spans="9:9">
      <c r="I492"/>
    </row>
    <row r="493" spans="9:9">
      <c r="I493"/>
    </row>
    <row r="494" spans="9:9">
      <c r="I494"/>
    </row>
    <row r="495" spans="9:9">
      <c r="I495"/>
    </row>
    <row r="496" spans="9:9">
      <c r="I496"/>
    </row>
    <row r="497" spans="9:9">
      <c r="I497"/>
    </row>
    <row r="498" spans="9:9">
      <c r="I498"/>
    </row>
    <row r="499" spans="9:9">
      <c r="I499"/>
    </row>
    <row r="500" spans="9:9">
      <c r="I500"/>
    </row>
    <row r="501" spans="9:9">
      <c r="I501"/>
    </row>
    <row r="502" spans="9:9">
      <c r="I502"/>
    </row>
    <row r="503" spans="9:9">
      <c r="I503"/>
    </row>
    <row r="504" spans="9:9">
      <c r="I504"/>
    </row>
    <row r="505" spans="9:9">
      <c r="I505"/>
    </row>
    <row r="506" spans="9:9">
      <c r="I506"/>
    </row>
    <row r="507" spans="9:9">
      <c r="I507"/>
    </row>
    <row r="508" spans="9:9">
      <c r="I508"/>
    </row>
    <row r="509" spans="9:9">
      <c r="I509"/>
    </row>
    <row r="510" spans="9:9">
      <c r="I510"/>
    </row>
    <row r="511" spans="9:9">
      <c r="I511"/>
    </row>
    <row r="512" spans="9:9">
      <c r="I512"/>
    </row>
    <row r="513" spans="9:9">
      <c r="I513"/>
    </row>
    <row r="514" spans="9:9">
      <c r="I514"/>
    </row>
    <row r="515" spans="9:9">
      <c r="I515"/>
    </row>
    <row r="516" spans="9:9">
      <c r="I516"/>
    </row>
    <row r="517" spans="9:9">
      <c r="I517"/>
    </row>
    <row r="518" spans="9:9">
      <c r="I518"/>
    </row>
    <row r="519" spans="9:9">
      <c r="I519"/>
    </row>
    <row r="520" spans="9:9">
      <c r="I520"/>
    </row>
    <row r="521" spans="9:9">
      <c r="I521"/>
    </row>
    <row r="522" spans="9:9">
      <c r="I522"/>
    </row>
    <row r="523" spans="9:9">
      <c r="I523"/>
    </row>
    <row r="524" spans="9:9">
      <c r="I524"/>
    </row>
    <row r="525" spans="9:9">
      <c r="I525"/>
    </row>
    <row r="526" spans="9:9">
      <c r="I526"/>
    </row>
    <row r="527" spans="9:9">
      <c r="I527"/>
    </row>
    <row r="528" spans="9:9">
      <c r="I528"/>
    </row>
    <row r="529" spans="9:9">
      <c r="I529"/>
    </row>
    <row r="530" spans="9:9">
      <c r="I530"/>
    </row>
    <row r="531" spans="9:9">
      <c r="I531"/>
    </row>
    <row r="532" spans="9:9">
      <c r="I532"/>
    </row>
    <row r="533" spans="9:9">
      <c r="I533"/>
    </row>
    <row r="534" spans="9:9">
      <c r="I534"/>
    </row>
    <row r="535" spans="9:9">
      <c r="I535"/>
    </row>
    <row r="536" spans="9:9">
      <c r="I536"/>
    </row>
    <row r="537" spans="9:9">
      <c r="I537"/>
    </row>
    <row r="538" spans="9:9">
      <c r="I538"/>
    </row>
    <row r="539" spans="9:9">
      <c r="I539"/>
    </row>
    <row r="540" spans="9:9">
      <c r="I540"/>
    </row>
    <row r="541" spans="9:9">
      <c r="I541"/>
    </row>
    <row r="542" spans="9:9">
      <c r="I542"/>
    </row>
    <row r="543" spans="9:9">
      <c r="I543"/>
    </row>
    <row r="544" spans="9:9">
      <c r="I544"/>
    </row>
    <row r="545" spans="9:9">
      <c r="I545"/>
    </row>
    <row r="546" spans="9:9">
      <c r="I546"/>
    </row>
    <row r="547" spans="9:9">
      <c r="I547"/>
    </row>
    <row r="548" spans="9:9">
      <c r="I548"/>
    </row>
    <row r="549" spans="9:9">
      <c r="I549"/>
    </row>
    <row r="550" spans="9:9">
      <c r="I550"/>
    </row>
    <row r="551" spans="9:9">
      <c r="I551"/>
    </row>
    <row r="552" spans="9:9">
      <c r="I552"/>
    </row>
    <row r="553" spans="9:9">
      <c r="I553"/>
    </row>
    <row r="554" spans="9:9">
      <c r="I554"/>
    </row>
    <row r="555" spans="9:9">
      <c r="I555"/>
    </row>
    <row r="556" spans="9:9">
      <c r="I556"/>
    </row>
    <row r="557" spans="9:9">
      <c r="I557"/>
    </row>
    <row r="558" spans="9:9">
      <c r="I558"/>
    </row>
    <row r="559" spans="9:9">
      <c r="I559"/>
    </row>
    <row r="560" spans="9:9">
      <c r="I560"/>
    </row>
    <row r="561" spans="9:9">
      <c r="I561"/>
    </row>
    <row r="562" spans="9:9">
      <c r="I562"/>
    </row>
    <row r="563" spans="9:9">
      <c r="I563"/>
    </row>
    <row r="564" spans="9:9">
      <c r="I564"/>
    </row>
    <row r="565" spans="9:9">
      <c r="I565"/>
    </row>
    <row r="566" spans="9:9">
      <c r="I566"/>
    </row>
    <row r="567" spans="9:9">
      <c r="I567"/>
    </row>
    <row r="568" spans="9:9">
      <c r="I568"/>
    </row>
    <row r="569" spans="9:9">
      <c r="I569"/>
    </row>
    <row r="570" spans="9:9">
      <c r="I570"/>
    </row>
    <row r="571" spans="9:9">
      <c r="I571"/>
    </row>
    <row r="572" spans="9:9">
      <c r="I572"/>
    </row>
    <row r="573" spans="9:9">
      <c r="I573"/>
    </row>
    <row r="574" spans="9:9">
      <c r="I574"/>
    </row>
    <row r="575" spans="9:9">
      <c r="I575"/>
    </row>
    <row r="576" spans="9:9">
      <c r="I576"/>
    </row>
    <row r="577" spans="9:9">
      <c r="I577"/>
    </row>
    <row r="578" spans="9:9">
      <c r="I578"/>
    </row>
    <row r="579" spans="9:9">
      <c r="I579"/>
    </row>
    <row r="580" spans="9:9">
      <c r="I580"/>
    </row>
    <row r="581" spans="9:9">
      <c r="I581"/>
    </row>
    <row r="582" spans="9:9">
      <c r="I582"/>
    </row>
    <row r="583" spans="9:9">
      <c r="I583"/>
    </row>
    <row r="584" spans="9:9">
      <c r="I584"/>
    </row>
    <row r="585" spans="9:9">
      <c r="I585"/>
    </row>
    <row r="586" spans="9:9">
      <c r="I586"/>
    </row>
    <row r="587" spans="9:9">
      <c r="I587"/>
    </row>
    <row r="588" spans="9:9">
      <c r="I588"/>
    </row>
    <row r="589" spans="9:9">
      <c r="I589"/>
    </row>
    <row r="590" spans="9:9">
      <c r="I590"/>
    </row>
    <row r="591" spans="9:9">
      <c r="I591"/>
    </row>
    <row r="592" spans="9:9">
      <c r="I592"/>
    </row>
    <row r="593" spans="9:9">
      <c r="I593"/>
    </row>
    <row r="594" spans="9:9">
      <c r="I594"/>
    </row>
    <row r="595" spans="9:9">
      <c r="I595"/>
    </row>
    <row r="596" spans="9:9">
      <c r="I596"/>
    </row>
    <row r="597" spans="9:9">
      <c r="I597"/>
    </row>
    <row r="598" spans="9:9">
      <c r="I598"/>
    </row>
    <row r="599" spans="9:9">
      <c r="I599"/>
    </row>
    <row r="600" spans="9:9">
      <c r="I600"/>
    </row>
    <row r="601" spans="9:9">
      <c r="I601"/>
    </row>
    <row r="602" spans="9:9">
      <c r="I602"/>
    </row>
    <row r="603" spans="9:9">
      <c r="I603"/>
    </row>
    <row r="604" spans="9:9">
      <c r="I604"/>
    </row>
    <row r="605" spans="9:9">
      <c r="I605"/>
    </row>
    <row r="606" spans="9:9">
      <c r="I606"/>
    </row>
    <row r="607" spans="9:9">
      <c r="I607"/>
    </row>
    <row r="608" spans="9:9">
      <c r="I608"/>
    </row>
    <row r="609" spans="9:9">
      <c r="I609"/>
    </row>
    <row r="610" spans="9:9">
      <c r="I610"/>
    </row>
    <row r="611" spans="9:9">
      <c r="I611"/>
    </row>
    <row r="612" spans="9:9">
      <c r="I612"/>
    </row>
    <row r="613" spans="9:9">
      <c r="I613"/>
    </row>
    <row r="614" spans="9:9">
      <c r="I614"/>
    </row>
    <row r="615" spans="9:9">
      <c r="I615"/>
    </row>
    <row r="616" spans="9:9">
      <c r="I616"/>
    </row>
    <row r="617" spans="9:9">
      <c r="I617"/>
    </row>
    <row r="618" spans="9:9">
      <c r="I618"/>
    </row>
    <row r="619" spans="9:9">
      <c r="I619"/>
    </row>
    <row r="620" spans="9:9">
      <c r="I620"/>
    </row>
    <row r="621" spans="9:9">
      <c r="I621"/>
    </row>
    <row r="622" spans="9:9">
      <c r="I622"/>
    </row>
    <row r="623" spans="9:9">
      <c r="I623"/>
    </row>
    <row r="624" spans="9:9">
      <c r="I624"/>
    </row>
    <row r="625" spans="9:9">
      <c r="I625"/>
    </row>
    <row r="626" spans="9:9">
      <c r="I626"/>
    </row>
    <row r="627" spans="9:9">
      <c r="I627"/>
    </row>
    <row r="628" spans="9:9">
      <c r="I628"/>
    </row>
    <row r="629" spans="9:9">
      <c r="I629"/>
    </row>
    <row r="630" spans="9:9">
      <c r="I630"/>
    </row>
    <row r="631" spans="9:9">
      <c r="I631"/>
    </row>
    <row r="632" spans="9:9">
      <c r="I632"/>
    </row>
    <row r="633" spans="9:9">
      <c r="I633"/>
    </row>
    <row r="634" spans="9:9">
      <c r="I634"/>
    </row>
    <row r="635" spans="9:9">
      <c r="I635"/>
    </row>
    <row r="636" spans="9:9">
      <c r="I636"/>
    </row>
    <row r="637" spans="9:9">
      <c r="I637"/>
    </row>
    <row r="638" spans="9:9">
      <c r="I638"/>
    </row>
    <row r="639" spans="9:9">
      <c r="I639"/>
    </row>
    <row r="640" spans="9:9">
      <c r="I640"/>
    </row>
    <row r="641" spans="9:9">
      <c r="I641"/>
    </row>
    <row r="642" spans="9:9">
      <c r="I642"/>
    </row>
    <row r="643" spans="9:9">
      <c r="I643"/>
    </row>
    <row r="644" spans="9:9">
      <c r="I644"/>
    </row>
    <row r="645" spans="9:9">
      <c r="I645"/>
    </row>
    <row r="646" spans="9:9">
      <c r="I646"/>
    </row>
    <row r="647" spans="9:9">
      <c r="I647"/>
    </row>
    <row r="648" spans="9:9">
      <c r="I648"/>
    </row>
    <row r="649" spans="9:9">
      <c r="I649"/>
    </row>
    <row r="650" spans="9:9">
      <c r="I650"/>
    </row>
    <row r="651" spans="9:9">
      <c r="I651"/>
    </row>
    <row r="652" spans="9:9">
      <c r="I652"/>
    </row>
    <row r="653" spans="9:9">
      <c r="I653"/>
    </row>
    <row r="654" spans="9:9">
      <c r="I654"/>
    </row>
    <row r="655" spans="9:9">
      <c r="I655"/>
    </row>
    <row r="656" spans="9:9">
      <c r="I656"/>
    </row>
    <row r="657" spans="9:9">
      <c r="I657"/>
    </row>
    <row r="658" spans="9:9">
      <c r="I658"/>
    </row>
    <row r="659" spans="9:9">
      <c r="I659"/>
    </row>
    <row r="660" spans="9:9">
      <c r="I660"/>
    </row>
    <row r="661" spans="9:9">
      <c r="I661"/>
    </row>
    <row r="662" spans="9:9">
      <c r="I662"/>
    </row>
    <row r="663" spans="9:9">
      <c r="I663"/>
    </row>
    <row r="664" spans="9:9">
      <c r="I664"/>
    </row>
    <row r="665" spans="9:9">
      <c r="I665"/>
    </row>
    <row r="666" spans="9:9">
      <c r="I666"/>
    </row>
    <row r="667" spans="9:9">
      <c r="I667"/>
    </row>
    <row r="668" spans="9:9">
      <c r="I668"/>
    </row>
    <row r="669" spans="9:9">
      <c r="I669"/>
    </row>
    <row r="670" spans="9:9">
      <c r="I670"/>
    </row>
    <row r="671" spans="9:9">
      <c r="I671"/>
    </row>
    <row r="672" spans="9:9">
      <c r="I672"/>
    </row>
    <row r="673" spans="9:9">
      <c r="I673"/>
    </row>
    <row r="674" spans="9:9">
      <c r="I674"/>
    </row>
    <row r="675" spans="9:9">
      <c r="I675"/>
    </row>
    <row r="676" spans="9:9">
      <c r="I676"/>
    </row>
    <row r="677" spans="9:9">
      <c r="I677"/>
    </row>
    <row r="678" spans="9:9">
      <c r="I678"/>
    </row>
    <row r="679" spans="9:9">
      <c r="I679"/>
    </row>
    <row r="680" spans="9:9">
      <c r="I680"/>
    </row>
    <row r="681" spans="9:9">
      <c r="I681"/>
    </row>
    <row r="682" spans="9:9">
      <c r="I682"/>
    </row>
    <row r="683" spans="9:9">
      <c r="I683"/>
    </row>
    <row r="684" spans="9:9">
      <c r="I684"/>
    </row>
    <row r="685" spans="9:9">
      <c r="I685"/>
    </row>
    <row r="686" spans="9:9">
      <c r="I686"/>
    </row>
    <row r="687" spans="9:9">
      <c r="I687"/>
    </row>
    <row r="688" spans="9:9">
      <c r="I688"/>
    </row>
    <row r="689" spans="9:9">
      <c r="I689"/>
    </row>
    <row r="690" spans="9:9">
      <c r="I690"/>
    </row>
    <row r="691" spans="9:9">
      <c r="I691"/>
    </row>
    <row r="692" spans="9:9">
      <c r="I692"/>
    </row>
    <row r="693" spans="9:9">
      <c r="I693"/>
    </row>
    <row r="694" spans="9:9">
      <c r="I694"/>
    </row>
    <row r="695" spans="9:9">
      <c r="I695"/>
    </row>
    <row r="696" spans="9:9">
      <c r="I696"/>
    </row>
    <row r="697" spans="9:9">
      <c r="I697"/>
    </row>
    <row r="698" spans="9:9">
      <c r="I698"/>
    </row>
    <row r="699" spans="9:9">
      <c r="I699"/>
    </row>
    <row r="700" spans="9:9">
      <c r="I700"/>
    </row>
    <row r="701" spans="9:9">
      <c r="I701"/>
    </row>
    <row r="702" spans="9:9">
      <c r="I702"/>
    </row>
    <row r="703" spans="9:9">
      <c r="I703"/>
    </row>
    <row r="704" spans="9:9">
      <c r="I704"/>
    </row>
    <row r="705" spans="9:9">
      <c r="I705"/>
    </row>
    <row r="706" spans="9:9">
      <c r="I706"/>
    </row>
    <row r="707" spans="9:9">
      <c r="I707"/>
    </row>
    <row r="708" spans="9:9">
      <c r="I708"/>
    </row>
    <row r="709" spans="9:9">
      <c r="I709"/>
    </row>
    <row r="710" spans="9:9">
      <c r="I710"/>
    </row>
    <row r="711" spans="9:9">
      <c r="I711"/>
    </row>
    <row r="712" spans="9:9">
      <c r="I712"/>
    </row>
    <row r="713" spans="9:9">
      <c r="I713"/>
    </row>
    <row r="714" spans="9:9">
      <c r="I714"/>
    </row>
    <row r="715" spans="9:9">
      <c r="I715"/>
    </row>
    <row r="716" spans="9:9">
      <c r="I716"/>
    </row>
    <row r="717" spans="9:9">
      <c r="I717"/>
    </row>
    <row r="718" spans="9:9">
      <c r="I718"/>
    </row>
    <row r="719" spans="9:9">
      <c r="I719"/>
    </row>
    <row r="720" spans="9:9">
      <c r="I720"/>
    </row>
    <row r="721" spans="9:9">
      <c r="I721"/>
    </row>
    <row r="722" spans="9:9">
      <c r="I722"/>
    </row>
    <row r="723" spans="9:9">
      <c r="I723"/>
    </row>
    <row r="724" spans="9:9">
      <c r="I724"/>
    </row>
    <row r="725" spans="9:9">
      <c r="I725"/>
    </row>
    <row r="726" spans="9:9">
      <c r="I726"/>
    </row>
    <row r="727" spans="9:9">
      <c r="I727"/>
    </row>
    <row r="728" spans="9:9">
      <c r="I728"/>
    </row>
    <row r="729" spans="9:9">
      <c r="I729"/>
    </row>
    <row r="730" spans="9:9">
      <c r="I730"/>
    </row>
    <row r="731" spans="9:9">
      <c r="I731"/>
    </row>
    <row r="732" spans="9:9">
      <c r="I732"/>
    </row>
    <row r="733" spans="9:9">
      <c r="I733"/>
    </row>
    <row r="734" spans="9:9">
      <c r="I734"/>
    </row>
    <row r="735" spans="9:9">
      <c r="I735"/>
    </row>
    <row r="736" spans="9:9">
      <c r="I736"/>
    </row>
    <row r="737" spans="9:9">
      <c r="I737"/>
    </row>
    <row r="738" spans="9:9">
      <c r="I738"/>
    </row>
    <row r="739" spans="9:9">
      <c r="I739"/>
    </row>
    <row r="740" spans="9:9">
      <c r="I740"/>
    </row>
    <row r="741" spans="9:9">
      <c r="I741"/>
    </row>
    <row r="742" spans="9:9">
      <c r="I742"/>
    </row>
    <row r="743" spans="9:9">
      <c r="I743"/>
    </row>
    <row r="744" spans="9:9">
      <c r="I744"/>
    </row>
    <row r="745" spans="9:9">
      <c r="I745"/>
    </row>
    <row r="746" spans="9:9">
      <c r="I746"/>
    </row>
    <row r="747" spans="9:9">
      <c r="I747"/>
    </row>
    <row r="748" spans="9:9">
      <c r="I748"/>
    </row>
    <row r="749" spans="9:9">
      <c r="I749"/>
    </row>
    <row r="750" spans="9:9">
      <c r="I750"/>
    </row>
    <row r="751" spans="9:9">
      <c r="I751"/>
    </row>
    <row r="752" spans="9:9">
      <c r="I752"/>
    </row>
    <row r="753" spans="9:9">
      <c r="I753"/>
    </row>
    <row r="754" spans="9:9">
      <c r="I754"/>
    </row>
    <row r="755" spans="9:9">
      <c r="I755"/>
    </row>
    <row r="756" spans="9:9">
      <c r="I756"/>
    </row>
    <row r="757" spans="9:9">
      <c r="I757"/>
    </row>
    <row r="758" spans="9:9">
      <c r="I758"/>
    </row>
    <row r="759" spans="9:9">
      <c r="I759"/>
    </row>
    <row r="760" spans="9:9">
      <c r="I760"/>
    </row>
    <row r="761" spans="9:9">
      <c r="I761"/>
    </row>
    <row r="762" spans="9:9">
      <c r="I762"/>
    </row>
    <row r="763" spans="9:9">
      <c r="I763"/>
    </row>
    <row r="764" spans="9:9">
      <c r="I764"/>
    </row>
    <row r="765" spans="9:9">
      <c r="I765"/>
    </row>
    <row r="766" spans="9:9">
      <c r="I766"/>
    </row>
    <row r="767" spans="9:9">
      <c r="I767"/>
    </row>
    <row r="768" spans="9:9">
      <c r="I768"/>
    </row>
    <row r="769" spans="9:9">
      <c r="I769"/>
    </row>
    <row r="770" spans="9:9">
      <c r="I770"/>
    </row>
    <row r="771" spans="9:9">
      <c r="I771"/>
    </row>
    <row r="772" spans="9:9">
      <c r="I772"/>
    </row>
    <row r="773" spans="9:9">
      <c r="I773"/>
    </row>
    <row r="774" spans="9:9">
      <c r="I774"/>
    </row>
    <row r="775" spans="9:9">
      <c r="I775"/>
    </row>
    <row r="776" spans="9:9">
      <c r="I776"/>
    </row>
    <row r="777" spans="9:9">
      <c r="I777"/>
    </row>
    <row r="778" spans="9:9">
      <c r="I778"/>
    </row>
    <row r="779" spans="9:9">
      <c r="I779"/>
    </row>
    <row r="780" spans="9:9">
      <c r="I780"/>
    </row>
    <row r="781" spans="9:9">
      <c r="I781"/>
    </row>
    <row r="782" spans="9:9">
      <c r="I782"/>
    </row>
    <row r="783" spans="9:9">
      <c r="I783"/>
    </row>
    <row r="784" spans="9:9">
      <c r="I784"/>
    </row>
    <row r="785" spans="9:9">
      <c r="I785"/>
    </row>
    <row r="786" spans="9:9">
      <c r="I786"/>
    </row>
    <row r="787" spans="9:9">
      <c r="I787"/>
    </row>
    <row r="788" spans="9:9">
      <c r="I788"/>
    </row>
    <row r="789" spans="9:9">
      <c r="I789"/>
    </row>
    <row r="790" spans="9:9">
      <c r="I790"/>
    </row>
    <row r="791" spans="9:9">
      <c r="I791"/>
    </row>
    <row r="792" spans="9:9">
      <c r="I792"/>
    </row>
    <row r="793" spans="9:9">
      <c r="I793"/>
    </row>
    <row r="794" spans="9:9">
      <c r="I794"/>
    </row>
    <row r="795" spans="9:9">
      <c r="I795"/>
    </row>
    <row r="796" spans="9:9">
      <c r="I796"/>
    </row>
    <row r="797" spans="9:9">
      <c r="I797"/>
    </row>
    <row r="798" spans="9:9">
      <c r="I798"/>
    </row>
    <row r="799" spans="9:9">
      <c r="I799"/>
    </row>
    <row r="800" spans="9:9">
      <c r="I800"/>
    </row>
    <row r="801" spans="9:9">
      <c r="I801"/>
    </row>
    <row r="802" spans="9:9">
      <c r="I802"/>
    </row>
    <row r="803" spans="9:9">
      <c r="I803"/>
    </row>
    <row r="804" spans="9:9">
      <c r="I804"/>
    </row>
    <row r="805" spans="9:9">
      <c r="I805"/>
    </row>
    <row r="806" spans="9:9">
      <c r="I806"/>
    </row>
    <row r="807" spans="9:9">
      <c r="I807"/>
    </row>
    <row r="808" spans="9:9">
      <c r="I808"/>
    </row>
    <row r="809" spans="9:9">
      <c r="I809"/>
    </row>
    <row r="810" spans="9:9">
      <c r="I810"/>
    </row>
    <row r="811" spans="9:9">
      <c r="I811"/>
    </row>
    <row r="812" spans="9:9">
      <c r="I812"/>
    </row>
    <row r="813" spans="9:9">
      <c r="I813"/>
    </row>
    <row r="814" spans="9:9">
      <c r="I814"/>
    </row>
    <row r="815" spans="9:9">
      <c r="I815"/>
    </row>
    <row r="816" spans="9:9">
      <c r="I816"/>
    </row>
    <row r="817" spans="9:9">
      <c r="I817"/>
    </row>
    <row r="818" spans="9:9">
      <c r="I818"/>
    </row>
    <row r="819" spans="9:9">
      <c r="I819"/>
    </row>
    <row r="820" spans="9:9">
      <c r="I820"/>
    </row>
    <row r="821" spans="9:9">
      <c r="I821"/>
    </row>
    <row r="822" spans="9:9">
      <c r="I822"/>
    </row>
    <row r="823" spans="9:9">
      <c r="I823"/>
    </row>
    <row r="824" spans="9:9">
      <c r="I824"/>
    </row>
    <row r="825" spans="9:9">
      <c r="I825"/>
    </row>
    <row r="826" spans="9:9">
      <c r="I826"/>
    </row>
    <row r="827" spans="9:9">
      <c r="I827"/>
    </row>
    <row r="828" spans="9:9">
      <c r="I828"/>
    </row>
    <row r="829" spans="9:9">
      <c r="I829"/>
    </row>
    <row r="830" spans="9:9">
      <c r="I830"/>
    </row>
    <row r="831" spans="9:9">
      <c r="I831"/>
    </row>
    <row r="832" spans="9:9">
      <c r="I832"/>
    </row>
    <row r="833" spans="9:9">
      <c r="I833"/>
    </row>
    <row r="834" spans="9:9">
      <c r="I834"/>
    </row>
    <row r="835" spans="9:9">
      <c r="I835"/>
    </row>
    <row r="836" spans="9:9">
      <c r="I836"/>
    </row>
    <row r="837" spans="9:9">
      <c r="I837"/>
    </row>
    <row r="838" spans="9:9">
      <c r="I838"/>
    </row>
    <row r="839" spans="9:9">
      <c r="I839"/>
    </row>
    <row r="840" spans="9:9">
      <c r="I840"/>
    </row>
    <row r="841" spans="9:9">
      <c r="I841"/>
    </row>
    <row r="842" spans="9:9">
      <c r="I842"/>
    </row>
    <row r="843" spans="9:9">
      <c r="I843"/>
    </row>
    <row r="844" spans="9:9">
      <c r="I844"/>
    </row>
    <row r="845" spans="9:9">
      <c r="I845"/>
    </row>
    <row r="846" spans="9:9">
      <c r="I846"/>
    </row>
    <row r="847" spans="9:9">
      <c r="I847"/>
    </row>
    <row r="848" spans="9:9">
      <c r="I848"/>
    </row>
    <row r="849" spans="9:9">
      <c r="I849"/>
    </row>
    <row r="850" spans="9:9">
      <c r="I850"/>
    </row>
    <row r="851" spans="9:9">
      <c r="I851"/>
    </row>
    <row r="852" spans="9:9">
      <c r="I852"/>
    </row>
    <row r="853" spans="9:9">
      <c r="I853"/>
    </row>
    <row r="854" spans="9:9">
      <c r="I854"/>
    </row>
    <row r="855" spans="9:9">
      <c r="I855"/>
    </row>
    <row r="856" spans="9:9">
      <c r="I856"/>
    </row>
    <row r="857" spans="9:9">
      <c r="I857"/>
    </row>
    <row r="858" spans="9:9">
      <c r="I858"/>
    </row>
    <row r="859" spans="9:9">
      <c r="I859"/>
    </row>
    <row r="860" spans="9:9">
      <c r="I860"/>
    </row>
    <row r="861" spans="9:9">
      <c r="I861"/>
    </row>
    <row r="862" spans="9:9">
      <c r="I862"/>
    </row>
    <row r="863" spans="9:9">
      <c r="I863"/>
    </row>
    <row r="864" spans="9:9">
      <c r="I864"/>
    </row>
    <row r="865" spans="9:9">
      <c r="I865"/>
    </row>
    <row r="866" spans="9:9">
      <c r="I866"/>
    </row>
    <row r="867" spans="9:9">
      <c r="I867"/>
    </row>
    <row r="868" spans="9:9">
      <c r="I868"/>
    </row>
    <row r="869" spans="9:9">
      <c r="I869"/>
    </row>
    <row r="870" spans="9:9">
      <c r="I870"/>
    </row>
    <row r="871" spans="9:9">
      <c r="I871"/>
    </row>
    <row r="872" spans="9:9">
      <c r="I872"/>
    </row>
    <row r="873" spans="9:9">
      <c r="I873"/>
    </row>
    <row r="874" spans="9:9">
      <c r="I874"/>
    </row>
    <row r="875" spans="9:9">
      <c r="I875"/>
    </row>
    <row r="876" spans="9:9">
      <c r="I876"/>
    </row>
    <row r="877" spans="9:9">
      <c r="I877"/>
    </row>
    <row r="878" spans="9:9">
      <c r="I878"/>
    </row>
    <row r="879" spans="9:9">
      <c r="I879"/>
    </row>
    <row r="880" spans="9:9">
      <c r="I880"/>
    </row>
    <row r="881" spans="9:9">
      <c r="I881"/>
    </row>
    <row r="882" spans="9:9">
      <c r="I882"/>
    </row>
    <row r="883" spans="9:9">
      <c r="I883"/>
    </row>
    <row r="884" spans="9:9">
      <c r="I884"/>
    </row>
    <row r="885" spans="9:9">
      <c r="I885"/>
    </row>
    <row r="886" spans="9:9">
      <c r="I886"/>
    </row>
    <row r="887" spans="9:9">
      <c r="I887"/>
    </row>
    <row r="888" spans="9:9">
      <c r="I888"/>
    </row>
    <row r="889" spans="9:9">
      <c r="I889"/>
    </row>
    <row r="890" spans="9:9">
      <c r="I890"/>
    </row>
    <row r="891" spans="9:9">
      <c r="I891"/>
    </row>
    <row r="892" spans="9:9">
      <c r="I892"/>
    </row>
    <row r="893" spans="9:9">
      <c r="I893"/>
    </row>
    <row r="894" spans="9:9">
      <c r="I894"/>
    </row>
    <row r="895" spans="9:9">
      <c r="I895"/>
    </row>
    <row r="896" spans="9:9">
      <c r="I896"/>
    </row>
    <row r="897" spans="9:9">
      <c r="I897"/>
    </row>
    <row r="898" spans="9:9">
      <c r="I898"/>
    </row>
    <row r="899" spans="9:9">
      <c r="I899"/>
    </row>
    <row r="900" spans="9:9">
      <c r="I900"/>
    </row>
    <row r="901" spans="9:9">
      <c r="I901"/>
    </row>
    <row r="902" spans="9:9">
      <c r="I902"/>
    </row>
    <row r="903" spans="9:9">
      <c r="I903"/>
    </row>
    <row r="904" spans="9:9">
      <c r="I904"/>
    </row>
    <row r="905" spans="9:9">
      <c r="I905"/>
    </row>
    <row r="906" spans="9:9">
      <c r="I906"/>
    </row>
    <row r="907" spans="9:9">
      <c r="I907"/>
    </row>
    <row r="908" spans="9:9">
      <c r="I908"/>
    </row>
    <row r="909" spans="9:9">
      <c r="I909"/>
    </row>
    <row r="910" spans="9:9">
      <c r="I910"/>
    </row>
    <row r="911" spans="9:9">
      <c r="I911"/>
    </row>
    <row r="912" spans="9:9">
      <c r="I912"/>
    </row>
    <row r="913" spans="9:9">
      <c r="I913"/>
    </row>
    <row r="914" spans="9:9">
      <c r="I914"/>
    </row>
    <row r="915" spans="9:9">
      <c r="I915"/>
    </row>
    <row r="916" spans="9:9">
      <c r="I916"/>
    </row>
    <row r="917" spans="9:9">
      <c r="I917"/>
    </row>
    <row r="918" spans="9:9">
      <c r="I918"/>
    </row>
    <row r="919" spans="9:9">
      <c r="I919"/>
    </row>
    <row r="920" spans="9:9">
      <c r="I920"/>
    </row>
    <row r="921" spans="9:9">
      <c r="I921"/>
    </row>
    <row r="922" spans="9:9">
      <c r="I922"/>
    </row>
    <row r="923" spans="9:9">
      <c r="I923"/>
    </row>
    <row r="924" spans="9:9">
      <c r="I924"/>
    </row>
    <row r="925" spans="9:9">
      <c r="I925"/>
    </row>
    <row r="926" spans="9:9">
      <c r="I926"/>
    </row>
    <row r="927" spans="9:9">
      <c r="I927"/>
    </row>
    <row r="928" spans="9:9">
      <c r="I928"/>
    </row>
    <row r="929" spans="9:9">
      <c r="I929"/>
    </row>
    <row r="930" spans="9:9">
      <c r="I930"/>
    </row>
    <row r="931" spans="9:9">
      <c r="I931"/>
    </row>
    <row r="932" spans="9:9">
      <c r="I932"/>
    </row>
    <row r="933" spans="9:9">
      <c r="I933"/>
    </row>
    <row r="934" spans="9:9">
      <c r="I934"/>
    </row>
    <row r="935" spans="9:9">
      <c r="I935"/>
    </row>
    <row r="936" spans="9:9">
      <c r="I936"/>
    </row>
    <row r="937" spans="9:9">
      <c r="I937"/>
    </row>
    <row r="938" spans="9:9">
      <c r="I938"/>
    </row>
    <row r="939" spans="9:9">
      <c r="I939"/>
    </row>
    <row r="940" spans="9:9">
      <c r="I940"/>
    </row>
    <row r="941" spans="9:9">
      <c r="I941"/>
    </row>
    <row r="942" spans="9:9">
      <c r="I942"/>
    </row>
    <row r="943" spans="9:9">
      <c r="I943"/>
    </row>
    <row r="944" spans="9:9">
      <c r="I944"/>
    </row>
    <row r="945" spans="9:9">
      <c r="I945"/>
    </row>
    <row r="946" spans="9:9">
      <c r="I946"/>
    </row>
    <row r="947" spans="9:9">
      <c r="I947"/>
    </row>
    <row r="948" spans="9:9">
      <c r="I948"/>
    </row>
    <row r="949" spans="9:9">
      <c r="I949"/>
    </row>
    <row r="950" spans="9:9">
      <c r="I950"/>
    </row>
    <row r="951" spans="9:9">
      <c r="I951"/>
    </row>
    <row r="952" spans="9:9">
      <c r="I952"/>
    </row>
    <row r="953" spans="9:9">
      <c r="I953"/>
    </row>
    <row r="954" spans="9:9">
      <c r="I954"/>
    </row>
    <row r="955" spans="9:9">
      <c r="I955"/>
    </row>
    <row r="956" spans="9:9">
      <c r="I956"/>
    </row>
    <row r="957" spans="9:9">
      <c r="I957"/>
    </row>
    <row r="958" spans="9:9">
      <c r="I958"/>
    </row>
    <row r="959" spans="9:9">
      <c r="I959"/>
    </row>
    <row r="960" spans="9:9">
      <c r="I960"/>
    </row>
    <row r="961" spans="9:9">
      <c r="I961"/>
    </row>
    <row r="962" spans="9:9">
      <c r="I962"/>
    </row>
    <row r="963" spans="9:9">
      <c r="I963"/>
    </row>
    <row r="964" spans="9:9">
      <c r="I964"/>
    </row>
    <row r="965" spans="9:9">
      <c r="I965"/>
    </row>
    <row r="966" spans="9:9">
      <c r="I966"/>
    </row>
    <row r="967" spans="9:9">
      <c r="I967"/>
    </row>
    <row r="968" spans="9:9">
      <c r="I968"/>
    </row>
    <row r="969" spans="9:9">
      <c r="I969"/>
    </row>
    <row r="970" spans="9:9">
      <c r="I970"/>
    </row>
    <row r="971" spans="9:9">
      <c r="I971"/>
    </row>
    <row r="972" spans="9:9">
      <c r="I972"/>
    </row>
    <row r="973" spans="9:9">
      <c r="I973"/>
    </row>
    <row r="974" spans="9:9">
      <c r="I974"/>
    </row>
    <row r="975" spans="9:9">
      <c r="I975"/>
    </row>
    <row r="976" spans="9:9">
      <c r="I976"/>
    </row>
    <row r="977" spans="9:9">
      <c r="I977"/>
    </row>
    <row r="978" spans="9:9">
      <c r="I978"/>
    </row>
    <row r="979" spans="9:9">
      <c r="I979"/>
    </row>
    <row r="980" spans="9:9">
      <c r="I980"/>
    </row>
    <row r="981" spans="9:9">
      <c r="I981"/>
    </row>
    <row r="982" spans="9:9">
      <c r="I982"/>
    </row>
    <row r="983" spans="9:9">
      <c r="I983"/>
    </row>
    <row r="984" spans="9:9">
      <c r="I984"/>
    </row>
    <row r="985" spans="9:9">
      <c r="I985"/>
    </row>
    <row r="986" spans="9:9">
      <c r="I986"/>
    </row>
    <row r="987" spans="9:9">
      <c r="I987"/>
    </row>
    <row r="988" spans="9:9">
      <c r="I988"/>
    </row>
    <row r="989" spans="9:9">
      <c r="I989"/>
    </row>
    <row r="990" spans="9:9">
      <c r="I990"/>
    </row>
    <row r="991" spans="9:9">
      <c r="I991"/>
    </row>
    <row r="992" spans="9:9">
      <c r="I992"/>
    </row>
    <row r="993" spans="9:9">
      <c r="I993"/>
    </row>
    <row r="994" spans="9:9">
      <c r="I994"/>
    </row>
    <row r="995" spans="9:9">
      <c r="I995"/>
    </row>
    <row r="996" spans="9:9">
      <c r="I996"/>
    </row>
    <row r="997" spans="9:9">
      <c r="I997"/>
    </row>
    <row r="998" spans="9:9">
      <c r="I998"/>
    </row>
    <row r="999" spans="9:9">
      <c r="I999"/>
    </row>
    <row r="1000" spans="9:9">
      <c r="I1000"/>
    </row>
    <row r="1001" spans="9:9">
      <c r="I1001"/>
    </row>
    <row r="1002" spans="9:9">
      <c r="I1002"/>
    </row>
    <row r="1003" spans="9:9">
      <c r="I1003"/>
    </row>
    <row r="1004" spans="9:9">
      <c r="I1004"/>
    </row>
    <row r="1005" spans="9:9">
      <c r="I1005"/>
    </row>
    <row r="1006" spans="9:9">
      <c r="I1006"/>
    </row>
    <row r="1007" spans="9:9">
      <c r="I1007"/>
    </row>
    <row r="1008" spans="9:9">
      <c r="I1008"/>
    </row>
    <row r="1009" spans="9:9">
      <c r="I1009"/>
    </row>
    <row r="1010" spans="9:9">
      <c r="I1010"/>
    </row>
    <row r="1011" spans="9:9">
      <c r="I1011"/>
    </row>
    <row r="1012" spans="9:9">
      <c r="I1012"/>
    </row>
    <row r="1013" spans="9:9">
      <c r="I1013"/>
    </row>
    <row r="1014" spans="9:9">
      <c r="I1014"/>
    </row>
    <row r="1015" spans="9:9">
      <c r="I1015"/>
    </row>
    <row r="1016" spans="9:9">
      <c r="I1016"/>
    </row>
    <row r="1017" spans="9:9">
      <c r="I1017"/>
    </row>
    <row r="1018" spans="9:9">
      <c r="I1018"/>
    </row>
    <row r="1019" spans="9:9">
      <c r="I1019"/>
    </row>
    <row r="1020" spans="9:9">
      <c r="I1020"/>
    </row>
    <row r="1021" spans="9:9">
      <c r="I1021"/>
    </row>
    <row r="1022" spans="9:9">
      <c r="I1022"/>
    </row>
    <row r="1023" spans="9:9">
      <c r="I1023"/>
    </row>
    <row r="1024" spans="9:9">
      <c r="I1024"/>
    </row>
    <row r="1025" spans="9:9">
      <c r="I1025"/>
    </row>
    <row r="1026" spans="9:9">
      <c r="I1026"/>
    </row>
    <row r="1027" spans="9:9">
      <c r="I1027"/>
    </row>
    <row r="1028" spans="9:9">
      <c r="I1028"/>
    </row>
    <row r="1029" spans="9:9">
      <c r="I1029"/>
    </row>
    <row r="1030" spans="9:9">
      <c r="I1030"/>
    </row>
    <row r="1031" spans="9:9">
      <c r="I1031"/>
    </row>
    <row r="1032" spans="9:9">
      <c r="I1032"/>
    </row>
    <row r="1033" spans="9:9">
      <c r="I1033"/>
    </row>
    <row r="1034" spans="9:9">
      <c r="I1034"/>
    </row>
    <row r="1035" spans="9:9">
      <c r="I1035"/>
    </row>
    <row r="1036" spans="9:9">
      <c r="I1036"/>
    </row>
    <row r="1037" spans="9:9">
      <c r="I1037"/>
    </row>
    <row r="1038" spans="9:9">
      <c r="I1038"/>
    </row>
    <row r="1039" spans="9:9">
      <c r="I1039"/>
    </row>
    <row r="1040" spans="9:9">
      <c r="I1040"/>
    </row>
    <row r="1041" spans="9:9">
      <c r="I1041"/>
    </row>
    <row r="1042" spans="9:9">
      <c r="I1042"/>
    </row>
    <row r="1043" spans="9:9">
      <c r="I1043"/>
    </row>
    <row r="1044" spans="9:9">
      <c r="I1044"/>
    </row>
    <row r="1045" spans="9:9">
      <c r="I1045"/>
    </row>
    <row r="1046" spans="9:9">
      <c r="I1046"/>
    </row>
    <row r="1047" spans="9:9">
      <c r="I1047"/>
    </row>
    <row r="1048" spans="9:9">
      <c r="I1048"/>
    </row>
    <row r="1049" spans="9:9">
      <c r="I1049"/>
    </row>
    <row r="1050" spans="9:9">
      <c r="I1050"/>
    </row>
    <row r="1051" spans="9:9">
      <c r="I1051"/>
    </row>
    <row r="1052" spans="9:9">
      <c r="I1052"/>
    </row>
    <row r="1053" spans="9:9">
      <c r="I1053"/>
    </row>
    <row r="1054" spans="9:9">
      <c r="I1054"/>
    </row>
    <row r="1055" spans="9:9">
      <c r="I1055"/>
    </row>
    <row r="1056" spans="9:9">
      <c r="I1056"/>
    </row>
    <row r="1057" spans="9:9">
      <c r="I1057"/>
    </row>
    <row r="1058" spans="9:9">
      <c r="I1058"/>
    </row>
    <row r="1059" spans="9:9">
      <c r="I1059"/>
    </row>
    <row r="1060" spans="9:9">
      <c r="I1060"/>
    </row>
    <row r="1061" spans="9:9">
      <c r="I1061"/>
    </row>
    <row r="1062" spans="9:9">
      <c r="I1062"/>
    </row>
    <row r="1063" spans="9:9">
      <c r="I1063"/>
    </row>
    <row r="1064" spans="9:9">
      <c r="I1064"/>
    </row>
    <row r="1065" spans="9:9">
      <c r="I1065"/>
    </row>
    <row r="1066" spans="9:9">
      <c r="I1066"/>
    </row>
    <row r="1067" spans="9:9">
      <c r="I1067"/>
    </row>
    <row r="1068" spans="9:9">
      <c r="I1068"/>
    </row>
    <row r="1069" spans="9:9">
      <c r="I1069"/>
    </row>
    <row r="1070" spans="9:9">
      <c r="I1070"/>
    </row>
    <row r="1071" spans="9:9">
      <c r="I1071"/>
    </row>
    <row r="1072" spans="9:9">
      <c r="I1072"/>
    </row>
    <row r="1073" spans="9:9">
      <c r="I1073"/>
    </row>
    <row r="1074" spans="9:9">
      <c r="I1074"/>
    </row>
    <row r="1075" spans="9:9">
      <c r="I1075"/>
    </row>
    <row r="1076" spans="9:9">
      <c r="I1076"/>
    </row>
    <row r="1077" spans="9:9">
      <c r="I1077"/>
    </row>
    <row r="1078" spans="9:9">
      <c r="I1078"/>
    </row>
    <row r="1079" spans="9:9">
      <c r="I1079"/>
    </row>
    <row r="1080" spans="9:9">
      <c r="I1080"/>
    </row>
    <row r="1081" spans="9:9">
      <c r="I1081"/>
    </row>
    <row r="1082" spans="9:9">
      <c r="I1082"/>
    </row>
    <row r="1083" spans="9:9">
      <c r="I1083"/>
    </row>
    <row r="1084" spans="9:9">
      <c r="I1084"/>
    </row>
    <row r="1085" spans="9:9">
      <c r="I1085"/>
    </row>
    <row r="1086" spans="9:9">
      <c r="I1086"/>
    </row>
    <row r="1087" spans="9:9">
      <c r="I1087"/>
    </row>
    <row r="1088" spans="9:9">
      <c r="I1088"/>
    </row>
    <row r="1089" spans="9:9">
      <c r="I1089"/>
    </row>
    <row r="1090" spans="9:9">
      <c r="I1090"/>
    </row>
    <row r="1091" spans="9:9">
      <c r="I1091"/>
    </row>
    <row r="1092" spans="9:9">
      <c r="I1092"/>
    </row>
    <row r="1093" spans="9:9">
      <c r="I1093"/>
    </row>
    <row r="1094" spans="9:9">
      <c r="I1094"/>
    </row>
    <row r="1095" spans="9:9">
      <c r="I1095"/>
    </row>
    <row r="1096" spans="9:9">
      <c r="I1096"/>
    </row>
    <row r="1097" spans="9:9">
      <c r="I1097"/>
    </row>
    <row r="1098" spans="9:9">
      <c r="I1098"/>
    </row>
    <row r="1099" spans="9:9">
      <c r="I1099"/>
    </row>
    <row r="1100" spans="9:9">
      <c r="I1100"/>
    </row>
    <row r="1101" spans="9:9">
      <c r="I1101"/>
    </row>
    <row r="1102" spans="9:9">
      <c r="I1102"/>
    </row>
    <row r="1103" spans="9:9">
      <c r="I1103"/>
    </row>
    <row r="1104" spans="9:9">
      <c r="I1104"/>
    </row>
    <row r="1105" spans="9:9">
      <c r="I1105"/>
    </row>
    <row r="1106" spans="9:9">
      <c r="I1106"/>
    </row>
    <row r="1107" spans="9:9">
      <c r="I1107"/>
    </row>
    <row r="1108" spans="9:9">
      <c r="I1108"/>
    </row>
    <row r="1109" spans="9:9">
      <c r="I1109"/>
    </row>
    <row r="1110" spans="9:9">
      <c r="I1110"/>
    </row>
    <row r="1111" spans="9:9">
      <c r="I1111"/>
    </row>
    <row r="1112" spans="9:9">
      <c r="I1112"/>
    </row>
    <row r="1113" spans="9:9">
      <c r="I1113"/>
    </row>
    <row r="1114" spans="9:9">
      <c r="I1114"/>
    </row>
    <row r="1115" spans="9:9">
      <c r="I1115"/>
    </row>
    <row r="1116" spans="9:9">
      <c r="I1116"/>
    </row>
    <row r="1117" spans="9:9">
      <c r="I1117"/>
    </row>
    <row r="1118" spans="9:9">
      <c r="I1118"/>
    </row>
    <row r="1119" spans="9:9">
      <c r="I1119"/>
    </row>
    <row r="1120" spans="9:9">
      <c r="I1120"/>
    </row>
    <row r="1121" spans="9:9">
      <c r="I1121"/>
    </row>
    <row r="1122" spans="9:9">
      <c r="I1122"/>
    </row>
    <row r="1123" spans="9:9">
      <c r="I1123"/>
    </row>
    <row r="1124" spans="9:9">
      <c r="I1124"/>
    </row>
    <row r="1125" spans="9:9">
      <c r="I1125"/>
    </row>
    <row r="1126" spans="9:9">
      <c r="I1126"/>
    </row>
    <row r="1127" spans="9:9">
      <c r="I1127"/>
    </row>
    <row r="1128" spans="9:9">
      <c r="I1128"/>
    </row>
    <row r="1129" spans="9:9">
      <c r="I1129"/>
    </row>
    <row r="1130" spans="9:9">
      <c r="I1130"/>
    </row>
    <row r="1131" spans="9:9">
      <c r="I1131"/>
    </row>
    <row r="1132" spans="9:9">
      <c r="I1132"/>
    </row>
    <row r="1133" spans="9:9">
      <c r="I1133"/>
    </row>
    <row r="1134" spans="9:9">
      <c r="I1134"/>
    </row>
    <row r="1135" spans="9:9">
      <c r="I1135"/>
    </row>
    <row r="1136" spans="9:9">
      <c r="I1136"/>
    </row>
    <row r="1137" spans="9:9">
      <c r="I1137"/>
    </row>
    <row r="1138" spans="9:9">
      <c r="I1138"/>
    </row>
    <row r="1139" spans="9:9">
      <c r="I1139"/>
    </row>
    <row r="1140" spans="9:9">
      <c r="I1140"/>
    </row>
    <row r="1141" spans="9:9">
      <c r="I1141"/>
    </row>
    <row r="1142" spans="9:9">
      <c r="I1142"/>
    </row>
    <row r="1143" spans="9:9">
      <c r="I1143"/>
    </row>
    <row r="1144" spans="9:9">
      <c r="I1144"/>
    </row>
    <row r="1145" spans="9:9">
      <c r="I1145"/>
    </row>
    <row r="1146" spans="9:9">
      <c r="I1146"/>
    </row>
    <row r="1147" spans="9:9">
      <c r="I1147"/>
    </row>
    <row r="1148" spans="9:9">
      <c r="I1148"/>
    </row>
    <row r="1149" spans="9:9">
      <c r="I1149"/>
    </row>
    <row r="1150" spans="9:9">
      <c r="I1150"/>
    </row>
    <row r="1151" spans="9:9">
      <c r="I1151"/>
    </row>
    <row r="1152" spans="9:9">
      <c r="I1152"/>
    </row>
    <row r="1153" spans="9:9">
      <c r="I1153"/>
    </row>
    <row r="1154" spans="9:9">
      <c r="I1154"/>
    </row>
    <row r="1155" spans="9:9">
      <c r="I1155"/>
    </row>
    <row r="1156" spans="9:9">
      <c r="I1156"/>
    </row>
    <row r="1157" spans="9:9">
      <c r="I1157"/>
    </row>
    <row r="1158" spans="9:9">
      <c r="I1158"/>
    </row>
    <row r="1159" spans="9:9">
      <c r="I1159"/>
    </row>
    <row r="1160" spans="9:9">
      <c r="I1160"/>
    </row>
    <row r="1161" spans="9:9">
      <c r="I1161"/>
    </row>
    <row r="1162" spans="9:9">
      <c r="I1162"/>
    </row>
    <row r="1163" spans="9:9">
      <c r="I1163"/>
    </row>
    <row r="1164" spans="9:9">
      <c r="I1164"/>
    </row>
    <row r="1165" spans="9:9">
      <c r="I1165"/>
    </row>
    <row r="1166" spans="9:9">
      <c r="I1166"/>
    </row>
    <row r="1167" spans="9:9">
      <c r="I1167"/>
    </row>
    <row r="1168" spans="9:9">
      <c r="I1168"/>
    </row>
    <row r="1169" spans="9:9">
      <c r="I1169"/>
    </row>
    <row r="1170" spans="9:9">
      <c r="I1170"/>
    </row>
    <row r="1171" spans="9:9">
      <c r="I1171"/>
    </row>
    <row r="1172" spans="9:9">
      <c r="I1172"/>
    </row>
    <row r="1173" spans="9:9">
      <c r="I1173"/>
    </row>
    <row r="1174" spans="9:9">
      <c r="I1174"/>
    </row>
    <row r="1175" spans="9:9">
      <c r="I1175"/>
    </row>
    <row r="1176" spans="9:9">
      <c r="I1176"/>
    </row>
    <row r="1177" spans="9:9">
      <c r="I1177"/>
    </row>
    <row r="1178" spans="9:9">
      <c r="I1178"/>
    </row>
    <row r="1179" spans="9:9">
      <c r="I1179"/>
    </row>
    <row r="1180" spans="9:9">
      <c r="I1180"/>
    </row>
    <row r="1181" spans="9:9">
      <c r="I1181"/>
    </row>
    <row r="1182" spans="9:9">
      <c r="I1182"/>
    </row>
    <row r="1183" spans="9:9">
      <c r="I1183"/>
    </row>
    <row r="1184" spans="9:9">
      <c r="I1184"/>
    </row>
    <row r="1185" spans="9:9">
      <c r="I1185"/>
    </row>
    <row r="1186" spans="9:9">
      <c r="I1186"/>
    </row>
    <row r="1187" spans="9:9">
      <c r="I1187"/>
    </row>
    <row r="1188" spans="9:9">
      <c r="I1188"/>
    </row>
    <row r="1189" spans="9:9">
      <c r="I1189"/>
    </row>
    <row r="1190" spans="9:9">
      <c r="I1190"/>
    </row>
    <row r="1191" spans="9:9">
      <c r="I1191"/>
    </row>
    <row r="1192" spans="9:9">
      <c r="I1192"/>
    </row>
    <row r="1193" spans="9:9">
      <c r="I1193"/>
    </row>
    <row r="1194" spans="9:9">
      <c r="I1194"/>
    </row>
    <row r="1195" spans="9:9">
      <c r="I1195"/>
    </row>
    <row r="1196" spans="9:9">
      <c r="I1196"/>
    </row>
    <row r="1197" spans="9:9">
      <c r="I1197"/>
    </row>
    <row r="1198" spans="9:9">
      <c r="I1198"/>
    </row>
    <row r="1199" spans="9:9">
      <c r="I1199"/>
    </row>
    <row r="1200" spans="9:9">
      <c r="I1200"/>
    </row>
    <row r="1201" spans="9:9">
      <c r="I1201"/>
    </row>
    <row r="1202" spans="9:9">
      <c r="I1202"/>
    </row>
    <row r="1203" spans="9:9">
      <c r="I1203"/>
    </row>
    <row r="1204" spans="9:9">
      <c r="I1204"/>
    </row>
    <row r="1205" spans="9:9">
      <c r="I1205"/>
    </row>
    <row r="1206" spans="9:9">
      <c r="I1206"/>
    </row>
    <row r="1207" spans="9:9">
      <c r="I1207"/>
    </row>
    <row r="1208" spans="9:9">
      <c r="I1208"/>
    </row>
    <row r="1209" spans="9:9">
      <c r="I1209"/>
    </row>
    <row r="1210" spans="9:9">
      <c r="I1210"/>
    </row>
    <row r="1211" spans="9:9">
      <c r="I1211"/>
    </row>
    <row r="1212" spans="9:9">
      <c r="I1212"/>
    </row>
    <row r="1213" spans="9:9">
      <c r="I1213"/>
    </row>
    <row r="1214" spans="9:9">
      <c r="I1214"/>
    </row>
    <row r="1215" spans="9:9">
      <c r="I1215"/>
    </row>
    <row r="1216" spans="9:9">
      <c r="I1216"/>
    </row>
    <row r="1217" spans="9:9">
      <c r="I1217"/>
    </row>
    <row r="1218" spans="9:9">
      <c r="I1218"/>
    </row>
    <row r="1219" spans="9:9">
      <c r="I1219"/>
    </row>
    <row r="1220" spans="9:9">
      <c r="I1220"/>
    </row>
    <row r="1221" spans="9:9">
      <c r="I1221"/>
    </row>
    <row r="1222" spans="9:9">
      <c r="I1222"/>
    </row>
    <row r="1223" spans="9:9">
      <c r="I1223"/>
    </row>
    <row r="1224" spans="9:9">
      <c r="I1224"/>
    </row>
    <row r="1225" spans="9:9">
      <c r="I1225"/>
    </row>
    <row r="1226" spans="9:9">
      <c r="I1226"/>
    </row>
    <row r="1227" spans="9:9">
      <c r="I1227"/>
    </row>
    <row r="1228" spans="9:9">
      <c r="I1228"/>
    </row>
    <row r="1229" spans="9:9">
      <c r="I1229"/>
    </row>
    <row r="1230" spans="9:9">
      <c r="I1230"/>
    </row>
    <row r="1231" spans="9:9">
      <c r="I1231"/>
    </row>
    <row r="1232" spans="9:9">
      <c r="I1232"/>
    </row>
    <row r="1233" spans="9:9">
      <c r="I1233"/>
    </row>
    <row r="1234" spans="9:9">
      <c r="I1234"/>
    </row>
    <row r="1235" spans="9:9">
      <c r="I1235"/>
    </row>
    <row r="1236" spans="9:9">
      <c r="I1236"/>
    </row>
    <row r="1237" spans="9:9">
      <c r="I1237"/>
    </row>
    <row r="1238" spans="9:9">
      <c r="I1238"/>
    </row>
    <row r="1239" spans="9:9">
      <c r="I1239"/>
    </row>
    <row r="1240" spans="9:9">
      <c r="I1240"/>
    </row>
    <row r="1241" spans="9:9">
      <c r="I1241"/>
    </row>
    <row r="1242" spans="9:9">
      <c r="I1242"/>
    </row>
    <row r="1243" spans="9:9">
      <c r="I1243"/>
    </row>
    <row r="1244" spans="9:9">
      <c r="I1244"/>
    </row>
    <row r="1245" spans="9:9">
      <c r="I1245"/>
    </row>
    <row r="1246" spans="9:9">
      <c r="I1246"/>
    </row>
    <row r="1247" spans="9:9">
      <c r="I1247"/>
    </row>
    <row r="1248" spans="9:9">
      <c r="I1248"/>
    </row>
    <row r="1249" spans="9:9">
      <c r="I1249"/>
    </row>
    <row r="1250" spans="9:9">
      <c r="I1250"/>
    </row>
    <row r="1251" spans="9:9">
      <c r="I1251"/>
    </row>
    <row r="1252" spans="9:9">
      <c r="I1252"/>
    </row>
    <row r="1253" spans="9:9">
      <c r="I1253"/>
    </row>
    <row r="1254" spans="9:9">
      <c r="I1254"/>
    </row>
    <row r="1255" spans="9:9">
      <c r="I1255"/>
    </row>
    <row r="1256" spans="9:9">
      <c r="I1256"/>
    </row>
    <row r="1257" spans="9:9">
      <c r="I1257"/>
    </row>
    <row r="1258" spans="9:9">
      <c r="I1258"/>
    </row>
    <row r="1259" spans="9:9">
      <c r="I1259"/>
    </row>
    <row r="1260" spans="9:9">
      <c r="I1260"/>
    </row>
    <row r="1261" spans="9:9">
      <c r="I1261"/>
    </row>
    <row r="1262" spans="9:9">
      <c r="I1262"/>
    </row>
    <row r="1263" spans="9:9">
      <c r="I1263"/>
    </row>
    <row r="1264" spans="9:9">
      <c r="I1264"/>
    </row>
    <row r="1265" spans="9:9">
      <c r="I1265"/>
    </row>
    <row r="1266" spans="9:9">
      <c r="I1266"/>
    </row>
    <row r="1267" spans="9:9">
      <c r="I1267"/>
    </row>
    <row r="1268" spans="9:9">
      <c r="I1268"/>
    </row>
    <row r="1269" spans="9:9">
      <c r="I1269"/>
    </row>
    <row r="1270" spans="9:9">
      <c r="I1270"/>
    </row>
    <row r="1271" spans="9:9">
      <c r="I1271"/>
    </row>
    <row r="1272" spans="9:9">
      <c r="I1272"/>
    </row>
    <row r="1273" spans="9:9">
      <c r="I1273"/>
    </row>
    <row r="1274" spans="9:9">
      <c r="I1274"/>
    </row>
    <row r="1275" spans="9:9">
      <c r="I1275"/>
    </row>
    <row r="1276" spans="9:9">
      <c r="I1276"/>
    </row>
    <row r="1277" spans="9:9">
      <c r="I1277"/>
    </row>
    <row r="1278" spans="9:9">
      <c r="I1278"/>
    </row>
    <row r="1279" spans="9:9">
      <c r="I1279"/>
    </row>
    <row r="1280" spans="9:9">
      <c r="I1280"/>
    </row>
    <row r="1281" spans="9:9">
      <c r="I1281"/>
    </row>
    <row r="1282" spans="9:9">
      <c r="I1282"/>
    </row>
    <row r="1283" spans="9:9">
      <c r="I1283"/>
    </row>
    <row r="1284" spans="9:9">
      <c r="I1284"/>
    </row>
    <row r="1285" spans="9:9">
      <c r="I1285"/>
    </row>
    <row r="1286" spans="9:9">
      <c r="I1286"/>
    </row>
    <row r="1287" spans="9:9">
      <c r="I1287"/>
    </row>
    <row r="1288" spans="9:9">
      <c r="I1288"/>
    </row>
    <row r="1289" spans="9:9">
      <c r="I1289"/>
    </row>
    <row r="1290" spans="9:9">
      <c r="I1290"/>
    </row>
    <row r="1291" spans="9:9">
      <c r="I1291"/>
    </row>
    <row r="1292" spans="9:9">
      <c r="I1292"/>
    </row>
    <row r="1293" spans="9:9">
      <c r="I1293"/>
    </row>
    <row r="1294" spans="9:9">
      <c r="I1294"/>
    </row>
    <row r="1295" spans="9:9">
      <c r="I1295"/>
    </row>
    <row r="1296" spans="9:9">
      <c r="I1296"/>
    </row>
    <row r="1297" spans="9:9">
      <c r="I1297"/>
    </row>
    <row r="1298" spans="9:9">
      <c r="I1298"/>
    </row>
    <row r="1299" spans="9:9">
      <c r="I1299"/>
    </row>
    <row r="1300" spans="9:9">
      <c r="I1300"/>
    </row>
    <row r="1301" spans="9:9">
      <c r="I1301"/>
    </row>
    <row r="1302" spans="9:9">
      <c r="I1302"/>
    </row>
    <row r="1303" spans="9:9">
      <c r="I1303"/>
    </row>
    <row r="1304" spans="9:9">
      <c r="I1304"/>
    </row>
    <row r="1305" spans="9:9">
      <c r="I1305"/>
    </row>
    <row r="1306" spans="9:9">
      <c r="I1306"/>
    </row>
    <row r="1307" spans="9:9">
      <c r="I1307"/>
    </row>
    <row r="1308" spans="9:9">
      <c r="I1308"/>
    </row>
    <row r="1309" spans="9:9">
      <c r="I1309"/>
    </row>
    <row r="1310" spans="9:9">
      <c r="I1310"/>
    </row>
    <row r="1311" spans="9:9">
      <c r="I1311"/>
    </row>
    <row r="1312" spans="9:9">
      <c r="I1312"/>
    </row>
    <row r="1313" spans="9:9">
      <c r="I1313"/>
    </row>
    <row r="1314" spans="9:9">
      <c r="I1314"/>
    </row>
    <row r="1315" spans="9:9">
      <c r="I1315"/>
    </row>
    <row r="1316" spans="9:9">
      <c r="I1316"/>
    </row>
    <row r="1317" spans="9:9">
      <c r="I1317"/>
    </row>
    <row r="1318" spans="9:9">
      <c r="I1318"/>
    </row>
    <row r="1319" spans="9:9">
      <c r="I1319"/>
    </row>
    <row r="1320" spans="9:9">
      <c r="I1320"/>
    </row>
    <row r="1321" spans="9:9">
      <c r="I1321"/>
    </row>
    <row r="1322" spans="9:9">
      <c r="I1322"/>
    </row>
    <row r="1323" spans="9:9">
      <c r="I1323"/>
    </row>
    <row r="1324" spans="9:9">
      <c r="I1324"/>
    </row>
    <row r="1325" spans="9:9">
      <c r="I1325"/>
    </row>
    <row r="1326" spans="9:9">
      <c r="I1326"/>
    </row>
    <row r="1327" spans="9:9">
      <c r="I1327"/>
    </row>
    <row r="1328" spans="9:9">
      <c r="I1328"/>
    </row>
    <row r="1329" spans="9:9">
      <c r="I1329"/>
    </row>
    <row r="1330" spans="9:9">
      <c r="I1330"/>
    </row>
    <row r="1331" spans="9:9">
      <c r="I1331"/>
    </row>
    <row r="1332" spans="9:9">
      <c r="I1332"/>
    </row>
    <row r="1333" spans="9:9">
      <c r="I1333"/>
    </row>
    <row r="1334" spans="9:9">
      <c r="I1334"/>
    </row>
    <row r="1335" spans="9:9">
      <c r="I1335"/>
    </row>
    <row r="1336" spans="9:9">
      <c r="I1336"/>
    </row>
    <row r="1337" spans="9:9">
      <c r="I1337"/>
    </row>
    <row r="1338" spans="9:9">
      <c r="I1338"/>
    </row>
    <row r="1339" spans="9:9">
      <c r="I1339"/>
    </row>
    <row r="1340" spans="9:9">
      <c r="I1340"/>
    </row>
    <row r="1341" spans="9:9">
      <c r="I1341"/>
    </row>
    <row r="1342" spans="9:9">
      <c r="I1342"/>
    </row>
    <row r="1343" spans="9:9">
      <c r="I1343"/>
    </row>
    <row r="1344" spans="9:9">
      <c r="I1344"/>
    </row>
    <row r="1345" spans="9:9">
      <c r="I1345"/>
    </row>
    <row r="1346" spans="9:9">
      <c r="I1346"/>
    </row>
    <row r="1347" spans="9:9">
      <c r="I1347"/>
    </row>
    <row r="1348" spans="9:9">
      <c r="I1348"/>
    </row>
    <row r="1349" spans="9:9">
      <c r="I1349"/>
    </row>
    <row r="1350" spans="9:9">
      <c r="I1350"/>
    </row>
    <row r="1351" spans="9:9">
      <c r="I1351"/>
    </row>
    <row r="1352" spans="9:9">
      <c r="I1352"/>
    </row>
    <row r="1353" spans="9:9">
      <c r="I1353"/>
    </row>
    <row r="1354" spans="9:9">
      <c r="I1354"/>
    </row>
    <row r="1355" spans="9:9">
      <c r="I1355"/>
    </row>
    <row r="1356" spans="9:9">
      <c r="I1356"/>
    </row>
    <row r="1357" spans="9:9">
      <c r="I1357"/>
    </row>
    <row r="1358" spans="9:9">
      <c r="I1358"/>
    </row>
    <row r="1359" spans="9:9">
      <c r="I1359"/>
    </row>
    <row r="1360" spans="9:9">
      <c r="I1360"/>
    </row>
    <row r="1361" spans="9:9">
      <c r="I1361"/>
    </row>
    <row r="1362" spans="9:9">
      <c r="I1362"/>
    </row>
    <row r="1363" spans="9:9">
      <c r="I1363"/>
    </row>
    <row r="1364" spans="9:9">
      <c r="I1364"/>
    </row>
    <row r="1365" spans="9:9">
      <c r="I1365"/>
    </row>
    <row r="1366" spans="9:9">
      <c r="I1366"/>
    </row>
    <row r="1367" spans="9:9">
      <c r="I1367"/>
    </row>
    <row r="1368" spans="9:9">
      <c r="I1368"/>
    </row>
    <row r="1369" spans="9:9">
      <c r="I1369"/>
    </row>
    <row r="1370" spans="9:9">
      <c r="I1370"/>
    </row>
    <row r="1371" spans="9:9">
      <c r="I1371"/>
    </row>
    <row r="1372" spans="9:9">
      <c r="I1372"/>
    </row>
    <row r="1373" spans="9:9">
      <c r="I1373"/>
    </row>
    <row r="1374" spans="9:9">
      <c r="I1374"/>
    </row>
    <row r="1375" spans="9:9">
      <c r="I1375"/>
    </row>
    <row r="1376" spans="9:9">
      <c r="I1376"/>
    </row>
    <row r="1377" spans="9:9">
      <c r="I1377"/>
    </row>
    <row r="1378" spans="9:9">
      <c r="I1378"/>
    </row>
    <row r="1379" spans="9:9">
      <c r="I1379"/>
    </row>
    <row r="1380" spans="9:9">
      <c r="I1380"/>
    </row>
    <row r="1381" spans="9:9">
      <c r="I1381"/>
    </row>
    <row r="1382" spans="9:9">
      <c r="I1382"/>
    </row>
    <row r="1383" spans="9:9">
      <c r="I1383"/>
    </row>
    <row r="1384" spans="9:9">
      <c r="I1384"/>
    </row>
    <row r="1385" spans="9:9">
      <c r="I1385"/>
    </row>
    <row r="1386" spans="9:9">
      <c r="I1386"/>
    </row>
    <row r="1387" spans="9:9">
      <c r="I1387"/>
    </row>
    <row r="1388" spans="9:9">
      <c r="I1388"/>
    </row>
    <row r="1389" spans="9:9">
      <c r="I1389"/>
    </row>
    <row r="1390" spans="9:9">
      <c r="I1390"/>
    </row>
    <row r="1391" spans="9:9">
      <c r="I1391"/>
    </row>
    <row r="1392" spans="9:9">
      <c r="I1392"/>
    </row>
    <row r="1393" spans="9:9">
      <c r="I1393"/>
    </row>
    <row r="1394" spans="9:9">
      <c r="I1394"/>
    </row>
    <row r="1395" spans="9:9">
      <c r="I1395"/>
    </row>
    <row r="1396" spans="9:9">
      <c r="I1396"/>
    </row>
    <row r="1397" spans="9:9">
      <c r="I1397"/>
    </row>
    <row r="1398" spans="9:9">
      <c r="I1398"/>
    </row>
    <row r="1399" spans="9:9">
      <c r="I1399"/>
    </row>
    <row r="1400" spans="9:9">
      <c r="I1400"/>
    </row>
    <row r="1401" spans="9:9">
      <c r="I1401"/>
    </row>
    <row r="1402" spans="9:9">
      <c r="I1402"/>
    </row>
    <row r="1403" spans="9:9">
      <c r="I1403"/>
    </row>
    <row r="1404" spans="9:9">
      <c r="I1404"/>
    </row>
    <row r="1405" spans="9:9">
      <c r="I1405"/>
    </row>
    <row r="1406" spans="9:9">
      <c r="I1406"/>
    </row>
    <row r="1407" spans="9:9">
      <c r="I1407"/>
    </row>
    <row r="1408" spans="9:9">
      <c r="I1408"/>
    </row>
    <row r="1409" spans="9:9">
      <c r="I1409"/>
    </row>
    <row r="1410" spans="9:9">
      <c r="I1410"/>
    </row>
    <row r="1411" spans="9:9">
      <c r="I1411"/>
    </row>
    <row r="1412" spans="9:9">
      <c r="I1412"/>
    </row>
    <row r="1413" spans="9:9">
      <c r="I1413"/>
    </row>
    <row r="1414" spans="9:9">
      <c r="I1414"/>
    </row>
    <row r="1415" spans="9:9">
      <c r="I1415"/>
    </row>
    <row r="1416" spans="9:9">
      <c r="I1416"/>
    </row>
    <row r="1417" spans="9:9">
      <c r="I1417"/>
    </row>
    <row r="1418" spans="9:9">
      <c r="I1418"/>
    </row>
    <row r="1419" spans="9:9">
      <c r="I1419"/>
    </row>
    <row r="1420" spans="9:9">
      <c r="I1420"/>
    </row>
    <row r="1421" spans="9:9">
      <c r="I1421"/>
    </row>
    <row r="1422" spans="9:9">
      <c r="I1422"/>
    </row>
    <row r="1423" spans="9:9">
      <c r="I1423"/>
    </row>
    <row r="1424" spans="9:9">
      <c r="I1424"/>
    </row>
    <row r="1425" spans="9:9">
      <c r="I1425"/>
    </row>
    <row r="1426" spans="9:9">
      <c r="I1426"/>
    </row>
    <row r="1427" spans="9:9">
      <c r="I1427"/>
    </row>
    <row r="1428" spans="9:9">
      <c r="I1428"/>
    </row>
    <row r="1429" spans="9:9">
      <c r="I1429"/>
    </row>
    <row r="1430" spans="9:9">
      <c r="I1430"/>
    </row>
    <row r="1431" spans="9:9">
      <c r="I1431"/>
    </row>
    <row r="1432" spans="9:9">
      <c r="I1432"/>
    </row>
    <row r="1433" spans="9:9">
      <c r="I1433"/>
    </row>
    <row r="1434" spans="9:9">
      <c r="I1434"/>
    </row>
    <row r="1435" spans="9:9">
      <c r="I1435"/>
    </row>
    <row r="1436" spans="9:9">
      <c r="I1436"/>
    </row>
    <row r="1437" spans="9:9">
      <c r="I1437"/>
    </row>
    <row r="1438" spans="9:9">
      <c r="I1438"/>
    </row>
    <row r="1439" spans="9:9">
      <c r="I1439"/>
    </row>
    <row r="1440" spans="9:9">
      <c r="I1440"/>
    </row>
    <row r="1441" spans="9:9">
      <c r="I1441"/>
    </row>
    <row r="1442" spans="9:9">
      <c r="I1442"/>
    </row>
    <row r="1443" spans="9:9">
      <c r="I1443"/>
    </row>
    <row r="1444" spans="9:9">
      <c r="I1444"/>
    </row>
    <row r="1445" spans="9:9">
      <c r="I1445"/>
    </row>
    <row r="1446" spans="9:9">
      <c r="I1446"/>
    </row>
    <row r="1447" spans="9:9">
      <c r="I1447"/>
    </row>
    <row r="1448" spans="9:9">
      <c r="I1448"/>
    </row>
    <row r="1449" spans="9:9">
      <c r="I1449"/>
    </row>
    <row r="1450" spans="9:9">
      <c r="I1450"/>
    </row>
    <row r="1451" spans="9:9">
      <c r="I1451"/>
    </row>
    <row r="1452" spans="9:9">
      <c r="I1452"/>
    </row>
    <row r="1453" spans="9:9">
      <c r="I1453"/>
    </row>
    <row r="1454" spans="9:9">
      <c r="I1454"/>
    </row>
    <row r="1455" spans="9:9">
      <c r="I1455"/>
    </row>
    <row r="1456" spans="9:9">
      <c r="I1456"/>
    </row>
    <row r="1457" spans="9:9">
      <c r="I1457"/>
    </row>
    <row r="1458" spans="9:9">
      <c r="I1458"/>
    </row>
    <row r="1459" spans="9:9">
      <c r="I1459"/>
    </row>
    <row r="1460" spans="9:9">
      <c r="I1460"/>
    </row>
    <row r="1461" spans="9:9">
      <c r="I1461"/>
    </row>
    <row r="1462" spans="9:9">
      <c r="I1462"/>
    </row>
    <row r="1463" spans="9:9">
      <c r="I1463"/>
    </row>
    <row r="1464" spans="9:9">
      <c r="I1464"/>
    </row>
    <row r="1465" spans="9:9">
      <c r="I1465"/>
    </row>
    <row r="1466" spans="9:9">
      <c r="I1466"/>
    </row>
    <row r="1467" spans="9:9">
      <c r="I1467"/>
    </row>
    <row r="1468" spans="9:9">
      <c r="I1468"/>
    </row>
    <row r="1469" spans="9:9">
      <c r="I1469"/>
    </row>
    <row r="1470" spans="9:9">
      <c r="I1470"/>
    </row>
    <row r="1471" spans="9:9">
      <c r="I1471"/>
    </row>
    <row r="1472" spans="9:9">
      <c r="I1472"/>
    </row>
    <row r="1473" spans="9:9">
      <c r="I1473"/>
    </row>
    <row r="1474" spans="9:9">
      <c r="I1474"/>
    </row>
    <row r="1475" spans="9:9">
      <c r="I1475"/>
    </row>
    <row r="1476" spans="9:9">
      <c r="I1476"/>
    </row>
    <row r="1477" spans="9:9">
      <c r="I1477"/>
    </row>
    <row r="1478" spans="9:9">
      <c r="I1478"/>
    </row>
    <row r="1479" spans="9:9">
      <c r="I1479"/>
    </row>
    <row r="1480" spans="9:9">
      <c r="I1480"/>
    </row>
    <row r="1481" spans="9:9">
      <c r="I1481"/>
    </row>
    <row r="1482" spans="9:9">
      <c r="I1482"/>
    </row>
    <row r="1483" spans="9:9">
      <c r="I1483"/>
    </row>
    <row r="1484" spans="9:9">
      <c r="I1484"/>
    </row>
    <row r="1485" spans="9:9">
      <c r="I1485"/>
    </row>
    <row r="1486" spans="9:9">
      <c r="I1486"/>
    </row>
    <row r="1487" spans="9:9">
      <c r="I1487"/>
    </row>
    <row r="1488" spans="9:9">
      <c r="I1488"/>
    </row>
    <row r="1489" spans="9:9">
      <c r="I1489"/>
    </row>
    <row r="1490" spans="9:9">
      <c r="I1490"/>
    </row>
    <row r="1491" spans="9:9">
      <c r="I1491"/>
    </row>
    <row r="1492" spans="9:9">
      <c r="I1492"/>
    </row>
    <row r="1493" spans="9:9">
      <c r="I1493"/>
    </row>
    <row r="1494" spans="9:9">
      <c r="I1494"/>
    </row>
    <row r="1495" spans="9:9">
      <c r="I1495"/>
    </row>
    <row r="1496" spans="9:9">
      <c r="I1496"/>
    </row>
    <row r="1497" spans="9:9">
      <c r="I1497"/>
    </row>
    <row r="1498" spans="9:9">
      <c r="I1498"/>
    </row>
    <row r="1499" spans="9:9">
      <c r="I1499"/>
    </row>
    <row r="1500" spans="9:9">
      <c r="I1500"/>
    </row>
    <row r="1501" spans="9:9">
      <c r="I1501"/>
    </row>
    <row r="1502" spans="9:9">
      <c r="I1502"/>
    </row>
    <row r="1503" spans="9:9">
      <c r="I1503"/>
    </row>
    <row r="1504" spans="9:9">
      <c r="I1504"/>
    </row>
    <row r="1505" spans="9:9">
      <c r="I1505"/>
    </row>
    <row r="1506" spans="9:9">
      <c r="I1506"/>
    </row>
    <row r="1507" spans="9:9">
      <c r="I1507"/>
    </row>
    <row r="1508" spans="9:9">
      <c r="I1508"/>
    </row>
    <row r="1509" spans="9:9">
      <c r="I1509"/>
    </row>
    <row r="1510" spans="9:9">
      <c r="I1510"/>
    </row>
    <row r="1511" spans="9:9">
      <c r="I1511"/>
    </row>
    <row r="1512" spans="9:9">
      <c r="I1512"/>
    </row>
    <row r="1513" spans="9:9">
      <c r="I1513"/>
    </row>
    <row r="1514" spans="9:9">
      <c r="I1514"/>
    </row>
    <row r="1515" spans="9:9">
      <c r="I1515"/>
    </row>
    <row r="1516" spans="9:9">
      <c r="I1516"/>
    </row>
    <row r="1517" spans="9:9">
      <c r="I1517"/>
    </row>
    <row r="1518" spans="9:9">
      <c r="I1518"/>
    </row>
    <row r="1519" spans="9:9">
      <c r="I1519"/>
    </row>
    <row r="1520" spans="9:9">
      <c r="I1520"/>
    </row>
    <row r="1521" spans="9:9">
      <c r="I1521"/>
    </row>
    <row r="1522" spans="9:9">
      <c r="I1522"/>
    </row>
    <row r="1523" spans="9:9">
      <c r="I1523"/>
    </row>
    <row r="1524" spans="9:9">
      <c r="I1524"/>
    </row>
    <row r="1525" spans="9:9">
      <c r="I1525"/>
    </row>
    <row r="1526" spans="9:9">
      <c r="I1526"/>
    </row>
    <row r="1527" spans="9:9">
      <c r="I1527"/>
    </row>
    <row r="1528" spans="9:9">
      <c r="I1528"/>
    </row>
    <row r="1529" spans="9:9">
      <c r="I1529"/>
    </row>
    <row r="1530" spans="9:9">
      <c r="I1530"/>
    </row>
    <row r="1531" spans="9:9">
      <c r="I1531"/>
    </row>
    <row r="1532" spans="9:9">
      <c r="I1532"/>
    </row>
    <row r="1533" spans="9:9">
      <c r="I1533"/>
    </row>
    <row r="1534" spans="9:9">
      <c r="I1534"/>
    </row>
    <row r="1535" spans="9:9">
      <c r="I1535"/>
    </row>
    <row r="1536" spans="9:9">
      <c r="I1536"/>
    </row>
    <row r="1537" spans="9:9">
      <c r="I1537"/>
    </row>
    <row r="1538" spans="9:9">
      <c r="I1538"/>
    </row>
    <row r="1539" spans="9:9">
      <c r="I1539"/>
    </row>
    <row r="1540" spans="9:9">
      <c r="I1540"/>
    </row>
    <row r="1541" spans="9:9">
      <c r="I1541"/>
    </row>
    <row r="1542" spans="9:9">
      <c r="I1542"/>
    </row>
    <row r="1543" spans="9:9">
      <c r="I1543"/>
    </row>
    <row r="1544" spans="9:9">
      <c r="I1544"/>
    </row>
    <row r="1545" spans="9:9">
      <c r="I1545"/>
    </row>
    <row r="1546" spans="9:9">
      <c r="I1546"/>
    </row>
    <row r="1547" spans="9:9">
      <c r="I1547"/>
    </row>
    <row r="1548" spans="9:9">
      <c r="I1548"/>
    </row>
    <row r="1549" spans="9:9">
      <c r="I1549"/>
    </row>
    <row r="1550" spans="9:9">
      <c r="I1550"/>
    </row>
    <row r="1551" spans="9:9">
      <c r="I1551"/>
    </row>
    <row r="1552" spans="9:9">
      <c r="I1552"/>
    </row>
    <row r="1553" spans="9:9">
      <c r="I1553"/>
    </row>
    <row r="1554" spans="9:9">
      <c r="I1554"/>
    </row>
    <row r="1555" spans="9:9">
      <c r="I1555"/>
    </row>
    <row r="1556" spans="9:9">
      <c r="I1556"/>
    </row>
    <row r="1557" spans="9:9">
      <c r="I1557"/>
    </row>
    <row r="1558" spans="9:9">
      <c r="I1558"/>
    </row>
    <row r="1559" spans="9:9">
      <c r="I1559"/>
    </row>
    <row r="1560" spans="9:9">
      <c r="I1560"/>
    </row>
    <row r="1561" spans="9:9">
      <c r="I1561"/>
    </row>
    <row r="1562" spans="9:9">
      <c r="I1562"/>
    </row>
    <row r="1563" spans="9:9">
      <c r="I1563"/>
    </row>
    <row r="1564" spans="9:9">
      <c r="I1564"/>
    </row>
    <row r="1565" spans="9:9">
      <c r="I1565"/>
    </row>
    <row r="1566" spans="9:9">
      <c r="I1566"/>
    </row>
    <row r="1567" spans="9:9">
      <c r="I1567"/>
    </row>
    <row r="1568" spans="9:9">
      <c r="I1568"/>
    </row>
    <row r="1569" spans="9:9">
      <c r="I1569"/>
    </row>
    <row r="1570" spans="9:9">
      <c r="I1570"/>
    </row>
    <row r="1571" spans="9:9">
      <c r="I1571"/>
    </row>
    <row r="1572" spans="9:9">
      <c r="I1572"/>
    </row>
    <row r="1573" spans="9:9">
      <c r="I1573"/>
    </row>
    <row r="1574" spans="9:9">
      <c r="I1574"/>
    </row>
    <row r="1575" spans="9:9">
      <c r="I1575"/>
    </row>
    <row r="1576" spans="9:9">
      <c r="I1576"/>
    </row>
    <row r="1577" spans="9:9">
      <c r="I1577"/>
    </row>
    <row r="1578" spans="9:9">
      <c r="I1578"/>
    </row>
    <row r="1579" spans="9:9">
      <c r="I1579"/>
    </row>
    <row r="1580" spans="9:9">
      <c r="I1580"/>
    </row>
    <row r="1581" spans="9:9">
      <c r="I1581"/>
    </row>
    <row r="1582" spans="9:9">
      <c r="I1582"/>
    </row>
    <row r="1583" spans="9:9">
      <c r="I1583"/>
    </row>
    <row r="1584" spans="9:9">
      <c r="I1584"/>
    </row>
    <row r="1585" spans="9:9">
      <c r="I1585"/>
    </row>
    <row r="1586" spans="9:9">
      <c r="I1586"/>
    </row>
    <row r="1587" spans="9:9">
      <c r="I1587"/>
    </row>
    <row r="1588" spans="9:9">
      <c r="I1588"/>
    </row>
    <row r="1589" spans="9:9">
      <c r="I1589"/>
    </row>
    <row r="1590" spans="9:9">
      <c r="I1590"/>
    </row>
    <row r="1591" spans="9:9">
      <c r="I1591"/>
    </row>
    <row r="1592" spans="9:9">
      <c r="I1592"/>
    </row>
    <row r="1593" spans="9:9">
      <c r="I1593"/>
    </row>
    <row r="1594" spans="9:9">
      <c r="I1594"/>
    </row>
    <row r="1595" spans="9:9">
      <c r="I1595"/>
    </row>
    <row r="1596" spans="9:9">
      <c r="I1596"/>
    </row>
    <row r="1597" spans="9:9">
      <c r="I1597"/>
    </row>
    <row r="1598" spans="9:9">
      <c r="I1598"/>
    </row>
    <row r="1599" spans="9:9">
      <c r="I1599"/>
    </row>
    <row r="1600" spans="9:9">
      <c r="I1600"/>
    </row>
    <row r="1601" spans="9:9">
      <c r="I1601"/>
    </row>
    <row r="1602" spans="9:9">
      <c r="I1602"/>
    </row>
    <row r="1603" spans="9:9">
      <c r="I1603"/>
    </row>
    <row r="1604" spans="9:9">
      <c r="I1604"/>
    </row>
    <row r="1605" spans="9:9">
      <c r="I1605"/>
    </row>
    <row r="1606" spans="9:9">
      <c r="I1606"/>
    </row>
    <row r="1607" spans="9:9">
      <c r="I1607"/>
    </row>
    <row r="1608" spans="9:9">
      <c r="I1608"/>
    </row>
    <row r="1609" spans="9:9">
      <c r="I1609"/>
    </row>
    <row r="1610" spans="9:9">
      <c r="I1610"/>
    </row>
    <row r="1611" spans="9:9">
      <c r="I1611"/>
    </row>
    <row r="1612" spans="9:9">
      <c r="I1612"/>
    </row>
    <row r="1613" spans="9:9">
      <c r="I1613"/>
    </row>
    <row r="1614" spans="9:9">
      <c r="I1614"/>
    </row>
    <row r="1615" spans="9:9">
      <c r="I1615"/>
    </row>
    <row r="1616" spans="9:9">
      <c r="I1616"/>
    </row>
    <row r="1617" spans="9:9">
      <c r="I1617"/>
    </row>
    <row r="1618" spans="9:9">
      <c r="I1618"/>
    </row>
    <row r="1619" spans="9:9">
      <c r="I1619"/>
    </row>
    <row r="1620" spans="9:9">
      <c r="I1620"/>
    </row>
    <row r="1621" spans="9:9">
      <c r="I1621"/>
    </row>
    <row r="1622" spans="9:9">
      <c r="I1622"/>
    </row>
    <row r="1623" spans="9:9">
      <c r="I1623"/>
    </row>
    <row r="1624" spans="9:9">
      <c r="I1624"/>
    </row>
    <row r="1625" spans="9:9">
      <c r="I1625"/>
    </row>
    <row r="1626" spans="9:9">
      <c r="I1626"/>
    </row>
    <row r="1627" spans="9:9">
      <c r="I1627"/>
    </row>
    <row r="1628" spans="9:9">
      <c r="I1628"/>
    </row>
    <row r="1629" spans="9:9">
      <c r="I1629"/>
    </row>
    <row r="1630" spans="9:9">
      <c r="I1630"/>
    </row>
    <row r="1631" spans="9:9">
      <c r="I1631"/>
    </row>
    <row r="1632" spans="9:9">
      <c r="I1632"/>
    </row>
    <row r="1633" spans="9:9">
      <c r="I1633"/>
    </row>
    <row r="1634" spans="9:9">
      <c r="I1634"/>
    </row>
    <row r="1635" spans="9:9">
      <c r="I1635"/>
    </row>
    <row r="1636" spans="9:9">
      <c r="I1636"/>
    </row>
    <row r="1637" spans="9:9">
      <c r="I1637"/>
    </row>
    <row r="1638" spans="9:9">
      <c r="I1638"/>
    </row>
    <row r="1639" spans="9:9">
      <c r="I1639"/>
    </row>
    <row r="1640" spans="9:9">
      <c r="I1640"/>
    </row>
    <row r="1641" spans="9:9">
      <c r="I1641"/>
    </row>
    <row r="1642" spans="9:9">
      <c r="I1642"/>
    </row>
    <row r="1643" spans="9:9">
      <c r="I1643"/>
    </row>
    <row r="1644" spans="9:9">
      <c r="I1644"/>
    </row>
    <row r="1645" spans="9:9">
      <c r="I1645"/>
    </row>
    <row r="1646" spans="9:9">
      <c r="I1646"/>
    </row>
    <row r="1647" spans="9:9">
      <c r="I1647"/>
    </row>
    <row r="1648" spans="9:9">
      <c r="I1648"/>
    </row>
    <row r="1649" spans="9:9">
      <c r="I1649"/>
    </row>
    <row r="1650" spans="9:9">
      <c r="I1650"/>
    </row>
    <row r="1651" spans="9:9">
      <c r="I1651"/>
    </row>
    <row r="1652" spans="9:9">
      <c r="I1652"/>
    </row>
    <row r="1653" spans="9:9">
      <c r="I1653"/>
    </row>
    <row r="1654" spans="9:9">
      <c r="I1654"/>
    </row>
    <row r="1655" spans="9:9">
      <c r="I1655"/>
    </row>
    <row r="1656" spans="9:9">
      <c r="I1656"/>
    </row>
    <row r="1657" spans="9:9">
      <c r="I1657"/>
    </row>
    <row r="1658" spans="9:9">
      <c r="I1658"/>
    </row>
    <row r="1659" spans="9:9">
      <c r="I1659"/>
    </row>
    <row r="1660" spans="9:9">
      <c r="I1660"/>
    </row>
    <row r="1661" spans="9:9">
      <c r="I1661"/>
    </row>
    <row r="1662" spans="9:9">
      <c r="I1662"/>
    </row>
    <row r="1663" spans="9:9">
      <c r="I1663"/>
    </row>
    <row r="1664" spans="9:9">
      <c r="I1664"/>
    </row>
    <row r="1665" spans="9:9">
      <c r="I1665"/>
    </row>
    <row r="1666" spans="9:9">
      <c r="I1666"/>
    </row>
    <row r="1667" spans="9:9">
      <c r="I1667"/>
    </row>
    <row r="1668" spans="9:9">
      <c r="I1668"/>
    </row>
    <row r="1669" spans="9:9">
      <c r="I1669"/>
    </row>
    <row r="1670" spans="9:9">
      <c r="I1670"/>
    </row>
    <row r="1671" spans="9:9">
      <c r="I1671"/>
    </row>
    <row r="1672" spans="9:9">
      <c r="I1672"/>
    </row>
    <row r="1673" spans="9:9">
      <c r="I1673"/>
    </row>
    <row r="1674" spans="9:9">
      <c r="I1674"/>
    </row>
    <row r="1675" spans="9:9">
      <c r="I1675"/>
    </row>
    <row r="1676" spans="9:9">
      <c r="I1676"/>
    </row>
    <row r="1677" spans="9:9">
      <c r="I1677"/>
    </row>
    <row r="1678" spans="9:9">
      <c r="I1678"/>
    </row>
    <row r="1679" spans="9:9">
      <c r="I1679"/>
    </row>
    <row r="1680" spans="9:9">
      <c r="I1680"/>
    </row>
    <row r="1681" spans="9:9">
      <c r="I1681"/>
    </row>
    <row r="1682" spans="9:9">
      <c r="I1682"/>
    </row>
    <row r="1683" spans="9:9">
      <c r="I1683"/>
    </row>
    <row r="1684" spans="9:9">
      <c r="I1684"/>
    </row>
    <row r="1685" spans="9:9">
      <c r="I1685"/>
    </row>
    <row r="1686" spans="9:9">
      <c r="I1686"/>
    </row>
    <row r="1687" spans="9:9">
      <c r="I1687"/>
    </row>
    <row r="1688" spans="9:9">
      <c r="I1688"/>
    </row>
    <row r="1689" spans="9:9">
      <c r="I1689"/>
    </row>
    <row r="1690" spans="9:9">
      <c r="I1690"/>
    </row>
    <row r="1691" spans="9:9">
      <c r="I1691"/>
    </row>
    <row r="1692" spans="9:9">
      <c r="I1692"/>
    </row>
    <row r="1693" spans="9:9">
      <c r="I1693"/>
    </row>
    <row r="1694" spans="9:9">
      <c r="I1694"/>
    </row>
    <row r="1695" spans="9:9">
      <c r="I1695"/>
    </row>
    <row r="1696" spans="9:9">
      <c r="I1696"/>
    </row>
    <row r="1697" spans="9:9">
      <c r="I1697"/>
    </row>
    <row r="1698" spans="9:9">
      <c r="I1698"/>
    </row>
    <row r="1699" spans="9:9">
      <c r="I1699"/>
    </row>
    <row r="1700" spans="9:9">
      <c r="I1700"/>
    </row>
    <row r="1701" spans="9:9">
      <c r="I1701"/>
    </row>
    <row r="1702" spans="9:9">
      <c r="I1702"/>
    </row>
    <row r="1703" spans="9:9">
      <c r="I1703"/>
    </row>
    <row r="1704" spans="9:9">
      <c r="I1704"/>
    </row>
    <row r="1705" spans="9:9">
      <c r="I1705"/>
    </row>
    <row r="1706" spans="9:9">
      <c r="I1706"/>
    </row>
    <row r="1707" spans="9:9">
      <c r="I1707"/>
    </row>
    <row r="1708" spans="9:9">
      <c r="I1708"/>
    </row>
    <row r="1709" spans="9:9">
      <c r="I1709"/>
    </row>
    <row r="1710" spans="9:9">
      <c r="I1710"/>
    </row>
    <row r="1711" spans="9:9">
      <c r="I1711"/>
    </row>
    <row r="1712" spans="9:9">
      <c r="I1712"/>
    </row>
    <row r="1713" spans="9:9">
      <c r="I1713"/>
    </row>
    <row r="1714" spans="9:9">
      <c r="I1714"/>
    </row>
    <row r="1715" spans="9:9">
      <c r="I1715"/>
    </row>
    <row r="1716" spans="9:9">
      <c r="I1716"/>
    </row>
    <row r="1717" spans="9:9">
      <c r="I1717"/>
    </row>
    <row r="1718" spans="9:9">
      <c r="I1718"/>
    </row>
    <row r="1719" spans="9:9">
      <c r="I1719"/>
    </row>
    <row r="1720" spans="9:9">
      <c r="I1720"/>
    </row>
    <row r="1721" spans="9:9">
      <c r="I1721"/>
    </row>
    <row r="1722" spans="9:9">
      <c r="I1722"/>
    </row>
    <row r="1723" spans="9:9">
      <c r="I1723"/>
    </row>
    <row r="1724" spans="9:9">
      <c r="I1724"/>
    </row>
    <row r="1725" spans="9:9">
      <c r="I1725"/>
    </row>
    <row r="1726" spans="9:9">
      <c r="I1726"/>
    </row>
    <row r="1727" spans="9:9">
      <c r="I1727"/>
    </row>
    <row r="1728" spans="9:9">
      <c r="I1728"/>
    </row>
    <row r="1729" spans="9:9">
      <c r="I1729"/>
    </row>
    <row r="1730" spans="9:9">
      <c r="I1730"/>
    </row>
    <row r="1731" spans="9:9">
      <c r="I1731"/>
    </row>
    <row r="1732" spans="9:9">
      <c r="I1732"/>
    </row>
    <row r="1733" spans="9:9">
      <c r="I1733"/>
    </row>
    <row r="1734" spans="9:9">
      <c r="I1734"/>
    </row>
  </sheetData>
  <mergeCells count="1">
    <mergeCell ref="A1:I1"/>
  </mergeCells>
  <printOptions horizontalCentered="1"/>
  <pageMargins left="0.19685039370078741" right="0.19685039370078741" top="0.19685039370078741" bottom="0.39370078740157483" header="0.19685039370078741" footer="0.19685039370078741"/>
  <pageSetup paperSize="9" scale="66" orientation="portrait" r:id="rId1"/>
  <headerFooter>
    <oddFooter>&amp;LSANDRINE&amp;C&amp;Z&amp;F&amp;R&amp;D &amp;T</oddFooter>
  </headerFooter>
  <legacyDrawing r:id="rId2"/>
  <controls>
    <control shapeId="9217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35"/>
  <sheetViews>
    <sheetView zoomScaleNormal="100" workbookViewId="0">
      <selection sqref="A1:I1"/>
    </sheetView>
  </sheetViews>
  <sheetFormatPr baseColWidth="10" defaultRowHeight="14.4"/>
  <cols>
    <col min="5" max="5" width="39.88671875" customWidth="1"/>
  </cols>
  <sheetData>
    <row r="1" spans="1:9" ht="18">
      <c r="A1" s="194" t="s">
        <v>60</v>
      </c>
      <c r="B1" s="194"/>
      <c r="C1" s="194"/>
      <c r="D1" s="194"/>
      <c r="E1" s="194"/>
      <c r="F1" s="194"/>
      <c r="G1" s="194"/>
      <c r="H1" s="194"/>
      <c r="I1" s="194"/>
    </row>
    <row r="23" spans="1:10" s="36" customFormat="1">
      <c r="A23"/>
      <c r="B23"/>
      <c r="C23"/>
      <c r="D23"/>
      <c r="E23"/>
      <c r="F23"/>
      <c r="G23"/>
      <c r="H23"/>
      <c r="I23"/>
      <c r="J23"/>
    </row>
    <row r="24" spans="1:10" s="36" customFormat="1">
      <c r="A24"/>
      <c r="B24"/>
      <c r="C24"/>
      <c r="D24"/>
      <c r="E24"/>
      <c r="F24"/>
      <c r="G24"/>
      <c r="H24"/>
      <c r="I24"/>
      <c r="J24"/>
    </row>
    <row r="25" spans="1:10" s="36" customFormat="1">
      <c r="A25"/>
      <c r="B25"/>
      <c r="C25"/>
      <c r="D25"/>
      <c r="E25"/>
      <c r="F25"/>
      <c r="G25"/>
      <c r="H25"/>
      <c r="I25"/>
      <c r="J25"/>
    </row>
    <row r="35" spans="1:10" s="91" customFormat="1">
      <c r="A35"/>
      <c r="B35"/>
      <c r="C35"/>
      <c r="D35"/>
      <c r="E35"/>
      <c r="F35"/>
      <c r="G35"/>
      <c r="H35"/>
      <c r="I35"/>
      <c r="J35"/>
    </row>
  </sheetData>
  <mergeCells count="1">
    <mergeCell ref="A1:I1"/>
  </mergeCells>
  <pageMargins left="0.70866141732283472" right="0.70866141732283472" top="0.74803149606299213" bottom="0.74803149606299213" header="0.31496062992125984" footer="0.31496062992125984"/>
  <pageSetup paperSize="9" scale="66" orientation="portrait" r:id="rId1"/>
  <headerFooter>
    <oddFooter>&amp;LSANDRINE&amp;C&amp;Z&amp;F&amp;R&amp;D &amp;T</oddFooter>
  </headerFooter>
  <rowBreaks count="1" manualBreakCount="1">
    <brk id="67" max="16383" man="1"/>
  </rowBreaks>
  <legacyDrawing r:id="rId2"/>
  <controls>
    <control shapeId="10241" r:id="rId3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229"/>
  <sheetViews>
    <sheetView tabSelected="1" zoomScale="110" zoomScaleNormal="110" workbookViewId="0">
      <selection sqref="A1:I1"/>
    </sheetView>
  </sheetViews>
  <sheetFormatPr baseColWidth="10" defaultColWidth="11.44140625" defaultRowHeight="14.4"/>
  <cols>
    <col min="1" max="3" width="11.44140625" style="13"/>
    <col min="4" max="4" width="9.33203125" style="13" customWidth="1"/>
    <col min="5" max="5" width="33.5546875" style="13" customWidth="1"/>
    <col min="6" max="6" width="10.88671875" style="10" customWidth="1"/>
    <col min="7" max="7" width="9.44140625" style="10" customWidth="1"/>
    <col min="8" max="8" width="9.33203125" style="10" customWidth="1"/>
    <col min="9" max="16384" width="11.44140625" style="13"/>
  </cols>
  <sheetData>
    <row r="1" spans="1:9" ht="18">
      <c r="A1" s="194" t="s">
        <v>59</v>
      </c>
      <c r="B1" s="194"/>
      <c r="C1" s="194"/>
      <c r="D1" s="194"/>
      <c r="E1" s="194"/>
      <c r="F1" s="194"/>
      <c r="G1" s="194"/>
      <c r="H1" s="194"/>
      <c r="I1" s="194"/>
    </row>
    <row r="3" spans="1:9" ht="15" thickBot="1">
      <c r="A3" s="186" t="s">
        <v>0</v>
      </c>
      <c r="B3" s="187" t="s">
        <v>1</v>
      </c>
      <c r="C3" s="187" t="s">
        <v>2</v>
      </c>
      <c r="D3" s="187" t="s">
        <v>3</v>
      </c>
      <c r="E3" s="187" t="s">
        <v>4</v>
      </c>
      <c r="F3" s="188" t="s">
        <v>5</v>
      </c>
      <c r="G3" s="188" t="s">
        <v>6</v>
      </c>
      <c r="H3" s="188" t="s">
        <v>7</v>
      </c>
      <c r="I3" s="189" t="s">
        <v>8</v>
      </c>
    </row>
    <row r="4" spans="1:9" s="26" customFormat="1" ht="15.6">
      <c r="A4" s="30" t="s">
        <v>40</v>
      </c>
      <c r="B4" s="31"/>
      <c r="C4" s="95"/>
      <c r="D4" s="95"/>
      <c r="E4" s="94"/>
      <c r="F4" s="96"/>
      <c r="G4" s="97"/>
      <c r="H4" s="96"/>
      <c r="I4" s="98"/>
    </row>
    <row r="5" spans="1:9" s="26" customFormat="1">
      <c r="A5" s="27"/>
      <c r="B5" s="27"/>
      <c r="C5" s="95"/>
      <c r="D5" s="95"/>
      <c r="E5" s="94"/>
      <c r="F5" s="96"/>
      <c r="G5" s="97"/>
      <c r="H5" s="96"/>
      <c r="I5" s="98"/>
    </row>
    <row r="6" spans="1:9" s="26" customFormat="1">
      <c r="A6" s="27"/>
      <c r="B6" s="27"/>
      <c r="C6" s="95"/>
      <c r="D6" s="95"/>
      <c r="E6" s="94"/>
      <c r="F6" s="96"/>
      <c r="G6" s="97"/>
      <c r="H6" s="96"/>
      <c r="I6" s="98"/>
    </row>
    <row r="7" spans="1:9" s="26" customFormat="1">
      <c r="A7" s="27"/>
      <c r="B7" s="27"/>
      <c r="C7" s="27"/>
      <c r="D7" s="27"/>
      <c r="E7" s="27"/>
      <c r="F7" s="28"/>
      <c r="G7" s="28"/>
      <c r="H7" s="28"/>
      <c r="I7" s="29"/>
    </row>
    <row r="8" spans="1:9" s="26" customFormat="1">
      <c r="A8" s="27"/>
      <c r="B8" s="27"/>
      <c r="C8" s="27"/>
      <c r="D8" s="27"/>
      <c r="E8" s="27"/>
      <c r="F8" s="28"/>
      <c r="G8" s="28"/>
      <c r="H8" s="28"/>
      <c r="I8" s="29"/>
    </row>
    <row r="9" spans="1:9" s="26" customFormat="1">
      <c r="A9" s="27"/>
      <c r="B9" s="27"/>
      <c r="C9" s="27"/>
      <c r="D9" s="27"/>
      <c r="E9" s="27"/>
      <c r="F9" s="28"/>
      <c r="G9" s="28"/>
      <c r="H9" s="28"/>
      <c r="I9" s="29"/>
    </row>
    <row r="10" spans="1:9" s="26" customFormat="1">
      <c r="A10" s="27"/>
      <c r="B10" s="27"/>
      <c r="C10" s="27"/>
      <c r="D10" s="27"/>
      <c r="E10" s="27"/>
      <c r="F10" s="28"/>
      <c r="G10" s="28"/>
      <c r="H10" s="28"/>
      <c r="I10" s="29"/>
    </row>
    <row r="11" spans="1:9" s="26" customFormat="1">
      <c r="A11" s="27"/>
      <c r="B11" s="27"/>
      <c r="C11" s="27"/>
      <c r="D11" s="27"/>
      <c r="E11" s="27"/>
      <c r="F11" s="28"/>
      <c r="G11" s="28"/>
      <c r="H11" s="28"/>
      <c r="I11" s="29"/>
    </row>
    <row r="12" spans="1:9" s="26" customFormat="1">
      <c r="A12" s="27"/>
      <c r="B12" s="27"/>
      <c r="C12" s="27"/>
      <c r="D12" s="27"/>
      <c r="E12" s="27"/>
      <c r="F12" s="28"/>
      <c r="G12" s="28"/>
      <c r="H12" s="28"/>
      <c r="I12" s="29"/>
    </row>
    <row r="13" spans="1:9" s="26" customFormat="1">
      <c r="A13" s="27"/>
      <c r="B13" s="27"/>
      <c r="C13" s="27"/>
      <c r="D13" s="27"/>
      <c r="E13" s="27"/>
      <c r="F13" s="28"/>
      <c r="G13" s="28"/>
      <c r="H13" s="28"/>
      <c r="I13" s="29"/>
    </row>
    <row r="14" spans="1:9" s="26" customFormat="1">
      <c r="A14" s="27"/>
      <c r="B14" s="27"/>
      <c r="C14" s="27"/>
      <c r="D14" s="27"/>
      <c r="E14" s="27"/>
      <c r="F14" s="28"/>
      <c r="G14" s="28"/>
      <c r="H14" s="28"/>
      <c r="I14" s="29"/>
    </row>
    <row r="15" spans="1:9" s="26" customFormat="1">
      <c r="A15" s="27"/>
      <c r="B15" s="27"/>
      <c r="C15" s="27"/>
      <c r="D15" s="27"/>
      <c r="E15" s="27"/>
      <c r="F15" s="28"/>
      <c r="G15" s="28"/>
      <c r="H15" s="28"/>
      <c r="I15" s="29"/>
    </row>
    <row r="16" spans="1:9" s="26" customFormat="1">
      <c r="A16" s="27"/>
      <c r="B16" s="27"/>
      <c r="C16" s="27"/>
      <c r="D16" s="27"/>
      <c r="E16" s="27"/>
      <c r="F16" s="28"/>
      <c r="G16" s="28"/>
      <c r="H16" s="28"/>
      <c r="I16" s="29"/>
    </row>
    <row r="17" spans="1:9" s="26" customFormat="1">
      <c r="A17" s="27"/>
      <c r="B17" s="27"/>
      <c r="C17" s="27"/>
      <c r="D17" s="27"/>
      <c r="E17" s="27"/>
      <c r="F17" s="28"/>
      <c r="G17" s="28"/>
      <c r="H17" s="28"/>
      <c r="I17" s="29"/>
    </row>
    <row r="18" spans="1:9" s="26" customFormat="1">
      <c r="A18" s="27"/>
      <c r="B18" s="27"/>
      <c r="C18" s="27"/>
      <c r="D18" s="27"/>
      <c r="E18" s="27"/>
      <c r="F18" s="28"/>
      <c r="G18" s="28"/>
      <c r="H18" s="28"/>
      <c r="I18" s="29"/>
    </row>
    <row r="19" spans="1:9" s="26" customFormat="1">
      <c r="A19" s="27"/>
      <c r="B19" s="27"/>
      <c r="C19" s="27"/>
      <c r="D19" s="27"/>
      <c r="E19" s="27"/>
      <c r="F19" s="28"/>
      <c r="G19" s="28"/>
      <c r="H19" s="28"/>
      <c r="I19" s="29"/>
    </row>
    <row r="20" spans="1:9" s="26" customFormat="1" ht="15.6">
      <c r="A20" s="108"/>
      <c r="B20" s="109"/>
      <c r="C20" s="109"/>
      <c r="D20" s="110"/>
      <c r="E20" s="14" t="s">
        <v>18</v>
      </c>
      <c r="F20" s="15"/>
      <c r="G20" s="16"/>
      <c r="H20" s="15">
        <f>+F20-G20</f>
        <v>0</v>
      </c>
      <c r="I20" s="17"/>
    </row>
    <row r="21" spans="1:9" s="54" customFormat="1" ht="15.6">
      <c r="A21" s="108"/>
      <c r="B21" s="109"/>
      <c r="C21" s="109"/>
      <c r="D21" s="110"/>
      <c r="E21" s="67" t="s">
        <v>32</v>
      </c>
      <c r="F21" s="68"/>
      <c r="G21" s="69"/>
      <c r="H21" s="68">
        <f t="shared" ref="H21:H23" si="0">+F21-G21</f>
        <v>0</v>
      </c>
      <c r="I21" s="17"/>
    </row>
    <row r="22" spans="1:9" s="26" customFormat="1" ht="15.6">
      <c r="A22" s="108"/>
      <c r="B22" s="109"/>
      <c r="C22" s="109"/>
      <c r="D22" s="110"/>
      <c r="E22" s="14" t="s">
        <v>19</v>
      </c>
      <c r="F22" s="15"/>
      <c r="G22" s="16"/>
      <c r="H22" s="15">
        <f t="shared" si="0"/>
        <v>0</v>
      </c>
      <c r="I22" s="17"/>
    </row>
    <row r="23" spans="1:9" s="54" customFormat="1" ht="15.6">
      <c r="A23" s="61"/>
      <c r="B23" s="62"/>
      <c r="C23" s="62"/>
      <c r="D23" s="63"/>
      <c r="E23" s="70" t="s">
        <v>33</v>
      </c>
      <c r="F23" s="71"/>
      <c r="G23" s="72"/>
      <c r="H23" s="68">
        <f t="shared" si="0"/>
        <v>0</v>
      </c>
      <c r="I23" s="66"/>
    </row>
    <row r="24" spans="1:9" s="26" customFormat="1" ht="16.2" thickBot="1">
      <c r="A24" s="105"/>
      <c r="B24" s="106"/>
      <c r="C24" s="106"/>
      <c r="D24" s="107"/>
      <c r="E24" s="21" t="s">
        <v>57</v>
      </c>
      <c r="F24" s="22">
        <f>SUM(F4:F19)</f>
        <v>0</v>
      </c>
      <c r="G24" s="23">
        <f>SUM(G4:G19)</f>
        <v>0</v>
      </c>
      <c r="H24" s="22">
        <f>+F24-G24</f>
        <v>0</v>
      </c>
      <c r="I24" s="24" t="s">
        <v>9</v>
      </c>
    </row>
    <row r="25" spans="1:9" ht="16.2" thickTop="1">
      <c r="A25" s="8" t="s">
        <v>41</v>
      </c>
      <c r="B25" s="92" t="s">
        <v>9</v>
      </c>
      <c r="C25" s="95"/>
      <c r="D25" s="95"/>
      <c r="E25" s="94"/>
      <c r="F25" s="96"/>
      <c r="G25" s="97"/>
      <c r="H25" s="96"/>
      <c r="I25" s="98"/>
    </row>
    <row r="26" spans="1:9">
      <c r="A26" s="93" t="s">
        <v>9</v>
      </c>
      <c r="B26" s="94" t="s">
        <v>9</v>
      </c>
      <c r="C26" s="95"/>
      <c r="D26" s="95"/>
      <c r="E26" s="94"/>
      <c r="F26" s="96"/>
      <c r="G26" s="97"/>
      <c r="H26" s="96"/>
      <c r="I26" s="98"/>
    </row>
    <row r="27" spans="1:9">
      <c r="A27" s="93" t="s">
        <v>9</v>
      </c>
      <c r="B27" s="94" t="s">
        <v>9</v>
      </c>
      <c r="C27" s="95"/>
      <c r="D27" s="95"/>
      <c r="E27" s="94"/>
      <c r="F27" s="96"/>
      <c r="G27" s="97"/>
      <c r="H27" s="96"/>
      <c r="I27" s="98"/>
    </row>
    <row r="28" spans="1:9">
      <c r="A28" s="93" t="s">
        <v>9</v>
      </c>
      <c r="B28" s="94" t="s">
        <v>9</v>
      </c>
      <c r="C28" s="95"/>
      <c r="D28" s="95"/>
      <c r="E28" s="94"/>
      <c r="F28" s="96"/>
      <c r="G28" s="97"/>
      <c r="H28" s="96"/>
      <c r="I28" s="98"/>
    </row>
    <row r="29" spans="1:9">
      <c r="A29" s="93" t="s">
        <v>9</v>
      </c>
      <c r="B29" s="94" t="s">
        <v>9</v>
      </c>
      <c r="C29" s="95"/>
      <c r="D29" s="95"/>
      <c r="E29" s="94"/>
      <c r="F29" s="96"/>
      <c r="G29" s="97"/>
      <c r="H29" s="96"/>
      <c r="I29" s="98"/>
    </row>
    <row r="30" spans="1:9">
      <c r="A30" s="93" t="s">
        <v>9</v>
      </c>
      <c r="B30" s="94" t="s">
        <v>9</v>
      </c>
      <c r="C30" s="95"/>
      <c r="D30" s="95"/>
      <c r="E30" s="94"/>
      <c r="F30" s="96"/>
      <c r="G30" s="97"/>
      <c r="H30" s="96"/>
      <c r="I30" s="98"/>
    </row>
    <row r="31" spans="1:9">
      <c r="A31" s="93" t="s">
        <v>9</v>
      </c>
      <c r="B31" s="94" t="s">
        <v>9</v>
      </c>
      <c r="C31" s="95"/>
      <c r="D31" s="95"/>
      <c r="E31" s="94"/>
      <c r="F31" s="96"/>
      <c r="G31" s="97"/>
      <c r="H31" s="96"/>
      <c r="I31" s="98"/>
    </row>
    <row r="32" spans="1:9">
      <c r="A32" s="93" t="s">
        <v>9</v>
      </c>
      <c r="B32" s="94" t="s">
        <v>9</v>
      </c>
      <c r="C32" s="95"/>
      <c r="D32" s="95"/>
      <c r="E32" s="94"/>
      <c r="F32" s="96"/>
      <c r="G32" s="97"/>
      <c r="H32" s="96"/>
      <c r="I32" s="98"/>
    </row>
    <row r="33" spans="1:9">
      <c r="A33" s="93" t="s">
        <v>9</v>
      </c>
      <c r="B33" s="94" t="s">
        <v>9</v>
      </c>
      <c r="C33" s="95"/>
      <c r="D33" s="95"/>
      <c r="E33" s="94"/>
      <c r="F33" s="96"/>
      <c r="G33" s="97"/>
      <c r="H33" s="96"/>
      <c r="I33" s="98"/>
    </row>
    <row r="34" spans="1:9">
      <c r="A34" s="93" t="s">
        <v>9</v>
      </c>
      <c r="B34" s="94" t="s">
        <v>9</v>
      </c>
      <c r="C34" s="95"/>
      <c r="D34" s="95"/>
      <c r="E34" s="94"/>
      <c r="F34" s="96"/>
      <c r="G34" s="97"/>
      <c r="H34" s="96"/>
      <c r="I34" s="98"/>
    </row>
    <row r="35" spans="1:9">
      <c r="A35" s="93" t="s">
        <v>9</v>
      </c>
      <c r="B35" s="94" t="s">
        <v>9</v>
      </c>
      <c r="C35" s="95"/>
      <c r="D35" s="95"/>
      <c r="E35" s="94"/>
      <c r="F35" s="96"/>
      <c r="G35" s="97"/>
      <c r="H35" s="96"/>
      <c r="I35" s="98"/>
    </row>
    <row r="36" spans="1:9">
      <c r="A36" s="93" t="s">
        <v>9</v>
      </c>
      <c r="B36" s="94" t="s">
        <v>9</v>
      </c>
      <c r="C36" s="95"/>
      <c r="D36" s="95"/>
      <c r="E36" s="94"/>
      <c r="F36" s="96"/>
      <c r="G36" s="97"/>
      <c r="H36" s="96"/>
      <c r="I36" s="98"/>
    </row>
    <row r="37" spans="1:9">
      <c r="A37" s="93"/>
      <c r="B37" s="7"/>
      <c r="C37" s="95"/>
      <c r="D37" s="95"/>
      <c r="E37" s="94"/>
      <c r="F37" s="96"/>
      <c r="G37" s="97"/>
      <c r="H37" s="96"/>
      <c r="I37" s="98"/>
    </row>
    <row r="38" spans="1:9">
      <c r="A38" s="93"/>
      <c r="B38" s="7"/>
      <c r="C38" s="95"/>
      <c r="D38" s="95"/>
      <c r="E38" s="94"/>
      <c r="F38" s="96"/>
      <c r="G38" s="97"/>
      <c r="H38" s="96"/>
      <c r="I38" s="98"/>
    </row>
    <row r="39" spans="1:9">
      <c r="A39" s="93" t="s">
        <v>9</v>
      </c>
      <c r="B39" s="94" t="s">
        <v>9</v>
      </c>
      <c r="C39" s="95"/>
      <c r="D39" s="95"/>
      <c r="E39" s="94"/>
      <c r="F39" s="96"/>
      <c r="G39" s="97"/>
      <c r="H39" s="96"/>
      <c r="I39" s="98"/>
    </row>
    <row r="40" spans="1:9">
      <c r="A40" s="93" t="s">
        <v>9</v>
      </c>
      <c r="B40" s="94" t="s">
        <v>9</v>
      </c>
      <c r="C40" s="95"/>
      <c r="D40" s="95"/>
      <c r="E40" s="94"/>
      <c r="F40" s="96"/>
      <c r="G40" s="97"/>
      <c r="H40" s="96"/>
      <c r="I40" s="98"/>
    </row>
    <row r="41" spans="1:9">
      <c r="A41" s="93" t="s">
        <v>9</v>
      </c>
      <c r="B41" s="94" t="s">
        <v>9</v>
      </c>
      <c r="C41" s="95"/>
      <c r="D41" s="95"/>
      <c r="E41" s="94"/>
      <c r="F41" s="99"/>
      <c r="G41" s="97"/>
      <c r="H41" s="96"/>
      <c r="I41" s="98"/>
    </row>
    <row r="42" spans="1:9" s="26" customFormat="1">
      <c r="A42" s="93"/>
      <c r="B42" s="94"/>
      <c r="C42" s="95"/>
      <c r="D42" s="95"/>
      <c r="E42" s="94"/>
      <c r="F42" s="96"/>
      <c r="G42" s="94"/>
      <c r="H42" s="96"/>
      <c r="I42" s="98"/>
    </row>
    <row r="43" spans="1:9" s="26" customFormat="1">
      <c r="A43" s="93"/>
      <c r="B43" s="94"/>
      <c r="C43" s="95"/>
      <c r="D43" s="95"/>
      <c r="E43" s="94"/>
      <c r="F43" s="99"/>
      <c r="G43" s="94"/>
      <c r="H43" s="96"/>
      <c r="I43" s="98"/>
    </row>
    <row r="44" spans="1:9">
      <c r="A44" s="93" t="s">
        <v>9</v>
      </c>
      <c r="B44" s="94" t="s">
        <v>9</v>
      </c>
      <c r="C44" s="95"/>
      <c r="D44" s="95"/>
      <c r="E44" s="94"/>
      <c r="F44" s="96"/>
      <c r="G44" s="94"/>
      <c r="H44" s="96"/>
      <c r="I44" s="98"/>
    </row>
    <row r="45" spans="1:9" s="34" customFormat="1">
      <c r="A45" s="93"/>
      <c r="B45" s="94"/>
      <c r="C45" s="95"/>
      <c r="D45" s="95"/>
      <c r="E45" s="94"/>
      <c r="F45" s="96"/>
      <c r="G45" s="94"/>
      <c r="H45" s="96"/>
      <c r="I45" s="98"/>
    </row>
    <row r="46" spans="1:9" s="34" customFormat="1">
      <c r="A46" s="93"/>
      <c r="B46" s="94"/>
      <c r="C46" s="95"/>
      <c r="D46" s="95"/>
      <c r="E46" s="94"/>
      <c r="F46" s="96"/>
      <c r="G46" s="94"/>
      <c r="H46" s="96"/>
      <c r="I46" s="98"/>
    </row>
    <row r="47" spans="1:9" s="36" customFormat="1">
      <c r="A47" s="93"/>
      <c r="B47" s="94"/>
      <c r="C47" s="95"/>
      <c r="D47" s="95"/>
      <c r="E47" s="94"/>
      <c r="F47" s="96"/>
      <c r="G47" s="94"/>
      <c r="H47" s="96"/>
      <c r="I47" s="98"/>
    </row>
    <row r="48" spans="1:9" s="36" customFormat="1">
      <c r="A48" s="93"/>
      <c r="B48" s="94"/>
      <c r="C48" s="95"/>
      <c r="D48" s="95"/>
      <c r="E48" s="94"/>
      <c r="F48" s="96"/>
      <c r="G48" s="94"/>
      <c r="H48" s="96"/>
      <c r="I48" s="98"/>
    </row>
    <row r="49" spans="1:10" s="36" customFormat="1">
      <c r="A49" s="93"/>
      <c r="B49" s="94"/>
      <c r="C49" s="95"/>
      <c r="D49" s="95"/>
      <c r="E49" s="94"/>
      <c r="F49" s="96"/>
      <c r="G49" s="94"/>
      <c r="H49" s="96"/>
      <c r="I49" s="98"/>
    </row>
    <row r="50" spans="1:10" s="36" customFormat="1">
      <c r="A50" s="93"/>
      <c r="B50" s="94"/>
      <c r="C50" s="95"/>
      <c r="D50" s="95"/>
      <c r="E50" s="94"/>
      <c r="F50" s="99"/>
      <c r="G50" s="94"/>
      <c r="H50" s="96"/>
      <c r="I50" s="98"/>
    </row>
    <row r="51" spans="1:10" s="36" customFormat="1">
      <c r="A51" s="93"/>
      <c r="B51" s="94"/>
      <c r="C51" s="95"/>
      <c r="D51" s="95"/>
      <c r="E51" s="94"/>
      <c r="F51" s="96"/>
      <c r="G51" s="94"/>
      <c r="H51" s="96"/>
      <c r="I51" s="98"/>
    </row>
    <row r="52" spans="1:10">
      <c r="A52" s="93" t="s">
        <v>9</v>
      </c>
      <c r="B52" s="94" t="s">
        <v>9</v>
      </c>
      <c r="C52" s="95"/>
      <c r="D52" s="95"/>
      <c r="E52" s="94"/>
      <c r="F52" s="99"/>
      <c r="G52" s="94"/>
      <c r="H52" s="96"/>
      <c r="I52" s="98"/>
    </row>
    <row r="53" spans="1:10" ht="15.6">
      <c r="A53" s="108"/>
      <c r="B53" s="109"/>
      <c r="C53" s="109"/>
      <c r="D53" s="110"/>
      <c r="E53" s="14" t="s">
        <v>18</v>
      </c>
      <c r="F53" s="15"/>
      <c r="G53" s="16"/>
      <c r="H53" s="15">
        <f>+F53-G53</f>
        <v>0</v>
      </c>
      <c r="I53" s="17"/>
    </row>
    <row r="54" spans="1:10" s="54" customFormat="1" ht="15.6">
      <c r="A54" s="108"/>
      <c r="B54" s="109"/>
      <c r="C54" s="109"/>
      <c r="D54" s="110"/>
      <c r="E54" s="67" t="s">
        <v>32</v>
      </c>
      <c r="F54" s="15"/>
      <c r="G54" s="16"/>
      <c r="H54" s="68">
        <f t="shared" ref="H54:H56" si="1">+F54-G54</f>
        <v>0</v>
      </c>
      <c r="I54" s="17"/>
    </row>
    <row r="55" spans="1:10" ht="15.6">
      <c r="A55" s="108"/>
      <c r="B55" s="109"/>
      <c r="C55" s="109"/>
      <c r="D55" s="110"/>
      <c r="E55" s="14" t="s">
        <v>19</v>
      </c>
      <c r="F55" s="15"/>
      <c r="G55" s="16"/>
      <c r="H55" s="15">
        <f t="shared" si="1"/>
        <v>0</v>
      </c>
      <c r="I55" s="17"/>
    </row>
    <row r="56" spans="1:10" s="54" customFormat="1" ht="15.6">
      <c r="A56" s="61"/>
      <c r="B56" s="62"/>
      <c r="C56" s="62"/>
      <c r="D56" s="63"/>
      <c r="E56" s="70" t="s">
        <v>33</v>
      </c>
      <c r="F56" s="64"/>
      <c r="G56" s="65"/>
      <c r="H56" s="68">
        <f t="shared" si="1"/>
        <v>0</v>
      </c>
      <c r="I56" s="66"/>
    </row>
    <row r="57" spans="1:10" ht="16.2" thickBot="1">
      <c r="A57" s="105"/>
      <c r="B57" s="106"/>
      <c r="C57" s="106"/>
      <c r="D57" s="107"/>
      <c r="E57" s="21" t="s">
        <v>56</v>
      </c>
      <c r="F57" s="22">
        <f>SUM(F25:F52)</f>
        <v>0</v>
      </c>
      <c r="G57" s="23">
        <f>SUM(G25:G52)</f>
        <v>0</v>
      </c>
      <c r="H57" s="22">
        <f>+F57-G57</f>
        <v>0</v>
      </c>
      <c r="I57" s="24" t="s">
        <v>9</v>
      </c>
    </row>
    <row r="58" spans="1:10" ht="16.2" thickTop="1">
      <c r="A58" s="9" t="s">
        <v>42</v>
      </c>
      <c r="B58" s="4" t="s">
        <v>9</v>
      </c>
      <c r="C58" s="95"/>
      <c r="D58" s="95"/>
      <c r="E58" s="94"/>
      <c r="F58" s="96"/>
      <c r="G58" s="97"/>
      <c r="H58" s="96"/>
      <c r="I58" s="98"/>
    </row>
    <row r="59" spans="1:10">
      <c r="A59" s="93" t="s">
        <v>9</v>
      </c>
      <c r="B59" s="94" t="s">
        <v>9</v>
      </c>
      <c r="C59" s="95"/>
      <c r="D59" s="95"/>
      <c r="E59" s="94"/>
      <c r="F59" s="96"/>
      <c r="G59" s="97"/>
      <c r="H59" s="96"/>
      <c r="I59" s="98"/>
    </row>
    <row r="60" spans="1:10">
      <c r="A60" s="93" t="s">
        <v>9</v>
      </c>
      <c r="B60" s="94" t="s">
        <v>9</v>
      </c>
      <c r="C60" s="95"/>
      <c r="D60" s="95"/>
      <c r="E60" s="94"/>
      <c r="F60" s="96"/>
      <c r="G60" s="97"/>
      <c r="H60" s="96"/>
      <c r="I60" s="98"/>
    </row>
    <row r="61" spans="1:10">
      <c r="A61" s="93" t="s">
        <v>9</v>
      </c>
      <c r="B61" s="94" t="s">
        <v>9</v>
      </c>
      <c r="C61" s="95"/>
      <c r="D61" s="95"/>
      <c r="E61" s="94"/>
      <c r="F61" s="96"/>
      <c r="G61" s="97"/>
      <c r="H61" s="96"/>
      <c r="I61" s="98"/>
    </row>
    <row r="62" spans="1:10">
      <c r="A62" s="93" t="s">
        <v>9</v>
      </c>
      <c r="B62" s="94" t="s">
        <v>9</v>
      </c>
      <c r="C62" s="95"/>
      <c r="D62" s="95"/>
      <c r="E62" s="94"/>
      <c r="F62" s="96"/>
      <c r="G62" s="97"/>
      <c r="H62" s="96"/>
      <c r="I62" s="98"/>
      <c r="J62" s="13" t="s">
        <v>39</v>
      </c>
    </row>
    <row r="63" spans="1:10">
      <c r="A63" s="93" t="s">
        <v>9</v>
      </c>
      <c r="B63" s="94" t="s">
        <v>9</v>
      </c>
      <c r="C63" s="95"/>
      <c r="D63" s="95"/>
      <c r="E63" s="94"/>
      <c r="F63" s="96"/>
      <c r="G63" s="97"/>
      <c r="H63" s="96"/>
      <c r="I63" s="98"/>
    </row>
    <row r="64" spans="1:10">
      <c r="A64" s="93" t="s">
        <v>9</v>
      </c>
      <c r="B64" s="94" t="s">
        <v>9</v>
      </c>
      <c r="C64" s="95"/>
      <c r="D64" s="95"/>
      <c r="E64" s="94"/>
      <c r="F64" s="96"/>
      <c r="G64" s="97"/>
      <c r="H64" s="96"/>
      <c r="I64" s="98"/>
    </row>
    <row r="65" spans="1:9">
      <c r="A65" s="93" t="s">
        <v>9</v>
      </c>
      <c r="B65" s="94" t="s">
        <v>9</v>
      </c>
      <c r="C65" s="95"/>
      <c r="D65" s="95"/>
      <c r="E65" s="94"/>
      <c r="F65" s="96"/>
      <c r="G65" s="97"/>
      <c r="H65" s="96"/>
      <c r="I65" s="98"/>
    </row>
    <row r="66" spans="1:9">
      <c r="A66" s="93" t="s">
        <v>9</v>
      </c>
      <c r="B66" s="94" t="s">
        <v>9</v>
      </c>
      <c r="C66" s="95"/>
      <c r="D66" s="95"/>
      <c r="E66" s="94"/>
      <c r="F66" s="11"/>
      <c r="G66" s="12"/>
      <c r="H66" s="11"/>
      <c r="I66" s="98"/>
    </row>
    <row r="67" spans="1:9">
      <c r="A67" s="93" t="s">
        <v>9</v>
      </c>
      <c r="B67" s="94" t="s">
        <v>9</v>
      </c>
      <c r="C67" s="95"/>
      <c r="D67" s="95"/>
      <c r="E67" s="94"/>
      <c r="F67" s="11"/>
      <c r="G67" s="12"/>
      <c r="H67" s="11"/>
      <c r="I67" s="98"/>
    </row>
    <row r="68" spans="1:9">
      <c r="A68" s="93" t="s">
        <v>9</v>
      </c>
      <c r="B68" s="94" t="s">
        <v>9</v>
      </c>
      <c r="C68" s="95"/>
      <c r="D68" s="95"/>
      <c r="E68" s="94"/>
      <c r="F68" s="11"/>
      <c r="G68" s="12"/>
      <c r="H68" s="11"/>
      <c r="I68" s="98"/>
    </row>
    <row r="69" spans="1:9">
      <c r="A69" s="93"/>
      <c r="B69" s="7"/>
      <c r="C69" s="95"/>
      <c r="D69" s="95"/>
      <c r="E69" s="94"/>
      <c r="F69" s="11"/>
      <c r="G69" s="12"/>
      <c r="H69" s="11"/>
      <c r="I69" s="98"/>
    </row>
    <row r="70" spans="1:9">
      <c r="A70" s="93" t="s">
        <v>9</v>
      </c>
      <c r="B70" s="94" t="s">
        <v>9</v>
      </c>
      <c r="C70" s="95"/>
      <c r="D70" s="95"/>
      <c r="E70" s="94"/>
      <c r="F70" s="1"/>
      <c r="G70" s="2"/>
      <c r="H70" s="1"/>
      <c r="I70" s="98"/>
    </row>
    <row r="71" spans="1:9">
      <c r="A71" s="93" t="s">
        <v>9</v>
      </c>
      <c r="B71" s="94" t="s">
        <v>9</v>
      </c>
      <c r="C71" s="95"/>
      <c r="D71" s="95"/>
      <c r="E71" s="94"/>
      <c r="F71" s="1"/>
      <c r="G71" s="2"/>
      <c r="H71" s="1"/>
      <c r="I71" s="98"/>
    </row>
    <row r="72" spans="1:9">
      <c r="A72" s="93" t="s">
        <v>9</v>
      </c>
      <c r="B72" s="94" t="s">
        <v>9</v>
      </c>
      <c r="C72" s="95"/>
      <c r="D72" s="95"/>
      <c r="E72" s="94"/>
      <c r="F72" s="3"/>
      <c r="G72" s="2"/>
      <c r="H72" s="1"/>
      <c r="I72" s="98"/>
    </row>
    <row r="73" spans="1:9">
      <c r="A73" s="93" t="s">
        <v>9</v>
      </c>
      <c r="B73" s="94" t="s">
        <v>9</v>
      </c>
      <c r="C73" s="95"/>
      <c r="D73" s="95"/>
      <c r="E73" s="94"/>
      <c r="F73" s="1"/>
      <c r="G73" s="2"/>
      <c r="H73" s="1"/>
      <c r="I73" s="98"/>
    </row>
    <row r="74" spans="1:9">
      <c r="A74" s="93" t="s">
        <v>9</v>
      </c>
      <c r="B74" s="94" t="s">
        <v>9</v>
      </c>
      <c r="C74" s="95"/>
      <c r="D74" s="95"/>
      <c r="E74" s="94"/>
      <c r="F74" s="3"/>
      <c r="G74" s="2"/>
      <c r="H74" s="1"/>
      <c r="I74" s="98"/>
    </row>
    <row r="75" spans="1:9" ht="15.6">
      <c r="A75" s="108"/>
      <c r="B75" s="109"/>
      <c r="C75" s="109"/>
      <c r="D75" s="110"/>
      <c r="E75" s="14" t="s">
        <v>18</v>
      </c>
      <c r="F75" s="15"/>
      <c r="G75" s="16"/>
      <c r="H75" s="15">
        <f>+F75-G75</f>
        <v>0</v>
      </c>
      <c r="I75" s="17"/>
    </row>
    <row r="76" spans="1:9" s="54" customFormat="1" ht="15.6">
      <c r="A76" s="108"/>
      <c r="B76" s="109"/>
      <c r="C76" s="109"/>
      <c r="D76" s="110"/>
      <c r="E76" s="67" t="s">
        <v>32</v>
      </c>
      <c r="F76" s="15"/>
      <c r="G76" s="16"/>
      <c r="H76" s="68">
        <f t="shared" ref="H76:H78" si="2">+F76-G76</f>
        <v>0</v>
      </c>
      <c r="I76" s="17"/>
    </row>
    <row r="77" spans="1:9" ht="15.6">
      <c r="A77" s="108"/>
      <c r="B77" s="109"/>
      <c r="C77" s="109"/>
      <c r="D77" s="110"/>
      <c r="E77" s="14" t="s">
        <v>19</v>
      </c>
      <c r="F77" s="15"/>
      <c r="G77" s="16"/>
      <c r="H77" s="15">
        <f t="shared" si="2"/>
        <v>0</v>
      </c>
      <c r="I77" s="17"/>
    </row>
    <row r="78" spans="1:9" s="54" customFormat="1" ht="15.6">
      <c r="A78" s="61"/>
      <c r="B78" s="62"/>
      <c r="C78" s="62"/>
      <c r="D78" s="63"/>
      <c r="E78" s="70" t="s">
        <v>33</v>
      </c>
      <c r="F78" s="64"/>
      <c r="G78" s="65"/>
      <c r="H78" s="68">
        <f t="shared" si="2"/>
        <v>0</v>
      </c>
      <c r="I78" s="66"/>
    </row>
    <row r="79" spans="1:9" ht="16.2" thickBot="1">
      <c r="A79" s="105"/>
      <c r="B79" s="106"/>
      <c r="C79" s="106"/>
      <c r="D79" s="107"/>
      <c r="E79" s="21" t="s">
        <v>55</v>
      </c>
      <c r="F79" s="22">
        <f>SUM(F58:F74)</f>
        <v>0</v>
      </c>
      <c r="G79" s="23">
        <f>SUM(G58:G74)</f>
        <v>0</v>
      </c>
      <c r="H79" s="22">
        <f>+F79-G79</f>
        <v>0</v>
      </c>
      <c r="I79" s="24" t="s">
        <v>9</v>
      </c>
    </row>
    <row r="80" spans="1:9" ht="16.2" thickTop="1">
      <c r="A80" s="9" t="s">
        <v>43</v>
      </c>
      <c r="B80" s="4" t="s">
        <v>9</v>
      </c>
      <c r="C80" s="95"/>
      <c r="D80" s="95"/>
      <c r="E80" s="94"/>
      <c r="F80" s="96"/>
      <c r="G80" s="97"/>
      <c r="H80" s="96"/>
      <c r="I80" s="98"/>
    </row>
    <row r="81" spans="1:9">
      <c r="A81" s="93" t="s">
        <v>9</v>
      </c>
      <c r="B81" s="94" t="s">
        <v>9</v>
      </c>
      <c r="C81" s="95"/>
      <c r="D81" s="95"/>
      <c r="E81" s="94"/>
      <c r="F81" s="96"/>
      <c r="G81" s="97"/>
      <c r="H81" s="96"/>
      <c r="I81" s="98"/>
    </row>
    <row r="82" spans="1:9" s="26" customFormat="1">
      <c r="A82" s="93"/>
      <c r="B82" s="94"/>
      <c r="C82" s="95"/>
      <c r="D82" s="95"/>
      <c r="E82" s="94"/>
      <c r="F82" s="96"/>
      <c r="G82" s="97"/>
      <c r="H82" s="96"/>
      <c r="I82" s="98"/>
    </row>
    <row r="83" spans="1:9">
      <c r="A83" s="93" t="s">
        <v>9</v>
      </c>
      <c r="B83" s="94" t="s">
        <v>9</v>
      </c>
      <c r="C83" s="100"/>
      <c r="D83" s="100"/>
      <c r="E83" s="101"/>
      <c r="F83" s="102"/>
      <c r="G83" s="103"/>
      <c r="H83" s="102"/>
      <c r="I83" s="104"/>
    </row>
    <row r="84" spans="1:9">
      <c r="A84" s="93" t="s">
        <v>9</v>
      </c>
      <c r="B84" s="94" t="s">
        <v>9</v>
      </c>
      <c r="C84" s="95"/>
      <c r="D84" s="95"/>
      <c r="E84" s="94"/>
      <c r="F84" s="96"/>
      <c r="G84" s="97"/>
      <c r="H84" s="96"/>
      <c r="I84" s="98"/>
    </row>
    <row r="85" spans="1:9">
      <c r="A85" s="93" t="s">
        <v>9</v>
      </c>
      <c r="B85" s="94" t="s">
        <v>9</v>
      </c>
      <c r="C85" s="95"/>
      <c r="D85" s="95"/>
      <c r="E85" s="94"/>
      <c r="F85" s="99"/>
      <c r="G85" s="97"/>
      <c r="H85" s="96"/>
      <c r="I85" s="98"/>
    </row>
    <row r="86" spans="1:9">
      <c r="A86" s="93" t="s">
        <v>9</v>
      </c>
      <c r="B86" s="94" t="s">
        <v>9</v>
      </c>
      <c r="C86" s="95"/>
      <c r="D86" s="95"/>
      <c r="E86" s="94"/>
      <c r="F86" s="96"/>
      <c r="G86" s="97"/>
      <c r="H86" s="96"/>
      <c r="I86" s="98"/>
    </row>
    <row r="87" spans="1:9">
      <c r="A87" s="93" t="s">
        <v>9</v>
      </c>
      <c r="B87" s="94" t="s">
        <v>9</v>
      </c>
      <c r="C87" s="95"/>
      <c r="D87" s="95"/>
      <c r="E87" s="94"/>
      <c r="F87" s="96"/>
      <c r="G87" s="97"/>
      <c r="H87" s="96"/>
      <c r="I87" s="98"/>
    </row>
    <row r="88" spans="1:9">
      <c r="A88" s="93" t="s">
        <v>9</v>
      </c>
      <c r="B88" s="94" t="s">
        <v>9</v>
      </c>
      <c r="C88" s="95"/>
      <c r="D88" s="95"/>
      <c r="E88" s="94"/>
      <c r="F88" s="11"/>
      <c r="G88" s="12"/>
      <c r="H88" s="11"/>
      <c r="I88" s="98"/>
    </row>
    <row r="89" spans="1:9">
      <c r="A89" s="93" t="s">
        <v>9</v>
      </c>
      <c r="B89" s="94" t="s">
        <v>9</v>
      </c>
      <c r="C89" s="95"/>
      <c r="D89" s="95"/>
      <c r="E89" s="94"/>
      <c r="F89" s="11"/>
      <c r="G89" s="12"/>
      <c r="H89" s="11"/>
      <c r="I89" s="98"/>
    </row>
    <row r="90" spans="1:9">
      <c r="A90" s="93" t="s">
        <v>9</v>
      </c>
      <c r="B90" s="94" t="s">
        <v>9</v>
      </c>
      <c r="C90" s="95"/>
      <c r="D90" s="95"/>
      <c r="E90" s="94"/>
      <c r="F90" s="11"/>
      <c r="G90" s="12"/>
      <c r="H90" s="11"/>
      <c r="I90" s="98"/>
    </row>
    <row r="91" spans="1:9">
      <c r="A91" s="93" t="s">
        <v>9</v>
      </c>
      <c r="B91" s="94" t="s">
        <v>9</v>
      </c>
      <c r="C91" s="95"/>
      <c r="D91" s="95"/>
      <c r="E91" s="94"/>
      <c r="F91" s="11"/>
      <c r="G91" s="12"/>
      <c r="H91" s="11"/>
      <c r="I91" s="98"/>
    </row>
    <row r="92" spans="1:9">
      <c r="A92" s="93" t="s">
        <v>9</v>
      </c>
      <c r="B92" s="94" t="s">
        <v>9</v>
      </c>
      <c r="C92" s="95"/>
      <c r="D92" s="95"/>
      <c r="E92" s="94"/>
      <c r="F92" s="11"/>
      <c r="G92" s="12"/>
      <c r="H92" s="11"/>
      <c r="I92" s="98"/>
    </row>
    <row r="93" spans="1:9">
      <c r="A93" s="93"/>
      <c r="B93" s="7"/>
      <c r="C93" s="95"/>
      <c r="D93" s="95"/>
      <c r="E93" s="94"/>
      <c r="F93" s="11"/>
      <c r="G93" s="12"/>
      <c r="H93" s="11"/>
      <c r="I93" s="98"/>
    </row>
    <row r="94" spans="1:9">
      <c r="A94" s="93" t="s">
        <v>9</v>
      </c>
      <c r="B94" s="94" t="s">
        <v>9</v>
      </c>
      <c r="C94" s="95"/>
      <c r="D94" s="95"/>
      <c r="E94" s="94"/>
      <c r="F94" s="1"/>
      <c r="G94" s="2"/>
      <c r="H94" s="1"/>
      <c r="I94" s="98"/>
    </row>
    <row r="95" spans="1:9">
      <c r="A95" s="93" t="s">
        <v>9</v>
      </c>
      <c r="B95" s="94" t="s">
        <v>9</v>
      </c>
      <c r="C95" s="95"/>
      <c r="D95" s="95"/>
      <c r="E95" s="94"/>
      <c r="F95" s="1"/>
      <c r="G95" s="2"/>
      <c r="H95" s="1"/>
      <c r="I95" s="98"/>
    </row>
    <row r="96" spans="1:9">
      <c r="A96" s="93" t="s">
        <v>9</v>
      </c>
      <c r="B96" s="94" t="s">
        <v>9</v>
      </c>
      <c r="C96" s="95"/>
      <c r="D96" s="95"/>
      <c r="E96" s="94"/>
      <c r="F96" s="3"/>
      <c r="G96" s="2"/>
      <c r="H96" s="1"/>
      <c r="I96" s="98"/>
    </row>
    <row r="97" spans="1:9">
      <c r="A97" s="93" t="s">
        <v>9</v>
      </c>
      <c r="B97" s="94" t="s">
        <v>9</v>
      </c>
      <c r="C97" s="95"/>
      <c r="D97" s="95"/>
      <c r="E97" s="94"/>
      <c r="F97" s="1"/>
      <c r="G97" s="2"/>
      <c r="H97" s="1"/>
      <c r="I97" s="98"/>
    </row>
    <row r="98" spans="1:9">
      <c r="A98" s="93" t="s">
        <v>9</v>
      </c>
      <c r="B98" s="94" t="s">
        <v>9</v>
      </c>
      <c r="C98" s="95"/>
      <c r="D98" s="95"/>
      <c r="E98" s="94"/>
      <c r="F98" s="3"/>
      <c r="G98" s="2"/>
      <c r="H98" s="1"/>
      <c r="I98" s="98"/>
    </row>
    <row r="99" spans="1:9" ht="15.6">
      <c r="A99" s="108"/>
      <c r="B99" s="109"/>
      <c r="C99" s="109"/>
      <c r="D99" s="110"/>
      <c r="E99" s="14" t="s">
        <v>18</v>
      </c>
      <c r="F99" s="15"/>
      <c r="G99" s="16"/>
      <c r="H99" s="15">
        <f>+F99-G99</f>
        <v>0</v>
      </c>
      <c r="I99" s="17"/>
    </row>
    <row r="100" spans="1:9" s="54" customFormat="1" ht="15.6">
      <c r="A100" s="108"/>
      <c r="B100" s="109"/>
      <c r="C100" s="109"/>
      <c r="D100" s="110"/>
      <c r="E100" s="67" t="s">
        <v>32</v>
      </c>
      <c r="F100" s="15"/>
      <c r="G100" s="16"/>
      <c r="H100" s="68">
        <f t="shared" ref="H100:H102" si="3">+F100-G100</f>
        <v>0</v>
      </c>
      <c r="I100" s="17"/>
    </row>
    <row r="101" spans="1:9" ht="15.6">
      <c r="A101" s="108"/>
      <c r="B101" s="109"/>
      <c r="C101" s="109"/>
      <c r="D101" s="110"/>
      <c r="E101" s="14" t="s">
        <v>19</v>
      </c>
      <c r="F101" s="15"/>
      <c r="G101" s="16"/>
      <c r="H101" s="15">
        <f t="shared" si="3"/>
        <v>0</v>
      </c>
      <c r="I101" s="17"/>
    </row>
    <row r="102" spans="1:9" s="54" customFormat="1" ht="15.6">
      <c r="A102" s="61"/>
      <c r="B102" s="62"/>
      <c r="C102" s="62"/>
      <c r="D102" s="63"/>
      <c r="E102" s="70" t="s">
        <v>33</v>
      </c>
      <c r="F102" s="64"/>
      <c r="G102" s="65"/>
      <c r="H102" s="68">
        <f t="shared" si="3"/>
        <v>0</v>
      </c>
      <c r="I102" s="66"/>
    </row>
    <row r="103" spans="1:9" ht="16.2" thickBot="1">
      <c r="A103" s="105"/>
      <c r="B103" s="106"/>
      <c r="C103" s="106"/>
      <c r="D103" s="107"/>
      <c r="E103" s="21" t="s">
        <v>54</v>
      </c>
      <c r="F103" s="22">
        <f>SUM(F80:F98)</f>
        <v>0</v>
      </c>
      <c r="G103" s="23">
        <f>SUM(G80:G98)</f>
        <v>0</v>
      </c>
      <c r="H103" s="22">
        <f>+F103-G103</f>
        <v>0</v>
      </c>
      <c r="I103" s="24" t="s">
        <v>9</v>
      </c>
    </row>
    <row r="104" spans="1:9" s="40" customFormat="1" ht="16.2" thickTop="1">
      <c r="A104" s="47" t="s">
        <v>44</v>
      </c>
      <c r="B104" s="47"/>
      <c r="C104" s="47"/>
      <c r="D104" s="47"/>
      <c r="E104" s="46"/>
      <c r="F104" s="42"/>
      <c r="G104" s="43"/>
      <c r="H104" s="42"/>
      <c r="I104" s="44"/>
    </row>
    <row r="105" spans="1:9" s="40" customFormat="1" ht="15.6">
      <c r="A105" s="45"/>
      <c r="B105" s="45"/>
      <c r="C105" s="45"/>
      <c r="D105" s="45"/>
      <c r="E105" s="41"/>
      <c r="F105" s="42"/>
      <c r="G105" s="43"/>
      <c r="H105" s="42"/>
      <c r="I105" s="44"/>
    </row>
    <row r="106" spans="1:9" s="40" customFormat="1" ht="15.6">
      <c r="A106" s="45"/>
      <c r="B106" s="45"/>
      <c r="C106" s="45"/>
      <c r="D106" s="45"/>
      <c r="E106" s="41"/>
      <c r="F106" s="42"/>
      <c r="G106" s="43"/>
      <c r="H106" s="42"/>
      <c r="I106" s="44"/>
    </row>
    <row r="107" spans="1:9" s="40" customFormat="1" ht="15.6">
      <c r="A107" s="45"/>
      <c r="B107" s="45"/>
      <c r="C107" s="45"/>
      <c r="D107" s="45"/>
      <c r="E107" s="41"/>
      <c r="F107" s="42"/>
      <c r="G107" s="43"/>
      <c r="H107" s="42"/>
      <c r="I107" s="44"/>
    </row>
    <row r="108" spans="1:9" s="40" customFormat="1" ht="15.6">
      <c r="A108" s="45"/>
      <c r="B108" s="45"/>
      <c r="C108" s="45"/>
      <c r="D108" s="45"/>
      <c r="E108" s="41"/>
      <c r="F108" s="42"/>
      <c r="G108" s="43"/>
      <c r="H108" s="42"/>
      <c r="I108" s="44"/>
    </row>
    <row r="109" spans="1:9" s="40" customFormat="1" ht="15.6">
      <c r="A109" s="45"/>
      <c r="B109" s="45"/>
      <c r="C109" s="45"/>
      <c r="D109" s="45"/>
      <c r="E109" s="41"/>
      <c r="F109" s="42"/>
      <c r="G109" s="43"/>
      <c r="H109" s="42"/>
      <c r="I109" s="44"/>
    </row>
    <row r="110" spans="1:9" s="40" customFormat="1" ht="15.6">
      <c r="A110" s="45"/>
      <c r="B110" s="45"/>
      <c r="C110" s="45"/>
      <c r="D110" s="45"/>
      <c r="E110" s="41"/>
      <c r="F110" s="42"/>
      <c r="G110" s="43"/>
      <c r="H110" s="42"/>
      <c r="I110" s="44"/>
    </row>
    <row r="111" spans="1:9" s="40" customFormat="1" ht="15.6">
      <c r="A111" s="111"/>
      <c r="B111" s="111"/>
      <c r="C111" s="111"/>
      <c r="D111" s="111"/>
      <c r="E111" s="14" t="s">
        <v>18</v>
      </c>
      <c r="F111" s="15"/>
      <c r="G111" s="16"/>
      <c r="H111" s="15">
        <f>+F111-G111</f>
        <v>0</v>
      </c>
      <c r="I111" s="17"/>
    </row>
    <row r="112" spans="1:9" s="54" customFormat="1" ht="15.6">
      <c r="A112" s="111"/>
      <c r="B112" s="111"/>
      <c r="C112" s="111"/>
      <c r="D112" s="111"/>
      <c r="E112" s="67" t="s">
        <v>32</v>
      </c>
      <c r="F112" s="15"/>
      <c r="G112" s="16"/>
      <c r="H112" s="68">
        <f t="shared" ref="H112:H114" si="4">+F112-G112</f>
        <v>0</v>
      </c>
      <c r="I112" s="17"/>
    </row>
    <row r="113" spans="1:9" s="40" customFormat="1" ht="15.6">
      <c r="A113" s="111"/>
      <c r="B113" s="111"/>
      <c r="C113" s="111"/>
      <c r="D113" s="111"/>
      <c r="E113" s="14" t="s">
        <v>19</v>
      </c>
      <c r="F113" s="15"/>
      <c r="G113" s="16"/>
      <c r="H113" s="15">
        <f t="shared" si="4"/>
        <v>0</v>
      </c>
      <c r="I113" s="17"/>
    </row>
    <row r="114" spans="1:9" s="54" customFormat="1" ht="15.6">
      <c r="A114" s="62"/>
      <c r="B114" s="62"/>
      <c r="C114" s="62"/>
      <c r="D114" s="63"/>
      <c r="E114" s="70" t="s">
        <v>33</v>
      </c>
      <c r="F114" s="64"/>
      <c r="G114" s="65"/>
      <c r="H114" s="68">
        <f t="shared" si="4"/>
        <v>0</v>
      </c>
      <c r="I114" s="66"/>
    </row>
    <row r="115" spans="1:9" s="40" customFormat="1" ht="16.2" thickBot="1">
      <c r="A115" s="105"/>
      <c r="B115" s="106"/>
      <c r="C115" s="106"/>
      <c r="D115" s="107"/>
      <c r="E115" s="21" t="s">
        <v>53</v>
      </c>
      <c r="F115" s="22">
        <f>SUM(F104:F110:F110)</f>
        <v>0</v>
      </c>
      <c r="G115" s="23">
        <f>SUM(G104:G110:G110)</f>
        <v>0</v>
      </c>
      <c r="H115" s="22">
        <f>+F115-G115</f>
        <v>0</v>
      </c>
      <c r="I115" s="24" t="s">
        <v>9</v>
      </c>
    </row>
    <row r="116" spans="1:9" ht="16.2" thickTop="1">
      <c r="A116" s="9" t="s">
        <v>45</v>
      </c>
      <c r="B116" s="4" t="s">
        <v>9</v>
      </c>
      <c r="C116" s="95"/>
      <c r="D116" s="95"/>
      <c r="E116" s="94"/>
      <c r="F116" s="96"/>
      <c r="G116" s="97"/>
      <c r="H116" s="96"/>
      <c r="I116" s="98"/>
    </row>
    <row r="117" spans="1:9">
      <c r="A117" s="93" t="s">
        <v>9</v>
      </c>
      <c r="B117" s="94" t="s">
        <v>9</v>
      </c>
      <c r="C117" s="95"/>
      <c r="D117" s="95"/>
      <c r="E117" s="94"/>
      <c r="F117" s="96"/>
      <c r="G117" s="97"/>
      <c r="H117" s="96"/>
      <c r="I117" s="98"/>
    </row>
    <row r="118" spans="1:9">
      <c r="A118" s="93" t="s">
        <v>9</v>
      </c>
      <c r="B118" s="94" t="s">
        <v>9</v>
      </c>
      <c r="C118" s="95"/>
      <c r="D118" s="95"/>
      <c r="E118" s="94"/>
      <c r="F118" s="99"/>
      <c r="G118" s="97"/>
      <c r="H118" s="96"/>
      <c r="I118" s="98"/>
    </row>
    <row r="119" spans="1:9">
      <c r="A119" s="93" t="s">
        <v>9</v>
      </c>
      <c r="B119" s="94" t="s">
        <v>9</v>
      </c>
      <c r="C119" s="95"/>
      <c r="D119" s="95"/>
      <c r="E119" s="94"/>
      <c r="F119" s="96"/>
      <c r="G119" s="97"/>
      <c r="H119" s="96"/>
      <c r="I119" s="98"/>
    </row>
    <row r="120" spans="1:9">
      <c r="A120" s="93" t="s">
        <v>9</v>
      </c>
      <c r="B120" s="94" t="s">
        <v>9</v>
      </c>
      <c r="C120" s="95"/>
      <c r="D120" s="95"/>
      <c r="E120" s="94"/>
      <c r="F120" s="96"/>
      <c r="G120" s="97"/>
      <c r="H120" s="96"/>
      <c r="I120" s="98"/>
    </row>
    <row r="121" spans="1:9">
      <c r="A121" s="93" t="s">
        <v>9</v>
      </c>
      <c r="B121" s="94" t="s">
        <v>9</v>
      </c>
      <c r="C121" s="95"/>
      <c r="D121" s="95"/>
      <c r="E121" s="94"/>
      <c r="F121" s="96"/>
      <c r="G121" s="97"/>
      <c r="H121" s="96"/>
      <c r="I121" s="98"/>
    </row>
    <row r="122" spans="1:9">
      <c r="A122" s="93" t="s">
        <v>9</v>
      </c>
      <c r="B122" s="94" t="s">
        <v>9</v>
      </c>
      <c r="C122" s="95"/>
      <c r="D122" s="95"/>
      <c r="E122" s="94"/>
      <c r="F122" s="96"/>
      <c r="G122" s="97"/>
      <c r="H122" s="96"/>
      <c r="I122" s="98"/>
    </row>
    <row r="123" spans="1:9">
      <c r="A123" s="93" t="s">
        <v>9</v>
      </c>
      <c r="B123" s="94" t="s">
        <v>9</v>
      </c>
      <c r="C123" s="95"/>
      <c r="D123" s="95"/>
      <c r="E123" s="94"/>
      <c r="F123" s="96"/>
      <c r="G123" s="97"/>
      <c r="H123" s="96"/>
      <c r="I123" s="98"/>
    </row>
    <row r="124" spans="1:9" s="54" customFormat="1">
      <c r="A124" s="93"/>
      <c r="B124" s="94"/>
      <c r="C124" s="57"/>
      <c r="D124" s="57"/>
      <c r="E124" s="56"/>
      <c r="F124" s="58"/>
      <c r="G124" s="59"/>
      <c r="H124" s="96"/>
      <c r="I124" s="60"/>
    </row>
    <row r="125" spans="1:9">
      <c r="A125" s="93" t="s">
        <v>9</v>
      </c>
      <c r="B125" s="94" t="s">
        <v>9</v>
      </c>
      <c r="C125" s="57"/>
      <c r="D125" s="57"/>
      <c r="E125" s="56"/>
      <c r="F125" s="55"/>
      <c r="G125" s="59"/>
      <c r="H125" s="96"/>
      <c r="I125" s="60"/>
    </row>
    <row r="126" spans="1:9">
      <c r="A126" s="93" t="s">
        <v>9</v>
      </c>
      <c r="B126" s="94" t="s">
        <v>9</v>
      </c>
      <c r="C126" s="57"/>
      <c r="D126" s="57"/>
      <c r="E126" s="56"/>
      <c r="F126" s="58"/>
      <c r="G126" s="59"/>
      <c r="H126" s="96"/>
      <c r="I126" s="60"/>
    </row>
    <row r="127" spans="1:9">
      <c r="A127" s="93" t="s">
        <v>9</v>
      </c>
      <c r="B127" s="94" t="s">
        <v>9</v>
      </c>
      <c r="C127" s="57"/>
      <c r="D127" s="57"/>
      <c r="E127" s="56"/>
      <c r="F127" s="58"/>
      <c r="G127" s="59"/>
      <c r="H127" s="96"/>
      <c r="I127" s="60"/>
    </row>
    <row r="128" spans="1:9">
      <c r="A128" s="93" t="s">
        <v>9</v>
      </c>
      <c r="B128" s="94" t="s">
        <v>9</v>
      </c>
      <c r="C128" s="95"/>
      <c r="D128" s="95"/>
      <c r="E128" s="94"/>
      <c r="F128" s="96"/>
      <c r="G128" s="97"/>
      <c r="H128" s="96"/>
      <c r="I128" s="98"/>
    </row>
    <row r="129" spans="1:11">
      <c r="A129" s="93"/>
      <c r="B129" s="7"/>
      <c r="C129" s="95"/>
      <c r="D129" s="95"/>
      <c r="E129" s="94"/>
      <c r="F129" s="96"/>
      <c r="G129" s="97"/>
      <c r="H129" s="96"/>
      <c r="I129" s="98"/>
    </row>
    <row r="130" spans="1:11">
      <c r="A130" s="93" t="s">
        <v>9</v>
      </c>
      <c r="B130" s="94" t="s">
        <v>9</v>
      </c>
      <c r="C130" s="95"/>
      <c r="D130" s="95"/>
      <c r="E130" s="94"/>
      <c r="F130" s="96"/>
      <c r="G130" s="97"/>
      <c r="H130" s="96"/>
      <c r="I130" s="98"/>
    </row>
    <row r="131" spans="1:11">
      <c r="A131" s="93" t="s">
        <v>9</v>
      </c>
      <c r="B131" s="94" t="s">
        <v>9</v>
      </c>
      <c r="C131" s="95"/>
      <c r="D131" s="95"/>
      <c r="E131" s="94"/>
      <c r="F131" s="96"/>
      <c r="G131" s="97"/>
      <c r="H131" s="96"/>
      <c r="I131" s="98"/>
    </row>
    <row r="132" spans="1:11">
      <c r="A132" s="93" t="s">
        <v>9</v>
      </c>
      <c r="B132" s="94" t="s">
        <v>9</v>
      </c>
      <c r="C132" s="95"/>
      <c r="D132" s="95"/>
      <c r="E132" s="94"/>
      <c r="F132" s="96"/>
      <c r="G132" s="94"/>
      <c r="H132" s="96"/>
      <c r="I132" s="98"/>
    </row>
    <row r="133" spans="1:11" s="35" customFormat="1">
      <c r="A133" s="93"/>
      <c r="B133" s="94"/>
      <c r="C133" s="95"/>
      <c r="D133" s="95"/>
      <c r="E133" s="94"/>
      <c r="F133" s="99"/>
      <c r="G133" s="94"/>
      <c r="H133" s="96"/>
      <c r="I133" s="98"/>
    </row>
    <row r="134" spans="1:11" s="35" customFormat="1">
      <c r="A134" s="93"/>
      <c r="B134" s="94"/>
      <c r="C134" s="95"/>
      <c r="D134" s="95"/>
      <c r="E134" s="94"/>
      <c r="F134" s="96"/>
      <c r="G134" s="94"/>
      <c r="H134" s="96"/>
      <c r="I134" s="98"/>
    </row>
    <row r="135" spans="1:11" s="35" customFormat="1">
      <c r="A135" s="93"/>
      <c r="B135" s="94"/>
      <c r="C135" s="95"/>
      <c r="D135" s="95"/>
      <c r="E135" s="94"/>
      <c r="F135" s="96"/>
      <c r="G135" s="94"/>
      <c r="H135" s="96"/>
      <c r="I135" s="98"/>
    </row>
    <row r="136" spans="1:11">
      <c r="A136" s="93" t="s">
        <v>9</v>
      </c>
      <c r="B136" s="94" t="s">
        <v>9</v>
      </c>
      <c r="C136" s="95"/>
      <c r="D136" s="95"/>
      <c r="E136" s="94"/>
      <c r="F136" s="96"/>
      <c r="G136" s="94"/>
      <c r="H136" s="96"/>
      <c r="I136" s="98"/>
    </row>
    <row r="137" spans="1:11">
      <c r="A137" s="93" t="s">
        <v>9</v>
      </c>
      <c r="B137" s="94" t="s">
        <v>9</v>
      </c>
      <c r="C137" s="95"/>
      <c r="D137" s="95"/>
      <c r="E137" s="94"/>
      <c r="F137" s="3"/>
      <c r="G137" s="2"/>
      <c r="H137" s="1"/>
      <c r="I137" s="98"/>
    </row>
    <row r="138" spans="1:11" ht="15.6">
      <c r="A138" s="108"/>
      <c r="B138" s="109"/>
      <c r="C138" s="109"/>
      <c r="D138" s="110"/>
      <c r="E138" s="14" t="s">
        <v>18</v>
      </c>
      <c r="F138" s="15"/>
      <c r="G138" s="16"/>
      <c r="H138" s="15">
        <f>+F138-G138</f>
        <v>0</v>
      </c>
      <c r="I138" s="17"/>
    </row>
    <row r="139" spans="1:11" s="54" customFormat="1" ht="15.6">
      <c r="A139" s="108"/>
      <c r="B139" s="109"/>
      <c r="C139" s="109"/>
      <c r="D139" s="110"/>
      <c r="E139" s="67" t="s">
        <v>32</v>
      </c>
      <c r="F139" s="15"/>
      <c r="G139" s="16"/>
      <c r="H139" s="68">
        <f t="shared" ref="H139:H141" si="5">+F139-G139</f>
        <v>0</v>
      </c>
      <c r="I139" s="17"/>
      <c r="K139" s="10"/>
    </row>
    <row r="140" spans="1:11" ht="15.6">
      <c r="A140" s="108"/>
      <c r="B140" s="109"/>
      <c r="C140" s="109"/>
      <c r="D140" s="110"/>
      <c r="E140" s="14" t="s">
        <v>19</v>
      </c>
      <c r="F140" s="15"/>
      <c r="G140" s="16"/>
      <c r="H140" s="15">
        <f t="shared" si="5"/>
        <v>0</v>
      </c>
      <c r="I140" s="17"/>
    </row>
    <row r="141" spans="1:11" s="54" customFormat="1" ht="15.6">
      <c r="A141" s="61"/>
      <c r="B141" s="62"/>
      <c r="C141" s="62"/>
      <c r="D141" s="63"/>
      <c r="E141" s="70" t="s">
        <v>33</v>
      </c>
      <c r="F141" s="64"/>
      <c r="G141" s="65"/>
      <c r="H141" s="68">
        <f t="shared" si="5"/>
        <v>0</v>
      </c>
      <c r="I141" s="66"/>
    </row>
    <row r="142" spans="1:11" ht="16.2" thickBot="1">
      <c r="A142" s="105"/>
      <c r="B142" s="106"/>
      <c r="C142" s="106"/>
      <c r="D142" s="107"/>
      <c r="E142" s="21" t="s">
        <v>52</v>
      </c>
      <c r="F142" s="22">
        <f>SUM(F116:F137)</f>
        <v>0</v>
      </c>
      <c r="G142" s="23">
        <f>SUM(G116:G137)</f>
        <v>0</v>
      </c>
      <c r="H142" s="22">
        <f>+F142-G142</f>
        <v>0</v>
      </c>
      <c r="I142" s="24" t="s">
        <v>9</v>
      </c>
    </row>
    <row r="143" spans="1:11" ht="16.2" thickTop="1">
      <c r="A143" s="9" t="s">
        <v>46</v>
      </c>
      <c r="B143" s="4" t="s">
        <v>9</v>
      </c>
      <c r="C143" s="95"/>
      <c r="D143" s="95"/>
      <c r="E143" s="94"/>
      <c r="F143" s="96"/>
      <c r="G143" s="97"/>
      <c r="H143" s="96"/>
      <c r="I143" s="98"/>
    </row>
    <row r="144" spans="1:11">
      <c r="A144" s="93" t="s">
        <v>9</v>
      </c>
      <c r="B144" s="94" t="s">
        <v>9</v>
      </c>
      <c r="C144" s="95"/>
      <c r="D144" s="95"/>
      <c r="E144" s="94"/>
      <c r="F144" s="96"/>
      <c r="G144" s="97"/>
      <c r="H144" s="96"/>
      <c r="I144" s="98"/>
    </row>
    <row r="145" spans="1:9">
      <c r="A145" s="93" t="s">
        <v>9</v>
      </c>
      <c r="B145" s="94" t="s">
        <v>9</v>
      </c>
      <c r="C145" s="95"/>
      <c r="D145" s="95"/>
      <c r="E145" s="94"/>
      <c r="F145" s="96"/>
      <c r="G145" s="97"/>
      <c r="H145" s="99"/>
      <c r="I145" s="98"/>
    </row>
    <row r="146" spans="1:9">
      <c r="A146" s="93" t="s">
        <v>9</v>
      </c>
      <c r="B146" s="94" t="s">
        <v>9</v>
      </c>
      <c r="C146" s="95"/>
      <c r="D146" s="95"/>
      <c r="E146" s="94"/>
      <c r="F146" s="96"/>
      <c r="G146" s="97"/>
      <c r="H146" s="96"/>
      <c r="I146" s="98"/>
    </row>
    <row r="147" spans="1:9">
      <c r="A147" s="93" t="s">
        <v>9</v>
      </c>
      <c r="B147" s="94" t="s">
        <v>9</v>
      </c>
      <c r="C147" s="95"/>
      <c r="D147" s="95"/>
      <c r="E147" s="94"/>
      <c r="F147" s="96"/>
      <c r="G147" s="97"/>
      <c r="H147" s="96"/>
      <c r="I147" s="98"/>
    </row>
    <row r="148" spans="1:9">
      <c r="A148" s="93" t="s">
        <v>9</v>
      </c>
      <c r="B148" s="94" t="s">
        <v>9</v>
      </c>
      <c r="C148" s="95"/>
      <c r="D148" s="95"/>
      <c r="E148" s="94"/>
      <c r="F148" s="99"/>
      <c r="G148" s="97"/>
      <c r="H148" s="96"/>
      <c r="I148" s="98"/>
    </row>
    <row r="149" spans="1:9">
      <c r="A149" s="93" t="s">
        <v>9</v>
      </c>
      <c r="B149" s="94" t="s">
        <v>9</v>
      </c>
      <c r="C149" s="95"/>
      <c r="D149" s="95"/>
      <c r="E149" s="94"/>
      <c r="F149" s="96"/>
      <c r="G149" s="97"/>
      <c r="H149" s="96"/>
      <c r="I149" s="98"/>
    </row>
    <row r="150" spans="1:9">
      <c r="A150" s="93" t="s">
        <v>9</v>
      </c>
      <c r="B150" s="94" t="s">
        <v>9</v>
      </c>
      <c r="C150" s="95"/>
      <c r="D150" s="95"/>
      <c r="E150" s="94"/>
      <c r="F150" s="96"/>
      <c r="G150" s="97"/>
      <c r="H150" s="96"/>
      <c r="I150" s="98"/>
    </row>
    <row r="151" spans="1:9">
      <c r="A151" s="93" t="s">
        <v>9</v>
      </c>
      <c r="B151" s="94" t="s">
        <v>9</v>
      </c>
      <c r="C151" s="95"/>
      <c r="D151" s="95"/>
      <c r="E151" s="94"/>
      <c r="F151" s="96"/>
      <c r="G151" s="97"/>
      <c r="H151" s="96"/>
      <c r="I151" s="98"/>
    </row>
    <row r="152" spans="1:9">
      <c r="A152" s="93" t="s">
        <v>9</v>
      </c>
      <c r="B152" s="94" t="s">
        <v>9</v>
      </c>
      <c r="C152" s="95"/>
      <c r="D152" s="95"/>
      <c r="E152" s="94"/>
      <c r="F152" s="99"/>
      <c r="G152" s="97"/>
      <c r="H152" s="96"/>
      <c r="I152" s="98"/>
    </row>
    <row r="153" spans="1:9">
      <c r="A153" s="93" t="s">
        <v>9</v>
      </c>
      <c r="B153" s="94" t="s">
        <v>9</v>
      </c>
      <c r="C153" s="95"/>
      <c r="D153" s="95"/>
      <c r="E153" s="94"/>
      <c r="F153" s="99"/>
      <c r="G153" s="97"/>
      <c r="H153" s="96"/>
      <c r="I153" s="98"/>
    </row>
    <row r="154" spans="1:9">
      <c r="A154" s="93" t="s">
        <v>9</v>
      </c>
      <c r="B154" s="94" t="s">
        <v>9</v>
      </c>
      <c r="C154" s="95"/>
      <c r="D154" s="95"/>
      <c r="E154" s="94"/>
      <c r="F154" s="99"/>
      <c r="G154" s="97"/>
      <c r="H154" s="96"/>
      <c r="I154" s="98"/>
    </row>
    <row r="155" spans="1:9">
      <c r="A155" s="93"/>
      <c r="B155" s="7"/>
      <c r="C155" s="95"/>
      <c r="D155" s="95"/>
      <c r="E155" s="94"/>
      <c r="F155" s="96"/>
      <c r="G155" s="97"/>
      <c r="H155" s="96"/>
      <c r="I155" s="98"/>
    </row>
    <row r="156" spans="1:9">
      <c r="A156" s="93" t="s">
        <v>9</v>
      </c>
      <c r="B156" s="94" t="s">
        <v>9</v>
      </c>
      <c r="C156" s="95"/>
      <c r="D156" s="95"/>
      <c r="E156" s="94"/>
      <c r="F156" s="96"/>
      <c r="G156" s="97"/>
      <c r="H156" s="96"/>
      <c r="I156" s="98"/>
    </row>
    <row r="157" spans="1:9">
      <c r="A157" s="93" t="s">
        <v>9</v>
      </c>
      <c r="B157" s="94" t="s">
        <v>9</v>
      </c>
      <c r="C157" s="95"/>
      <c r="D157" s="95"/>
      <c r="E157" s="94"/>
      <c r="F157" s="96"/>
      <c r="G157" s="97"/>
      <c r="H157" s="96"/>
      <c r="I157" s="98"/>
    </row>
    <row r="158" spans="1:9">
      <c r="A158" s="93" t="s">
        <v>9</v>
      </c>
      <c r="B158" s="94" t="s">
        <v>9</v>
      </c>
      <c r="C158" s="95"/>
      <c r="D158" s="95"/>
      <c r="E158" s="94"/>
      <c r="F158" s="3"/>
      <c r="G158" s="2"/>
      <c r="H158" s="1"/>
      <c r="I158" s="98"/>
    </row>
    <row r="159" spans="1:9">
      <c r="A159" s="93" t="s">
        <v>9</v>
      </c>
      <c r="B159" s="94" t="s">
        <v>9</v>
      </c>
      <c r="C159" s="95"/>
      <c r="D159" s="95"/>
      <c r="E159" s="94"/>
      <c r="F159" s="1"/>
      <c r="G159" s="2"/>
      <c r="H159" s="1"/>
      <c r="I159" s="98"/>
    </row>
    <row r="160" spans="1:9">
      <c r="A160" s="93" t="s">
        <v>9</v>
      </c>
      <c r="B160" s="94" t="s">
        <v>9</v>
      </c>
      <c r="C160" s="95"/>
      <c r="D160" s="95"/>
      <c r="E160" s="94"/>
      <c r="F160" s="3"/>
      <c r="G160" s="2"/>
      <c r="H160" s="1"/>
      <c r="I160" s="98"/>
    </row>
    <row r="161" spans="1:9" ht="15.6">
      <c r="A161" s="108"/>
      <c r="B161" s="109"/>
      <c r="C161" s="109"/>
      <c r="D161" s="110"/>
      <c r="E161" s="14" t="s">
        <v>18</v>
      </c>
      <c r="F161" s="15"/>
      <c r="G161" s="16"/>
      <c r="H161" s="15">
        <f>+F161-G161</f>
        <v>0</v>
      </c>
      <c r="I161" s="17"/>
    </row>
    <row r="162" spans="1:9" s="54" customFormat="1" ht="15.6">
      <c r="A162" s="108"/>
      <c r="B162" s="109"/>
      <c r="C162" s="109"/>
      <c r="D162" s="110"/>
      <c r="E162" s="67" t="s">
        <v>32</v>
      </c>
      <c r="F162" s="15"/>
      <c r="G162" s="16"/>
      <c r="H162" s="68">
        <f t="shared" ref="H162:H164" si="6">+F162-G162</f>
        <v>0</v>
      </c>
      <c r="I162" s="17"/>
    </row>
    <row r="163" spans="1:9" ht="15.6">
      <c r="A163" s="108"/>
      <c r="B163" s="109"/>
      <c r="C163" s="109"/>
      <c r="D163" s="110"/>
      <c r="E163" s="14" t="s">
        <v>19</v>
      </c>
      <c r="F163" s="15"/>
      <c r="G163" s="16"/>
      <c r="H163" s="15">
        <f t="shared" si="6"/>
        <v>0</v>
      </c>
      <c r="I163" s="17"/>
    </row>
    <row r="164" spans="1:9" s="54" customFormat="1" ht="15.6">
      <c r="A164" s="61"/>
      <c r="B164" s="62"/>
      <c r="C164" s="62"/>
      <c r="D164" s="63"/>
      <c r="E164" s="70" t="s">
        <v>33</v>
      </c>
      <c r="F164" s="64"/>
      <c r="G164" s="65"/>
      <c r="H164" s="68">
        <f t="shared" si="6"/>
        <v>0</v>
      </c>
      <c r="I164" s="66"/>
    </row>
    <row r="165" spans="1:9" ht="16.2" thickBot="1">
      <c r="A165" s="105"/>
      <c r="B165" s="106"/>
      <c r="C165" s="106"/>
      <c r="D165" s="107"/>
      <c r="E165" s="21" t="s">
        <v>51</v>
      </c>
      <c r="F165" s="22">
        <f>SUM(F143:F160)</f>
        <v>0</v>
      </c>
      <c r="G165" s="23">
        <f>SUM(G143:G160)</f>
        <v>0</v>
      </c>
      <c r="H165" s="22">
        <f>+F165-G165</f>
        <v>0</v>
      </c>
      <c r="I165" s="24" t="s">
        <v>9</v>
      </c>
    </row>
    <row r="166" spans="1:9" ht="16.2" thickTop="1">
      <c r="A166" s="9" t="s">
        <v>47</v>
      </c>
      <c r="B166" s="4" t="s">
        <v>9</v>
      </c>
      <c r="C166" s="95"/>
      <c r="D166" s="95"/>
      <c r="E166" s="94"/>
      <c r="F166" s="96"/>
      <c r="G166" s="97"/>
      <c r="H166" s="96"/>
      <c r="I166" s="98"/>
    </row>
    <row r="167" spans="1:9">
      <c r="A167" s="93" t="s">
        <v>9</v>
      </c>
      <c r="B167" s="94" t="s">
        <v>9</v>
      </c>
      <c r="C167" s="95"/>
      <c r="D167" s="95"/>
      <c r="E167" s="94"/>
      <c r="F167" s="96"/>
      <c r="G167" s="97"/>
      <c r="H167" s="96"/>
      <c r="I167" s="98"/>
    </row>
    <row r="168" spans="1:9">
      <c r="A168" s="93" t="s">
        <v>9</v>
      </c>
      <c r="B168" s="94" t="s">
        <v>9</v>
      </c>
      <c r="C168" s="95"/>
      <c r="D168" s="95"/>
      <c r="E168" s="94"/>
      <c r="F168" s="96"/>
      <c r="G168" s="97"/>
      <c r="H168" s="96"/>
      <c r="I168" s="98"/>
    </row>
    <row r="169" spans="1:9">
      <c r="A169" s="93" t="s">
        <v>9</v>
      </c>
      <c r="B169" s="94" t="s">
        <v>9</v>
      </c>
      <c r="C169" s="95"/>
      <c r="D169" s="95"/>
      <c r="E169" s="94"/>
      <c r="F169" s="96"/>
      <c r="G169" s="97"/>
      <c r="H169" s="96"/>
      <c r="I169" s="98"/>
    </row>
    <row r="170" spans="1:9">
      <c r="A170" s="93" t="s">
        <v>9</v>
      </c>
      <c r="B170" s="94" t="s">
        <v>9</v>
      </c>
      <c r="C170" s="95"/>
      <c r="D170" s="95"/>
      <c r="E170" s="94"/>
      <c r="F170" s="96"/>
      <c r="G170" s="97"/>
      <c r="H170" s="96"/>
      <c r="I170" s="98"/>
    </row>
    <row r="171" spans="1:9">
      <c r="A171" s="93" t="s">
        <v>9</v>
      </c>
      <c r="B171" s="94" t="s">
        <v>9</v>
      </c>
      <c r="C171" s="95"/>
      <c r="D171" s="95"/>
      <c r="E171" s="94"/>
      <c r="F171" s="96"/>
      <c r="G171" s="97"/>
      <c r="H171" s="96"/>
      <c r="I171" s="98"/>
    </row>
    <row r="172" spans="1:9">
      <c r="A172" s="93" t="s">
        <v>9</v>
      </c>
      <c r="B172" s="94" t="s">
        <v>9</v>
      </c>
      <c r="C172" s="95"/>
      <c r="D172" s="95"/>
      <c r="E172" s="94"/>
      <c r="F172" s="96"/>
      <c r="G172" s="97"/>
      <c r="H172" s="96"/>
      <c r="I172" s="98"/>
    </row>
    <row r="173" spans="1:9">
      <c r="A173" s="93" t="s">
        <v>9</v>
      </c>
      <c r="B173" s="94" t="s">
        <v>9</v>
      </c>
      <c r="C173" s="95"/>
      <c r="D173" s="95"/>
      <c r="E173" s="94"/>
      <c r="F173" s="96"/>
      <c r="G173" s="97"/>
      <c r="H173" s="96"/>
      <c r="I173" s="98"/>
    </row>
    <row r="174" spans="1:9">
      <c r="A174" s="93" t="s">
        <v>9</v>
      </c>
      <c r="B174" s="94" t="s">
        <v>9</v>
      </c>
      <c r="C174" s="95"/>
      <c r="D174" s="95"/>
      <c r="E174" s="94"/>
      <c r="F174" s="96"/>
      <c r="G174" s="97"/>
      <c r="H174" s="96"/>
      <c r="I174" s="98"/>
    </row>
    <row r="175" spans="1:9">
      <c r="A175" s="93" t="s">
        <v>9</v>
      </c>
      <c r="B175" s="94" t="s">
        <v>9</v>
      </c>
      <c r="C175" s="95"/>
      <c r="D175" s="95"/>
      <c r="E175" s="94"/>
      <c r="F175" s="96"/>
      <c r="G175" s="97"/>
      <c r="H175" s="96"/>
      <c r="I175" s="98"/>
    </row>
    <row r="176" spans="1:9">
      <c r="A176" s="93" t="s">
        <v>9</v>
      </c>
      <c r="B176" s="94" t="s">
        <v>9</v>
      </c>
      <c r="C176" s="95"/>
      <c r="D176" s="95"/>
      <c r="E176" s="94"/>
      <c r="F176" s="96"/>
      <c r="G176" s="97"/>
      <c r="H176" s="96"/>
      <c r="I176" s="98"/>
    </row>
    <row r="177" spans="1:9">
      <c r="A177" s="93" t="s">
        <v>9</v>
      </c>
      <c r="B177" s="94" t="s">
        <v>9</v>
      </c>
      <c r="C177" s="95"/>
      <c r="D177" s="95"/>
      <c r="E177" s="94"/>
      <c r="F177" s="96"/>
      <c r="G177" s="97"/>
      <c r="H177" s="96"/>
      <c r="I177" s="98"/>
    </row>
    <row r="178" spans="1:9">
      <c r="A178" s="93"/>
      <c r="B178" s="7"/>
      <c r="C178" s="95"/>
      <c r="D178" s="95"/>
      <c r="E178" s="94"/>
      <c r="F178" s="96"/>
      <c r="G178" s="97"/>
      <c r="H178" s="96"/>
      <c r="I178" s="98"/>
    </row>
    <row r="179" spans="1:9">
      <c r="A179" s="93" t="s">
        <v>9</v>
      </c>
      <c r="B179" s="94" t="s">
        <v>9</v>
      </c>
      <c r="C179" s="95"/>
      <c r="D179" s="95"/>
      <c r="E179" s="94"/>
      <c r="F179" s="96"/>
      <c r="G179" s="97"/>
      <c r="H179" s="96"/>
      <c r="I179" s="98"/>
    </row>
    <row r="180" spans="1:9">
      <c r="A180" s="93" t="s">
        <v>9</v>
      </c>
      <c r="B180" s="94" t="s">
        <v>9</v>
      </c>
      <c r="C180" s="95"/>
      <c r="D180" s="95"/>
      <c r="E180" s="94"/>
      <c r="F180" s="96"/>
      <c r="G180" s="97"/>
      <c r="H180" s="96"/>
      <c r="I180" s="98"/>
    </row>
    <row r="181" spans="1:9">
      <c r="A181" s="93" t="s">
        <v>9</v>
      </c>
      <c r="B181" s="94" t="s">
        <v>9</v>
      </c>
      <c r="C181" s="95"/>
      <c r="D181" s="95"/>
      <c r="E181" s="94"/>
      <c r="F181" s="99"/>
      <c r="G181" s="97"/>
      <c r="H181" s="96"/>
      <c r="I181" s="98"/>
    </row>
    <row r="182" spans="1:9" s="26" customFormat="1">
      <c r="A182" s="93"/>
      <c r="B182" s="94"/>
      <c r="C182" s="95"/>
      <c r="D182" s="95"/>
      <c r="E182" s="94"/>
      <c r="F182" s="96"/>
      <c r="G182" s="97"/>
      <c r="H182" s="96"/>
      <c r="I182" s="98"/>
    </row>
    <row r="183" spans="1:9">
      <c r="A183" s="93" t="s">
        <v>9</v>
      </c>
      <c r="B183" s="94" t="s">
        <v>9</v>
      </c>
      <c r="C183" s="95"/>
      <c r="D183" s="95"/>
      <c r="E183" s="94"/>
      <c r="F183" s="96"/>
      <c r="G183" s="97"/>
      <c r="H183" s="96"/>
      <c r="I183" s="98"/>
    </row>
    <row r="184" spans="1:9" s="91" customFormat="1">
      <c r="A184" s="93"/>
      <c r="B184" s="94"/>
      <c r="C184" s="95"/>
      <c r="D184" s="95"/>
      <c r="E184" s="94"/>
      <c r="F184" s="96"/>
      <c r="G184" s="97"/>
      <c r="H184" s="96"/>
      <c r="I184" s="98"/>
    </row>
    <row r="185" spans="1:9" s="32" customFormat="1">
      <c r="A185" s="93"/>
      <c r="B185" s="94"/>
      <c r="C185" s="95"/>
      <c r="D185" s="95"/>
      <c r="E185" s="94"/>
      <c r="F185" s="96"/>
      <c r="G185" s="97"/>
      <c r="H185" s="96"/>
      <c r="I185" s="98"/>
    </row>
    <row r="186" spans="1:9" s="32" customFormat="1">
      <c r="A186" s="93"/>
      <c r="B186" s="94"/>
      <c r="C186" s="95"/>
      <c r="D186" s="95"/>
      <c r="E186" s="94"/>
      <c r="F186" s="96"/>
      <c r="G186" s="97"/>
      <c r="H186" s="96"/>
      <c r="I186" s="98"/>
    </row>
    <row r="187" spans="1:9" s="33" customFormat="1">
      <c r="A187" s="93"/>
      <c r="B187" s="94"/>
      <c r="C187" s="95"/>
      <c r="D187" s="95"/>
      <c r="E187" s="94"/>
      <c r="F187" s="96"/>
      <c r="G187" s="97"/>
      <c r="H187" s="96"/>
      <c r="I187" s="98"/>
    </row>
    <row r="188" spans="1:9" s="33" customFormat="1">
      <c r="A188" s="93"/>
      <c r="B188" s="94"/>
      <c r="C188" s="95"/>
      <c r="D188" s="95"/>
      <c r="E188" s="94"/>
      <c r="F188" s="96"/>
      <c r="G188" s="97"/>
      <c r="H188" s="96"/>
      <c r="I188" s="98"/>
    </row>
    <row r="189" spans="1:9" s="32" customFormat="1">
      <c r="A189" s="93"/>
      <c r="B189" s="94"/>
      <c r="C189" s="95"/>
      <c r="D189" s="95"/>
      <c r="E189" s="94"/>
      <c r="F189" s="96"/>
      <c r="G189" s="97"/>
      <c r="H189" s="96"/>
      <c r="I189" s="98"/>
    </row>
    <row r="190" spans="1:9" s="36" customFormat="1">
      <c r="A190" s="93"/>
      <c r="B190" s="94"/>
      <c r="C190" s="95"/>
      <c r="D190" s="95"/>
      <c r="E190" s="94"/>
      <c r="F190" s="96"/>
      <c r="G190" s="94"/>
      <c r="H190" s="96"/>
      <c r="I190" s="98"/>
    </row>
    <row r="191" spans="1:9" s="36" customFormat="1">
      <c r="A191" s="93"/>
      <c r="B191" s="94"/>
      <c r="C191" s="95"/>
      <c r="D191" s="95"/>
      <c r="E191" s="94"/>
      <c r="F191" s="96"/>
      <c r="G191" s="94"/>
      <c r="H191" s="96"/>
      <c r="I191" s="98"/>
    </row>
    <row r="192" spans="1:9" s="36" customFormat="1">
      <c r="A192" s="93"/>
      <c r="B192" s="94"/>
      <c r="C192" s="95"/>
      <c r="D192" s="95"/>
      <c r="E192" s="94"/>
      <c r="F192" s="96"/>
      <c r="G192" s="94"/>
      <c r="H192" s="96"/>
      <c r="I192" s="98"/>
    </row>
    <row r="193" spans="1:9">
      <c r="A193" s="93" t="s">
        <v>9</v>
      </c>
      <c r="B193" s="94" t="s">
        <v>9</v>
      </c>
      <c r="C193" s="95"/>
      <c r="D193" s="95"/>
      <c r="E193" s="94"/>
      <c r="F193" s="3"/>
      <c r="G193" s="2"/>
      <c r="H193" s="1"/>
      <c r="I193" s="98"/>
    </row>
    <row r="194" spans="1:9" ht="15.6">
      <c r="A194" s="108"/>
      <c r="B194" s="109"/>
      <c r="C194" s="109"/>
      <c r="D194" s="110"/>
      <c r="E194" s="14" t="s">
        <v>18</v>
      </c>
      <c r="F194" s="15"/>
      <c r="G194" s="16"/>
      <c r="H194" s="15">
        <f>+F194-G194</f>
        <v>0</v>
      </c>
      <c r="I194" s="17"/>
    </row>
    <row r="195" spans="1:9" s="54" customFormat="1" ht="15.6">
      <c r="A195" s="108"/>
      <c r="B195" s="109"/>
      <c r="C195" s="109"/>
      <c r="D195" s="110"/>
      <c r="E195" s="67" t="s">
        <v>32</v>
      </c>
      <c r="F195" s="15"/>
      <c r="G195" s="16"/>
      <c r="H195" s="68">
        <f t="shared" ref="H195:H197" si="7">+F195-G195</f>
        <v>0</v>
      </c>
      <c r="I195" s="17"/>
    </row>
    <row r="196" spans="1:9" ht="15.6">
      <c r="A196" s="108"/>
      <c r="B196" s="109"/>
      <c r="C196" s="109"/>
      <c r="D196" s="110"/>
      <c r="E196" s="14" t="s">
        <v>19</v>
      </c>
      <c r="F196" s="15"/>
      <c r="G196" s="16"/>
      <c r="H196" s="15">
        <f t="shared" si="7"/>
        <v>0</v>
      </c>
      <c r="I196" s="17"/>
    </row>
    <row r="197" spans="1:9" s="54" customFormat="1" ht="15.6">
      <c r="A197" s="61"/>
      <c r="B197" s="62"/>
      <c r="C197" s="62"/>
      <c r="D197" s="63"/>
      <c r="E197" s="70" t="s">
        <v>33</v>
      </c>
      <c r="F197" s="64"/>
      <c r="G197" s="65"/>
      <c r="H197" s="68">
        <f t="shared" si="7"/>
        <v>0</v>
      </c>
      <c r="I197" s="66"/>
    </row>
    <row r="198" spans="1:9" ht="16.2" thickBot="1">
      <c r="A198" s="105"/>
      <c r="B198" s="106"/>
      <c r="C198" s="106"/>
      <c r="D198" s="107"/>
      <c r="E198" s="21" t="s">
        <v>50</v>
      </c>
      <c r="F198" s="22">
        <f>SUM(F166:F193)</f>
        <v>0</v>
      </c>
      <c r="G198" s="23">
        <f>SUM(G166:G193)</f>
        <v>0</v>
      </c>
      <c r="H198" s="22">
        <f>+F198-G198</f>
        <v>0</v>
      </c>
      <c r="I198" s="24" t="s">
        <v>9</v>
      </c>
    </row>
    <row r="199" spans="1:9" ht="16.2" thickTop="1">
      <c r="A199" s="9" t="s">
        <v>48</v>
      </c>
      <c r="B199" s="4" t="s">
        <v>9</v>
      </c>
      <c r="C199" s="95"/>
      <c r="D199" s="95"/>
      <c r="E199" s="94"/>
      <c r="F199" s="96"/>
      <c r="G199" s="97"/>
      <c r="H199" s="96"/>
      <c r="I199" s="98"/>
    </row>
    <row r="200" spans="1:9">
      <c r="A200" s="93" t="s">
        <v>9</v>
      </c>
      <c r="B200" s="94" t="s">
        <v>9</v>
      </c>
      <c r="C200" s="95"/>
      <c r="D200" s="95"/>
      <c r="E200" s="94"/>
      <c r="F200" s="96"/>
      <c r="G200" s="97"/>
      <c r="H200" s="96"/>
      <c r="I200" s="98"/>
    </row>
    <row r="201" spans="1:9">
      <c r="A201" s="93" t="s">
        <v>9</v>
      </c>
      <c r="B201" s="94" t="s">
        <v>9</v>
      </c>
      <c r="C201" s="95"/>
      <c r="D201" s="95"/>
      <c r="E201" s="94"/>
      <c r="F201" s="96"/>
      <c r="G201" s="97"/>
      <c r="H201" s="96"/>
      <c r="I201" s="98"/>
    </row>
    <row r="202" spans="1:9">
      <c r="A202" s="93" t="s">
        <v>9</v>
      </c>
      <c r="B202" s="94" t="s">
        <v>9</v>
      </c>
      <c r="C202" s="95"/>
      <c r="D202" s="95"/>
      <c r="E202" s="94"/>
      <c r="F202" s="96"/>
      <c r="G202" s="97"/>
      <c r="H202" s="96"/>
      <c r="I202" s="98"/>
    </row>
    <row r="203" spans="1:9">
      <c r="A203" s="93" t="s">
        <v>9</v>
      </c>
      <c r="B203" s="94" t="s">
        <v>9</v>
      </c>
      <c r="C203" s="95"/>
      <c r="D203" s="95"/>
      <c r="E203" s="94"/>
      <c r="F203" s="96"/>
      <c r="G203" s="97"/>
      <c r="H203" s="96"/>
      <c r="I203" s="98"/>
    </row>
    <row r="204" spans="1:9">
      <c r="A204" s="93" t="s">
        <v>9</v>
      </c>
      <c r="B204" s="94" t="s">
        <v>9</v>
      </c>
      <c r="C204" s="95"/>
      <c r="D204" s="95"/>
      <c r="E204" s="94"/>
      <c r="F204" s="96"/>
      <c r="G204" s="97"/>
      <c r="H204" s="96"/>
      <c r="I204" s="98"/>
    </row>
    <row r="205" spans="1:9">
      <c r="A205" s="93" t="s">
        <v>9</v>
      </c>
      <c r="B205" s="94" t="s">
        <v>9</v>
      </c>
      <c r="C205" s="95"/>
      <c r="D205" s="95"/>
      <c r="E205" s="94"/>
      <c r="F205" s="99"/>
      <c r="G205" s="97"/>
      <c r="H205" s="96"/>
      <c r="I205" s="98"/>
    </row>
    <row r="206" spans="1:9">
      <c r="A206" s="93" t="s">
        <v>9</v>
      </c>
      <c r="B206" s="94" t="s">
        <v>9</v>
      </c>
      <c r="C206" s="95"/>
      <c r="D206" s="95"/>
      <c r="E206" s="94"/>
      <c r="F206" s="96"/>
      <c r="G206" s="97"/>
      <c r="H206" s="96"/>
      <c r="I206" s="98"/>
    </row>
    <row r="207" spans="1:9">
      <c r="A207" s="93" t="s">
        <v>9</v>
      </c>
      <c r="B207" s="94" t="s">
        <v>9</v>
      </c>
      <c r="C207" s="95"/>
      <c r="D207" s="95"/>
      <c r="E207" s="94"/>
      <c r="F207" s="96"/>
      <c r="G207" s="97"/>
      <c r="H207" s="96"/>
      <c r="I207" s="98"/>
    </row>
    <row r="208" spans="1:9">
      <c r="A208" s="93" t="s">
        <v>9</v>
      </c>
      <c r="B208" s="94" t="s">
        <v>9</v>
      </c>
      <c r="C208" s="95"/>
      <c r="D208" s="95"/>
      <c r="E208" s="94"/>
      <c r="F208" s="96"/>
      <c r="G208" s="97"/>
      <c r="H208" s="96"/>
      <c r="I208" s="98"/>
    </row>
    <row r="209" spans="1:9">
      <c r="A209" s="93" t="s">
        <v>9</v>
      </c>
      <c r="B209" s="94" t="s">
        <v>9</v>
      </c>
      <c r="C209" s="95"/>
      <c r="D209" s="95"/>
      <c r="E209" s="94"/>
      <c r="F209" s="96"/>
      <c r="G209" s="97"/>
      <c r="H209" s="96"/>
      <c r="I209" s="98"/>
    </row>
    <row r="210" spans="1:9" s="40" customFormat="1">
      <c r="A210" s="93"/>
      <c r="B210" s="7"/>
      <c r="C210" s="95"/>
      <c r="D210" s="95"/>
      <c r="E210" s="94"/>
      <c r="F210" s="96"/>
      <c r="G210" s="97"/>
      <c r="H210" s="96"/>
      <c r="I210" s="98"/>
    </row>
    <row r="211" spans="1:9" s="40" customFormat="1">
      <c r="A211" s="93"/>
      <c r="B211" s="7"/>
      <c r="C211" s="95"/>
      <c r="D211" s="95"/>
      <c r="E211" s="94"/>
      <c r="F211" s="96"/>
      <c r="G211" s="97"/>
      <c r="H211" s="96"/>
      <c r="I211" s="98"/>
    </row>
    <row r="212" spans="1:9">
      <c r="A212" s="93"/>
      <c r="B212" s="7"/>
      <c r="C212" s="95"/>
      <c r="D212" s="95"/>
      <c r="E212" s="94"/>
      <c r="F212" s="96"/>
      <c r="G212" s="97"/>
      <c r="H212" s="96"/>
      <c r="I212" s="98"/>
    </row>
    <row r="213" spans="1:9" s="40" customFormat="1">
      <c r="A213" s="93"/>
      <c r="B213" s="7"/>
      <c r="C213" s="95"/>
      <c r="D213" s="95"/>
      <c r="E213" s="94"/>
      <c r="F213" s="96"/>
      <c r="G213" s="97"/>
      <c r="H213" s="96"/>
      <c r="I213" s="98"/>
    </row>
    <row r="214" spans="1:9">
      <c r="A214" s="93" t="s">
        <v>9</v>
      </c>
      <c r="B214" s="94" t="s">
        <v>9</v>
      </c>
      <c r="C214" s="95"/>
      <c r="D214" s="95"/>
      <c r="E214" s="94"/>
      <c r="F214" s="96"/>
      <c r="G214" s="97"/>
      <c r="H214" s="96"/>
      <c r="I214" s="98"/>
    </row>
    <row r="215" spans="1:9">
      <c r="A215" s="93" t="s">
        <v>9</v>
      </c>
      <c r="B215" s="94" t="s">
        <v>9</v>
      </c>
      <c r="C215" s="95"/>
      <c r="D215" s="95"/>
      <c r="E215" s="38"/>
      <c r="F215" s="39"/>
      <c r="G215" s="2"/>
      <c r="H215" s="1"/>
      <c r="I215" s="98"/>
    </row>
    <row r="216" spans="1:9">
      <c r="A216" s="93" t="s">
        <v>9</v>
      </c>
      <c r="B216" s="94" t="s">
        <v>9</v>
      </c>
      <c r="C216" s="95"/>
      <c r="D216" s="95"/>
      <c r="E216" s="94"/>
      <c r="F216" s="3"/>
      <c r="G216" s="2"/>
      <c r="H216" s="1"/>
      <c r="I216" s="98"/>
    </row>
    <row r="217" spans="1:9">
      <c r="A217" s="93" t="s">
        <v>9</v>
      </c>
      <c r="B217" s="94" t="s">
        <v>9</v>
      </c>
      <c r="C217" s="95"/>
      <c r="D217" s="95"/>
      <c r="E217" s="94"/>
      <c r="F217" s="1"/>
      <c r="G217" s="2"/>
      <c r="H217" s="1"/>
      <c r="I217" s="98"/>
    </row>
    <row r="218" spans="1:9">
      <c r="A218" s="93" t="s">
        <v>9</v>
      </c>
      <c r="B218" s="94" t="s">
        <v>9</v>
      </c>
      <c r="C218" s="95"/>
      <c r="D218" s="95"/>
      <c r="E218" s="94"/>
      <c r="F218" s="3"/>
      <c r="G218" s="2"/>
      <c r="H218" s="1"/>
      <c r="I218" s="98"/>
    </row>
    <row r="219" spans="1:9" ht="15.6">
      <c r="A219" s="108"/>
      <c r="B219" s="109"/>
      <c r="C219" s="109"/>
      <c r="D219" s="110"/>
      <c r="E219" s="14" t="s">
        <v>18</v>
      </c>
      <c r="F219" s="15"/>
      <c r="G219" s="16"/>
      <c r="H219" s="15">
        <f>+F219-G219</f>
        <v>0</v>
      </c>
      <c r="I219" s="17"/>
    </row>
    <row r="220" spans="1:9" s="54" customFormat="1" ht="15.6">
      <c r="A220" s="108"/>
      <c r="B220" s="109"/>
      <c r="C220" s="109"/>
      <c r="D220" s="110"/>
      <c r="E220" s="67" t="s">
        <v>32</v>
      </c>
      <c r="F220" s="15"/>
      <c r="G220" s="16"/>
      <c r="H220" s="68">
        <f t="shared" ref="H220:H222" si="8">+F220-G220</f>
        <v>0</v>
      </c>
      <c r="I220" s="17"/>
    </row>
    <row r="221" spans="1:9" ht="15.6">
      <c r="A221" s="108"/>
      <c r="B221" s="109"/>
      <c r="C221" s="109"/>
      <c r="D221" s="110"/>
      <c r="E221" s="14" t="s">
        <v>19</v>
      </c>
      <c r="F221" s="15"/>
      <c r="G221" s="16"/>
      <c r="H221" s="15">
        <f t="shared" si="8"/>
        <v>0</v>
      </c>
      <c r="I221" s="17"/>
    </row>
    <row r="222" spans="1:9" s="54" customFormat="1" ht="15.6">
      <c r="A222" s="61"/>
      <c r="B222" s="62"/>
      <c r="C222" s="62"/>
      <c r="D222" s="63"/>
      <c r="E222" s="70" t="s">
        <v>33</v>
      </c>
      <c r="F222" s="64"/>
      <c r="G222" s="65"/>
      <c r="H222" s="68">
        <f t="shared" si="8"/>
        <v>0</v>
      </c>
      <c r="I222" s="66"/>
    </row>
    <row r="223" spans="1:9" ht="16.2" thickBot="1">
      <c r="A223" s="105"/>
      <c r="B223" s="106"/>
      <c r="C223" s="106"/>
      <c r="D223" s="107"/>
      <c r="E223" s="21" t="s">
        <v>49</v>
      </c>
      <c r="F223" s="22">
        <f>SUM(F199:F218)</f>
        <v>0</v>
      </c>
      <c r="G223" s="23">
        <f>SUM(G199:G218)</f>
        <v>0</v>
      </c>
      <c r="H223" s="22">
        <f t="shared" ref="H223:H228" si="9">+F223-G223</f>
        <v>0</v>
      </c>
      <c r="I223" s="24" t="s">
        <v>9</v>
      </c>
    </row>
    <row r="224" spans="1:9" ht="16.2" thickTop="1">
      <c r="A224" s="19"/>
      <c r="B224" s="19"/>
      <c r="C224" s="19"/>
      <c r="D224" s="19"/>
      <c r="E224" s="73" t="s">
        <v>25</v>
      </c>
      <c r="F224" s="77">
        <f t="shared" ref="F224:G228" si="10">+F219+F194+F161+F138+F99+F75+F53+F20+F111</f>
        <v>0</v>
      </c>
      <c r="G224" s="78">
        <f t="shared" si="10"/>
        <v>0</v>
      </c>
      <c r="H224" s="77">
        <f t="shared" si="9"/>
        <v>0</v>
      </c>
      <c r="I224" s="20"/>
    </row>
    <row r="225" spans="1:9" s="54" customFormat="1" ht="15.6">
      <c r="A225" s="19"/>
      <c r="B225" s="19"/>
      <c r="C225" s="19"/>
      <c r="D225" s="19"/>
      <c r="E225" s="74" t="s">
        <v>34</v>
      </c>
      <c r="F225" s="79">
        <f t="shared" si="10"/>
        <v>0</v>
      </c>
      <c r="G225" s="80">
        <f t="shared" si="10"/>
        <v>0</v>
      </c>
      <c r="H225" s="79">
        <f t="shared" si="9"/>
        <v>0</v>
      </c>
      <c r="I225" s="20"/>
    </row>
    <row r="226" spans="1:9" ht="15.6">
      <c r="A226" s="6"/>
      <c r="B226" s="6"/>
      <c r="C226" s="6"/>
      <c r="D226" s="6"/>
      <c r="E226" s="75" t="s">
        <v>26</v>
      </c>
      <c r="F226" s="77">
        <f t="shared" si="10"/>
        <v>0</v>
      </c>
      <c r="G226" s="78">
        <f t="shared" si="10"/>
        <v>0</v>
      </c>
      <c r="H226" s="77">
        <f t="shared" si="9"/>
        <v>0</v>
      </c>
      <c r="I226" s="18"/>
    </row>
    <row r="227" spans="1:9" s="54" customFormat="1" ht="15.6">
      <c r="A227" s="6"/>
      <c r="B227" s="6"/>
      <c r="C227" s="6"/>
      <c r="D227" s="6"/>
      <c r="E227" s="76" t="s">
        <v>35</v>
      </c>
      <c r="F227" s="79">
        <f t="shared" si="10"/>
        <v>0</v>
      </c>
      <c r="G227" s="80">
        <f t="shared" si="10"/>
        <v>0</v>
      </c>
      <c r="H227" s="79">
        <f t="shared" si="9"/>
        <v>0</v>
      </c>
      <c r="I227" s="18"/>
    </row>
    <row r="228" spans="1:9" ht="15.6">
      <c r="A228" s="6"/>
      <c r="B228" s="6"/>
      <c r="C228" s="6"/>
      <c r="D228" s="6"/>
      <c r="E228" s="6" t="s">
        <v>10</v>
      </c>
      <c r="F228" s="77">
        <f t="shared" si="10"/>
        <v>0</v>
      </c>
      <c r="G228" s="78">
        <f t="shared" si="10"/>
        <v>0</v>
      </c>
      <c r="H228" s="77">
        <f t="shared" si="9"/>
        <v>0</v>
      </c>
      <c r="I228" s="18"/>
    </row>
    <row r="229" spans="1:9">
      <c r="A229" s="190" t="s">
        <v>9</v>
      </c>
      <c r="B229" s="190" t="s">
        <v>9</v>
      </c>
      <c r="C229" s="190" t="s">
        <v>9</v>
      </c>
      <c r="D229" s="190" t="s">
        <v>9</v>
      </c>
      <c r="E229" s="190" t="s">
        <v>11</v>
      </c>
      <c r="F229" s="191">
        <f>+F228</f>
        <v>0</v>
      </c>
      <c r="G229" s="192">
        <f>+G228</f>
        <v>0</v>
      </c>
      <c r="H229" s="191">
        <f>+F229-G229</f>
        <v>0</v>
      </c>
      <c r="I229" s="193"/>
    </row>
  </sheetData>
  <mergeCells count="1">
    <mergeCell ref="A1:I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portrait" r:id="rId1"/>
  <headerFooter>
    <oddFooter>&amp;LSANDRINE&amp;C&amp;Z&amp;F&amp;R&amp;D &amp;T</oddFooter>
  </headerFooter>
  <rowBreaks count="1" manualBreakCount="1">
    <brk id="149" max="16383" man="1"/>
  </rowBreaks>
  <legacyDrawing r:id="rId2"/>
  <controls>
    <control shapeId="5121" r:id="rId3" name="CommandButton1"/>
    <control shapeId="5123" r:id="rId4" name="CommandButton2"/>
    <control shapeId="5124" r:id="rId5" name="CommandButton3"/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P70"/>
  <sheetViews>
    <sheetView zoomScaleNormal="100" workbookViewId="0">
      <selection sqref="A1:N1"/>
    </sheetView>
  </sheetViews>
  <sheetFormatPr baseColWidth="10" defaultColWidth="11.44140625" defaultRowHeight="14.4"/>
  <cols>
    <col min="1" max="1" width="11.5546875" style="113" bestFit="1" customWidth="1"/>
    <col min="2" max="2" width="11.44140625" style="113"/>
    <col min="3" max="3" width="15.109375" style="113" customWidth="1"/>
    <col min="4" max="4" width="15.109375" style="115" customWidth="1"/>
    <col min="5" max="6" width="12.109375" style="113" bestFit="1" customWidth="1"/>
    <col min="7" max="7" width="11.6640625" style="113" bestFit="1" customWidth="1"/>
    <col min="8" max="8" width="11.5546875" style="113" bestFit="1" customWidth="1"/>
    <col min="9" max="9" width="12.33203125" style="113" bestFit="1" customWidth="1"/>
    <col min="10" max="14" width="12.88671875" style="113" customWidth="1"/>
    <col min="15" max="15" width="11.44140625" style="113"/>
    <col min="16" max="16" width="14.6640625" style="113" bestFit="1" customWidth="1"/>
    <col min="17" max="16384" width="11.44140625" style="113"/>
  </cols>
  <sheetData>
    <row r="1" spans="1:16" s="112" customFormat="1" ht="15.9" customHeight="1">
      <c r="A1" s="221" t="s">
        <v>21</v>
      </c>
      <c r="B1" s="221"/>
      <c r="C1" s="221"/>
      <c r="D1" s="221"/>
      <c r="E1" s="221"/>
      <c r="F1" s="221"/>
      <c r="G1" s="221"/>
      <c r="H1" s="221"/>
      <c r="I1" s="221"/>
      <c r="J1" s="221"/>
      <c r="K1" s="221"/>
      <c r="L1" s="221"/>
      <c r="M1" s="221"/>
      <c r="N1" s="221"/>
      <c r="O1" s="116"/>
      <c r="P1" s="117">
        <f ca="1">+TODAY()</f>
        <v>43172</v>
      </c>
    </row>
    <row r="2" spans="1:16" ht="16.2" thickBot="1">
      <c r="A2" s="118"/>
      <c r="B2" s="119"/>
      <c r="C2" s="119"/>
      <c r="D2" s="120"/>
      <c r="E2" s="119"/>
      <c r="F2" s="119"/>
      <c r="G2" s="119"/>
      <c r="H2" s="119"/>
      <c r="I2" s="119"/>
      <c r="J2" s="119"/>
      <c r="K2" s="119"/>
      <c r="L2" s="121"/>
      <c r="M2" s="121"/>
      <c r="N2" s="121"/>
      <c r="O2" s="122"/>
      <c r="P2" s="122"/>
    </row>
    <row r="3" spans="1:16" ht="15" customHeight="1">
      <c r="A3" s="213" t="s">
        <v>12</v>
      </c>
      <c r="B3" s="214"/>
      <c r="C3" s="215" t="s">
        <v>13</v>
      </c>
      <c r="D3" s="207" t="s">
        <v>30</v>
      </c>
      <c r="E3" s="201" t="s">
        <v>14</v>
      </c>
      <c r="F3" s="202"/>
      <c r="G3" s="202"/>
      <c r="H3" s="123" t="s">
        <v>22</v>
      </c>
      <c r="I3" s="124" t="s">
        <v>23</v>
      </c>
      <c r="J3" s="211" t="s">
        <v>15</v>
      </c>
      <c r="K3" s="209" t="s">
        <v>31</v>
      </c>
      <c r="L3" s="125"/>
      <c r="M3" s="126"/>
      <c r="N3" s="122"/>
      <c r="O3" s="122"/>
      <c r="P3" s="122"/>
    </row>
    <row r="4" spans="1:16" ht="15" customHeight="1">
      <c r="A4" s="196" t="s">
        <v>16</v>
      </c>
      <c r="B4" s="197"/>
      <c r="C4" s="216"/>
      <c r="D4" s="208"/>
      <c r="E4" s="127">
        <f ca="1">+F4-1</f>
        <v>2016</v>
      </c>
      <c r="F4" s="128">
        <f ca="1">+G4-1</f>
        <v>2017</v>
      </c>
      <c r="G4" s="129">
        <f ca="1">+YEAR(P1)</f>
        <v>2018</v>
      </c>
      <c r="H4" s="130">
        <f ca="1">F4</f>
        <v>2017</v>
      </c>
      <c r="I4" s="131">
        <f ca="1">G4</f>
        <v>2018</v>
      </c>
      <c r="J4" s="212"/>
      <c r="K4" s="210"/>
      <c r="L4" s="125"/>
      <c r="M4" s="126"/>
      <c r="N4" s="122"/>
      <c r="O4" s="122"/>
      <c r="P4" s="122"/>
    </row>
    <row r="5" spans="1:16" ht="15" customHeight="1">
      <c r="A5" s="203" t="s">
        <v>58</v>
      </c>
      <c r="B5" s="204"/>
      <c r="C5" s="132" t="s">
        <v>40</v>
      </c>
      <c r="D5" s="133">
        <f>+[1]BUDGET!CIG_BUDGET_F_EDUC</f>
        <v>1000</v>
      </c>
      <c r="E5" s="134">
        <v>2762.93</v>
      </c>
      <c r="F5" s="134">
        <v>1043.48</v>
      </c>
      <c r="G5" s="135">
        <f>+'FEUILLE DE TRAVAIL'!H24</f>
        <v>0</v>
      </c>
      <c r="H5" s="136">
        <f t="shared" ref="H5:I7" si="0">F5/12</f>
        <v>86.956666666666663</v>
      </c>
      <c r="I5" s="137">
        <f t="shared" si="0"/>
        <v>0</v>
      </c>
      <c r="J5" s="50" t="e">
        <f>IF(F5=0,"-",(CIG_F_EDUC_3-F5)/F5)</f>
        <v>#NAME?</v>
      </c>
      <c r="K5" s="138"/>
      <c r="L5" s="84"/>
      <c r="M5" s="82"/>
      <c r="N5" s="122"/>
      <c r="O5" s="122"/>
      <c r="P5" s="122"/>
    </row>
    <row r="6" spans="1:16" ht="15.75" customHeight="1">
      <c r="A6" s="205"/>
      <c r="B6" s="206"/>
      <c r="C6" s="139" t="s">
        <v>41</v>
      </c>
      <c r="D6" s="140">
        <f>+[1]BUDGET!GAR_BUDGET_F_EDUC</f>
        <v>1000</v>
      </c>
      <c r="E6" s="134">
        <v>946.79</v>
      </c>
      <c r="F6" s="134">
        <v>636.63</v>
      </c>
      <c r="G6" s="141">
        <f>+'FEUILLE DE TRAVAIL'!H57</f>
        <v>0</v>
      </c>
      <c r="H6" s="136">
        <f t="shared" si="0"/>
        <v>53.052500000000002</v>
      </c>
      <c r="I6" s="137">
        <f t="shared" si="0"/>
        <v>0</v>
      </c>
      <c r="J6" s="50">
        <f>IF(F6=0,"-",(G6-F6)/F6)</f>
        <v>-1</v>
      </c>
      <c r="K6" s="138"/>
      <c r="L6" s="84"/>
      <c r="M6" s="82"/>
      <c r="N6" s="122"/>
      <c r="O6" s="122"/>
      <c r="P6" s="122"/>
    </row>
    <row r="7" spans="1:16" ht="15.75" customHeight="1">
      <c r="A7" s="205"/>
      <c r="B7" s="206"/>
      <c r="C7" s="139" t="s">
        <v>42</v>
      </c>
      <c r="D7" s="140">
        <f>+[1]BUDGET!GRI_BUDGET_F_EDUC</f>
        <v>700</v>
      </c>
      <c r="E7" s="134">
        <v>437.79</v>
      </c>
      <c r="F7" s="134">
        <v>560.77</v>
      </c>
      <c r="G7" s="142">
        <f>+'FEUILLE DE TRAVAIL'!H79</f>
        <v>0</v>
      </c>
      <c r="H7" s="136">
        <f t="shared" si="0"/>
        <v>46.730833333333329</v>
      </c>
      <c r="I7" s="137">
        <f t="shared" si="0"/>
        <v>0</v>
      </c>
      <c r="J7" s="50">
        <f>IF(F7=0,"-",(G7-F7)/F7)</f>
        <v>-1</v>
      </c>
      <c r="K7" s="138"/>
      <c r="L7" s="84"/>
      <c r="M7" s="82"/>
      <c r="N7" s="122"/>
      <c r="O7" s="122"/>
      <c r="P7" s="122"/>
    </row>
    <row r="8" spans="1:16" ht="15.75" customHeight="1">
      <c r="A8" s="205"/>
      <c r="B8" s="206"/>
      <c r="C8" s="139" t="s">
        <v>43</v>
      </c>
      <c r="D8" s="140">
        <f>+[1]BUDGET!LIB_BUDGET_F_EDUC</f>
        <v>1000</v>
      </c>
      <c r="E8" s="134">
        <v>915.18</v>
      </c>
      <c r="F8" s="134">
        <v>202.07999999999998</v>
      </c>
      <c r="G8" s="143">
        <f>+'FEUILLE DE TRAVAIL'!H103</f>
        <v>0</v>
      </c>
      <c r="H8" s="136">
        <f t="shared" ref="H8:H13" si="1">F8/12</f>
        <v>16.84</v>
      </c>
      <c r="I8" s="137">
        <f t="shared" ref="I8:I13" si="2">G8/12</f>
        <v>0</v>
      </c>
      <c r="J8" s="50">
        <f t="shared" ref="J8:J13" si="3">IF(F8=0,"-",(G8-F8)/F8)</f>
        <v>-1</v>
      </c>
      <c r="K8" s="138"/>
      <c r="L8" s="84"/>
      <c r="M8" s="82"/>
      <c r="N8" s="122"/>
      <c r="O8" s="122"/>
      <c r="P8" s="122"/>
    </row>
    <row r="9" spans="1:16" ht="15.75" customHeight="1">
      <c r="A9" s="205"/>
      <c r="B9" s="206"/>
      <c r="C9" s="139" t="s">
        <v>44</v>
      </c>
      <c r="D9" s="140">
        <f>+[1]BUDGET!MIL_BUDGET_F_EDUC</f>
        <v>0</v>
      </c>
      <c r="E9" s="134">
        <v>0</v>
      </c>
      <c r="F9" s="134">
        <v>0</v>
      </c>
      <c r="G9" s="143">
        <f>+'FEUILLE DE TRAVAIL'!H115</f>
        <v>0</v>
      </c>
      <c r="H9" s="136">
        <f t="shared" si="1"/>
        <v>0</v>
      </c>
      <c r="I9" s="137">
        <f t="shared" si="2"/>
        <v>0</v>
      </c>
      <c r="J9" s="50" t="str">
        <f t="shared" si="3"/>
        <v>-</v>
      </c>
      <c r="K9" s="138"/>
      <c r="L9" s="84"/>
      <c r="M9" s="82"/>
      <c r="N9" s="122"/>
      <c r="O9" s="122"/>
      <c r="P9" s="122"/>
    </row>
    <row r="10" spans="1:16" ht="15.75" customHeight="1">
      <c r="A10" s="205"/>
      <c r="B10" s="206"/>
      <c r="C10" s="144" t="s">
        <v>45</v>
      </c>
      <c r="D10" s="145">
        <f>+[1]BUDGET!MIR_BUDGET_F_EDUC</f>
        <v>1000</v>
      </c>
      <c r="E10" s="134">
        <v>871.69</v>
      </c>
      <c r="F10" s="134">
        <v>637.85000000000014</v>
      </c>
      <c r="G10" s="146">
        <f>+'FEUILLE DE TRAVAIL'!H142</f>
        <v>0</v>
      </c>
      <c r="H10" s="136">
        <f t="shared" si="1"/>
        <v>53.154166666666676</v>
      </c>
      <c r="I10" s="137">
        <f t="shared" si="2"/>
        <v>0</v>
      </c>
      <c r="J10" s="50">
        <f t="shared" si="3"/>
        <v>-1</v>
      </c>
      <c r="K10" s="138"/>
      <c r="L10" s="84"/>
      <c r="M10" s="82"/>
      <c r="N10" s="122"/>
      <c r="O10" s="122"/>
      <c r="P10" s="122"/>
    </row>
    <row r="11" spans="1:16" ht="15.75" customHeight="1">
      <c r="A11" s="205"/>
      <c r="B11" s="206"/>
      <c r="C11" s="147" t="s">
        <v>46</v>
      </c>
      <c r="D11" s="148">
        <f>+[1]BUDGET!NEC_BUDGET_F_EDUC</f>
        <v>800</v>
      </c>
      <c r="E11" s="134">
        <v>783.7</v>
      </c>
      <c r="F11" s="134">
        <v>685.47</v>
      </c>
      <c r="G11" s="141">
        <f>+'FEUILLE DE TRAVAIL'!H165</f>
        <v>0</v>
      </c>
      <c r="H11" s="136">
        <f t="shared" si="1"/>
        <v>57.122500000000002</v>
      </c>
      <c r="I11" s="137">
        <f t="shared" si="2"/>
        <v>0</v>
      </c>
      <c r="J11" s="50">
        <f t="shared" si="3"/>
        <v>-1</v>
      </c>
      <c r="K11" s="138"/>
      <c r="L11" s="84"/>
      <c r="M11" s="82"/>
      <c r="N11" s="122"/>
      <c r="O11" s="122"/>
      <c r="P11" s="122"/>
    </row>
    <row r="12" spans="1:16" ht="15.75" customHeight="1">
      <c r="A12" s="205"/>
      <c r="B12" s="206"/>
      <c r="C12" s="144" t="s">
        <v>47</v>
      </c>
      <c r="D12" s="145">
        <f>+[1]BUDGET!REI_BUDGET_F_EDUC</f>
        <v>1100</v>
      </c>
      <c r="E12" s="134">
        <v>1055.69</v>
      </c>
      <c r="F12" s="134">
        <v>1436.45</v>
      </c>
      <c r="G12" s="141">
        <f>+'FEUILLE DE TRAVAIL'!H198</f>
        <v>0</v>
      </c>
      <c r="H12" s="136">
        <f t="shared" si="1"/>
        <v>119.70416666666667</v>
      </c>
      <c r="I12" s="137">
        <f t="shared" si="2"/>
        <v>0</v>
      </c>
      <c r="J12" s="50">
        <f t="shared" si="3"/>
        <v>-1</v>
      </c>
      <c r="K12" s="138"/>
      <c r="L12" s="84"/>
      <c r="M12" s="82"/>
      <c r="N12" s="122"/>
      <c r="O12" s="122"/>
      <c r="P12" s="122"/>
    </row>
    <row r="13" spans="1:16" ht="16.5" customHeight="1" thickBot="1">
      <c r="A13" s="205"/>
      <c r="B13" s="206"/>
      <c r="C13" s="139" t="s">
        <v>48</v>
      </c>
      <c r="D13" s="140">
        <f>+[1]BUDGET!TAR_BUDGET_F_EDUC</f>
        <v>700</v>
      </c>
      <c r="E13" s="134">
        <v>523</v>
      </c>
      <c r="F13" s="134">
        <v>643.46999999999991</v>
      </c>
      <c r="G13" s="149">
        <f>+'FEUILLE DE TRAVAIL'!H223</f>
        <v>0</v>
      </c>
      <c r="H13" s="136">
        <f t="shared" si="1"/>
        <v>53.622499999999995</v>
      </c>
      <c r="I13" s="137">
        <f t="shared" si="2"/>
        <v>0</v>
      </c>
      <c r="J13" s="50">
        <f t="shared" si="3"/>
        <v>-1</v>
      </c>
      <c r="K13" s="138"/>
      <c r="L13" s="84"/>
      <c r="M13" s="82"/>
      <c r="N13" s="150"/>
      <c r="O13" s="122"/>
      <c r="P13" s="122"/>
    </row>
    <row r="14" spans="1:16" ht="16.2" thickBot="1">
      <c r="A14" s="198" t="s">
        <v>17</v>
      </c>
      <c r="B14" s="199"/>
      <c r="C14" s="200"/>
      <c r="D14" s="151">
        <f t="shared" ref="D14:I14" si="4">SUM(D5:D13)</f>
        <v>7300</v>
      </c>
      <c r="E14" s="152">
        <f t="shared" si="4"/>
        <v>8296.77</v>
      </c>
      <c r="F14" s="153">
        <f t="shared" si="4"/>
        <v>5846.2000000000007</v>
      </c>
      <c r="G14" s="152">
        <f t="shared" si="4"/>
        <v>0</v>
      </c>
      <c r="H14" s="154">
        <f t="shared" si="4"/>
        <v>487.18333333333334</v>
      </c>
      <c r="I14" s="155">
        <f t="shared" si="4"/>
        <v>0</v>
      </c>
      <c r="J14" s="51">
        <f>(G14-F14)/F14</f>
        <v>-1</v>
      </c>
      <c r="K14" s="81"/>
      <c r="L14" s="82"/>
      <c r="M14" s="82"/>
      <c r="N14" s="83"/>
      <c r="O14" s="122"/>
      <c r="P14" s="122"/>
    </row>
    <row r="15" spans="1:16" ht="15.6">
      <c r="A15" s="119"/>
      <c r="B15" s="119"/>
      <c r="C15" s="119"/>
      <c r="D15" s="120"/>
      <c r="E15" s="119"/>
      <c r="F15" s="119"/>
      <c r="G15" s="119"/>
      <c r="H15" s="119"/>
      <c r="I15" s="119"/>
      <c r="J15" s="119"/>
      <c r="K15" s="119"/>
      <c r="L15" s="119"/>
      <c r="M15" s="119"/>
      <c r="N15" s="119"/>
      <c r="O15" s="122"/>
      <c r="P15" s="122"/>
    </row>
    <row r="16" spans="1:16" s="114" customFormat="1" ht="15" customHeight="1">
      <c r="A16" s="221" t="s">
        <v>20</v>
      </c>
      <c r="B16" s="221"/>
      <c r="C16" s="221"/>
      <c r="D16" s="221"/>
      <c r="E16" s="221"/>
      <c r="F16" s="221"/>
      <c r="G16" s="221"/>
      <c r="H16" s="221"/>
      <c r="I16" s="221"/>
      <c r="J16" s="221"/>
      <c r="K16" s="221"/>
      <c r="L16" s="221"/>
      <c r="M16" s="221"/>
      <c r="N16" s="221"/>
      <c r="O16" s="156"/>
      <c r="P16" s="156"/>
    </row>
    <row r="17" spans="1:16" ht="15" thickBot="1">
      <c r="A17" s="118"/>
      <c r="B17" s="157"/>
      <c r="C17" s="158"/>
      <c r="D17" s="159"/>
      <c r="E17" s="223"/>
      <c r="F17" s="223"/>
      <c r="G17" s="223"/>
      <c r="H17" s="160"/>
      <c r="I17" s="160"/>
      <c r="J17" s="161"/>
      <c r="K17" s="161"/>
      <c r="L17" s="161"/>
      <c r="M17" s="161"/>
      <c r="N17" s="161"/>
      <c r="O17" s="122"/>
      <c r="P17" s="122"/>
    </row>
    <row r="18" spans="1:16" ht="15" customHeight="1">
      <c r="A18" s="213" t="s">
        <v>12</v>
      </c>
      <c r="B18" s="214"/>
      <c r="C18" s="215" t="s">
        <v>13</v>
      </c>
      <c r="D18" s="207" t="s">
        <v>30</v>
      </c>
      <c r="E18" s="201" t="s">
        <v>24</v>
      </c>
      <c r="F18" s="202"/>
      <c r="G18" s="202"/>
      <c r="H18" s="123" t="s">
        <v>22</v>
      </c>
      <c r="I18" s="124" t="s">
        <v>23</v>
      </c>
      <c r="J18" s="211" t="s">
        <v>15</v>
      </c>
      <c r="K18" s="209" t="s">
        <v>31</v>
      </c>
      <c r="L18" s="125"/>
      <c r="M18" s="126"/>
      <c r="N18" s="122"/>
      <c r="O18" s="122"/>
      <c r="P18" s="122"/>
    </row>
    <row r="19" spans="1:16" ht="15" customHeight="1">
      <c r="A19" s="196" t="s">
        <v>16</v>
      </c>
      <c r="B19" s="197"/>
      <c r="C19" s="216"/>
      <c r="D19" s="208"/>
      <c r="E19" s="127">
        <f ca="1">+E4</f>
        <v>2016</v>
      </c>
      <c r="F19" s="128">
        <f ca="1">+F4</f>
        <v>2017</v>
      </c>
      <c r="G19" s="129">
        <f ca="1">+G4</f>
        <v>2018</v>
      </c>
      <c r="H19" s="130">
        <f ca="1">+H4</f>
        <v>2017</v>
      </c>
      <c r="I19" s="131">
        <f ca="1">+I4</f>
        <v>2018</v>
      </c>
      <c r="J19" s="212"/>
      <c r="K19" s="210"/>
      <c r="L19" s="125"/>
      <c r="M19" s="126"/>
      <c r="N19" s="122"/>
      <c r="O19" s="122"/>
      <c r="P19" s="122"/>
    </row>
    <row r="20" spans="1:16" ht="15" customHeight="1">
      <c r="A20" s="203" t="s">
        <v>58</v>
      </c>
      <c r="B20" s="204"/>
      <c r="C20" s="132" t="s">
        <v>40</v>
      </c>
      <c r="D20" s="133">
        <f>+[1]BUDGET!CIG_BUDGET_F_EDUC/11*7.19</f>
        <v>653.63636363636363</v>
      </c>
      <c r="E20" s="134">
        <v>2543.48</v>
      </c>
      <c r="F20" s="162">
        <v>517</v>
      </c>
      <c r="G20" s="135">
        <f>+'FEUILLE DE TRAVAIL'!H22</f>
        <v>0</v>
      </c>
      <c r="H20" s="136">
        <f>F20/8</f>
        <v>64.625</v>
      </c>
      <c r="I20" s="137">
        <f>G20/8</f>
        <v>0</v>
      </c>
      <c r="J20" s="50" t="e">
        <f>IF(F20=0,"-",(CIG_F_EDUC_2-F20)/F20)</f>
        <v>#NAME?</v>
      </c>
      <c r="K20" s="138"/>
      <c r="L20" s="84"/>
      <c r="M20" s="82"/>
      <c r="N20" s="122"/>
      <c r="O20" s="122"/>
      <c r="P20" s="122"/>
    </row>
    <row r="21" spans="1:16" ht="15.75" customHeight="1">
      <c r="A21" s="205"/>
      <c r="B21" s="206"/>
      <c r="C21" s="139" t="s">
        <v>41</v>
      </c>
      <c r="D21" s="140">
        <f>+[1]BUDGET!GAR_BUDGET_F_EDUC/11*7.19</f>
        <v>653.63636363636363</v>
      </c>
      <c r="E21" s="134">
        <v>883.54</v>
      </c>
      <c r="F21" s="162">
        <v>602.89</v>
      </c>
      <c r="G21" s="141">
        <f>+'FEUILLE DE TRAVAIL'!H55</f>
        <v>0</v>
      </c>
      <c r="H21" s="136">
        <f>F21/8</f>
        <v>75.361249999999998</v>
      </c>
      <c r="I21" s="137">
        <f>G21/8</f>
        <v>0</v>
      </c>
      <c r="J21" s="50" t="e">
        <f>IF(F21=0,"-",(GAR_F_EDUC_2-F21)/F21)</f>
        <v>#NAME?</v>
      </c>
      <c r="K21" s="138"/>
      <c r="L21" s="84"/>
      <c r="M21" s="82"/>
      <c r="N21" s="122"/>
      <c r="O21" s="122"/>
      <c r="P21" s="122"/>
    </row>
    <row r="22" spans="1:16" ht="15.75" customHeight="1">
      <c r="A22" s="205"/>
      <c r="B22" s="206"/>
      <c r="C22" s="139" t="s">
        <v>42</v>
      </c>
      <c r="D22" s="140">
        <f>+[1]BUDGET!GRI_BUDGET_F_EDUC/11*7.19</f>
        <v>457.54545454545456</v>
      </c>
      <c r="E22" s="134">
        <v>60.89</v>
      </c>
      <c r="F22" s="162">
        <v>344.07</v>
      </c>
      <c r="G22" s="142">
        <f>+'FEUILLE DE TRAVAIL'!H77</f>
        <v>0</v>
      </c>
      <c r="H22" s="136">
        <f t="shared" ref="H22:H28" si="5">F22/8</f>
        <v>43.008749999999999</v>
      </c>
      <c r="I22" s="137">
        <f t="shared" ref="I22:I28" si="6">G22/8</f>
        <v>0</v>
      </c>
      <c r="J22" s="50" t="e">
        <f>IF(F22=0,"-",(GRI_F_EDUC_2-F22)/F22)</f>
        <v>#NAME?</v>
      </c>
      <c r="K22" s="138"/>
      <c r="L22" s="84"/>
      <c r="M22" s="82"/>
      <c r="N22" s="122"/>
      <c r="O22" s="122"/>
      <c r="P22" s="122"/>
    </row>
    <row r="23" spans="1:16" ht="15.75" customHeight="1">
      <c r="A23" s="205"/>
      <c r="B23" s="206"/>
      <c r="C23" s="139" t="s">
        <v>43</v>
      </c>
      <c r="D23" s="140">
        <f>+[1]BUDGET!LIB_BUDGET_F_EDUC/11*7.19</f>
        <v>653.63636363636363</v>
      </c>
      <c r="E23" s="134">
        <v>363.97</v>
      </c>
      <c r="F23" s="162">
        <v>113.73</v>
      </c>
      <c r="G23" s="143">
        <f>+'FEUILLE DE TRAVAIL'!H101</f>
        <v>0</v>
      </c>
      <c r="H23" s="136">
        <f t="shared" si="5"/>
        <v>14.21625</v>
      </c>
      <c r="I23" s="137">
        <f t="shared" si="6"/>
        <v>0</v>
      </c>
      <c r="J23" s="50" t="e">
        <f>IF(F23=0,"-",(LIB_F_EDUC_2-F23)/F23)</f>
        <v>#NAME?</v>
      </c>
      <c r="K23" s="138"/>
      <c r="L23" s="84"/>
      <c r="M23" s="82"/>
      <c r="N23" s="122"/>
      <c r="O23" s="122"/>
      <c r="P23" s="122"/>
    </row>
    <row r="24" spans="1:16" ht="15.75" customHeight="1">
      <c r="A24" s="205"/>
      <c r="B24" s="206"/>
      <c r="C24" s="139" t="s">
        <v>44</v>
      </c>
      <c r="D24" s="140">
        <f>+[1]BUDGET!MIL_BUDGET_F_EDUC/11*7.19</f>
        <v>0</v>
      </c>
      <c r="E24" s="134">
        <v>0</v>
      </c>
      <c r="F24" s="162">
        <v>0</v>
      </c>
      <c r="G24" s="143">
        <f>+'FEUILLE DE TRAVAIL'!H113</f>
        <v>0</v>
      </c>
      <c r="H24" s="136">
        <f t="shared" si="5"/>
        <v>0</v>
      </c>
      <c r="I24" s="137">
        <f t="shared" si="6"/>
        <v>0</v>
      </c>
      <c r="J24" s="50" t="str">
        <f>IF(F24=0,"-",(MIL_F_EDUC_2-F24)/F24)</f>
        <v>-</v>
      </c>
      <c r="K24" s="138"/>
      <c r="L24" s="84"/>
      <c r="M24" s="82"/>
      <c r="N24" s="122"/>
      <c r="O24" s="122"/>
      <c r="P24" s="122"/>
    </row>
    <row r="25" spans="1:16" ht="15.75" customHeight="1">
      <c r="A25" s="205"/>
      <c r="B25" s="206"/>
      <c r="C25" s="144" t="s">
        <v>45</v>
      </c>
      <c r="D25" s="145">
        <f>+[1]BUDGET!MIR_BUDGET_F_EDUC/11*7.19</f>
        <v>653.63636363636363</v>
      </c>
      <c r="E25" s="134">
        <v>426.25</v>
      </c>
      <c r="F25" s="162">
        <v>592.1</v>
      </c>
      <c r="G25" s="146">
        <f>+'FEUILLE DE TRAVAIL'!H140</f>
        <v>0</v>
      </c>
      <c r="H25" s="136">
        <f t="shared" si="5"/>
        <v>74.012500000000003</v>
      </c>
      <c r="I25" s="137">
        <f t="shared" si="6"/>
        <v>0</v>
      </c>
      <c r="J25" s="50" t="e">
        <f>IF(F25=0,"-",(MIR_F_EDUC_2-F25)/F25)</f>
        <v>#NAME?</v>
      </c>
      <c r="K25" s="138"/>
      <c r="L25" s="84"/>
      <c r="M25" s="82"/>
      <c r="N25" s="122"/>
      <c r="O25" s="122"/>
      <c r="P25" s="122"/>
    </row>
    <row r="26" spans="1:16" ht="15.75" customHeight="1">
      <c r="A26" s="205"/>
      <c r="B26" s="206"/>
      <c r="C26" s="147" t="s">
        <v>46</v>
      </c>
      <c r="D26" s="148">
        <f>+[1]BUDGET!NEC_BUDGET_F_EDUC/11*7.19</f>
        <v>522.90909090909099</v>
      </c>
      <c r="E26" s="134">
        <v>563.72</v>
      </c>
      <c r="F26" s="162">
        <v>216.64</v>
      </c>
      <c r="G26" s="141">
        <f>+'FEUILLE DE TRAVAIL'!H163</f>
        <v>0</v>
      </c>
      <c r="H26" s="136">
        <f t="shared" si="5"/>
        <v>27.08</v>
      </c>
      <c r="I26" s="137">
        <f t="shared" si="6"/>
        <v>0</v>
      </c>
      <c r="J26" s="50" t="e">
        <f>IF(F26=0,"-",(NEC_F_EDUC_2-F26)/F26)</f>
        <v>#NAME?</v>
      </c>
      <c r="K26" s="138"/>
      <c r="L26" s="84"/>
      <c r="M26" s="82"/>
      <c r="N26" s="122"/>
      <c r="O26" s="122"/>
      <c r="P26" s="122"/>
    </row>
    <row r="27" spans="1:16" ht="15.75" customHeight="1">
      <c r="A27" s="205"/>
      <c r="B27" s="206"/>
      <c r="C27" s="144" t="s">
        <v>47</v>
      </c>
      <c r="D27" s="145">
        <f>+[1]BUDGET!REI_BUDGET_F_EDUC/11*7.19</f>
        <v>719</v>
      </c>
      <c r="E27" s="134">
        <v>925.39</v>
      </c>
      <c r="F27" s="162">
        <v>421.51</v>
      </c>
      <c r="G27" s="141">
        <f>+'FEUILLE DE TRAVAIL'!H196</f>
        <v>0</v>
      </c>
      <c r="H27" s="136">
        <f t="shared" si="5"/>
        <v>52.688749999999999</v>
      </c>
      <c r="I27" s="137">
        <f t="shared" si="6"/>
        <v>0</v>
      </c>
      <c r="J27" s="50" t="e">
        <f>IF(F27=0,"-",(REI_F_EDUC_2-F27)/F27)</f>
        <v>#NAME?</v>
      </c>
      <c r="K27" s="138"/>
      <c r="L27" s="84"/>
      <c r="M27" s="82"/>
      <c r="N27" s="122"/>
      <c r="O27" s="122"/>
      <c r="P27" s="122"/>
    </row>
    <row r="28" spans="1:16" ht="16.5" customHeight="1" thickBot="1">
      <c r="A28" s="205"/>
      <c r="B28" s="206"/>
      <c r="C28" s="139" t="s">
        <v>48</v>
      </c>
      <c r="D28" s="140">
        <f>+[1]BUDGET!TAR_BUDGET_F_EDUC/11*7.19</f>
        <v>457.54545454545456</v>
      </c>
      <c r="E28" s="134">
        <v>357.35</v>
      </c>
      <c r="F28" s="162">
        <v>351.96</v>
      </c>
      <c r="G28" s="149">
        <f>+'FEUILLE DE TRAVAIL'!H221</f>
        <v>0</v>
      </c>
      <c r="H28" s="136">
        <f t="shared" si="5"/>
        <v>43.994999999999997</v>
      </c>
      <c r="I28" s="137">
        <f t="shared" si="6"/>
        <v>0</v>
      </c>
      <c r="J28" s="50" t="e">
        <f>IF(F28=0,"-",(TAR_F_EDUC_2-F28)/F28)</f>
        <v>#NAME?</v>
      </c>
      <c r="K28" s="138"/>
      <c r="L28" s="84"/>
      <c r="M28" s="82"/>
      <c r="N28" s="150"/>
      <c r="O28" s="122"/>
      <c r="P28" s="122"/>
    </row>
    <row r="29" spans="1:16" ht="16.2" thickBot="1">
      <c r="A29" s="198" t="s">
        <v>26</v>
      </c>
      <c r="B29" s="199"/>
      <c r="C29" s="200"/>
      <c r="D29" s="151">
        <f t="shared" ref="D29:I29" si="7">SUM(D20:D28)</f>
        <v>4771.545454545455</v>
      </c>
      <c r="E29" s="152">
        <f t="shared" si="7"/>
        <v>6124.5900000000011</v>
      </c>
      <c r="F29" s="155">
        <f t="shared" si="7"/>
        <v>3159.8999999999996</v>
      </c>
      <c r="G29" s="163">
        <f t="shared" si="7"/>
        <v>0</v>
      </c>
      <c r="H29" s="164">
        <f t="shared" si="7"/>
        <v>394.98749999999995</v>
      </c>
      <c r="I29" s="152">
        <f t="shared" si="7"/>
        <v>0</v>
      </c>
      <c r="J29" s="51">
        <f>IF(F29=0,"-",(G29-F29)/F29)</f>
        <v>-1</v>
      </c>
      <c r="K29" s="81"/>
      <c r="L29" s="82"/>
      <c r="M29" s="82"/>
      <c r="N29" s="83"/>
      <c r="O29" s="122"/>
      <c r="P29" s="122"/>
    </row>
    <row r="30" spans="1:16" ht="15" thickBot="1">
      <c r="A30" s="195"/>
      <c r="B30" s="195"/>
      <c r="C30" s="195"/>
      <c r="D30" s="195"/>
      <c r="E30" s="195"/>
      <c r="F30" s="195"/>
      <c r="G30" s="195"/>
      <c r="H30" s="195"/>
      <c r="I30" s="195"/>
      <c r="J30" s="195"/>
      <c r="K30" s="165"/>
      <c r="L30" s="165"/>
      <c r="M30" s="165"/>
      <c r="N30" s="165"/>
      <c r="O30" s="122"/>
      <c r="P30" s="122"/>
    </row>
    <row r="31" spans="1:16" ht="15.6">
      <c r="A31" s="213" t="s">
        <v>12</v>
      </c>
      <c r="B31" s="214"/>
      <c r="C31" s="215" t="s">
        <v>13</v>
      </c>
      <c r="D31" s="207" t="s">
        <v>30</v>
      </c>
      <c r="E31" s="201" t="s">
        <v>24</v>
      </c>
      <c r="F31" s="202"/>
      <c r="G31" s="202"/>
      <c r="H31" s="123" t="s">
        <v>22</v>
      </c>
      <c r="I31" s="124" t="s">
        <v>23</v>
      </c>
      <c r="J31" s="211" t="s">
        <v>15</v>
      </c>
      <c r="K31" s="166" t="s">
        <v>29</v>
      </c>
      <c r="L31" s="166" t="s">
        <v>29</v>
      </c>
      <c r="M31" s="166" t="s">
        <v>29</v>
      </c>
      <c r="N31" s="209" t="s">
        <v>31</v>
      </c>
      <c r="O31" s="122"/>
      <c r="P31" s="122"/>
    </row>
    <row r="32" spans="1:16" ht="15.6">
      <c r="A32" s="196" t="s">
        <v>16</v>
      </c>
      <c r="B32" s="197"/>
      <c r="C32" s="216"/>
      <c r="D32" s="208"/>
      <c r="E32" s="127">
        <f ca="1">+E19</f>
        <v>2016</v>
      </c>
      <c r="F32" s="128">
        <f ca="1">+F19</f>
        <v>2017</v>
      </c>
      <c r="G32" s="129">
        <f ca="1">+G19</f>
        <v>2018</v>
      </c>
      <c r="H32" s="130">
        <f ca="1">+H19</f>
        <v>2017</v>
      </c>
      <c r="I32" s="131">
        <f ca="1">+I19</f>
        <v>2018</v>
      </c>
      <c r="J32" s="212"/>
      <c r="K32" s="167">
        <f ca="1">+E32</f>
        <v>2016</v>
      </c>
      <c r="L32" s="167">
        <f ca="1">+F32</f>
        <v>2017</v>
      </c>
      <c r="M32" s="167">
        <f ca="1">+G32</f>
        <v>2018</v>
      </c>
      <c r="N32" s="210"/>
      <c r="O32" s="122"/>
      <c r="P32" s="122"/>
    </row>
    <row r="33" spans="1:16" ht="18">
      <c r="A33" s="203" t="s">
        <v>58</v>
      </c>
      <c r="B33" s="204"/>
      <c r="C33" s="132" t="s">
        <v>40</v>
      </c>
      <c r="D33" s="133">
        <f>+[1]BUDGET!CIG_BUDGET_F_EDUC/11*7.19</f>
        <v>653.63636363636363</v>
      </c>
      <c r="E33" s="134">
        <v>2543.48</v>
      </c>
      <c r="F33" s="162">
        <v>517</v>
      </c>
      <c r="G33" s="135">
        <f>+'FEUILLE DE TRAVAIL'!H23</f>
        <v>0</v>
      </c>
      <c r="H33" s="136">
        <f>F33/8</f>
        <v>64.625</v>
      </c>
      <c r="I33" s="137">
        <f>G33/8</f>
        <v>0</v>
      </c>
      <c r="J33" s="50" t="e">
        <f>IF(F33=0,"-",(CIG_REEL_F_EDUC_2-F33)/F33)</f>
        <v>#NAME?</v>
      </c>
      <c r="K33" s="86" t="str">
        <f>IF(E33&gt;E20,E33-E20,IF(E33&lt;E20,E33-E20,"-"))</f>
        <v>-</v>
      </c>
      <c r="L33" s="86" t="str">
        <f t="shared" ref="L33:M41" si="8">IF(F33&gt;F20,F33-F20,IF(F33&lt;F20,F33-F20,"-"))</f>
        <v>-</v>
      </c>
      <c r="M33" s="86" t="str">
        <f t="shared" si="8"/>
        <v>-</v>
      </c>
      <c r="N33" s="138"/>
      <c r="O33" s="122"/>
      <c r="P33" s="122"/>
    </row>
    <row r="34" spans="1:16" ht="18">
      <c r="A34" s="205"/>
      <c r="B34" s="206"/>
      <c r="C34" s="139" t="s">
        <v>41</v>
      </c>
      <c r="D34" s="140">
        <f>+[1]BUDGET!GAR_BUDGET_F_EDUC/11*7.19</f>
        <v>653.63636363636363</v>
      </c>
      <c r="E34" s="134">
        <v>883.54</v>
      </c>
      <c r="F34" s="162">
        <v>602.89</v>
      </c>
      <c r="G34" s="141">
        <f>+'FEUILLE DE TRAVAIL'!H56</f>
        <v>0</v>
      </c>
      <c r="H34" s="136">
        <f>F34/8</f>
        <v>75.361249999999998</v>
      </c>
      <c r="I34" s="137">
        <f>G34/8</f>
        <v>0</v>
      </c>
      <c r="J34" s="50" t="e">
        <f>IF(F34=0,"-",(GAR_REEL_F_EDUC_2-F34)/F34)</f>
        <v>#NAME?</v>
      </c>
      <c r="K34" s="86" t="str">
        <f t="shared" ref="K34:K41" si="9">IF(E34&gt;E21,E34-E21,IF(E34&lt;E21,E34-E21,"-"))</f>
        <v>-</v>
      </c>
      <c r="L34" s="86" t="str">
        <f t="shared" si="8"/>
        <v>-</v>
      </c>
      <c r="M34" s="86" t="str">
        <f t="shared" si="8"/>
        <v>-</v>
      </c>
      <c r="N34" s="138"/>
      <c r="O34" s="122"/>
      <c r="P34" s="122"/>
    </row>
    <row r="35" spans="1:16" ht="18">
      <c r="A35" s="205"/>
      <c r="B35" s="206"/>
      <c r="C35" s="139" t="s">
        <v>42</v>
      </c>
      <c r="D35" s="140">
        <f>+[1]BUDGET!GRI_BUDGET_F_EDUC/11*7.19</f>
        <v>457.54545454545456</v>
      </c>
      <c r="E35" s="134">
        <v>60.89</v>
      </c>
      <c r="F35" s="162">
        <v>315.2</v>
      </c>
      <c r="G35" s="142">
        <f>+'FEUILLE DE TRAVAIL'!H78</f>
        <v>0</v>
      </c>
      <c r="H35" s="136">
        <f t="shared" ref="H35:H41" si="10">F35/8</f>
        <v>39.4</v>
      </c>
      <c r="I35" s="137">
        <f t="shared" ref="I35:I41" si="11">G35/8</f>
        <v>0</v>
      </c>
      <c r="J35" s="50" t="e">
        <f>IF(F35=0,"-",(GRI_REEL_F_EDUC_2-F35)/F35)</f>
        <v>#NAME?</v>
      </c>
      <c r="K35" s="86" t="str">
        <f t="shared" si="9"/>
        <v>-</v>
      </c>
      <c r="L35" s="86">
        <f t="shared" si="8"/>
        <v>-28.870000000000005</v>
      </c>
      <c r="M35" s="86" t="str">
        <f t="shared" si="8"/>
        <v>-</v>
      </c>
      <c r="N35" s="138"/>
      <c r="O35" s="122"/>
      <c r="P35" s="122"/>
    </row>
    <row r="36" spans="1:16" ht="18">
      <c r="A36" s="205"/>
      <c r="B36" s="206"/>
      <c r="C36" s="139" t="s">
        <v>43</v>
      </c>
      <c r="D36" s="140">
        <f>+[1]BUDGET!LIB_BUDGET_F_EDUC/11*7.19</f>
        <v>653.63636363636363</v>
      </c>
      <c r="E36" s="134">
        <v>363.97</v>
      </c>
      <c r="F36" s="162">
        <v>113.73</v>
      </c>
      <c r="G36" s="143">
        <f>+'FEUILLE DE TRAVAIL'!H102</f>
        <v>0</v>
      </c>
      <c r="H36" s="136">
        <f t="shared" si="10"/>
        <v>14.21625</v>
      </c>
      <c r="I36" s="137">
        <f t="shared" si="11"/>
        <v>0</v>
      </c>
      <c r="J36" s="50" t="e">
        <f>IF(F36=0,"-",(LIB_REEL_F_EDUC_2-F36)/F36)</f>
        <v>#NAME?</v>
      </c>
      <c r="K36" s="86" t="str">
        <f t="shared" si="9"/>
        <v>-</v>
      </c>
      <c r="L36" s="86" t="str">
        <f t="shared" si="8"/>
        <v>-</v>
      </c>
      <c r="M36" s="86" t="str">
        <f t="shared" si="8"/>
        <v>-</v>
      </c>
      <c r="N36" s="138"/>
      <c r="O36" s="122"/>
      <c r="P36" s="122"/>
    </row>
    <row r="37" spans="1:16" ht="18">
      <c r="A37" s="205"/>
      <c r="B37" s="206"/>
      <c r="C37" s="139" t="s">
        <v>44</v>
      </c>
      <c r="D37" s="140">
        <f>+[1]BUDGET!MIL_BUDGET_F_EDUC/11*7.19</f>
        <v>0</v>
      </c>
      <c r="E37" s="134">
        <v>0</v>
      </c>
      <c r="F37" s="162">
        <v>0</v>
      </c>
      <c r="G37" s="143">
        <f>+'FEUILLE DE TRAVAIL'!H114</f>
        <v>0</v>
      </c>
      <c r="H37" s="136">
        <f t="shared" si="10"/>
        <v>0</v>
      </c>
      <c r="I37" s="137">
        <f t="shared" si="11"/>
        <v>0</v>
      </c>
      <c r="J37" s="50" t="str">
        <f>IF(F37=0,"-",(MIL_REEL_F_EDUC_2-F37)/F37)</f>
        <v>-</v>
      </c>
      <c r="K37" s="86" t="str">
        <f t="shared" si="9"/>
        <v>-</v>
      </c>
      <c r="L37" s="86" t="str">
        <f t="shared" si="8"/>
        <v>-</v>
      </c>
      <c r="M37" s="86" t="str">
        <f t="shared" si="8"/>
        <v>-</v>
      </c>
      <c r="N37" s="138"/>
      <c r="O37" s="122"/>
      <c r="P37" s="122"/>
    </row>
    <row r="38" spans="1:16" ht="18">
      <c r="A38" s="205"/>
      <c r="B38" s="206"/>
      <c r="C38" s="144" t="s">
        <v>45</v>
      </c>
      <c r="D38" s="145">
        <f>+[1]BUDGET!MIR_BUDGET_F_EDUC/11*7.19</f>
        <v>653.63636363636363</v>
      </c>
      <c r="E38" s="134">
        <v>426.25</v>
      </c>
      <c r="F38" s="162">
        <v>592.1</v>
      </c>
      <c r="G38" s="146">
        <f>+'FEUILLE DE TRAVAIL'!H141</f>
        <v>0</v>
      </c>
      <c r="H38" s="136">
        <f t="shared" si="10"/>
        <v>74.012500000000003</v>
      </c>
      <c r="I38" s="137">
        <f t="shared" si="11"/>
        <v>0</v>
      </c>
      <c r="J38" s="50" t="e">
        <f>IF(F38=0,"-",(MIR_REEL_F_EDUC_2-F38)/F38)</f>
        <v>#NAME?</v>
      </c>
      <c r="K38" s="86" t="str">
        <f t="shared" si="9"/>
        <v>-</v>
      </c>
      <c r="L38" s="86" t="str">
        <f t="shared" si="8"/>
        <v>-</v>
      </c>
      <c r="M38" s="86" t="str">
        <f t="shared" si="8"/>
        <v>-</v>
      </c>
      <c r="N38" s="138"/>
      <c r="O38" s="122"/>
      <c r="P38" s="122"/>
    </row>
    <row r="39" spans="1:16" ht="18">
      <c r="A39" s="205"/>
      <c r="B39" s="206"/>
      <c r="C39" s="147" t="s">
        <v>46</v>
      </c>
      <c r="D39" s="148">
        <f>+[1]BUDGET!NEC_BUDGET_F_EDUC/11*7.19</f>
        <v>522.90909090909099</v>
      </c>
      <c r="E39" s="134">
        <v>563.72</v>
      </c>
      <c r="F39" s="162">
        <v>216.64</v>
      </c>
      <c r="G39" s="141">
        <f>+'FEUILLE DE TRAVAIL'!H164</f>
        <v>0</v>
      </c>
      <c r="H39" s="136">
        <f t="shared" si="10"/>
        <v>27.08</v>
      </c>
      <c r="I39" s="137">
        <f t="shared" si="11"/>
        <v>0</v>
      </c>
      <c r="J39" s="50" t="e">
        <f>IF(F39=0,"-",(NEC_REEL_F_EDUC_2-F39)/F39)</f>
        <v>#NAME?</v>
      </c>
      <c r="K39" s="86" t="str">
        <f t="shared" si="9"/>
        <v>-</v>
      </c>
      <c r="L39" s="86" t="str">
        <f t="shared" si="8"/>
        <v>-</v>
      </c>
      <c r="M39" s="86" t="str">
        <f t="shared" si="8"/>
        <v>-</v>
      </c>
      <c r="N39" s="138"/>
      <c r="O39" s="122"/>
      <c r="P39" s="122"/>
    </row>
    <row r="40" spans="1:16" ht="18">
      <c r="A40" s="205"/>
      <c r="B40" s="206"/>
      <c r="C40" s="144" t="s">
        <v>47</v>
      </c>
      <c r="D40" s="145">
        <f>+[1]BUDGET!REI_BUDGET_F_EDUC/11*7.19</f>
        <v>719</v>
      </c>
      <c r="E40" s="134">
        <v>925.39</v>
      </c>
      <c r="F40" s="162">
        <v>421.51</v>
      </c>
      <c r="G40" s="141">
        <f>+'FEUILLE DE TRAVAIL'!H197</f>
        <v>0</v>
      </c>
      <c r="H40" s="136">
        <f t="shared" si="10"/>
        <v>52.688749999999999</v>
      </c>
      <c r="I40" s="137">
        <f t="shared" si="11"/>
        <v>0</v>
      </c>
      <c r="J40" s="50" t="e">
        <f>IF(F40=0,"-",(REI_REEL_F_EDUC_2-F40)/F40)</f>
        <v>#NAME?</v>
      </c>
      <c r="K40" s="86" t="str">
        <f t="shared" si="9"/>
        <v>-</v>
      </c>
      <c r="L40" s="86" t="str">
        <f t="shared" si="8"/>
        <v>-</v>
      </c>
      <c r="M40" s="86" t="str">
        <f t="shared" si="8"/>
        <v>-</v>
      </c>
      <c r="N40" s="138"/>
      <c r="O40" s="122"/>
      <c r="P40" s="122"/>
    </row>
    <row r="41" spans="1:16" ht="18.600000000000001" thickBot="1">
      <c r="A41" s="205"/>
      <c r="B41" s="206"/>
      <c r="C41" s="139" t="s">
        <v>48</v>
      </c>
      <c r="D41" s="140">
        <f>+[1]BUDGET!TAR_BUDGET_F_EDUC/11*7.19</f>
        <v>457.54545454545456</v>
      </c>
      <c r="E41" s="134">
        <v>357.35</v>
      </c>
      <c r="F41" s="162">
        <v>351.96</v>
      </c>
      <c r="G41" s="149">
        <f>+'FEUILLE DE TRAVAIL'!H222</f>
        <v>0</v>
      </c>
      <c r="H41" s="136">
        <f t="shared" si="10"/>
        <v>43.994999999999997</v>
      </c>
      <c r="I41" s="137">
        <f t="shared" si="11"/>
        <v>0</v>
      </c>
      <c r="J41" s="50" t="e">
        <f>IF(F41=0,"-",(TAR_REEL_F_EDUC_2-F41)/F41)</f>
        <v>#NAME?</v>
      </c>
      <c r="K41" s="86" t="str">
        <f t="shared" si="9"/>
        <v>-</v>
      </c>
      <c r="L41" s="86" t="str">
        <f t="shared" si="8"/>
        <v>-</v>
      </c>
      <c r="M41" s="86" t="str">
        <f t="shared" si="8"/>
        <v>-</v>
      </c>
      <c r="N41" s="138"/>
      <c r="O41" s="122"/>
      <c r="P41" s="122"/>
    </row>
    <row r="42" spans="1:16" ht="16.2" thickBot="1">
      <c r="A42" s="198" t="s">
        <v>38</v>
      </c>
      <c r="B42" s="199"/>
      <c r="C42" s="200"/>
      <c r="D42" s="151">
        <f t="shared" ref="D42:I42" si="12">SUM(D33:D41)</f>
        <v>4771.545454545455</v>
      </c>
      <c r="E42" s="152">
        <f t="shared" si="12"/>
        <v>6124.5900000000011</v>
      </c>
      <c r="F42" s="155">
        <f t="shared" si="12"/>
        <v>3131.0299999999997</v>
      </c>
      <c r="G42" s="163">
        <f t="shared" si="12"/>
        <v>0</v>
      </c>
      <c r="H42" s="164">
        <f t="shared" si="12"/>
        <v>391.37874999999997</v>
      </c>
      <c r="I42" s="152">
        <f t="shared" si="12"/>
        <v>0</v>
      </c>
      <c r="J42" s="87">
        <f>IF(F42=0,"-",(G42-F42)/F42)</f>
        <v>-1</v>
      </c>
      <c r="K42" s="90">
        <f>SUM(K33:K41)</f>
        <v>0</v>
      </c>
      <c r="L42" s="90">
        <f t="shared" ref="L42:M42" si="13">SUM(L33:L41)</f>
        <v>-28.870000000000005</v>
      </c>
      <c r="M42" s="90">
        <f t="shared" si="13"/>
        <v>0</v>
      </c>
      <c r="N42" s="48"/>
      <c r="O42" s="122"/>
      <c r="P42" s="122"/>
    </row>
    <row r="43" spans="1:16">
      <c r="A43" s="165"/>
      <c r="B43" s="165"/>
      <c r="C43" s="165"/>
      <c r="D43" s="165"/>
      <c r="E43" s="165"/>
      <c r="F43" s="165"/>
      <c r="G43" s="165"/>
      <c r="H43" s="165"/>
      <c r="I43" s="165"/>
      <c r="J43" s="165"/>
      <c r="K43" s="165"/>
      <c r="L43" s="165"/>
      <c r="M43" s="165"/>
      <c r="N43" s="165"/>
      <c r="O43" s="122"/>
      <c r="P43" s="122"/>
    </row>
    <row r="44" spans="1:16" ht="15" customHeight="1">
      <c r="A44" s="222" t="s">
        <v>27</v>
      </c>
      <c r="B44" s="222"/>
      <c r="C44" s="222"/>
      <c r="D44" s="222"/>
      <c r="E44" s="222"/>
      <c r="F44" s="222"/>
      <c r="G44" s="222"/>
      <c r="H44" s="222"/>
      <c r="I44" s="222"/>
      <c r="J44" s="222"/>
      <c r="K44" s="222"/>
      <c r="L44" s="222"/>
      <c r="M44" s="222"/>
      <c r="N44" s="222"/>
      <c r="O44" s="122"/>
      <c r="P44" s="122"/>
    </row>
    <row r="45" spans="1:16" ht="15" thickBot="1">
      <c r="A45" s="219"/>
      <c r="B45" s="219"/>
      <c r="C45" s="219"/>
      <c r="D45" s="219"/>
      <c r="E45" s="219"/>
      <c r="F45" s="219"/>
      <c r="G45" s="219"/>
      <c r="H45" s="220"/>
      <c r="I45" s="220"/>
      <c r="J45" s="122"/>
      <c r="K45" s="122"/>
      <c r="L45" s="150"/>
      <c r="M45" s="150"/>
      <c r="N45" s="122"/>
      <c r="O45" s="122"/>
      <c r="P45" s="122"/>
    </row>
    <row r="46" spans="1:16" ht="15" customHeight="1">
      <c r="A46" s="213" t="s">
        <v>12</v>
      </c>
      <c r="B46" s="214"/>
      <c r="C46" s="215" t="s">
        <v>13</v>
      </c>
      <c r="D46" s="207" t="s">
        <v>30</v>
      </c>
      <c r="E46" s="201" t="s">
        <v>28</v>
      </c>
      <c r="F46" s="202"/>
      <c r="G46" s="202"/>
      <c r="H46" s="168" t="s">
        <v>22</v>
      </c>
      <c r="I46" s="169" t="s">
        <v>23</v>
      </c>
      <c r="J46" s="217" t="s">
        <v>15</v>
      </c>
      <c r="K46" s="209" t="s">
        <v>31</v>
      </c>
      <c r="L46" s="170"/>
      <c r="M46" s="171"/>
      <c r="N46" s="122"/>
      <c r="O46" s="122"/>
      <c r="P46" s="122"/>
    </row>
    <row r="47" spans="1:16" ht="15" customHeight="1">
      <c r="A47" s="196" t="s">
        <v>16</v>
      </c>
      <c r="B47" s="197"/>
      <c r="C47" s="216"/>
      <c r="D47" s="208"/>
      <c r="E47" s="128">
        <f ca="1">+E19</f>
        <v>2016</v>
      </c>
      <c r="F47" s="172">
        <f ca="1">+F19</f>
        <v>2017</v>
      </c>
      <c r="G47" s="129">
        <f ca="1">+G19</f>
        <v>2018</v>
      </c>
      <c r="H47" s="173">
        <f ca="1">+H19</f>
        <v>2017</v>
      </c>
      <c r="I47" s="174">
        <f ca="1">+I19</f>
        <v>2018</v>
      </c>
      <c r="J47" s="218"/>
      <c r="K47" s="210"/>
      <c r="L47" s="175"/>
      <c r="M47" s="171"/>
      <c r="N47" s="122"/>
      <c r="O47" s="122"/>
      <c r="P47" s="122"/>
    </row>
    <row r="48" spans="1:16" ht="15" customHeight="1">
      <c r="A48" s="203" t="s">
        <v>58</v>
      </c>
      <c r="B48" s="204"/>
      <c r="C48" s="132" t="s">
        <v>40</v>
      </c>
      <c r="D48" s="176">
        <f>+[1]BUDGET!CIG_BUDGET_F_EDUC/11*4</f>
        <v>363.63636363636363</v>
      </c>
      <c r="E48" s="162">
        <v>2543.48</v>
      </c>
      <c r="F48" s="177">
        <v>0</v>
      </c>
      <c r="G48" s="135">
        <f>+'FEUILLE DE TRAVAIL'!H20</f>
        <v>0</v>
      </c>
      <c r="H48" s="136">
        <f>+F48/4</f>
        <v>0</v>
      </c>
      <c r="I48" s="137">
        <f>+G48/4</f>
        <v>0</v>
      </c>
      <c r="J48" s="50" t="str">
        <f>IF(H48=0,"-",(CIG_F_EDUC_1-F48)/F48)</f>
        <v>-</v>
      </c>
      <c r="K48" s="138"/>
      <c r="L48" s="84"/>
      <c r="M48" s="82"/>
      <c r="N48" s="122"/>
      <c r="O48" s="122"/>
      <c r="P48" s="122"/>
    </row>
    <row r="49" spans="1:16" ht="15.75" customHeight="1">
      <c r="A49" s="205"/>
      <c r="B49" s="206"/>
      <c r="C49" s="139" t="s">
        <v>41</v>
      </c>
      <c r="D49" s="178">
        <f>+[1]BUDGET!GAR_BUDGET_F_EDUC/11*4</f>
        <v>363.63636363636363</v>
      </c>
      <c r="E49" s="162">
        <v>372.54</v>
      </c>
      <c r="F49" s="177">
        <v>99.22</v>
      </c>
      <c r="G49" s="141">
        <f>+'FEUILLE DE TRAVAIL'!H53</f>
        <v>0</v>
      </c>
      <c r="H49" s="136">
        <f>+F49/4</f>
        <v>24.805</v>
      </c>
      <c r="I49" s="137">
        <f>+G49/4</f>
        <v>0</v>
      </c>
      <c r="J49" s="50" t="e">
        <f>IF(H49=0,"-",(GAR_F_EDUC_1-F49)/F49)</f>
        <v>#NAME?</v>
      </c>
      <c r="K49" s="138"/>
      <c r="L49" s="84"/>
      <c r="M49" s="82"/>
      <c r="N49" s="122"/>
      <c r="O49" s="122"/>
      <c r="P49" s="122"/>
    </row>
    <row r="50" spans="1:16" ht="15.75" customHeight="1">
      <c r="A50" s="205"/>
      <c r="B50" s="206"/>
      <c r="C50" s="139" t="s">
        <v>42</v>
      </c>
      <c r="D50" s="178">
        <f>+[1]BUDGET!GRI_BUDGET_F_EDUC/11*4</f>
        <v>254.54545454545453</v>
      </c>
      <c r="E50" s="162">
        <v>0</v>
      </c>
      <c r="F50" s="177">
        <v>0</v>
      </c>
      <c r="G50" s="142">
        <f>+'FEUILLE DE TRAVAIL'!H75</f>
        <v>0</v>
      </c>
      <c r="H50" s="136">
        <f t="shared" ref="H50:H56" si="14">+F50/4</f>
        <v>0</v>
      </c>
      <c r="I50" s="137">
        <f t="shared" ref="I50:I56" si="15">+G50/4</f>
        <v>0</v>
      </c>
      <c r="J50" s="50" t="str">
        <f>IF(H50=0,"-",(GRI_F_EDUC_1-F50)/F50)</f>
        <v>-</v>
      </c>
      <c r="K50" s="138"/>
      <c r="L50" s="84"/>
      <c r="M50" s="82"/>
      <c r="N50" s="122"/>
      <c r="O50" s="122"/>
      <c r="P50" s="122"/>
    </row>
    <row r="51" spans="1:16" ht="15.75" customHeight="1">
      <c r="A51" s="205"/>
      <c r="B51" s="206"/>
      <c r="C51" s="139" t="s">
        <v>43</v>
      </c>
      <c r="D51" s="178">
        <f>+[1]BUDGET!LIB_BUDGET_F_EDUC/11*4</f>
        <v>363.63636363636363</v>
      </c>
      <c r="E51" s="162">
        <v>0</v>
      </c>
      <c r="F51" s="177">
        <v>8.9700000000000006</v>
      </c>
      <c r="G51" s="143">
        <f>+'FEUILLE DE TRAVAIL'!H99</f>
        <v>0</v>
      </c>
      <c r="H51" s="136">
        <f t="shared" si="14"/>
        <v>2.2425000000000002</v>
      </c>
      <c r="I51" s="137">
        <f t="shared" si="15"/>
        <v>0</v>
      </c>
      <c r="J51" s="50" t="e">
        <f>IF(H51=0,"-",(LIB_F_EDUC_1-F51)/F51)</f>
        <v>#NAME?</v>
      </c>
      <c r="K51" s="138"/>
      <c r="L51" s="84"/>
      <c r="M51" s="82"/>
      <c r="N51" s="122"/>
      <c r="O51" s="122"/>
      <c r="P51" s="122"/>
    </row>
    <row r="52" spans="1:16" ht="15.75" customHeight="1">
      <c r="A52" s="205"/>
      <c r="B52" s="206"/>
      <c r="C52" s="139" t="s">
        <v>44</v>
      </c>
      <c r="D52" s="178">
        <f>+[1]BUDGET!MIL_BUDGET_F_EDUC/11*4</f>
        <v>0</v>
      </c>
      <c r="E52" s="162">
        <v>0</v>
      </c>
      <c r="F52" s="177">
        <v>0</v>
      </c>
      <c r="G52" s="143">
        <f>+'FEUILLE DE TRAVAIL'!H111</f>
        <v>0</v>
      </c>
      <c r="H52" s="136">
        <f t="shared" si="14"/>
        <v>0</v>
      </c>
      <c r="I52" s="137">
        <f t="shared" si="15"/>
        <v>0</v>
      </c>
      <c r="J52" s="50" t="str">
        <f>IF(H52=0,"-",(MIL_F_EDUC_1-F52)/F52)</f>
        <v>-</v>
      </c>
      <c r="K52" s="138"/>
      <c r="L52" s="84"/>
      <c r="M52" s="82"/>
      <c r="N52" s="122"/>
      <c r="O52" s="122"/>
      <c r="P52" s="122"/>
    </row>
    <row r="53" spans="1:16" ht="15.75" customHeight="1">
      <c r="A53" s="205"/>
      <c r="B53" s="206"/>
      <c r="C53" s="144" t="s">
        <v>45</v>
      </c>
      <c r="D53" s="179">
        <f>+[1]BUDGET!MIR_BUDGET_F_EDUC/11*4</f>
        <v>363.63636363636363</v>
      </c>
      <c r="E53" s="162">
        <v>350.48</v>
      </c>
      <c r="F53" s="177">
        <v>491.44</v>
      </c>
      <c r="G53" s="146">
        <f>+'FEUILLE DE TRAVAIL'!H138</f>
        <v>0</v>
      </c>
      <c r="H53" s="136">
        <f t="shared" si="14"/>
        <v>122.86</v>
      </c>
      <c r="I53" s="137">
        <f t="shared" si="15"/>
        <v>0</v>
      </c>
      <c r="J53" s="50" t="e">
        <f>IF(H53=0,"-",(MIR_F_EDUC_1-F53)/F53)</f>
        <v>#NAME?</v>
      </c>
      <c r="K53" s="138"/>
      <c r="L53" s="84"/>
      <c r="M53" s="82"/>
      <c r="N53" s="122"/>
      <c r="O53" s="122"/>
      <c r="P53" s="122"/>
    </row>
    <row r="54" spans="1:16" ht="15.75" customHeight="1">
      <c r="A54" s="205"/>
      <c r="B54" s="206"/>
      <c r="C54" s="147" t="s">
        <v>46</v>
      </c>
      <c r="D54" s="180">
        <f>+[1]BUDGET!NEC_BUDGET_F_EDUC/11*4</f>
        <v>290.90909090909093</v>
      </c>
      <c r="E54" s="162">
        <v>452.93</v>
      </c>
      <c r="F54" s="177">
        <v>2.5</v>
      </c>
      <c r="G54" s="141">
        <f>+'FEUILLE DE TRAVAIL'!H161</f>
        <v>0</v>
      </c>
      <c r="H54" s="136">
        <f t="shared" si="14"/>
        <v>0.625</v>
      </c>
      <c r="I54" s="137">
        <f t="shared" si="15"/>
        <v>0</v>
      </c>
      <c r="J54" s="50" t="e">
        <f>IF(H54=0,"-",(NEC_F_EDUC_1-F54)/F54)</f>
        <v>#NAME?</v>
      </c>
      <c r="K54" s="138"/>
      <c r="L54" s="84"/>
      <c r="M54" s="82"/>
      <c r="N54" s="122"/>
      <c r="O54" s="122"/>
      <c r="P54" s="122"/>
    </row>
    <row r="55" spans="1:16" ht="15.75" customHeight="1">
      <c r="A55" s="205"/>
      <c r="B55" s="206"/>
      <c r="C55" s="144" t="s">
        <v>47</v>
      </c>
      <c r="D55" s="179">
        <f>+[1]BUDGET!REI_BUDGET_F_EDUC/11*4</f>
        <v>400</v>
      </c>
      <c r="E55" s="162">
        <v>406.96</v>
      </c>
      <c r="F55" s="177">
        <v>295.27999999999997</v>
      </c>
      <c r="G55" s="141">
        <f>+'FEUILLE DE TRAVAIL'!H194</f>
        <v>0</v>
      </c>
      <c r="H55" s="136">
        <f t="shared" si="14"/>
        <v>73.819999999999993</v>
      </c>
      <c r="I55" s="137">
        <f t="shared" si="15"/>
        <v>0</v>
      </c>
      <c r="J55" s="50" t="e">
        <f>IF(H55=0,"-",(REI_F_EDUC_1-F55)/F55)</f>
        <v>#NAME?</v>
      </c>
      <c r="K55" s="138"/>
      <c r="L55" s="84"/>
      <c r="M55" s="82"/>
      <c r="N55" s="122"/>
      <c r="O55" s="122"/>
      <c r="P55" s="122"/>
    </row>
    <row r="56" spans="1:16" ht="16.5" customHeight="1" thickBot="1">
      <c r="A56" s="205"/>
      <c r="B56" s="206"/>
      <c r="C56" s="139" t="s">
        <v>48</v>
      </c>
      <c r="D56" s="179">
        <f>+[1]BUDGET!TAR_BUDGET_F_EDUC/11*4</f>
        <v>254.54545454545453</v>
      </c>
      <c r="E56" s="162">
        <v>157.56</v>
      </c>
      <c r="F56" s="177">
        <v>250.18</v>
      </c>
      <c r="G56" s="149">
        <f>+'FEUILLE DE TRAVAIL'!H219</f>
        <v>0</v>
      </c>
      <c r="H56" s="181">
        <f t="shared" si="14"/>
        <v>62.545000000000002</v>
      </c>
      <c r="I56" s="182">
        <f t="shared" si="15"/>
        <v>0</v>
      </c>
      <c r="J56" s="52" t="e">
        <f>IF(H56=0,"-",(TAR_F_EDUC_1-F56)/F56)</f>
        <v>#NAME?</v>
      </c>
      <c r="K56" s="138"/>
      <c r="L56" s="84"/>
      <c r="M56" s="82"/>
      <c r="N56" s="122"/>
      <c r="O56" s="122"/>
      <c r="P56" s="122"/>
    </row>
    <row r="57" spans="1:16" ht="16.2" thickBot="1">
      <c r="A57" s="198" t="s">
        <v>37</v>
      </c>
      <c r="B57" s="199"/>
      <c r="C57" s="200"/>
      <c r="D57" s="183">
        <f t="shared" ref="D57:I57" si="16">SUM(D48:D56)</f>
        <v>2654.5454545454545</v>
      </c>
      <c r="E57" s="153">
        <f t="shared" si="16"/>
        <v>4283.95</v>
      </c>
      <c r="F57" s="152">
        <f t="shared" si="16"/>
        <v>1147.5899999999999</v>
      </c>
      <c r="G57" s="163">
        <f t="shared" si="16"/>
        <v>0</v>
      </c>
      <c r="H57" s="152">
        <f t="shared" si="16"/>
        <v>286.89749999999998</v>
      </c>
      <c r="I57" s="153">
        <f t="shared" si="16"/>
        <v>0</v>
      </c>
      <c r="J57" s="51">
        <f>IF(H57=0,"-",(G57-F57)/F57)</f>
        <v>-1</v>
      </c>
      <c r="K57" s="81"/>
      <c r="L57" s="82"/>
      <c r="M57" s="82"/>
      <c r="N57" s="85"/>
      <c r="O57" s="122"/>
      <c r="P57" s="122"/>
    </row>
    <row r="58" spans="1:16" ht="15" thickBot="1">
      <c r="A58" s="195"/>
      <c r="B58" s="195"/>
      <c r="C58" s="195"/>
      <c r="D58" s="195"/>
      <c r="E58" s="195"/>
      <c r="F58" s="195"/>
      <c r="G58" s="195"/>
      <c r="H58" s="195"/>
      <c r="I58" s="195"/>
      <c r="J58" s="122"/>
      <c r="K58" s="122"/>
      <c r="L58" s="122"/>
      <c r="M58" s="122"/>
      <c r="N58" s="122"/>
      <c r="O58" s="122"/>
      <c r="P58" s="122"/>
    </row>
    <row r="59" spans="1:16" ht="15.6">
      <c r="A59" s="213" t="s">
        <v>12</v>
      </c>
      <c r="B59" s="214"/>
      <c r="C59" s="215" t="s">
        <v>13</v>
      </c>
      <c r="D59" s="207" t="s">
        <v>30</v>
      </c>
      <c r="E59" s="201" t="s">
        <v>28</v>
      </c>
      <c r="F59" s="202"/>
      <c r="G59" s="202"/>
      <c r="H59" s="168" t="s">
        <v>22</v>
      </c>
      <c r="I59" s="169" t="s">
        <v>23</v>
      </c>
      <c r="J59" s="217" t="s">
        <v>15</v>
      </c>
      <c r="K59" s="184" t="s">
        <v>29</v>
      </c>
      <c r="L59" s="184" t="s">
        <v>29</v>
      </c>
      <c r="M59" s="184" t="s">
        <v>29</v>
      </c>
      <c r="N59" s="209" t="s">
        <v>31</v>
      </c>
      <c r="O59" s="122"/>
      <c r="P59" s="122"/>
    </row>
    <row r="60" spans="1:16" ht="15.6">
      <c r="A60" s="196" t="s">
        <v>16</v>
      </c>
      <c r="B60" s="197"/>
      <c r="C60" s="216"/>
      <c r="D60" s="208"/>
      <c r="E60" s="128">
        <f ca="1">+E32</f>
        <v>2016</v>
      </c>
      <c r="F60" s="172">
        <f ca="1">+F32</f>
        <v>2017</v>
      </c>
      <c r="G60" s="129">
        <f ca="1">+G32</f>
        <v>2018</v>
      </c>
      <c r="H60" s="173">
        <f ca="1">+H32</f>
        <v>2017</v>
      </c>
      <c r="I60" s="174">
        <f ca="1">+I32</f>
        <v>2018</v>
      </c>
      <c r="J60" s="218"/>
      <c r="K60" s="185">
        <f ca="1">+E60</f>
        <v>2016</v>
      </c>
      <c r="L60" s="185">
        <f ca="1">+F60</f>
        <v>2017</v>
      </c>
      <c r="M60" s="185">
        <f ca="1">+G60</f>
        <v>2018</v>
      </c>
      <c r="N60" s="210"/>
      <c r="O60" s="122"/>
      <c r="P60" s="122"/>
    </row>
    <row r="61" spans="1:16" ht="15.75" customHeight="1">
      <c r="A61" s="203" t="s">
        <v>58</v>
      </c>
      <c r="B61" s="204"/>
      <c r="C61" s="132" t="s">
        <v>40</v>
      </c>
      <c r="D61" s="176">
        <f>+[1]BUDGET!CIG_BUDGET_F_EDUC/11*4</f>
        <v>363.63636363636363</v>
      </c>
      <c r="E61" s="162">
        <v>2543.48</v>
      </c>
      <c r="F61" s="177">
        <v>0</v>
      </c>
      <c r="G61" s="135">
        <f>+'FEUILLE DE TRAVAIL'!H21</f>
        <v>0</v>
      </c>
      <c r="H61" s="136">
        <f>+F61/4</f>
        <v>0</v>
      </c>
      <c r="I61" s="137">
        <f>+G61/4</f>
        <v>0</v>
      </c>
      <c r="J61" s="50" t="str">
        <f>IF(H61=0,"-",(CIG_REEL_F_EDUC_1-F61)/F61)</f>
        <v>-</v>
      </c>
      <c r="K61" s="86" t="str">
        <f>IF(E61&gt;E48,E61-E48,IF(E61&lt;E48,E61-E48,"-"))</f>
        <v>-</v>
      </c>
      <c r="L61" s="86" t="str">
        <f t="shared" ref="L61:M69" si="17">IF(F61&gt;F48,F61-F48,IF(F61&lt;F48,F61-F48,"-"))</f>
        <v>-</v>
      </c>
      <c r="M61" s="86" t="str">
        <f t="shared" si="17"/>
        <v>-</v>
      </c>
      <c r="N61" s="138"/>
      <c r="O61" s="122"/>
      <c r="P61" s="122"/>
    </row>
    <row r="62" spans="1:16" ht="15.75" customHeight="1">
      <c r="A62" s="205"/>
      <c r="B62" s="206"/>
      <c r="C62" s="139" t="s">
        <v>41</v>
      </c>
      <c r="D62" s="178">
        <f>+[1]BUDGET!GAR_BUDGET_F_EDUC/11*4</f>
        <v>363.63636363636363</v>
      </c>
      <c r="E62" s="162">
        <v>372.54</v>
      </c>
      <c r="F62" s="177">
        <v>99.22</v>
      </c>
      <c r="G62" s="141">
        <f>+'FEUILLE DE TRAVAIL'!H54</f>
        <v>0</v>
      </c>
      <c r="H62" s="136">
        <f>+F62/4</f>
        <v>24.805</v>
      </c>
      <c r="I62" s="137">
        <f>+G62/4</f>
        <v>0</v>
      </c>
      <c r="J62" s="50" t="e">
        <f>IF(H62=0,"-",(GAR_REEL_F_EDUC_1-F62)/F62)</f>
        <v>#NAME?</v>
      </c>
      <c r="K62" s="86" t="str">
        <f t="shared" ref="K62:K69" si="18">IF(E62&gt;E49,E62-E49,IF(E62&lt;E49,E62-E49,"-"))</f>
        <v>-</v>
      </c>
      <c r="L62" s="86" t="str">
        <f t="shared" si="17"/>
        <v>-</v>
      </c>
      <c r="M62" s="86" t="str">
        <f t="shared" si="17"/>
        <v>-</v>
      </c>
      <c r="N62" s="138"/>
      <c r="O62" s="122"/>
      <c r="P62" s="122"/>
    </row>
    <row r="63" spans="1:16" ht="15.75" customHeight="1">
      <c r="A63" s="205"/>
      <c r="B63" s="206"/>
      <c r="C63" s="139" t="s">
        <v>42</v>
      </c>
      <c r="D63" s="178">
        <f>+[1]BUDGET!GRI_BUDGET_F_EDUC/11*4</f>
        <v>254.54545454545453</v>
      </c>
      <c r="E63" s="162">
        <v>0</v>
      </c>
      <c r="F63" s="177">
        <v>0</v>
      </c>
      <c r="G63" s="142">
        <f>+'FEUILLE DE TRAVAIL'!H76</f>
        <v>0</v>
      </c>
      <c r="H63" s="136">
        <f t="shared" ref="H63:H69" si="19">+F63/4</f>
        <v>0</v>
      </c>
      <c r="I63" s="137">
        <f t="shared" ref="I63:I69" si="20">+G63/4</f>
        <v>0</v>
      </c>
      <c r="J63" s="50" t="str">
        <f>IF(H63=0,"-",(GRI_REEL_F_EDUC_1-F63)/F63)</f>
        <v>-</v>
      </c>
      <c r="K63" s="86" t="str">
        <f t="shared" si="18"/>
        <v>-</v>
      </c>
      <c r="L63" s="86" t="str">
        <f t="shared" si="17"/>
        <v>-</v>
      </c>
      <c r="M63" s="86" t="str">
        <f t="shared" si="17"/>
        <v>-</v>
      </c>
      <c r="N63" s="138"/>
      <c r="O63" s="122"/>
      <c r="P63" s="122"/>
    </row>
    <row r="64" spans="1:16" ht="15.75" customHeight="1">
      <c r="A64" s="205"/>
      <c r="B64" s="206"/>
      <c r="C64" s="139" t="s">
        <v>43</v>
      </c>
      <c r="D64" s="178">
        <f>+[1]BUDGET!LIB_BUDGET_F_EDUC/11*4</f>
        <v>363.63636363636363</v>
      </c>
      <c r="E64" s="162">
        <v>0</v>
      </c>
      <c r="F64" s="177">
        <v>8.9700000000000006</v>
      </c>
      <c r="G64" s="143">
        <f>+'FEUILLE DE TRAVAIL'!H100</f>
        <v>0</v>
      </c>
      <c r="H64" s="136">
        <f t="shared" si="19"/>
        <v>2.2425000000000002</v>
      </c>
      <c r="I64" s="137">
        <f t="shared" si="20"/>
        <v>0</v>
      </c>
      <c r="J64" s="50" t="e">
        <f>IF(H64=0,"-",(LIB_REEL_F_EDUC_1-F64)/F64)</f>
        <v>#NAME?</v>
      </c>
      <c r="K64" s="86" t="str">
        <f t="shared" si="18"/>
        <v>-</v>
      </c>
      <c r="L64" s="86" t="str">
        <f t="shared" si="17"/>
        <v>-</v>
      </c>
      <c r="M64" s="86" t="str">
        <f t="shared" si="17"/>
        <v>-</v>
      </c>
      <c r="N64" s="138"/>
      <c r="O64" s="122"/>
      <c r="P64" s="122"/>
    </row>
    <row r="65" spans="1:16" ht="15.75" customHeight="1">
      <c r="A65" s="205"/>
      <c r="B65" s="206"/>
      <c r="C65" s="139" t="s">
        <v>44</v>
      </c>
      <c r="D65" s="178">
        <f>+[1]BUDGET!MIL_BUDGET_F_EDUC/11*4</f>
        <v>0</v>
      </c>
      <c r="E65" s="162">
        <v>0</v>
      </c>
      <c r="F65" s="177">
        <v>0</v>
      </c>
      <c r="G65" s="143">
        <f>+'FEUILLE DE TRAVAIL'!H114</f>
        <v>0</v>
      </c>
      <c r="H65" s="136">
        <f t="shared" si="19"/>
        <v>0</v>
      </c>
      <c r="I65" s="137">
        <f t="shared" si="20"/>
        <v>0</v>
      </c>
      <c r="J65" s="50" t="str">
        <f>IF(H65=0,"-",(MIL_REEL_F_EDUC_1-F65)/F65)</f>
        <v>-</v>
      </c>
      <c r="K65" s="86" t="str">
        <f t="shared" si="18"/>
        <v>-</v>
      </c>
      <c r="L65" s="86" t="str">
        <f t="shared" si="17"/>
        <v>-</v>
      </c>
      <c r="M65" s="86" t="str">
        <f t="shared" si="17"/>
        <v>-</v>
      </c>
      <c r="N65" s="138"/>
      <c r="O65" s="122"/>
      <c r="P65" s="122"/>
    </row>
    <row r="66" spans="1:16" ht="15.75" customHeight="1">
      <c r="A66" s="205"/>
      <c r="B66" s="206"/>
      <c r="C66" s="144" t="s">
        <v>45</v>
      </c>
      <c r="D66" s="179">
        <f>+[1]BUDGET!MIR_BUDGET_F_EDUC/11*4</f>
        <v>363.63636363636363</v>
      </c>
      <c r="E66" s="162">
        <v>350.48</v>
      </c>
      <c r="F66" s="177">
        <v>532.91999999999996</v>
      </c>
      <c r="G66" s="146">
        <f>+'FEUILLE DE TRAVAIL'!H139</f>
        <v>0</v>
      </c>
      <c r="H66" s="136">
        <f t="shared" si="19"/>
        <v>133.22999999999999</v>
      </c>
      <c r="I66" s="137">
        <f t="shared" si="20"/>
        <v>0</v>
      </c>
      <c r="J66" s="50" t="e">
        <f>IF(H66=0,"-",(MIR_REEL_F_EDUC_1-F66)/F66)</f>
        <v>#NAME?</v>
      </c>
      <c r="K66" s="86" t="str">
        <f t="shared" si="18"/>
        <v>-</v>
      </c>
      <c r="L66" s="86">
        <f t="shared" si="17"/>
        <v>41.479999999999961</v>
      </c>
      <c r="M66" s="86" t="str">
        <f>IF(G66&gt;G53,G66-G53,IF(G66&lt;G53,G66-G53,"-"))</f>
        <v>-</v>
      </c>
      <c r="N66" s="138"/>
      <c r="O66" s="122"/>
      <c r="P66" s="122"/>
    </row>
    <row r="67" spans="1:16" ht="15.75" customHeight="1">
      <c r="A67" s="205"/>
      <c r="B67" s="206"/>
      <c r="C67" s="147" t="s">
        <v>46</v>
      </c>
      <c r="D67" s="180">
        <f>+[1]BUDGET!NEC_BUDGET_F_EDUC/11*4</f>
        <v>290.90909090909093</v>
      </c>
      <c r="E67" s="162">
        <v>452.93</v>
      </c>
      <c r="F67" s="177">
        <v>216.64</v>
      </c>
      <c r="G67" s="141">
        <f>+'FEUILLE DE TRAVAIL'!H164</f>
        <v>0</v>
      </c>
      <c r="H67" s="136">
        <f t="shared" si="19"/>
        <v>54.16</v>
      </c>
      <c r="I67" s="137">
        <f t="shared" si="20"/>
        <v>0</v>
      </c>
      <c r="J67" s="50" t="e">
        <f>IF(H67=0,"-",(NEC_REEL_F_EDUC_1-F67)/F67)</f>
        <v>#NAME?</v>
      </c>
      <c r="K67" s="86" t="str">
        <f t="shared" si="18"/>
        <v>-</v>
      </c>
      <c r="L67" s="86">
        <f t="shared" si="17"/>
        <v>214.14</v>
      </c>
      <c r="M67" s="86" t="str">
        <f t="shared" si="17"/>
        <v>-</v>
      </c>
      <c r="N67" s="138"/>
      <c r="O67" s="122"/>
      <c r="P67" s="122"/>
    </row>
    <row r="68" spans="1:16" ht="15.75" customHeight="1">
      <c r="A68" s="205"/>
      <c r="B68" s="206"/>
      <c r="C68" s="144" t="s">
        <v>47</v>
      </c>
      <c r="D68" s="179">
        <f>+[1]BUDGET!REI_BUDGET_F_EDUC/11*4</f>
        <v>400</v>
      </c>
      <c r="E68" s="162">
        <v>406.96</v>
      </c>
      <c r="F68" s="177">
        <v>421.51</v>
      </c>
      <c r="G68" s="141">
        <f>+'FEUILLE DE TRAVAIL'!H197</f>
        <v>0</v>
      </c>
      <c r="H68" s="136">
        <f t="shared" si="19"/>
        <v>105.3775</v>
      </c>
      <c r="I68" s="137">
        <f t="shared" si="20"/>
        <v>0</v>
      </c>
      <c r="J68" s="50" t="e">
        <f>IF(H68=0,"-",(REI_REEL_F_EDUC_1-F68)/F68)</f>
        <v>#NAME?</v>
      </c>
      <c r="K68" s="86" t="str">
        <f t="shared" si="18"/>
        <v>-</v>
      </c>
      <c r="L68" s="86">
        <f t="shared" si="17"/>
        <v>126.23000000000002</v>
      </c>
      <c r="M68" s="86" t="str">
        <f t="shared" si="17"/>
        <v>-</v>
      </c>
      <c r="N68" s="138"/>
      <c r="O68" s="122"/>
      <c r="P68" s="122"/>
    </row>
    <row r="69" spans="1:16" ht="15.75" customHeight="1" thickBot="1">
      <c r="A69" s="205"/>
      <c r="B69" s="206"/>
      <c r="C69" s="139" t="s">
        <v>48</v>
      </c>
      <c r="D69" s="179">
        <f>+[1]BUDGET!TAR_BUDGET_F_EDUC/11*4</f>
        <v>254.54545454545453</v>
      </c>
      <c r="E69" s="162">
        <v>157.56</v>
      </c>
      <c r="F69" s="177">
        <v>351.96</v>
      </c>
      <c r="G69" s="149">
        <f>+'FEUILLE DE TRAVAIL'!H222</f>
        <v>0</v>
      </c>
      <c r="H69" s="181">
        <f t="shared" si="19"/>
        <v>87.99</v>
      </c>
      <c r="I69" s="182">
        <f t="shared" si="20"/>
        <v>0</v>
      </c>
      <c r="J69" s="52" t="e">
        <f>IF(H69=0,"-",(TAR_REEL_F_EDUC_1-F69)/F69)</f>
        <v>#NAME?</v>
      </c>
      <c r="K69" s="86" t="str">
        <f t="shared" si="18"/>
        <v>-</v>
      </c>
      <c r="L69" s="86">
        <f t="shared" si="17"/>
        <v>101.77999999999997</v>
      </c>
      <c r="M69" s="86" t="str">
        <f t="shared" si="17"/>
        <v>-</v>
      </c>
      <c r="N69" s="138"/>
      <c r="O69" s="122"/>
      <c r="P69" s="122"/>
    </row>
    <row r="70" spans="1:16" ht="16.2" thickBot="1">
      <c r="A70" s="198" t="s">
        <v>36</v>
      </c>
      <c r="B70" s="199"/>
      <c r="C70" s="200"/>
      <c r="D70" s="183">
        <f t="shared" ref="D70:I70" si="21">SUM(D61:D69)</f>
        <v>2654.5454545454545</v>
      </c>
      <c r="E70" s="153">
        <f t="shared" si="21"/>
        <v>4283.95</v>
      </c>
      <c r="F70" s="152">
        <f t="shared" si="21"/>
        <v>1631.2199999999998</v>
      </c>
      <c r="G70" s="163">
        <f t="shared" si="21"/>
        <v>0</v>
      </c>
      <c r="H70" s="152">
        <f t="shared" si="21"/>
        <v>407.80499999999995</v>
      </c>
      <c r="I70" s="153">
        <f t="shared" si="21"/>
        <v>0</v>
      </c>
      <c r="J70" s="88">
        <f>IF(H70=0,"-",(G70-F70)/F70)</f>
        <v>-1</v>
      </c>
      <c r="K70" s="89">
        <f>SUM(K61:K69)</f>
        <v>0</v>
      </c>
      <c r="L70" s="89">
        <f>SUM(L61:L69)</f>
        <v>483.62999999999994</v>
      </c>
      <c r="M70" s="89">
        <f>SUM(M61:M69)</f>
        <v>0</v>
      </c>
      <c r="N70" s="49"/>
      <c r="O70" s="122"/>
      <c r="P70" s="122"/>
    </row>
  </sheetData>
  <mergeCells count="52">
    <mergeCell ref="N59:N60"/>
    <mergeCell ref="A60:B60"/>
    <mergeCell ref="A61:B69"/>
    <mergeCell ref="A70:C70"/>
    <mergeCell ref="A59:B59"/>
    <mergeCell ref="C59:C60"/>
    <mergeCell ref="D59:D60"/>
    <mergeCell ref="E59:G59"/>
    <mergeCell ref="J59:J60"/>
    <mergeCell ref="J31:J32"/>
    <mergeCell ref="N31:N32"/>
    <mergeCell ref="A32:B32"/>
    <mergeCell ref="A33:B41"/>
    <mergeCell ref="A42:C42"/>
    <mergeCell ref="A1:N1"/>
    <mergeCell ref="A16:N16"/>
    <mergeCell ref="A44:N44"/>
    <mergeCell ref="K3:K4"/>
    <mergeCell ref="K18:K19"/>
    <mergeCell ref="A30:J30"/>
    <mergeCell ref="E17:G17"/>
    <mergeCell ref="A18:B18"/>
    <mergeCell ref="C18:C19"/>
    <mergeCell ref="E18:G18"/>
    <mergeCell ref="J18:J19"/>
    <mergeCell ref="A19:B19"/>
    <mergeCell ref="A31:B31"/>
    <mergeCell ref="C31:C32"/>
    <mergeCell ref="D31:D32"/>
    <mergeCell ref="E31:G31"/>
    <mergeCell ref="K46:K47"/>
    <mergeCell ref="E3:G3"/>
    <mergeCell ref="J3:J4"/>
    <mergeCell ref="A4:B4"/>
    <mergeCell ref="A3:B3"/>
    <mergeCell ref="C3:C4"/>
    <mergeCell ref="D3:D4"/>
    <mergeCell ref="A46:B46"/>
    <mergeCell ref="C46:C47"/>
    <mergeCell ref="J46:J47"/>
    <mergeCell ref="A5:B13"/>
    <mergeCell ref="A20:B28"/>
    <mergeCell ref="A45:I45"/>
    <mergeCell ref="D18:D19"/>
    <mergeCell ref="A14:C14"/>
    <mergeCell ref="A29:C29"/>
    <mergeCell ref="A58:I58"/>
    <mergeCell ref="A47:B47"/>
    <mergeCell ref="A57:C57"/>
    <mergeCell ref="E46:G46"/>
    <mergeCell ref="A48:B56"/>
    <mergeCell ref="D46:D47"/>
  </mergeCells>
  <conditionalFormatting sqref="D5:D13">
    <cfRule type="expression" dxfId="4" priority="5">
      <formula>$G5&gt;$D5</formula>
    </cfRule>
  </conditionalFormatting>
  <conditionalFormatting sqref="D20:D28">
    <cfRule type="expression" dxfId="3" priority="4">
      <formula>$G20&gt;$D20</formula>
    </cfRule>
  </conditionalFormatting>
  <conditionalFormatting sqref="D48:D56">
    <cfRule type="expression" dxfId="2" priority="3">
      <formula>$G48&gt;$D48</formula>
    </cfRule>
  </conditionalFormatting>
  <conditionalFormatting sqref="D33:D41">
    <cfRule type="expression" dxfId="1" priority="2">
      <formula>$G33&gt;$D33</formula>
    </cfRule>
  </conditionalFormatting>
  <conditionalFormatting sqref="D61:D69">
    <cfRule type="expression" dxfId="0" priority="1">
      <formula>$G61&gt;$D61</formula>
    </cfRule>
  </conditionalFormatting>
  <printOptions horizontalCentered="1"/>
  <pageMargins left="0.39370078740157483" right="0.39370078740157483" top="0.59055118110236227" bottom="0.59055118110236227" header="0.19685039370078741" footer="0.19685039370078741"/>
  <pageSetup scale="55" orientation="portrait" r:id="rId1"/>
  <headerFooter>
    <oddHeader>&amp;C&amp;"-,Gras"&amp;12 60632001 - FOURNITURE EDUCATIVE</oddHeader>
    <oddFooter>&amp;LSANDRINE&amp;C&amp;Z&amp;F&amp;R&amp;D &amp;T</oddFooter>
  </headerFooter>
  <colBreaks count="1" manualBreakCount="1">
    <brk id="14" max="1048575" man="1"/>
  </colBreaks>
  <legacyDrawing r:id="rId2"/>
  <controls>
    <control shapeId="6145" r:id="rId3" name="CommandButton1"/>
  </controls>
  <extLst xmlns:x14="http://schemas.microsoft.com/office/spreadsheetml/2009/9/main">
    <ext uri="{05C60535-1F16-4fd2-B633-F4F36F0B64E0}">
      <x14:sparklineGroups xmlns:xm="http://schemas.microsoft.com/office/excel/2006/main"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CHARGE!E5:G5</xm:f>
              <xm:sqref>K5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CHARGE!E20:G20</xm:f>
              <xm:sqref>K20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CHARGE!E6:G6</xm:f>
              <xm:sqref>K6</xm:sqref>
            </x14:sparkline>
            <x14:sparkline>
              <xm:f>CHARGE!E7:G7</xm:f>
              <xm:sqref>K7</xm:sqref>
            </x14:sparkline>
            <x14:sparkline>
              <xm:f>CHARGE!E8:G8</xm:f>
              <xm:sqref>K8</xm:sqref>
            </x14:sparkline>
            <x14:sparkline>
              <xm:f>CHARGE!E9:G9</xm:f>
              <xm:sqref>K9</xm:sqref>
            </x14:sparkline>
            <x14:sparkline>
              <xm:f>CHARGE!E10:G10</xm:f>
              <xm:sqref>K10</xm:sqref>
            </x14:sparkline>
            <x14:sparkline>
              <xm:f>CHARGE!E11:G11</xm:f>
              <xm:sqref>K11</xm:sqref>
            </x14:sparkline>
            <x14:sparkline>
              <xm:f>CHARGE!E12:G12</xm:f>
              <xm:sqref>K12</xm:sqref>
            </x14:sparkline>
            <x14:sparkline>
              <xm:f>CHARGE!E13:G13</xm:f>
              <xm:sqref>K13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CHARGE!E49:G49</xm:f>
              <xm:sqref>K49</xm:sqref>
            </x14:sparkline>
            <x14:sparkline>
              <xm:f>CHARGE!E50:G50</xm:f>
              <xm:sqref>K50</xm:sqref>
            </x14:sparkline>
            <x14:sparkline>
              <xm:f>CHARGE!E51:G51</xm:f>
              <xm:sqref>K51</xm:sqref>
            </x14:sparkline>
            <x14:sparkline>
              <xm:f>CHARGE!E52:G52</xm:f>
              <xm:sqref>K52</xm:sqref>
            </x14:sparkline>
            <x14:sparkline>
              <xm:f>CHARGE!E53:G53</xm:f>
              <xm:sqref>K53</xm:sqref>
            </x14:sparkline>
            <x14:sparkline>
              <xm:f>CHARGE!E54:G54</xm:f>
              <xm:sqref>K54</xm:sqref>
            </x14:sparkline>
            <x14:sparkline>
              <xm:f>CHARGE!E55:G55</xm:f>
              <xm:sqref>K55</xm:sqref>
            </x14:sparkline>
            <x14:sparkline>
              <xm:f>CHARGE!E56:G56</xm:f>
              <xm:sqref>K56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CHARGE!E48:G48</xm:f>
              <xm:sqref>K48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CHARGE!E21:G21</xm:f>
              <xm:sqref>K21</xm:sqref>
            </x14:sparkline>
            <x14:sparkline>
              <xm:f>CHARGE!E22:G22</xm:f>
              <xm:sqref>K22</xm:sqref>
            </x14:sparkline>
            <x14:sparkline>
              <xm:f>CHARGE!E23:G23</xm:f>
              <xm:sqref>K23</xm:sqref>
            </x14:sparkline>
            <x14:sparkline>
              <xm:f>CHARGE!E24:G24</xm:f>
              <xm:sqref>K24</xm:sqref>
            </x14:sparkline>
            <x14:sparkline>
              <xm:f>CHARGE!E25:G25</xm:f>
              <xm:sqref>K25</xm:sqref>
            </x14:sparkline>
            <x14:sparkline>
              <xm:f>CHARGE!E26:G26</xm:f>
              <xm:sqref>K26</xm:sqref>
            </x14:sparkline>
            <x14:sparkline>
              <xm:f>CHARGE!E27:G27</xm:f>
              <xm:sqref>K27</xm:sqref>
            </x14:sparkline>
            <x14:sparkline>
              <xm:f>CHARGE!E28:G28</xm:f>
              <xm:sqref>K28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CHARGE!E33:G33</xm:f>
              <xm:sqref>N33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CHARGE!E34:G34</xm:f>
              <xm:sqref>N34</xm:sqref>
            </x14:sparkline>
            <x14:sparkline>
              <xm:f>CHARGE!E35:G35</xm:f>
              <xm:sqref>N35</xm:sqref>
            </x14:sparkline>
            <x14:sparkline>
              <xm:f>CHARGE!E36:G36</xm:f>
              <xm:sqref>N36</xm:sqref>
            </x14:sparkline>
            <x14:sparkline>
              <xm:f>CHARGE!E37:G37</xm:f>
              <xm:sqref>N37</xm:sqref>
            </x14:sparkline>
            <x14:sparkline>
              <xm:f>CHARGE!E38:G38</xm:f>
              <xm:sqref>N38</xm:sqref>
            </x14:sparkline>
            <x14:sparkline>
              <xm:f>CHARGE!E39:G39</xm:f>
              <xm:sqref>N39</xm:sqref>
            </x14:sparkline>
            <x14:sparkline>
              <xm:f>CHARGE!E40:G40</xm:f>
              <xm:sqref>N40</xm:sqref>
            </x14:sparkline>
            <x14:sparkline>
              <xm:f>CHARGE!E41:G41</xm:f>
              <xm:sqref>N41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CHARGE!E61:G61</xm:f>
              <xm:sqref>N61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CHARGE!E62:G62</xm:f>
              <xm:sqref>N62</xm:sqref>
            </x14:sparkline>
            <x14:sparkline>
              <xm:f>CHARGE!E63:G63</xm:f>
              <xm:sqref>N63</xm:sqref>
            </x14:sparkline>
            <x14:sparkline>
              <xm:f>CHARGE!E64:G64</xm:f>
              <xm:sqref>N64</xm:sqref>
            </x14:sparkline>
            <x14:sparkline>
              <xm:f>CHARGE!E65:G65</xm:f>
              <xm:sqref>N65</xm:sqref>
            </x14:sparkline>
            <x14:sparkline>
              <xm:f>CHARGE!E66:G66</xm:f>
              <xm:sqref>N66</xm:sqref>
            </x14:sparkline>
            <x14:sparkline>
              <xm:f>CHARGE!E67:G67</xm:f>
              <xm:sqref>N67</xm:sqref>
            </x14:sparkline>
            <x14:sparkline>
              <xm:f>CHARGE!E68:G68</xm:f>
              <xm:sqref>N68</xm:sqref>
            </x14:sparkline>
            <x14:sparkline>
              <xm:f>CHARGE!E69:G69</xm:f>
              <xm:sqref>N69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SITU 1</vt:lpstr>
      <vt:lpstr>SITU 2</vt:lpstr>
      <vt:lpstr>BILAN</vt:lpstr>
      <vt:lpstr>FEUILLE DE TRAVAIL</vt:lpstr>
      <vt:lpstr>CHARGE</vt:lpstr>
      <vt:lpstr>CHARGE!Zone_d_impression</vt:lpstr>
      <vt:lpstr>'SITU 1'!Zone_d_impression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anonyme</cp:lastModifiedBy>
  <cp:lastPrinted>2018-02-05T12:19:34Z</cp:lastPrinted>
  <dcterms:created xsi:type="dcterms:W3CDTF">2014-04-10T11:33:22Z</dcterms:created>
  <dcterms:modified xsi:type="dcterms:W3CDTF">2018-03-13T03:10:06Z</dcterms:modified>
</cp:coreProperties>
</file>