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Default Extension="png" ContentType="image/png"/>
  <Override PartName="/xl/activeX/activeX4.bin" ContentType="application/vnd.ms-office.activeX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2376" windowHeight="1116" tabRatio="602" activeTab="2"/>
  </bookViews>
  <sheets>
    <sheet name="." sheetId="5" r:id="rId1"/>
    <sheet name="Base_Sinistre" sheetId="2" r:id="rId2"/>
    <sheet name="Base_Epave" sheetId="9" r:id="rId3"/>
    <sheet name="Modèle_Sinistre" sheetId="1" r:id="rId4"/>
    <sheet name="Modèle_Epave" sheetId="10" r:id="rId5"/>
    <sheet name="Autorisation" sheetId="3" r:id="rId6"/>
    <sheet name="Reseaux" sheetId="6" r:id="rId7"/>
    <sheet name="Récap" sheetId="8" r:id="rId8"/>
    <sheet name="liste expert" sheetId="11" r:id="rId9"/>
  </sheets>
  <externalReferences>
    <externalReference r:id="rId10"/>
    <externalReference r:id="rId11"/>
    <externalReference r:id="rId12"/>
    <externalReference r:id="rId13"/>
    <externalReference r:id="rId14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2">'[3]URSSAF PAGE SAISIE'!#REF!</definedName>
    <definedName name="base100CPAcsgcrds">'[3]URSSAF PAGE SAISIE'!#REF!</definedName>
    <definedName name="base97CPAcsgcrds" localSheetId="2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2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2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2">'[3]URSSAF PAGE SAISIE'!#REF!</definedName>
    <definedName name="basececplafonnee">'[3]URSSAF PAGE SAISIE'!#REF!</definedName>
    <definedName name="basecectotalite" localSheetId="2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2">[1]BORDEREAU!#REF!</definedName>
    <definedName name="basehscaeT">[1]BORDEREAU!#REF!</definedName>
    <definedName name="basehscaplafonnée" localSheetId="2">'[3]URSSAF PAGE SAISIE'!#REF!</definedName>
    <definedName name="basehscaplafonnée">'[3]URSSAF PAGE SAISIE'!#REF!</definedName>
    <definedName name="basehscaT" localSheetId="2">'[3]URSSAF PAGE SAISIE'!#REF!</definedName>
    <definedName name="basehscaT">'[3]URSSAF PAGE SAISIE'!#REF!</definedName>
    <definedName name="basehscecplafonnée" localSheetId="2">'[3]URSSAF PAGE SAISIE'!#REF!</definedName>
    <definedName name="basehscecplafonnée">'[3]URSSAF PAGE SAISIE'!#REF!</definedName>
    <definedName name="basehscecT" localSheetId="2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2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2">Tableau1[agence]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Expert">'liste expert'!$A$2:$A$434</definedName>
    <definedName name="Fourniture" localSheetId="2">Base_Epave!#REF!</definedName>
    <definedName name="Fourniture">Base_Sinistre!$M$14:$M$21</definedName>
    <definedName name="ircantectot">[1]IRCANTEC!$D$31</definedName>
    <definedName name="listeagence">Reseaux!$A$2:$A$262</definedName>
    <definedName name="listeDR" localSheetId="2">Tableau1[agence]</definedName>
    <definedName name="listeDR">Tableau1[agence]</definedName>
    <definedName name="listeexpert">'liste expert'!$A$2:$A$434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2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3">Modèle_Sinistre!$B$1:$G$53</definedName>
  </definedNames>
  <calcPr calcId="125725"/>
</workbook>
</file>

<file path=xl/calcChain.xml><?xml version="1.0" encoding="utf-8"?>
<calcChain xmlns="http://schemas.openxmlformats.org/spreadsheetml/2006/main">
  <c r="F19" i="9"/>
  <c r="F13"/>
  <c r="E9"/>
  <c r="J24" i="2" l="1"/>
  <c r="I11"/>
  <c r="E21" i="10" l="1"/>
  <c r="E24" s="1"/>
  <c r="F13"/>
  <c r="G1"/>
  <c r="F13" i="1" l="1"/>
  <c r="E21" l="1"/>
  <c r="E24" s="1"/>
  <c r="D25" i="2" l="1"/>
  <c r="D24"/>
  <c r="M12" i="1" l="1"/>
  <c r="E16" i="9"/>
  <c r="F15" s="1"/>
  <c r="F20" i="2"/>
  <c r="D18" i="9" l="1"/>
  <c r="F16" l="1"/>
  <c r="E16" i="2"/>
  <c r="F18" i="9" l="1"/>
  <c r="G17" i="2"/>
  <c r="G16"/>
  <c r="F14" l="1"/>
  <c r="G10" l="1"/>
  <c r="G9"/>
  <c r="F13"/>
  <c r="F18" s="1"/>
  <c r="A222" i="8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C3" i="6"/>
  <c r="F262" s="1" a="1"/>
  <c r="F262" s="1"/>
  <c r="C2"/>
  <c r="E2" s="1"/>
  <c r="B5" i="5"/>
  <c r="G1" i="1"/>
  <c r="I24" i="2"/>
  <c r="H24"/>
  <c r="G23"/>
  <c r="G19"/>
  <c r="G14"/>
  <c r="G12"/>
  <c r="G11"/>
  <c r="G8"/>
  <c r="F21" l="1"/>
  <c r="G20"/>
  <c r="G13"/>
  <c r="G18" s="1"/>
  <c r="F3" i="6" a="1"/>
  <c r="F3" s="1"/>
  <c r="F4" a="1"/>
  <c r="F4" s="1"/>
  <c r="F5" a="1"/>
  <c r="F5" s="1"/>
  <c r="F6" a="1"/>
  <c r="F6" s="1"/>
  <c r="F8" a="1"/>
  <c r="F8" s="1"/>
  <c r="F10" a="1"/>
  <c r="F10" s="1"/>
  <c r="F12" a="1"/>
  <c r="F12" s="1"/>
  <c r="F14" a="1"/>
  <c r="F14" s="1"/>
  <c r="F16" a="1"/>
  <c r="F16" s="1"/>
  <c r="F18" a="1"/>
  <c r="F18" s="1"/>
  <c r="F20" a="1"/>
  <c r="F20" s="1"/>
  <c r="F22" a="1"/>
  <c r="F22" s="1"/>
  <c r="F24" a="1"/>
  <c r="F24" s="1"/>
  <c r="F26" a="1"/>
  <c r="F26" s="1"/>
  <c r="F28" a="1"/>
  <c r="F28" s="1"/>
  <c r="F30" a="1"/>
  <c r="F30" s="1"/>
  <c r="F32" a="1"/>
  <c r="F32" s="1"/>
  <c r="F34" a="1"/>
  <c r="F34" s="1"/>
  <c r="F36" a="1"/>
  <c r="F36" s="1"/>
  <c r="F38" a="1"/>
  <c r="F38" s="1"/>
  <c r="F40" a="1"/>
  <c r="F40" s="1"/>
  <c r="F42" a="1"/>
  <c r="F42" s="1"/>
  <c r="F44" a="1"/>
  <c r="F44" s="1"/>
  <c r="F46" a="1"/>
  <c r="F46" s="1"/>
  <c r="F48" a="1"/>
  <c r="F48" s="1"/>
  <c r="F50" a="1"/>
  <c r="F50" s="1"/>
  <c r="F52" a="1"/>
  <c r="F52" s="1"/>
  <c r="F54" a="1"/>
  <c r="F54" s="1"/>
  <c r="F56" a="1"/>
  <c r="F56" s="1"/>
  <c r="F58" a="1"/>
  <c r="F58" s="1"/>
  <c r="F60" a="1"/>
  <c r="F60" s="1"/>
  <c r="F62" a="1"/>
  <c r="F62" s="1"/>
  <c r="F64" a="1"/>
  <c r="F64" s="1"/>
  <c r="F66" a="1"/>
  <c r="F66" s="1"/>
  <c r="F68" a="1"/>
  <c r="F68" s="1"/>
  <c r="F70" a="1"/>
  <c r="F70" s="1"/>
  <c r="F72" a="1"/>
  <c r="F72" s="1"/>
  <c r="F74" a="1"/>
  <c r="F74" s="1"/>
  <c r="F76" a="1"/>
  <c r="F76" s="1"/>
  <c r="F78" a="1"/>
  <c r="F78" s="1"/>
  <c r="F80" a="1"/>
  <c r="F80" s="1"/>
  <c r="F82" a="1"/>
  <c r="F82" s="1"/>
  <c r="F84" a="1"/>
  <c r="F84" s="1"/>
  <c r="F86" a="1"/>
  <c r="F86" s="1"/>
  <c r="F88" a="1"/>
  <c r="F88" s="1"/>
  <c r="F90" a="1"/>
  <c r="F90" s="1"/>
  <c r="F92" a="1"/>
  <c r="F92" s="1"/>
  <c r="F94" a="1"/>
  <c r="F94" s="1"/>
  <c r="F96" a="1"/>
  <c r="F96" s="1"/>
  <c r="F98" a="1"/>
  <c r="F98" s="1"/>
  <c r="F100" a="1"/>
  <c r="F100" s="1"/>
  <c r="F102" a="1"/>
  <c r="F102" s="1"/>
  <c r="F104" a="1"/>
  <c r="F104" s="1"/>
  <c r="F106" a="1"/>
  <c r="F106" s="1"/>
  <c r="F108" a="1"/>
  <c r="F108" s="1"/>
  <c r="F110" a="1"/>
  <c r="F110" s="1"/>
  <c r="F112" a="1"/>
  <c r="F112" s="1"/>
  <c r="F114" a="1"/>
  <c r="F114" s="1"/>
  <c r="F116" a="1"/>
  <c r="F116" s="1"/>
  <c r="F118" a="1"/>
  <c r="F118" s="1"/>
  <c r="F120" a="1"/>
  <c r="F120" s="1"/>
  <c r="F122" a="1"/>
  <c r="F122" s="1"/>
  <c r="F124" a="1"/>
  <c r="F124" s="1"/>
  <c r="F126" a="1"/>
  <c r="F126" s="1"/>
  <c r="F128" a="1"/>
  <c r="F128" s="1"/>
  <c r="F130" a="1"/>
  <c r="F130" s="1"/>
  <c r="F132" a="1"/>
  <c r="F132" s="1"/>
  <c r="F134" a="1"/>
  <c r="F134" s="1"/>
  <c r="F136" a="1"/>
  <c r="F136" s="1"/>
  <c r="F138" a="1"/>
  <c r="F138" s="1"/>
  <c r="F140" a="1"/>
  <c r="F140" s="1"/>
  <c r="F142" a="1"/>
  <c r="F142" s="1"/>
  <c r="F144" a="1"/>
  <c r="F144" s="1"/>
  <c r="F146" a="1"/>
  <c r="F146" s="1"/>
  <c r="F148" a="1"/>
  <c r="F148" s="1"/>
  <c r="F150" a="1"/>
  <c r="F150" s="1"/>
  <c r="F152" a="1"/>
  <c r="F152" s="1"/>
  <c r="F154" a="1"/>
  <c r="F154" s="1"/>
  <c r="F156" a="1"/>
  <c r="F156" s="1"/>
  <c r="F158" a="1"/>
  <c r="F158" s="1"/>
  <c r="F160" a="1"/>
  <c r="F160" s="1"/>
  <c r="F162" a="1"/>
  <c r="F162" s="1"/>
  <c r="F164" a="1"/>
  <c r="F164" s="1"/>
  <c r="F166" a="1"/>
  <c r="F166" s="1"/>
  <c r="F168" a="1"/>
  <c r="F168" s="1"/>
  <c r="F170" a="1"/>
  <c r="F170" s="1"/>
  <c r="F172" a="1"/>
  <c r="F172" s="1"/>
  <c r="F174" a="1"/>
  <c r="F174" s="1"/>
  <c r="F176" a="1"/>
  <c r="F176" s="1"/>
  <c r="F178" a="1"/>
  <c r="F178" s="1"/>
  <c r="F180" a="1"/>
  <c r="F180" s="1"/>
  <c r="F182" a="1"/>
  <c r="F182" s="1"/>
  <c r="F184" a="1"/>
  <c r="F184" s="1"/>
  <c r="F186" a="1"/>
  <c r="F186" s="1"/>
  <c r="F188" a="1"/>
  <c r="F188" s="1"/>
  <c r="F190" a="1"/>
  <c r="F190" s="1"/>
  <c r="F192" a="1"/>
  <c r="F192" s="1"/>
  <c r="F194" a="1"/>
  <c r="F194" s="1"/>
  <c r="F196" a="1"/>
  <c r="F196" s="1"/>
  <c r="F198" a="1"/>
  <c r="F198" s="1"/>
  <c r="F200" a="1"/>
  <c r="F200" s="1"/>
  <c r="F202" a="1"/>
  <c r="F202" s="1"/>
  <c r="F204" a="1"/>
  <c r="F204" s="1"/>
  <c r="F206" a="1"/>
  <c r="F206" s="1"/>
  <c r="F208" a="1"/>
  <c r="F208" s="1"/>
  <c r="F210" a="1"/>
  <c r="F210" s="1"/>
  <c r="F212" a="1"/>
  <c r="F212" s="1"/>
  <c r="F214" a="1"/>
  <c r="F214" s="1"/>
  <c r="F216" a="1"/>
  <c r="F216" s="1"/>
  <c r="F218" a="1"/>
  <c r="F218" s="1"/>
  <c r="F220" a="1"/>
  <c r="F220" s="1"/>
  <c r="F222" a="1"/>
  <c r="F222" s="1"/>
  <c r="F224" a="1"/>
  <c r="F224" s="1"/>
  <c r="F226" a="1"/>
  <c r="F226" s="1"/>
  <c r="F228" a="1"/>
  <c r="F228" s="1"/>
  <c r="F230" a="1"/>
  <c r="F230" s="1"/>
  <c r="F232" a="1"/>
  <c r="F232" s="1"/>
  <c r="F234" a="1"/>
  <c r="F234" s="1"/>
  <c r="F236" a="1"/>
  <c r="F236" s="1"/>
  <c r="F238" a="1"/>
  <c r="F238" s="1"/>
  <c r="F240" a="1"/>
  <c r="F240" s="1"/>
  <c r="F242" a="1"/>
  <c r="F242" s="1"/>
  <c r="F244" a="1"/>
  <c r="F244" s="1"/>
  <c r="F246" a="1"/>
  <c r="F246" s="1"/>
  <c r="F248" a="1"/>
  <c r="F248" s="1"/>
  <c r="F250" a="1"/>
  <c r="F250" s="1"/>
  <c r="F252" a="1"/>
  <c r="F252" s="1"/>
  <c r="F254" a="1"/>
  <c r="F254" s="1"/>
  <c r="F256" a="1"/>
  <c r="F256" s="1"/>
  <c r="F258" a="1"/>
  <c r="F258" s="1"/>
  <c r="F260" a="1"/>
  <c r="F260" s="1"/>
  <c r="D5" i="5"/>
  <c r="E5" s="1"/>
  <c r="F5" s="1"/>
  <c r="F2" i="6" a="1"/>
  <c r="F2" s="1"/>
  <c r="F7" a="1"/>
  <c r="F7" s="1"/>
  <c r="F9" a="1"/>
  <c r="F9" s="1"/>
  <c r="F11" a="1"/>
  <c r="F11" s="1"/>
  <c r="F13" a="1"/>
  <c r="F13" s="1"/>
  <c r="F15" a="1"/>
  <c r="F15" s="1"/>
  <c r="F17" a="1"/>
  <c r="F17" s="1"/>
  <c r="F19" a="1"/>
  <c r="F19" s="1"/>
  <c r="F21" a="1"/>
  <c r="F21" s="1"/>
  <c r="F23" a="1"/>
  <c r="F23" s="1"/>
  <c r="F25" a="1"/>
  <c r="F25" s="1"/>
  <c r="F27" a="1"/>
  <c r="F27" s="1"/>
  <c r="F29" a="1"/>
  <c r="F29" s="1"/>
  <c r="F31" a="1"/>
  <c r="F31" s="1"/>
  <c r="F33" a="1"/>
  <c r="F33" s="1"/>
  <c r="F35" a="1"/>
  <c r="F35" s="1"/>
  <c r="F37" a="1"/>
  <c r="F37" s="1"/>
  <c r="F39" a="1"/>
  <c r="F39" s="1"/>
  <c r="F41" a="1"/>
  <c r="F41" s="1"/>
  <c r="F43" a="1"/>
  <c r="F43" s="1"/>
  <c r="F45" a="1"/>
  <c r="F45" s="1"/>
  <c r="F47" a="1"/>
  <c r="F47" s="1"/>
  <c r="F49" a="1"/>
  <c r="F49" s="1"/>
  <c r="F51" a="1"/>
  <c r="F51" s="1"/>
  <c r="F53" a="1"/>
  <c r="F53" s="1"/>
  <c r="F55" a="1"/>
  <c r="F55" s="1"/>
  <c r="F57" a="1"/>
  <c r="F57" s="1"/>
  <c r="F59" a="1"/>
  <c r="F59" s="1"/>
  <c r="F61" a="1"/>
  <c r="F61" s="1"/>
  <c r="F63" a="1"/>
  <c r="F63" s="1"/>
  <c r="F65" a="1"/>
  <c r="F65" s="1"/>
  <c r="F67" a="1"/>
  <c r="F67" s="1"/>
  <c r="F69" a="1"/>
  <c r="F69" s="1"/>
  <c r="F71" a="1"/>
  <c r="F71" s="1"/>
  <c r="F73" a="1"/>
  <c r="F73" s="1"/>
  <c r="F75" a="1"/>
  <c r="F75" s="1"/>
  <c r="F77" a="1"/>
  <c r="F77" s="1"/>
  <c r="F79" a="1"/>
  <c r="F79" s="1"/>
  <c r="F81" a="1"/>
  <c r="F81" s="1"/>
  <c r="F83" a="1"/>
  <c r="F83" s="1"/>
  <c r="F85" a="1"/>
  <c r="F85" s="1"/>
  <c r="F87" a="1"/>
  <c r="F87" s="1"/>
  <c r="F89" a="1"/>
  <c r="F89" s="1"/>
  <c r="F91" a="1"/>
  <c r="F91" s="1"/>
  <c r="F93" a="1"/>
  <c r="F93" s="1"/>
  <c r="F95" a="1"/>
  <c r="F95" s="1"/>
  <c r="F97" a="1"/>
  <c r="F97" s="1"/>
  <c r="F99" a="1"/>
  <c r="F99" s="1"/>
  <c r="F101" a="1"/>
  <c r="F101" s="1"/>
  <c r="F103" a="1"/>
  <c r="F103" s="1"/>
  <c r="F105" a="1"/>
  <c r="F105" s="1"/>
  <c r="F107" a="1"/>
  <c r="F107" s="1"/>
  <c r="F109" a="1"/>
  <c r="F109" s="1"/>
  <c r="F111" a="1"/>
  <c r="F111" s="1"/>
  <c r="F113" a="1"/>
  <c r="F113" s="1"/>
  <c r="F115" a="1"/>
  <c r="F115" s="1"/>
  <c r="F117" a="1"/>
  <c r="F117" s="1"/>
  <c r="F119" a="1"/>
  <c r="F119" s="1"/>
  <c r="F121" a="1"/>
  <c r="F121" s="1"/>
  <c r="F123" a="1"/>
  <c r="F123" s="1"/>
  <c r="F125" a="1"/>
  <c r="F125" s="1"/>
  <c r="F127" a="1"/>
  <c r="F127" s="1"/>
  <c r="F129" a="1"/>
  <c r="F129" s="1"/>
  <c r="F131" a="1"/>
  <c r="F131" s="1"/>
  <c r="F133" a="1"/>
  <c r="F133" s="1"/>
  <c r="F135" a="1"/>
  <c r="F135" s="1"/>
  <c r="F137" a="1"/>
  <c r="F137" s="1"/>
  <c r="F139" a="1"/>
  <c r="F139" s="1"/>
  <c r="F141" a="1"/>
  <c r="F141" s="1"/>
  <c r="F143" a="1"/>
  <c r="F143" s="1"/>
  <c r="F145" a="1"/>
  <c r="F145" s="1"/>
  <c r="F147" a="1"/>
  <c r="F147" s="1"/>
  <c r="F149" a="1"/>
  <c r="F149" s="1"/>
  <c r="F151" a="1"/>
  <c r="F151" s="1"/>
  <c r="F153" a="1"/>
  <c r="F153" s="1"/>
  <c r="F155" a="1"/>
  <c r="F155" s="1"/>
  <c r="F157" a="1"/>
  <c r="F157" s="1"/>
  <c r="F159" a="1"/>
  <c r="F159" s="1"/>
  <c r="F161" a="1"/>
  <c r="F161" s="1"/>
  <c r="F163" a="1"/>
  <c r="F163" s="1"/>
  <c r="F165" a="1"/>
  <c r="F165" s="1"/>
  <c r="F167" a="1"/>
  <c r="F167" s="1"/>
  <c r="F169" a="1"/>
  <c r="F169" s="1"/>
  <c r="F171" a="1"/>
  <c r="F171" s="1"/>
  <c r="F173" a="1"/>
  <c r="F173" s="1"/>
  <c r="F175" a="1"/>
  <c r="F175" s="1"/>
  <c r="F177" a="1"/>
  <c r="F177" s="1"/>
  <c r="F179" a="1"/>
  <c r="F179" s="1"/>
  <c r="F181" a="1"/>
  <c r="F181" s="1"/>
  <c r="F183" a="1"/>
  <c r="F183" s="1"/>
  <c r="F185" a="1"/>
  <c r="F185" s="1"/>
  <c r="F187" a="1"/>
  <c r="F187" s="1"/>
  <c r="F189" a="1"/>
  <c r="F189" s="1"/>
  <c r="F191" a="1"/>
  <c r="F191" s="1"/>
  <c r="F193" a="1"/>
  <c r="F193" s="1"/>
  <c r="F195" a="1"/>
  <c r="F195" s="1"/>
  <c r="F197" a="1"/>
  <c r="F197" s="1"/>
  <c r="F199" a="1"/>
  <c r="F199" s="1"/>
  <c r="F201" a="1"/>
  <c r="F201" s="1"/>
  <c r="F203" a="1"/>
  <c r="F203" s="1"/>
  <c r="F205" a="1"/>
  <c r="F205" s="1"/>
  <c r="F207" a="1"/>
  <c r="F207" s="1"/>
  <c r="F209" a="1"/>
  <c r="F209" s="1"/>
  <c r="F211" a="1"/>
  <c r="F211" s="1"/>
  <c r="F213" a="1"/>
  <c r="F213" s="1"/>
  <c r="F215" a="1"/>
  <c r="F215" s="1"/>
  <c r="F217" a="1"/>
  <c r="F217" s="1"/>
  <c r="F219" a="1"/>
  <c r="F219" s="1"/>
  <c r="F221" a="1"/>
  <c r="F221" s="1"/>
  <c r="F223" a="1"/>
  <c r="F223" s="1"/>
  <c r="F225" a="1"/>
  <c r="F225" s="1"/>
  <c r="F227" a="1"/>
  <c r="F227" s="1"/>
  <c r="F229" a="1"/>
  <c r="F229" s="1"/>
  <c r="F231" a="1"/>
  <c r="F231" s="1"/>
  <c r="F233" a="1"/>
  <c r="F233" s="1"/>
  <c r="F235" a="1"/>
  <c r="F235" s="1"/>
  <c r="F237" a="1"/>
  <c r="F237" s="1"/>
  <c r="F239" a="1"/>
  <c r="F239" s="1"/>
  <c r="F241" a="1"/>
  <c r="F241" s="1"/>
  <c r="F243" a="1"/>
  <c r="F243" s="1"/>
  <c r="F245" a="1"/>
  <c r="F245" s="1"/>
  <c r="F247" a="1"/>
  <c r="F247" s="1"/>
  <c r="F249" a="1"/>
  <c r="F249" s="1"/>
  <c r="F251" a="1"/>
  <c r="F251" s="1"/>
  <c r="F253" a="1"/>
  <c r="F253" s="1"/>
  <c r="F255" a="1"/>
  <c r="F255" s="1"/>
  <c r="F257" a="1"/>
  <c r="F257" s="1"/>
  <c r="F259" a="1"/>
  <c r="F259" s="1"/>
  <c r="F261" a="1"/>
  <c r="F261" s="1"/>
  <c r="F26" i="2" l="1"/>
  <c r="F24"/>
  <c r="G21"/>
  <c r="O27"/>
  <c r="S24"/>
  <c r="G5" i="5"/>
  <c r="L5" s="1"/>
  <c r="O21" i="2"/>
  <c r="O22"/>
  <c r="P22"/>
  <c r="P5" i="5"/>
  <c r="AG5"/>
  <c r="AB5"/>
  <c r="M5"/>
  <c r="AQ5" s="1"/>
  <c r="S5"/>
  <c r="K5" s="1"/>
  <c r="F25" i="2" l="1"/>
  <c r="O28" s="1"/>
  <c r="O25"/>
  <c r="O24"/>
  <c r="T24"/>
  <c r="G24"/>
  <c r="O29"/>
  <c r="V5" i="5"/>
  <c r="W5" s="1"/>
  <c r="AM5"/>
  <c r="AP5"/>
  <c r="AZ5"/>
  <c r="AI5" s="1"/>
  <c r="X5"/>
  <c r="Y5"/>
  <c r="AU5"/>
  <c r="AC5"/>
  <c r="N5"/>
  <c r="AY5"/>
  <c r="AH5" s="1"/>
  <c r="T5"/>
  <c r="H5"/>
  <c r="Q5"/>
  <c r="R5" s="1"/>
  <c r="J5"/>
  <c r="G25" i="2" l="1"/>
  <c r="P28" s="1"/>
  <c r="G26"/>
  <c r="P29" s="1"/>
  <c r="P27"/>
  <c r="P25"/>
  <c r="P24"/>
  <c r="CB5" i="5"/>
  <c r="BT5" s="1"/>
  <c r="BL5" s="1"/>
  <c r="BD5" s="1"/>
  <c r="AO5" s="1"/>
  <c r="CS5"/>
  <c r="CO5" s="1"/>
  <c r="CK5" s="1"/>
  <c r="CG5" s="1"/>
  <c r="CA5" s="1"/>
  <c r="BS5" s="1"/>
  <c r="BK5" s="1"/>
  <c r="BC5" s="1"/>
  <c r="CQ5"/>
  <c r="CM5" s="1"/>
  <c r="CI5" s="1"/>
  <c r="CD5" s="1"/>
  <c r="BW5" s="1"/>
  <c r="BO5" s="1"/>
  <c r="BG5" s="1"/>
  <c r="AW5" s="1"/>
  <c r="AE5" s="1"/>
  <c r="CE5"/>
  <c r="BX5" s="1"/>
  <c r="BP5" s="1"/>
  <c r="BH5" s="1"/>
  <c r="AX5" s="1"/>
  <c r="AF5" s="1"/>
  <c r="AR5"/>
  <c r="CP5"/>
  <c r="CL5" s="1"/>
  <c r="AV5"/>
  <c r="AD5" s="1"/>
  <c r="CR5"/>
  <c r="CN5" s="1"/>
  <c r="CJ5" s="1"/>
  <c r="CF5" s="1"/>
  <c r="BY5" s="1"/>
  <c r="BQ5" s="1"/>
  <c r="BI5" s="1"/>
  <c r="BA5" s="1"/>
  <c r="U5"/>
  <c r="BZ5" s="1"/>
  <c r="O5"/>
  <c r="BN5" s="1"/>
  <c r="BF5" s="1"/>
  <c r="AT5" s="1"/>
  <c r="AA5" s="1"/>
  <c r="AN5" l="1"/>
  <c r="BR5"/>
  <c r="BJ5" s="1"/>
  <c r="BB5" s="1"/>
  <c r="AK5" s="1"/>
  <c r="AJ5"/>
  <c r="BV5"/>
  <c r="CH5"/>
  <c r="CC5" s="1"/>
  <c r="BU5" s="1"/>
  <c r="BM5" s="1"/>
  <c r="BE5" s="1"/>
  <c r="AS5" s="1"/>
  <c r="Z5" l="1"/>
  <c r="CU5" s="1"/>
  <c r="C5" s="1"/>
  <c r="B14" i="10" s="1"/>
  <c r="B14" i="1" l="1"/>
  <c r="O26" i="2"/>
  <c r="P26" l="1"/>
  <c r="P21"/>
  <c r="D29" i="8"/>
  <c r="C11"/>
  <c r="F34"/>
  <c r="G9"/>
  <c r="H2"/>
  <c r="E29"/>
  <c r="D30"/>
  <c r="E14"/>
  <c r="D36"/>
  <c r="I18"/>
  <c r="G22"/>
  <c r="G8"/>
  <c r="F22"/>
  <c r="I29"/>
  <c r="B21"/>
  <c r="B27"/>
  <c r="D5"/>
  <c r="I37"/>
  <c r="H30"/>
  <c r="I26"/>
  <c r="E31"/>
  <c r="D12"/>
  <c r="I3"/>
  <c r="I28"/>
  <c r="G2"/>
  <c r="F12"/>
  <c r="D7"/>
  <c r="B19"/>
  <c r="F16"/>
  <c r="E12"/>
  <c r="G34"/>
  <c r="I10"/>
  <c r="G6"/>
  <c r="H22"/>
  <c r="D2"/>
  <c r="F15"/>
  <c r="I19"/>
  <c r="E16"/>
  <c r="F5"/>
  <c r="B9"/>
  <c r="I12"/>
  <c r="C36"/>
  <c r="H32"/>
  <c r="H4"/>
  <c r="C23"/>
  <c r="E37"/>
  <c r="B28"/>
  <c r="D19"/>
  <c r="I25"/>
  <c r="G35"/>
  <c r="H34"/>
  <c r="C7"/>
  <c r="B33"/>
  <c r="B35"/>
  <c r="F13"/>
  <c r="I36"/>
  <c r="C30"/>
  <c r="C9"/>
  <c r="B14"/>
  <c r="H3"/>
  <c r="F4"/>
  <c r="H26"/>
  <c r="C24"/>
  <c r="G5"/>
  <c r="D3"/>
  <c r="D4"/>
  <c r="B5"/>
  <c r="D13"/>
  <c r="B7"/>
  <c r="H36"/>
  <c r="F31"/>
  <c r="F20"/>
  <c r="G25"/>
  <c r="F10"/>
  <c r="B23"/>
  <c r="F28"/>
  <c r="G17"/>
  <c r="D20"/>
  <c r="E3"/>
  <c r="C37"/>
  <c r="E20"/>
  <c r="C19"/>
  <c r="I27"/>
  <c r="G31"/>
  <c r="F8"/>
  <c r="E23"/>
  <c r="G29"/>
  <c r="B34"/>
  <c r="E35"/>
  <c r="D23"/>
  <c r="F36"/>
  <c r="G20"/>
  <c r="F19"/>
  <c r="F3"/>
  <c r="D8"/>
  <c r="G7"/>
  <c r="C16"/>
  <c r="E33"/>
  <c r="C21"/>
  <c r="B3"/>
  <c r="C34"/>
  <c r="F2"/>
  <c r="B18"/>
  <c r="E26"/>
  <c r="D16"/>
  <c r="G18"/>
  <c r="B15"/>
  <c r="D10"/>
  <c r="D21"/>
  <c r="B37"/>
  <c r="E7"/>
  <c r="D26"/>
  <c r="H24"/>
  <c r="C25"/>
  <c r="D24"/>
  <c r="F25"/>
  <c r="H31"/>
  <c r="H23"/>
  <c r="H15"/>
  <c r="B12"/>
  <c r="B6"/>
  <c r="G27"/>
  <c r="C35"/>
  <c r="C17"/>
  <c r="E21"/>
  <c r="F6"/>
  <c r="D28"/>
  <c r="G12"/>
  <c r="B24"/>
  <c r="C18"/>
  <c r="I9"/>
  <c r="C14"/>
  <c r="B31"/>
  <c r="E9"/>
  <c r="H28"/>
  <c r="F26"/>
  <c r="C8"/>
  <c r="E2"/>
  <c r="D37"/>
  <c r="B20"/>
  <c r="G23"/>
  <c r="B4"/>
  <c r="F9"/>
  <c r="H35"/>
  <c r="H10"/>
  <c r="G13"/>
  <c r="D33"/>
  <c r="D11"/>
  <c r="E34"/>
  <c r="F30"/>
  <c r="E17"/>
  <c r="H8"/>
  <c r="C31"/>
  <c r="G15"/>
  <c r="H29"/>
  <c r="D17"/>
  <c r="E13"/>
  <c r="H18"/>
  <c r="C10"/>
  <c r="C27"/>
  <c r="C15"/>
  <c r="H12"/>
  <c r="E22"/>
  <c r="G4"/>
  <c r="I6"/>
  <c r="H7"/>
  <c r="B22"/>
  <c r="E36"/>
  <c r="G10"/>
  <c r="E32"/>
  <c r="G26"/>
  <c r="C33"/>
  <c r="F32"/>
  <c r="G28"/>
  <c r="I8"/>
  <c r="G16"/>
  <c r="I35"/>
  <c r="E30"/>
  <c r="B13"/>
  <c r="H13"/>
  <c r="C28"/>
  <c r="D9"/>
  <c r="C3"/>
  <c r="H25"/>
  <c r="H19"/>
  <c r="F24"/>
  <c r="I32"/>
  <c r="I5"/>
  <c r="H37"/>
  <c r="B11"/>
  <c r="D27"/>
  <c r="I7"/>
  <c r="H21"/>
  <c r="H6"/>
  <c r="F33"/>
  <c r="D31"/>
  <c r="D6"/>
  <c r="E8"/>
  <c r="C4"/>
  <c r="I33"/>
  <c r="H33"/>
  <c r="I30"/>
  <c r="G3"/>
  <c r="E24"/>
  <c r="F18"/>
  <c r="B10"/>
  <c r="F27"/>
  <c r="D32"/>
  <c r="G14"/>
  <c r="F37"/>
  <c r="G21"/>
  <c r="G33"/>
  <c r="I15"/>
  <c r="D25"/>
  <c r="G11"/>
  <c r="C32"/>
  <c r="D22"/>
  <c r="F14"/>
  <c r="I16"/>
  <c r="H9"/>
  <c r="B36"/>
  <c r="H16"/>
  <c r="D14"/>
  <c r="H20"/>
  <c r="I14"/>
  <c r="B26"/>
  <c r="I2"/>
  <c r="E6"/>
  <c r="I31"/>
  <c r="I23"/>
  <c r="I4"/>
  <c r="B32"/>
  <c r="E15"/>
  <c r="H14"/>
  <c r="C13"/>
  <c r="B25"/>
  <c r="E25"/>
  <c r="F11"/>
  <c r="I22"/>
  <c r="B17"/>
  <c r="I34"/>
  <c r="D35"/>
  <c r="D34"/>
  <c r="F23"/>
  <c r="C29"/>
  <c r="F35"/>
  <c r="H17"/>
  <c r="G30"/>
  <c r="B8"/>
  <c r="I13"/>
  <c r="G36"/>
  <c r="F21"/>
  <c r="D18"/>
  <c r="F17"/>
  <c r="C6"/>
  <c r="E28"/>
  <c r="I21"/>
  <c r="I24"/>
  <c r="I17"/>
  <c r="C2"/>
  <c r="I20"/>
  <c r="F7"/>
  <c r="B16"/>
  <c r="G19"/>
  <c r="H5"/>
  <c r="G32"/>
  <c r="E11"/>
  <c r="C12"/>
  <c r="B2"/>
  <c r="C22"/>
  <c r="E27"/>
  <c r="F29"/>
  <c r="E18"/>
  <c r="H11"/>
  <c r="E5"/>
  <c r="B29"/>
  <c r="E19"/>
  <c r="E4"/>
  <c r="I11"/>
  <c r="G24"/>
  <c r="H27"/>
  <c r="C5"/>
  <c r="E10"/>
  <c r="G37"/>
  <c r="C20"/>
  <c r="C26"/>
  <c r="D15"/>
  <c r="B30"/>
</calcChain>
</file>

<file path=xl/sharedStrings.xml><?xml version="1.0" encoding="utf-8"?>
<sst xmlns="http://schemas.openxmlformats.org/spreadsheetml/2006/main" count="1040" uniqueCount="626">
  <si>
    <t>franchise</t>
  </si>
  <si>
    <t>net a payer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</si>
  <si>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</si>
  <si>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</si>
  <si>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</si>
  <si>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</si>
  <si>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</si>
  <si>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</si>
  <si>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</si>
  <si>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</si>
  <si>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</si>
  <si>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</si>
  <si>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</si>
  <si>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</si>
  <si>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</si>
  <si>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</si>
  <si>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</si>
  <si>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</si>
  <si>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</si>
  <si>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</si>
  <si>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</si>
  <si>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de la garantie</t>
  </si>
  <si>
    <t xml:space="preserve">Garantie </t>
  </si>
  <si>
    <t>DASC</t>
  </si>
  <si>
    <t>VOL</t>
  </si>
  <si>
    <t>RC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</si>
  <si>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</si>
  <si>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</si>
  <si>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</si>
  <si>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</si>
  <si>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</si>
  <si>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</si>
  <si>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</si>
  <si>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</si>
  <si>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</si>
  <si>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</si>
  <si>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</si>
  <si>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</si>
  <si>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</si>
  <si>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</si>
  <si>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</si>
  <si>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</si>
  <si>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</si>
  <si>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</si>
  <si>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</si>
  <si>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</si>
  <si>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</si>
  <si>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</si>
  <si>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</si>
  <si>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</si>
  <si>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</si>
  <si>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</si>
  <si>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</si>
  <si>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</si>
  <si>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</si>
  <si>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</si>
  <si>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</si>
  <si>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</si>
  <si>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</si>
  <si>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</si>
  <si>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</si>
  <si>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</si>
  <si>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</si>
  <si>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</si>
  <si>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</si>
  <si>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</si>
  <si>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</si>
  <si>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</si>
  <si>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</si>
  <si>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</si>
  <si>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</si>
  <si>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</si>
  <si>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</si>
  <si>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</si>
  <si>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</si>
  <si>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</si>
  <si>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</si>
  <si>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</si>
  <si>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</si>
  <si>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</si>
  <si>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</si>
  <si>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</si>
  <si>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</si>
  <si>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</si>
  <si>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</si>
  <si>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</si>
  <si>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</si>
  <si>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</si>
  <si>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</si>
  <si>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</si>
  <si>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</si>
  <si>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</si>
  <si>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</si>
  <si>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</si>
  <si>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</si>
  <si>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</si>
  <si>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</si>
  <si>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</si>
  <si>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</si>
  <si>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</si>
  <si>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</si>
  <si>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</si>
  <si>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</si>
  <si>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</si>
  <si>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</si>
  <si>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</si>
  <si>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</si>
  <si>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</si>
  <si>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</si>
  <si>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</si>
  <si>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</si>
  <si>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</si>
  <si>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</si>
  <si>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</si>
  <si>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</si>
  <si>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</si>
  <si>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</si>
  <si>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</si>
  <si>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</si>
  <si>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</si>
  <si>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</si>
  <si>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</si>
  <si>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</si>
  <si>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</si>
  <si>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</si>
  <si>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</si>
  <si>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</si>
  <si>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</si>
  <si>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</si>
  <si>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</si>
  <si>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</si>
  <si>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</si>
  <si>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</si>
  <si>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</si>
  <si>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</si>
  <si>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</si>
  <si>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</si>
  <si>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</si>
  <si>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</si>
  <si>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</si>
  <si>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</si>
  <si>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</si>
  <si>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</si>
  <si>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</si>
  <si>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</si>
  <si>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</si>
  <si>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</si>
  <si>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</si>
  <si>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</si>
  <si>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</si>
  <si>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</si>
  <si>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</si>
  <si>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</si>
  <si>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</si>
  <si>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</si>
  <si>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</si>
  <si>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</si>
  <si>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</si>
  <si>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</si>
  <si>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</si>
  <si>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</si>
  <si>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</si>
  <si>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</si>
  <si>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</si>
  <si>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</si>
  <si>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</si>
  <si>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</si>
  <si>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</si>
  <si>
    <t>DC</t>
  </si>
  <si>
    <t>CHELGHOUM ABDELKRIM</t>
  </si>
  <si>
    <t>BENMEZIANE BELKACEM</t>
  </si>
  <si>
    <t>BEGAR  AMOR</t>
  </si>
  <si>
    <t>AIT IDIR MAKHLOUF</t>
  </si>
  <si>
    <t>NAIT ATMANE ABDELGHANI</t>
  </si>
  <si>
    <t>AIT IDIR MOHAND</t>
  </si>
  <si>
    <t>EL MOKREFI M'HAMED</t>
  </si>
  <si>
    <t>DJELLOUL CHEMS-EDDINE</t>
  </si>
  <si>
    <t xml:space="preserve">BOUKERT SID ALI </t>
  </si>
  <si>
    <t>LACHACHI  ABDELKRIM</t>
  </si>
  <si>
    <t>NEMIRI LOUNÉS</t>
  </si>
  <si>
    <t xml:space="preserve">ABERKANE MEZIANE </t>
  </si>
  <si>
    <t>DEGHOUL RAMDANE</t>
  </si>
  <si>
    <t>ALLICHE SAID</t>
  </si>
  <si>
    <t>ALLEM AMAR</t>
  </si>
  <si>
    <t xml:space="preserve">AMAMRA HACÉNE </t>
  </si>
  <si>
    <t>BENGATI BELGACEM</t>
  </si>
  <si>
    <t>BOUZEHOUANE ABDELMADJID</t>
  </si>
  <si>
    <t>BOUHADJA NOUREDDINE</t>
  </si>
  <si>
    <t xml:space="preserve">HASNI SLIMANE </t>
  </si>
  <si>
    <t>TOUATI ABDELHAFID</t>
  </si>
  <si>
    <t>SLAMA AHMED</t>
  </si>
  <si>
    <t>LEBIED HOCINE</t>
  </si>
  <si>
    <t>KHENCHOUL BOURENANE</t>
  </si>
  <si>
    <t>MAHMOUDI  ABDERRAHMANE</t>
  </si>
  <si>
    <t>MEZIANE BENTAHER  MOHAMED</t>
  </si>
  <si>
    <t>ATTOU  ABDELKRIM</t>
  </si>
  <si>
    <t>NADJI MOSTEFA</t>
  </si>
  <si>
    <t>AMROUNE SALIM</t>
  </si>
  <si>
    <t>BRAHIMI BRAHIM</t>
  </si>
  <si>
    <t>BERRAF ALI</t>
  </si>
  <si>
    <t>LABBACI KHEZALI</t>
  </si>
  <si>
    <t>HAMZA MOHAMED</t>
  </si>
  <si>
    <t>GHOULOU MAHREZ</t>
  </si>
  <si>
    <t>HOULI ISLAM</t>
  </si>
  <si>
    <t>EZZEKMI BRAHIM</t>
  </si>
  <si>
    <t>MOKRANI ALI</t>
  </si>
  <si>
    <t>ABBAS AHCENE</t>
  </si>
  <si>
    <t>BARKAT MOHAMED</t>
  </si>
  <si>
    <t>BELALEM TAYEB</t>
  </si>
  <si>
    <t>BENACHOUR SMAIL</t>
  </si>
  <si>
    <t>CHAOUCH KHALED</t>
  </si>
  <si>
    <t>DJAFER ABDENOUR</t>
  </si>
  <si>
    <t>GOURAYA AOMAR</t>
  </si>
  <si>
    <t>GUIDOUM AZZEDINE</t>
  </si>
  <si>
    <t>MAOUDJ SLIMANE</t>
  </si>
  <si>
    <t>MESSOUDENE RABAH</t>
  </si>
  <si>
    <t>MOHAMMEDI  HAMID</t>
  </si>
  <si>
    <t>OULD EL HADJ  MESSAOUD</t>
  </si>
  <si>
    <t>MOHAMMEDI MOHAMED</t>
  </si>
  <si>
    <t>RAMDANE MOHAMED</t>
  </si>
  <si>
    <t>GHARBI MOHAMMED EL MOSSADEK</t>
  </si>
  <si>
    <t>AOUIL M'HAMED</t>
  </si>
  <si>
    <t>ABBAD MOHAMED</t>
  </si>
  <si>
    <t>IARKANI ALI</t>
  </si>
  <si>
    <t>GHALI ABDELHAMID</t>
  </si>
  <si>
    <t>MANSOUR CHEIKH</t>
  </si>
  <si>
    <t>BABA HAMED MOHAMED</t>
  </si>
  <si>
    <t>BENDJELLOUL ALI</t>
  </si>
  <si>
    <t>LATRECHE M'HAMED</t>
  </si>
  <si>
    <t>MASREF MOKHTAR</t>
  </si>
  <si>
    <t>LAOUBI KARIM</t>
  </si>
  <si>
    <t>RACHEDI NOURREDINE</t>
  </si>
  <si>
    <t>BOUMEZBER MOHAMED</t>
  </si>
  <si>
    <t>MEBARKIA SMAIN</t>
  </si>
  <si>
    <t>BOUDECHICHA NACEREDDINE</t>
  </si>
  <si>
    <t>ARROUDJ AHMED</t>
  </si>
  <si>
    <t>BOUROUH SADEK</t>
  </si>
  <si>
    <t>HITACHE MILOUD</t>
  </si>
  <si>
    <t xml:space="preserve">CHEBBAH MUSTAPHA </t>
  </si>
  <si>
    <t>KOUIDRI FATEH ALLAH</t>
  </si>
  <si>
    <t>KEBAILI SALAH</t>
  </si>
  <si>
    <t>BOUKHEMIS NOURREDINE</t>
  </si>
  <si>
    <t>SLIMANI  AHMED</t>
  </si>
  <si>
    <t>ISMAIL MAHMOUD</t>
  </si>
  <si>
    <t xml:space="preserve">BEHBOUH MERZAK </t>
  </si>
  <si>
    <t>AHMED SALAMA</t>
  </si>
  <si>
    <t>LARAB OMAR</t>
  </si>
  <si>
    <t>KIHEL MOHAMED</t>
  </si>
  <si>
    <t>MOKRANE LAKHDAR</t>
  </si>
  <si>
    <t>BEN AMOR ABDERRAZAK</t>
  </si>
  <si>
    <t>TAMAZOUZT MEROUANE</t>
  </si>
  <si>
    <t>EXAL EXAL</t>
  </si>
  <si>
    <t>HASSANI OMAR</t>
  </si>
  <si>
    <t>DEBIH TAHAR</t>
  </si>
  <si>
    <t>HACHEMI RACHEDI MOSTEFA</t>
  </si>
  <si>
    <t>SEKKEL DJAMEL EDDINE</t>
  </si>
  <si>
    <t>BOUZIDA AZZEDINE LIAZID</t>
  </si>
  <si>
    <t>BENASSOU NOUERDDINE</t>
  </si>
  <si>
    <t>MAIZA SAID</t>
  </si>
  <si>
    <t>AZIZI ABDERAHMANE</t>
  </si>
  <si>
    <t>KENDEL RABAH</t>
  </si>
  <si>
    <t>HADJERES  HACÉNE</t>
  </si>
  <si>
    <t>ZORKANE ABEDLAZZIZE</t>
  </si>
  <si>
    <t>BENDIBA  LYES</t>
  </si>
  <si>
    <t>BOURAOUI LAMINE</t>
  </si>
  <si>
    <t>DEFLAOUI MUSTAPHA</t>
  </si>
  <si>
    <t>HAOUARI EL ABBES</t>
  </si>
  <si>
    <t>LEGHIMA  FERHAT</t>
  </si>
  <si>
    <t xml:space="preserve">BOUBAOU SALAH </t>
  </si>
  <si>
    <t>GRABSI FAYCAL</t>
  </si>
  <si>
    <t xml:space="preserve">SAE BECHAR  </t>
  </si>
  <si>
    <t>TAHRA KHIREDDINE</t>
  </si>
  <si>
    <t>GHRIEB AHMED</t>
  </si>
  <si>
    <t>LOUMI MOHAMED</t>
  </si>
  <si>
    <t>YAHYAOUI MOHAMED YASSINE</t>
  </si>
  <si>
    <t>DOUIB MESSAOUD</t>
  </si>
  <si>
    <t>AILLAN YAMINE</t>
  </si>
  <si>
    <t>MOUAFKI REDA</t>
  </si>
  <si>
    <t>SEMRI MOHAMED</t>
  </si>
  <si>
    <t>DJELIL BENATIA</t>
  </si>
  <si>
    <t>BELKHIR ZOUGHLAMI</t>
  </si>
  <si>
    <t>HEBICHE NOUREDDINE</t>
  </si>
  <si>
    <t>MOHAMMED EL GHERBI</t>
  </si>
  <si>
    <t>ACHOUR RACHID</t>
  </si>
  <si>
    <t>MEDJDOUB MOHAMED</t>
  </si>
  <si>
    <t>BAIK ALI</t>
  </si>
  <si>
    <t>ROUIS FAYÇEL</t>
  </si>
  <si>
    <t>BESSEGHIR MOHAMED</t>
  </si>
  <si>
    <t>SAHRAOUI BRAHIM</t>
  </si>
  <si>
    <t>GUEBBOUH DJEDID</t>
  </si>
  <si>
    <t>AICHOUBA MOHAMED EL AMINE</t>
  </si>
  <si>
    <t>LAGOUNE AHMED</t>
  </si>
  <si>
    <t>LEMMOU LAZHAR</t>
  </si>
  <si>
    <t>DJAMATE MOHAMED</t>
  </si>
  <si>
    <t>GARTI LOUCIF</t>
  </si>
  <si>
    <t>FERDJANI SAID</t>
  </si>
  <si>
    <t>CHEIKH MANSOUR</t>
  </si>
  <si>
    <t>SKANDER MOHAMED YACINE</t>
  </si>
  <si>
    <t>BOUBEKEUR MOURAD</t>
  </si>
  <si>
    <t>AMROUN EL HADI</t>
  </si>
  <si>
    <t>ARAIBI  MUSTAPHA</t>
  </si>
  <si>
    <t>ABDELAZIZ F</t>
  </si>
  <si>
    <t>NACIRI SLIMANE</t>
  </si>
  <si>
    <t>MOULAY ABDELLAH</t>
  </si>
  <si>
    <t>BOUAZIZI AHCENE</t>
  </si>
  <si>
    <t>HADJAB ABDELKRIM</t>
  </si>
  <si>
    <t>ROUABAH BOUBAKEUR</t>
  </si>
  <si>
    <t>MEKHLFIA FARID</t>
  </si>
  <si>
    <t>LALAOUI AISSA</t>
  </si>
  <si>
    <t>MAZOUZ BACHIR</t>
  </si>
  <si>
    <t xml:space="preserve">ELIRAY EXPERT </t>
  </si>
  <si>
    <t>DJENNANE  MOHAMED SAID</t>
  </si>
  <si>
    <t>BENKARA  MOHAMED</t>
  </si>
  <si>
    <t>MOULAY ABDALAH  MOUSSA</t>
  </si>
  <si>
    <t>MEDAKKEN MED  ABDELBASSAT</t>
  </si>
  <si>
    <t>SAMAH BOUBEKEUR</t>
  </si>
  <si>
    <t>REMICHI  TAHAR</t>
  </si>
  <si>
    <t>BOUNAMA SAADOUNE</t>
  </si>
  <si>
    <t>SMAIL MOHAMED</t>
  </si>
  <si>
    <t>AMRANI ALI</t>
  </si>
  <si>
    <t>KARA SLIMANE CHAIB</t>
  </si>
  <si>
    <t xml:space="preserve">SARL SEMIA  </t>
  </si>
  <si>
    <t>DJENNANE MOHAMED SAID</t>
  </si>
  <si>
    <t>GUETARNI MOHAMED</t>
  </si>
  <si>
    <t>BERRAZOUANE MOHAMED</t>
  </si>
  <si>
    <t>MAHJOUB BENAISSA</t>
  </si>
  <si>
    <t>MERINI DJAMEL EDDINE</t>
  </si>
  <si>
    <t>EL AMOUCHI SID AHMED</t>
  </si>
  <si>
    <t xml:space="preserve">ENACT ALGER </t>
  </si>
  <si>
    <t>FRANCIS AHMED SALIM</t>
  </si>
  <si>
    <t>BELAZOUZ RACHID</t>
  </si>
  <si>
    <t>BENMAHDI LARBI</t>
  </si>
  <si>
    <t xml:space="preserve">CABINET DE GROUPE S.C.A.U </t>
  </si>
  <si>
    <t>BENHOUHOU ABDELMADJID</t>
  </si>
  <si>
    <t>BOUCHELAGHEM REDA</t>
  </si>
  <si>
    <t>BOUSSAIDI ABDELKRIM</t>
  </si>
  <si>
    <t xml:space="preserve">CAPT MED.N.CHAAF </t>
  </si>
  <si>
    <t>IBARRISSEN RAFIK</t>
  </si>
  <si>
    <t>STAMBOULI BOUBEKER</t>
  </si>
  <si>
    <t xml:space="preserve">IDRESS </t>
  </si>
  <si>
    <t>EL AMOUCHI HASSOUNA TOUFIK</t>
  </si>
  <si>
    <t>EL AMOUCHI MEHDI</t>
  </si>
  <si>
    <t>DJEBBAR AHMED</t>
  </si>
  <si>
    <t>MIASSI DJEMAI</t>
  </si>
  <si>
    <t>GHEDIR SMAIN</t>
  </si>
  <si>
    <t xml:space="preserve">EXAL DIRECTION REGIONAL ORAN </t>
  </si>
  <si>
    <t>SAIDI OMAR</t>
  </si>
  <si>
    <t>HARIZ  ZAKI</t>
  </si>
  <si>
    <t>AMMER TAYEB</t>
  </si>
  <si>
    <t>OTMANI MOHAMED</t>
  </si>
  <si>
    <t>BENHADDI LAHOUARI</t>
  </si>
  <si>
    <t>ZEGHNOUN RACHID</t>
  </si>
  <si>
    <t>SAKER SALAH</t>
  </si>
  <si>
    <t>AMAC DRISSI</t>
  </si>
  <si>
    <t>DEBAGHINE LAMINE</t>
  </si>
  <si>
    <t>BENATIA DJELIL</t>
  </si>
  <si>
    <t>BARKAT SALIM</t>
  </si>
  <si>
    <t>TINICHA AMAR</t>
  </si>
  <si>
    <t xml:space="preserve">CABINET D'EXPERTISE TECHNIQUE  N.A. HEBICHE  </t>
  </si>
  <si>
    <t xml:space="preserve">SARL SOMEX  </t>
  </si>
  <si>
    <t>GUELLATI CHAFIK</t>
  </si>
  <si>
    <t xml:space="preserve">KAOUTHER EXPERTISE </t>
  </si>
  <si>
    <t>ZANAT A.H</t>
  </si>
  <si>
    <t>BOUMENDJEL  BELKACEM</t>
  </si>
  <si>
    <t>BESSLAOUI MUSTAPHA</t>
  </si>
  <si>
    <t>BENSIALI ABDELKRIM</t>
  </si>
  <si>
    <t>MEUR-GHALI ABDELHAMID</t>
  </si>
  <si>
    <t>GUERFI DJAMEL</t>
  </si>
  <si>
    <t>RABHI AHMED</t>
  </si>
  <si>
    <t>BOUMERDAS LARBI</t>
  </si>
  <si>
    <t>BENMESSAHEL LAKHDAR</t>
  </si>
  <si>
    <t>MAMMERIA  SADDEK</t>
  </si>
  <si>
    <t>EL OMARI  GHANEM</t>
  </si>
  <si>
    <t>LOTFI FADI</t>
  </si>
  <si>
    <t>KHOBZI AHCENE</t>
  </si>
  <si>
    <t>ADEL MOHAMED</t>
  </si>
  <si>
    <t>BEN AMARA MOHAMED</t>
  </si>
  <si>
    <t xml:space="preserve">SARL B.E.M.A </t>
  </si>
  <si>
    <t>MEDIOUNI MOHAMED</t>
  </si>
  <si>
    <t>KHABABA DJAMEL</t>
  </si>
  <si>
    <t>GUERDA REBAI</t>
  </si>
  <si>
    <t>BOUMRAR  FERHAT</t>
  </si>
  <si>
    <t>REZGALLAH ABDELBAKI</t>
  </si>
  <si>
    <t>KASSIMI  HAMDANE</t>
  </si>
  <si>
    <t>KAIDI ABDELHAKIM</t>
  </si>
  <si>
    <t>FEKIH FATAH</t>
  </si>
  <si>
    <t>BOUCHENAK KARIM</t>
  </si>
  <si>
    <t xml:space="preserve">AMAC SNC </t>
  </si>
  <si>
    <t>RAHIM ABDELLAH</t>
  </si>
  <si>
    <t>BENDAHMANE MOHAMED</t>
  </si>
  <si>
    <t>BERCHI MOURAD</t>
  </si>
  <si>
    <t>ACHOUR MAHFOUD</t>
  </si>
  <si>
    <t>ABDELLI ABDELLAH</t>
  </si>
  <si>
    <t>IKRANI ALI</t>
  </si>
  <si>
    <t>ALI BEN DJELLOUL</t>
  </si>
  <si>
    <t>MERROUCHE KHALED</t>
  </si>
  <si>
    <t>BELKADI SAID YAHIAOUI</t>
  </si>
  <si>
    <t>HADJAR ALI</t>
  </si>
  <si>
    <t>MOHAMED YACYNE</t>
  </si>
  <si>
    <t>BEZZA AHMED</t>
  </si>
  <si>
    <t>DJEZZAR ABDELHAMID</t>
  </si>
  <si>
    <t xml:space="preserve">SLIMANI  MUSTAPHA </t>
  </si>
  <si>
    <t>BENHAMADA RABAH</t>
  </si>
  <si>
    <t>RADJEF MED EL HAMID</t>
  </si>
  <si>
    <t>BIDOUCHE BOUALEM</t>
  </si>
  <si>
    <t>BELGHACHE  BOUBEKEUR</t>
  </si>
  <si>
    <t>ARIOUA ABDERRAHMANE</t>
  </si>
  <si>
    <t>ABDESSAMED ZAKARIA</t>
  </si>
  <si>
    <t>DRIOUECHE ABDELHAMID</t>
  </si>
  <si>
    <t>BENAHMED ABDELKADER</t>
  </si>
  <si>
    <t>DJOUJHI ABDELKADER</t>
  </si>
  <si>
    <t>CHERIK YOUCEF</t>
  </si>
  <si>
    <t>KEROUANI BADREDINE</t>
  </si>
  <si>
    <t>MEZIANE ABDELKRIM</t>
  </si>
  <si>
    <t>MIMOUNE  SEOUD</t>
  </si>
  <si>
    <t>MANSEUR DJOUDI</t>
  </si>
  <si>
    <t>ZITOUNI ABDELAZIZ</t>
  </si>
  <si>
    <t xml:space="preserve">ARIBI  RAFIK </t>
  </si>
  <si>
    <t>HAMMACHE MOHAMED NABIL</t>
  </si>
  <si>
    <t>BENABOURA HABIB</t>
  </si>
  <si>
    <t xml:space="preserve">ZOUAGHI  DJAZIA </t>
  </si>
  <si>
    <t>NAOUI AHMED</t>
  </si>
  <si>
    <t>REZALI ABDERAHMANE</t>
  </si>
  <si>
    <t>AHMED CHAOUCH REDHA</t>
  </si>
  <si>
    <t>BENATTOU ABDELKADER</t>
  </si>
  <si>
    <t>BOURAHLA MUSTAPHA</t>
  </si>
  <si>
    <t>BAAZIZE SLIMANE</t>
  </si>
  <si>
    <t xml:space="preserve">MOUSSA  BENFLIS </t>
  </si>
  <si>
    <t>ATTI FETHI MAHMOUD</t>
  </si>
  <si>
    <t>AHMED AIAD IKHLEF</t>
  </si>
  <si>
    <t>BOUHBAL SAMY</t>
  </si>
  <si>
    <t>BENYAMINA ALI</t>
  </si>
  <si>
    <t>BOUZIANE  AHMED</t>
  </si>
  <si>
    <t xml:space="preserve">EXAL CENTR DE SETIF </t>
  </si>
  <si>
    <t>AZZOUN MOUNIR</t>
  </si>
  <si>
    <t>LEFOUILI MAHMOUD</t>
  </si>
  <si>
    <t>LAHOUASNIA ABDENACER</t>
  </si>
  <si>
    <t>TRADI MOHAMED</t>
  </si>
  <si>
    <t xml:space="preserve">HAMACHE  MOHAMED NABIL </t>
  </si>
  <si>
    <t xml:space="preserve">NABBACHI  MOUNIR </t>
  </si>
  <si>
    <t xml:space="preserve">AOUCHOUR  DJEFFAR </t>
  </si>
  <si>
    <t xml:space="preserve">NEBBACHE ZOUBIR </t>
  </si>
  <si>
    <t xml:space="preserve">GHIMOUZ  ABDELMALEK </t>
  </si>
  <si>
    <t>BARKAT BELKACEM</t>
  </si>
  <si>
    <t>GHITRI AMINA</t>
  </si>
  <si>
    <t xml:space="preserve">MOUBROUK  MOHAMED NADIR </t>
  </si>
  <si>
    <t>GHERBI MED SGHIR</t>
  </si>
  <si>
    <t>DAHMANE MOHAMED</t>
  </si>
  <si>
    <t xml:space="preserve">KAZI  AOUEL </t>
  </si>
  <si>
    <t>BENFLIS MOUSSA</t>
  </si>
  <si>
    <t>MEDKKEN  MOHAMMED</t>
  </si>
  <si>
    <t>BELKHITER BENALI</t>
  </si>
  <si>
    <t xml:space="preserve">BENELHADJ  DJELLOUL  MOHAMED </t>
  </si>
  <si>
    <t>HIDER TAHAR</t>
  </si>
  <si>
    <t xml:space="preserve">SAE TIZI OUZOU  </t>
  </si>
  <si>
    <t>ABDELLAOUI LAID</t>
  </si>
  <si>
    <t xml:space="preserve">SAE CHERAGA   </t>
  </si>
  <si>
    <t>TLILI MOHAMED TAHAR</t>
  </si>
  <si>
    <t>RIDOUH AHMED</t>
  </si>
  <si>
    <t>MEGUENINE MOKHTAR</t>
  </si>
  <si>
    <t>MEGUELLATI DERRADJI</t>
  </si>
  <si>
    <t>TOUM MED AMOKRANE</t>
  </si>
  <si>
    <t>DABACHI RABAH</t>
  </si>
  <si>
    <t>ABDERAHIMI  AHMED</t>
  </si>
  <si>
    <t xml:space="preserve">SNC AMAC </t>
  </si>
  <si>
    <t>ALLEG HACÈNE</t>
  </si>
  <si>
    <t>AMOUR MALEK</t>
  </si>
  <si>
    <t>BENOUIKES RIAD</t>
  </si>
  <si>
    <t>BAIRI  MOHAMED</t>
  </si>
  <si>
    <t>KADRI MOHAMED</t>
  </si>
  <si>
    <t xml:space="preserve">OUGUENOUN   ALI </t>
  </si>
  <si>
    <t>ACHOUR GOUSSEM</t>
  </si>
  <si>
    <t xml:space="preserve">GUETARNI  MOHAMED </t>
  </si>
  <si>
    <t>MOUSSERATI MOHAMED</t>
  </si>
  <si>
    <t>KIOUAR  DJAFAR</t>
  </si>
  <si>
    <t>AICHE  ABDELKRIM</t>
  </si>
  <si>
    <t>ABIR LAID</t>
  </si>
  <si>
    <t>AMIRI  MOHAMED</t>
  </si>
  <si>
    <t xml:space="preserve">BOUHAMADOUCHE KAMEL </t>
  </si>
  <si>
    <t xml:space="preserve">HAMLAOUI  ABDELAZIZ </t>
  </si>
  <si>
    <t xml:space="preserve">KHERAF  SALAHEDDINE </t>
  </si>
  <si>
    <t>AISSA MOHAMED</t>
  </si>
  <si>
    <t xml:space="preserve">DJOUGHI  ABDELKADER </t>
  </si>
  <si>
    <t>ZROUDI ABDELKRIM</t>
  </si>
  <si>
    <t>HAMLAOUI MOHAMED SALAH</t>
  </si>
  <si>
    <t xml:space="preserve">RAHMOUNE HAMID </t>
  </si>
  <si>
    <t xml:space="preserve">SAE AIN TIMOUCHENT  </t>
  </si>
  <si>
    <t xml:space="preserve">ZEMOULI  ZOUBIR </t>
  </si>
  <si>
    <t>HARBOUCHE AHMED</t>
  </si>
  <si>
    <t>LHACHEMI SALIM</t>
  </si>
  <si>
    <t>ADJA ABDELKADER</t>
  </si>
  <si>
    <t>DJOUDI ABDELATIF</t>
  </si>
  <si>
    <t>MOKNINE  MOHAMED</t>
  </si>
  <si>
    <t>RABAHI ABDELKADER</t>
  </si>
  <si>
    <t>HAMIZI AHMED</t>
  </si>
  <si>
    <t xml:space="preserve">MADADI  SAID </t>
  </si>
  <si>
    <t>HAMMOUCHE MOHAMED</t>
  </si>
  <si>
    <t xml:space="preserve">SLAMA SALIM </t>
  </si>
  <si>
    <t>BENHAMLAOUI MOHAMED TAHAR</t>
  </si>
  <si>
    <t>MANSOUR ABDELHAMID</t>
  </si>
  <si>
    <t>HARRAR MOHAMED LAZHAR</t>
  </si>
  <si>
    <t>DJOUMI NACER</t>
  </si>
  <si>
    <t>ZITOUNI  ESSAADI</t>
  </si>
  <si>
    <t>TOUMI RACHID</t>
  </si>
  <si>
    <t>BOUSSAIDIA  SLIMANE</t>
  </si>
  <si>
    <t>ATA  BDG</t>
  </si>
  <si>
    <t xml:space="preserve">OUNNAS BAYA </t>
  </si>
  <si>
    <t>GUEBBAL OMAR</t>
  </si>
  <si>
    <t>LAGMAR MOHAMED</t>
  </si>
  <si>
    <t>LELLOUCHE BILLAL</t>
  </si>
  <si>
    <t>LADJEL MAKHLOUF</t>
  </si>
  <si>
    <t>BEHTANI AMAR</t>
  </si>
  <si>
    <t>BAZIZ HAMID</t>
  </si>
  <si>
    <t>BESTANDJI CHERIF RIAD</t>
  </si>
  <si>
    <t xml:space="preserve">CAEMI </t>
  </si>
  <si>
    <t>BELAROUCI LAROUCI</t>
  </si>
  <si>
    <t>KRAMMALA GHALEM</t>
  </si>
  <si>
    <t xml:space="preserve">MEBREK MOHAMED EL AMINE </t>
  </si>
  <si>
    <t>SALHI AZZEDINNE</t>
  </si>
  <si>
    <t>BENOUIS EMBAREK</t>
  </si>
  <si>
    <t>ZENTAR AMER</t>
  </si>
  <si>
    <t>DOUMA BOUTHIBA M'HAMED</t>
  </si>
  <si>
    <t>LARADJ ALI</t>
  </si>
  <si>
    <t>BEZAZI NOUREDDINE</t>
  </si>
  <si>
    <t>OULD EL-HADJ TARIK AZZEDINE</t>
  </si>
  <si>
    <t>LAKROUF MOHAMED</t>
  </si>
  <si>
    <t>BOUADDOU ABDERREZAK</t>
  </si>
  <si>
    <t>HEMDANE OMAR</t>
  </si>
  <si>
    <t>BELHAMISSI M'HAMED</t>
  </si>
  <si>
    <t>BENKELFAT  MOHAMMED ABDELHAFID</t>
  </si>
  <si>
    <t>TALHI AMMAR</t>
  </si>
  <si>
    <t>BOUANKOUD AISSA</t>
  </si>
  <si>
    <t>FERHOUM RABAH</t>
  </si>
  <si>
    <t>BOUHARAOUA HAFSI</t>
  </si>
  <si>
    <t>GUENNAZ NASSIM</t>
  </si>
  <si>
    <t>BENAROUS ABDELLAH</t>
  </si>
  <si>
    <t>HAMMACHE HASSINA</t>
  </si>
  <si>
    <t>BOUZIZA HOCINE</t>
  </si>
  <si>
    <t>BOUTINE CHABANE</t>
  </si>
  <si>
    <t>MECHRI NOUREDDINE</t>
  </si>
  <si>
    <t>BOURAI DJAMEL</t>
  </si>
  <si>
    <t>ALIM BOULALEM</t>
  </si>
  <si>
    <t>DJEDJEKH YACINE</t>
  </si>
  <si>
    <t>BENAISSA  BOUBKEUR</t>
  </si>
  <si>
    <t>ATTI  FETHI MOHAMED</t>
  </si>
  <si>
    <t>SAOUDI FARHAT</t>
  </si>
  <si>
    <t>BENMESTOURA HADJ MOHAMED</t>
  </si>
  <si>
    <t>ALLILAT HOCINE</t>
  </si>
  <si>
    <t>NAOUI ABDERRAHMANE</t>
  </si>
  <si>
    <t>REZGOUN BOUDJEMAA</t>
  </si>
  <si>
    <t>BENYOUCEF RACHID</t>
  </si>
  <si>
    <t>MAMOUN  ANOUAR</t>
  </si>
  <si>
    <t>ZEKRAOUI AHMED</t>
  </si>
  <si>
    <t>BABAHAD NACERDDINE</t>
  </si>
  <si>
    <t>MOHAMMEDI ALI</t>
  </si>
  <si>
    <t>OULARBI BENYOUCEF</t>
  </si>
  <si>
    <t>BENSADDOK YACINE</t>
  </si>
  <si>
    <t>DJEBBAR TOUFIK</t>
  </si>
  <si>
    <t>BOUSMAHA ZOUAOUI</t>
  </si>
  <si>
    <t xml:space="preserve">SAE MILA  </t>
  </si>
  <si>
    <t>CHEBI REDOUANE</t>
  </si>
  <si>
    <t>NAIT SAID ALI</t>
  </si>
  <si>
    <t>BOUYAHIA MOURAD</t>
  </si>
  <si>
    <t>NOURI REZAK</t>
  </si>
  <si>
    <t>BOUCHETARA ABDELKADER</t>
  </si>
  <si>
    <t>SAADI HOCINE</t>
  </si>
  <si>
    <t>REMDANI DJAMEL</t>
  </si>
  <si>
    <t>ZIRMI  MUSTAPHA</t>
  </si>
  <si>
    <t xml:space="preserve">SAE AIN BENIAN  </t>
  </si>
  <si>
    <t xml:space="preserve">SAE CAROUBIER </t>
  </si>
  <si>
    <t xml:space="preserve">SAE REGHAIA  </t>
  </si>
  <si>
    <t xml:space="preserve">SAE BORDJ EL KIFFAN  </t>
  </si>
  <si>
    <t xml:space="preserve">SAE BLIDA  </t>
  </si>
  <si>
    <t xml:space="preserve">SAE MEDEA  </t>
  </si>
  <si>
    <t xml:space="preserve">SAE BOUIRA  </t>
  </si>
  <si>
    <t xml:space="preserve">SAE SKIKDA  </t>
  </si>
  <si>
    <t xml:space="preserve">SAE TLEMCEN  </t>
  </si>
  <si>
    <t xml:space="preserve">SAE ORAN  </t>
  </si>
  <si>
    <t xml:space="preserve">SAE BEJAIA  </t>
  </si>
  <si>
    <t xml:space="preserve">SAE BORDJ BOU ARRERIDJ </t>
  </si>
  <si>
    <t xml:space="preserve">SAE SETIF  </t>
  </si>
  <si>
    <t xml:space="preserve">SAE CONSTANTINE  </t>
  </si>
  <si>
    <t xml:space="preserve">SAE JIJEL  </t>
  </si>
  <si>
    <t xml:space="preserve">SAE BATNA  </t>
  </si>
  <si>
    <t xml:space="preserve">SAE ANNABA  </t>
  </si>
  <si>
    <t xml:space="preserve">SAE GUELMA  </t>
  </si>
  <si>
    <t xml:space="preserve">SAE BISKRA  </t>
  </si>
  <si>
    <t xml:space="preserve">SAE OUARGLA </t>
  </si>
  <si>
    <t xml:space="preserve">SAE LAGHOUAT   </t>
  </si>
  <si>
    <t xml:space="preserve">SAE DJELFA  </t>
  </si>
  <si>
    <t xml:space="preserve">SAE CHLEF  </t>
  </si>
  <si>
    <t xml:space="preserve">SAE RELIZANE  </t>
  </si>
  <si>
    <t xml:space="preserve">SAE MASCARA  </t>
  </si>
  <si>
    <t xml:space="preserve">SAE TIARET </t>
  </si>
  <si>
    <t xml:space="preserve">SAE MOSTAGANEM  </t>
  </si>
  <si>
    <t xml:space="preserve">SAE SIDI BELABES  </t>
  </si>
  <si>
    <t>BOULAROUK SAMY</t>
  </si>
  <si>
    <t>ALOUI ABDELLAH</t>
  </si>
  <si>
    <t>BENSLIMANE MOHAMED</t>
  </si>
  <si>
    <t>BEZZIANE ABDELKRIM</t>
  </si>
  <si>
    <t>Expert</t>
  </si>
  <si>
    <t xml:space="preserve">, suivant PVE établi </t>
  </si>
  <si>
    <t xml:space="preserve">par l'expert Mr </t>
  </si>
  <si>
    <t>Affaire :</t>
  </si>
  <si>
    <t>ATLAS COMPAGNIE ALGERIA CORPORATION SPA</t>
  </si>
  <si>
    <t>Accident du :</t>
  </si>
  <si>
    <t>Dossier N° :</t>
  </si>
  <si>
    <t>16001 19 1195 0013</t>
  </si>
  <si>
    <t>16001 19 1100 0014</t>
  </si>
  <si>
    <t xml:space="preserve">OP valider </t>
  </si>
  <si>
    <t>Oui</t>
  </si>
  <si>
    <t>Non</t>
  </si>
  <si>
    <t xml:space="preserve">                                   Fournitures                                 </t>
  </si>
  <si>
    <t xml:space="preserve">                                             Main d'oeuvre                                     </t>
  </si>
  <si>
    <t xml:space="preserve">                                             Peinture                                                </t>
  </si>
  <si>
    <t>S/total (01)</t>
  </si>
  <si>
    <t xml:space="preserve">                                Vetusté sauf BDG   05%                                </t>
  </si>
  <si>
    <t xml:space="preserve">                                Vetusté sur Pneu    20%                                </t>
  </si>
  <si>
    <t>S/total (02)</t>
  </si>
  <si>
    <t xml:space="preserve"> Régle Proprotionnelle    </t>
  </si>
  <si>
    <t xml:space="preserve">                                     Immobilisation                              </t>
  </si>
  <si>
    <r>
      <t xml:space="preserve">                   </t>
    </r>
    <r>
      <rPr>
        <b/>
        <u/>
        <sz val="16"/>
        <color theme="1"/>
        <rFont val="Calibri"/>
        <family val="2"/>
        <scheme val="minor"/>
      </rPr>
      <t>Net  à  Payer</t>
    </r>
    <r>
      <rPr>
        <b/>
        <sz val="16"/>
        <color theme="1"/>
        <rFont val="Calibri"/>
        <family val="2"/>
        <scheme val="minor"/>
      </rPr>
      <t xml:space="preserve">    :         </t>
    </r>
  </si>
  <si>
    <t xml:space="preserve">               Franchise                              </t>
  </si>
  <si>
    <t>Au profit du bénificiare ………………………………………………………………, et cela au  titre de la garantie</t>
  </si>
  <si>
    <t/>
  </si>
  <si>
    <t>Valeur vénale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</si>
</sst>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;;;"/>
    <numFmt numFmtId="165" formatCode="#,##0.00\ _€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rgb="FFFFFF66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sz val="16"/>
      <color theme="1"/>
      <name val="Agency FB"/>
      <family val="2"/>
    </font>
    <font>
      <b/>
      <sz val="16"/>
      <name val="Agency FB"/>
      <family val="2"/>
    </font>
    <font>
      <b/>
      <u/>
      <sz val="16"/>
      <color theme="1"/>
      <name val="Agency FB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276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5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8" fillId="0" borderId="0" xfId="0" applyFont="1" applyAlignment="1"/>
    <xf numFmtId="49" fontId="8" fillId="6" borderId="0" xfId="0" applyNumberFormat="1" applyFont="1" applyFill="1" applyAlignment="1"/>
    <xf numFmtId="0" fontId="8" fillId="0" borderId="0" xfId="0" applyFont="1"/>
    <xf numFmtId="0" fontId="8" fillId="0" borderId="11" xfId="0" applyFont="1" applyBorder="1"/>
    <xf numFmtId="0" fontId="8" fillId="0" borderId="12" xfId="0" applyFont="1" applyBorder="1"/>
    <xf numFmtId="0" fontId="8" fillId="0" borderId="0" xfId="0" applyFont="1" applyBorder="1" applyAlignment="1"/>
    <xf numFmtId="0" fontId="8" fillId="0" borderId="0" xfId="0" applyFont="1" applyBorder="1" applyAlignment="1">
      <alignment horizontal="left"/>
    </xf>
    <xf numFmtId="0" fontId="8" fillId="0" borderId="4" xfId="0" applyFont="1" applyBorder="1" applyAlignment="1"/>
    <xf numFmtId="0" fontId="8" fillId="0" borderId="4" xfId="0" applyFont="1" applyBorder="1"/>
    <xf numFmtId="0" fontId="12" fillId="0" borderId="21" xfId="0" applyFont="1" applyBorder="1" applyAlignment="1"/>
    <xf numFmtId="0" fontId="8" fillId="0" borderId="13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4" xfId="0" applyFill="1" applyBorder="1" applyProtection="1">
      <protection locked="0"/>
    </xf>
    <xf numFmtId="0" fontId="3" fillId="3" borderId="24" xfId="0" applyFont="1" applyFill="1" applyBorder="1" applyAlignment="1" applyProtection="1">
      <alignment horizontal="center" vertical="center"/>
      <protection locked="0"/>
    </xf>
    <xf numFmtId="0" fontId="3" fillId="3" borderId="25" xfId="0" applyFont="1" applyFill="1" applyBorder="1" applyAlignment="1" applyProtection="1">
      <alignment horizontal="center" vertical="center"/>
      <protection locked="0"/>
    </xf>
    <xf numFmtId="9" fontId="15" fillId="3" borderId="1" xfId="3" applyFont="1" applyFill="1" applyBorder="1" applyAlignment="1" applyProtection="1">
      <alignment horizontal="center" vertical="center"/>
      <protection locked="0"/>
    </xf>
    <xf numFmtId="9" fontId="16" fillId="0" borderId="1" xfId="3" applyFont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18" fillId="11" borderId="1" xfId="0" applyNumberFormat="1" applyFont="1" applyFill="1" applyBorder="1" applyAlignment="1" applyProtection="1">
      <alignment horizontal="center" vertical="center"/>
      <protection locked="0"/>
    </xf>
    <xf numFmtId="43" fontId="20" fillId="1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20" xfId="0" applyFont="1" applyBorder="1" applyAlignment="1" applyProtection="1">
      <alignment vertical="center"/>
      <protection locked="0"/>
    </xf>
    <xf numFmtId="0" fontId="19" fillId="3" borderId="1" xfId="0" applyFont="1" applyFill="1" applyBorder="1" applyAlignment="1" applyProtection="1">
      <alignment horizontal="center"/>
      <protection locked="0"/>
    </xf>
    <xf numFmtId="43" fontId="21" fillId="5" borderId="1" xfId="0" applyNumberFormat="1" applyFont="1" applyFill="1" applyBorder="1" applyAlignment="1" applyProtection="1">
      <alignment horizontal="center" vertical="center"/>
      <protection locked="0"/>
    </xf>
    <xf numFmtId="43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6" xfId="0" applyFont="1" applyBorder="1" applyAlignment="1" applyProtection="1">
      <alignment vertical="center"/>
      <protection locked="0"/>
    </xf>
    <xf numFmtId="0" fontId="12" fillId="0" borderId="16" xfId="0" applyFont="1" applyBorder="1" applyAlignment="1" applyProtection="1">
      <alignment vertical="center"/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0" fontId="12" fillId="3" borderId="19" xfId="0" applyFont="1" applyFill="1" applyBorder="1" applyAlignment="1" applyProtection="1">
      <alignment horizontal="center" vertical="center"/>
      <protection locked="0"/>
    </xf>
    <xf numFmtId="9" fontId="0" fillId="3" borderId="17" xfId="3" applyFont="1" applyFill="1" applyBorder="1" applyAlignment="1" applyProtection="1">
      <alignment vertical="center"/>
      <protection locked="0"/>
    </xf>
    <xf numFmtId="43" fontId="22" fillId="12" borderId="17" xfId="0" applyNumberFormat="1" applyFont="1" applyFill="1" applyBorder="1" applyAlignment="1" applyProtection="1">
      <alignment horizontal="center" vertical="center"/>
      <protection locked="0"/>
    </xf>
    <xf numFmtId="0" fontId="12" fillId="3" borderId="28" xfId="0" applyFont="1" applyFill="1" applyBorder="1"/>
    <xf numFmtId="43" fontId="3" fillId="3" borderId="16" xfId="0" applyNumberFormat="1" applyFont="1" applyFill="1" applyBorder="1" applyAlignment="1">
      <alignment horizontal="center" vertical="center"/>
    </xf>
    <xf numFmtId="0" fontId="0" fillId="8" borderId="8" xfId="0" applyFill="1" applyBorder="1" applyAlignment="1" applyProtection="1">
      <alignment horizontal="right"/>
      <protection locked="0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3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0" fontId="17" fillId="0" borderId="20" xfId="0" applyFont="1" applyBorder="1" applyProtection="1">
      <protection locked="0"/>
    </xf>
    <xf numFmtId="9" fontId="16" fillId="0" borderId="17" xfId="3" applyFont="1" applyBorder="1" applyAlignment="1" applyProtection="1">
      <alignment horizontal="center" vertical="center"/>
      <protection locked="0"/>
    </xf>
    <xf numFmtId="43" fontId="9" fillId="11" borderId="16" xfId="0" applyNumberFormat="1" applyFont="1" applyFill="1" applyBorder="1" applyAlignment="1" applyProtection="1">
      <alignment horizontal="center" vertical="center"/>
      <protection locked="0"/>
    </xf>
    <xf numFmtId="0" fontId="19" fillId="13" borderId="16" xfId="0" applyFont="1" applyFill="1" applyBorder="1" applyAlignment="1" applyProtection="1">
      <alignment vertical="center"/>
      <protection locked="0"/>
    </xf>
    <xf numFmtId="0" fontId="5" fillId="5" borderId="11" xfId="0" applyFont="1" applyFill="1" applyBorder="1" applyAlignment="1">
      <alignment vertical="center" wrapText="1"/>
    </xf>
    <xf numFmtId="0" fontId="3" fillId="0" borderId="0" xfId="0" applyFont="1" applyAlignment="1"/>
    <xf numFmtId="14" fontId="0" fillId="0" borderId="0" xfId="0" applyNumberFormat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/>
    </xf>
    <xf numFmtId="0" fontId="12" fillId="3" borderId="20" xfId="0" applyFont="1" applyFill="1" applyBorder="1"/>
    <xf numFmtId="43" fontId="16" fillId="0" borderId="29" xfId="1" applyFont="1" applyFill="1" applyBorder="1" applyAlignment="1">
      <alignment horizontal="center" vertical="center"/>
    </xf>
    <xf numFmtId="43" fontId="3" fillId="0" borderId="1" xfId="0" applyNumberFormat="1" applyFont="1" applyBorder="1" applyAlignment="1" applyProtection="1">
      <alignment horizontal="center" vertical="center"/>
    </xf>
    <xf numFmtId="43" fontId="3" fillId="10" borderId="1" xfId="0" applyNumberFormat="1" applyFont="1" applyFill="1" applyBorder="1" applyAlignment="1" applyProtection="1">
      <alignment horizontal="center" vertical="center"/>
    </xf>
    <xf numFmtId="9" fontId="16" fillId="0" borderId="1" xfId="3" applyFont="1" applyBorder="1" applyAlignment="1" applyProtection="1">
      <alignment horizontal="center" vertical="center"/>
    </xf>
    <xf numFmtId="43" fontId="3" fillId="3" borderId="1" xfId="0" applyNumberFormat="1" applyFont="1" applyFill="1" applyBorder="1" applyAlignment="1" applyProtection="1">
      <alignment horizontal="center" vertical="center"/>
    </xf>
    <xf numFmtId="43" fontId="21" fillId="5" borderId="1" xfId="0" applyNumberFormat="1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Protection="1"/>
    <xf numFmtId="0" fontId="0" fillId="2" borderId="14" xfId="0" applyFill="1" applyBorder="1" applyProtection="1"/>
    <xf numFmtId="0" fontId="3" fillId="3" borderId="24" xfId="0" applyFont="1" applyFill="1" applyBorder="1" applyAlignment="1" applyProtection="1">
      <alignment horizontal="center" vertical="center"/>
    </xf>
    <xf numFmtId="0" fontId="3" fillId="3" borderId="25" xfId="0" applyFont="1" applyFill="1" applyBorder="1" applyAlignment="1" applyProtection="1">
      <alignment horizontal="center" vertical="center"/>
    </xf>
    <xf numFmtId="0" fontId="3" fillId="9" borderId="25" xfId="0" applyFont="1" applyFill="1" applyBorder="1" applyAlignment="1" applyProtection="1">
      <alignment horizontal="center" vertical="center"/>
    </xf>
    <xf numFmtId="0" fontId="3" fillId="9" borderId="18" xfId="0" applyFont="1" applyFill="1" applyBorder="1" applyAlignment="1" applyProtection="1">
      <alignment horizontal="center" vertical="center"/>
    </xf>
    <xf numFmtId="0" fontId="12" fillId="0" borderId="24" xfId="0" applyFont="1" applyBorder="1" applyProtection="1"/>
    <xf numFmtId="9" fontId="15" fillId="3" borderId="1" xfId="3" applyFont="1" applyFill="1" applyBorder="1" applyAlignment="1" applyProtection="1">
      <alignment horizontal="center" vertical="center"/>
    </xf>
    <xf numFmtId="43" fontId="26" fillId="15" borderId="16" xfId="0" applyNumberFormat="1" applyFont="1" applyFill="1" applyBorder="1" applyAlignment="1" applyProtection="1">
      <alignment horizontal="center" vertical="center"/>
    </xf>
    <xf numFmtId="43" fontId="26" fillId="15" borderId="2" xfId="0" applyNumberFormat="1" applyFont="1" applyFill="1" applyBorder="1" applyAlignment="1" applyProtection="1">
      <alignment horizontal="center" vertical="center"/>
    </xf>
    <xf numFmtId="0" fontId="12" fillId="0" borderId="16" xfId="0" applyFont="1" applyBorder="1" applyProtection="1"/>
    <xf numFmtId="0" fontId="16" fillId="3" borderId="1" xfId="3" applyNumberFormat="1" applyFont="1" applyFill="1" applyBorder="1" applyAlignment="1" applyProtection="1">
      <alignment horizontal="center" vertical="center"/>
    </xf>
    <xf numFmtId="0" fontId="12" fillId="10" borderId="16" xfId="0" applyFont="1" applyFill="1" applyBorder="1" applyProtection="1"/>
    <xf numFmtId="9" fontId="15" fillId="10" borderId="1" xfId="3" applyFont="1" applyFill="1" applyBorder="1" applyAlignment="1" applyProtection="1">
      <alignment horizontal="center" vertical="center"/>
    </xf>
    <xf numFmtId="0" fontId="17" fillId="0" borderId="16" xfId="0" applyFont="1" applyBorder="1" applyProtection="1"/>
    <xf numFmtId="43" fontId="9" fillId="11" borderId="1" xfId="0" applyNumberFormat="1" applyFont="1" applyFill="1" applyBorder="1" applyAlignment="1" applyProtection="1">
      <alignment horizontal="center" vertical="center"/>
    </xf>
    <xf numFmtId="0" fontId="17" fillId="0" borderId="20" xfId="0" applyFont="1" applyBorder="1" applyProtection="1"/>
    <xf numFmtId="9" fontId="16" fillId="0" borderId="17" xfId="3" applyFont="1" applyBorder="1" applyAlignment="1" applyProtection="1">
      <alignment horizontal="center" vertical="center"/>
    </xf>
    <xf numFmtId="0" fontId="12" fillId="3" borderId="28" xfId="0" applyFont="1" applyFill="1" applyBorder="1" applyProtection="1"/>
    <xf numFmtId="43" fontId="20" fillId="12" borderId="1" xfId="0" applyNumberFormat="1" applyFont="1" applyFill="1" applyBorder="1" applyAlignment="1" applyProtection="1">
      <alignment horizontal="center" vertical="center"/>
    </xf>
    <xf numFmtId="0" fontId="19" fillId="0" borderId="20" xfId="0" applyFont="1" applyBorder="1" applyAlignment="1" applyProtection="1">
      <alignment vertical="center"/>
    </xf>
    <xf numFmtId="0" fontId="19" fillId="3" borderId="1" xfId="0" applyFont="1" applyFill="1" applyBorder="1" applyAlignment="1" applyProtection="1">
      <alignment horizontal="center"/>
    </xf>
    <xf numFmtId="43" fontId="0" fillId="0" borderId="0" xfId="0" applyNumberFormat="1" applyProtection="1"/>
    <xf numFmtId="43" fontId="21" fillId="9" borderId="1" xfId="0" applyNumberFormat="1" applyFont="1" applyFill="1" applyBorder="1" applyAlignment="1" applyProtection="1">
      <alignment horizontal="center" vertical="center"/>
    </xf>
    <xf numFmtId="0" fontId="17" fillId="0" borderId="16" xfId="0" applyFont="1" applyBorder="1" applyAlignment="1" applyProtection="1">
      <alignment vertical="center"/>
    </xf>
    <xf numFmtId="0" fontId="12" fillId="0" borderId="16" xfId="0" applyFont="1" applyBorder="1" applyAlignment="1" applyProtection="1">
      <alignment vertical="center"/>
    </xf>
    <xf numFmtId="9" fontId="15" fillId="15" borderId="1" xfId="3" applyFont="1" applyFill="1" applyBorder="1" applyAlignment="1" applyProtection="1">
      <alignment horizontal="center" vertical="center"/>
    </xf>
    <xf numFmtId="0" fontId="12" fillId="7" borderId="16" xfId="0" applyFont="1" applyFill="1" applyBorder="1" applyAlignment="1" applyProtection="1">
      <alignment vertical="center"/>
    </xf>
    <xf numFmtId="43" fontId="2" fillId="11" borderId="1" xfId="0" applyNumberFormat="1" applyFont="1" applyFill="1" applyBorder="1" applyAlignment="1" applyProtection="1">
      <alignment horizontal="center" vertical="center"/>
    </xf>
    <xf numFmtId="0" fontId="0" fillId="3" borderId="0" xfId="0" applyFill="1" applyProtection="1"/>
    <xf numFmtId="0" fontId="12" fillId="3" borderId="19" xfId="0" applyFont="1" applyFill="1" applyBorder="1" applyAlignment="1" applyProtection="1">
      <alignment horizontal="center" vertical="center"/>
    </xf>
    <xf numFmtId="9" fontId="0" fillId="3" borderId="17" xfId="3" applyFont="1" applyFill="1" applyBorder="1" applyAlignment="1" applyProtection="1">
      <alignment vertical="center"/>
    </xf>
    <xf numFmtId="43" fontId="22" fillId="12" borderId="1" xfId="0" applyNumberFormat="1" applyFont="1" applyFill="1" applyBorder="1" applyAlignment="1" applyProtection="1">
      <alignment horizontal="center" vertical="center"/>
    </xf>
    <xf numFmtId="0" fontId="0" fillId="8" borderId="8" xfId="0" applyFill="1" applyBorder="1" applyAlignment="1" applyProtection="1">
      <alignment horizontal="right"/>
    </xf>
    <xf numFmtId="0" fontId="0" fillId="8" borderId="9" xfId="0" applyFill="1" applyBorder="1" applyAlignment="1" applyProtection="1">
      <alignment horizontal="right"/>
    </xf>
    <xf numFmtId="0" fontId="0" fillId="8" borderId="0" xfId="0" applyFill="1" applyBorder="1" applyAlignment="1" applyProtection="1">
      <alignment horizontal="right"/>
    </xf>
    <xf numFmtId="0" fontId="0" fillId="8" borderId="13" xfId="0" applyFill="1" applyBorder="1" applyAlignment="1" applyProtection="1">
      <alignment horizontal="right"/>
    </xf>
    <xf numFmtId="0" fontId="0" fillId="8" borderId="4" xfId="0" applyFill="1" applyBorder="1" applyAlignment="1" applyProtection="1">
      <alignment horizontal="right"/>
    </xf>
    <xf numFmtId="164" fontId="19" fillId="5" borderId="0" xfId="0" applyNumberFormat="1" applyFont="1" applyFill="1" applyBorder="1" applyAlignment="1" applyProtection="1">
      <alignment vertical="center"/>
    </xf>
    <xf numFmtId="164" fontId="16" fillId="5" borderId="0" xfId="3" applyNumberFormat="1" applyFont="1" applyFill="1" applyBorder="1" applyAlignment="1" applyProtection="1">
      <alignment horizontal="center" vertical="center"/>
    </xf>
    <xf numFmtId="164" fontId="12" fillId="5" borderId="0" xfId="0" applyNumberFormat="1" applyFont="1" applyFill="1" applyBorder="1" applyAlignment="1" applyProtection="1">
      <alignment vertical="center"/>
    </xf>
    <xf numFmtId="164" fontId="15" fillId="5" borderId="0" xfId="3" applyNumberFormat="1" applyFont="1" applyFill="1" applyBorder="1" applyAlignment="1" applyProtection="1">
      <alignment horizontal="center" vertical="center"/>
    </xf>
    <xf numFmtId="164" fontId="0" fillId="5" borderId="0" xfId="3" applyNumberFormat="1" applyFont="1" applyFill="1" applyBorder="1" applyProtection="1"/>
    <xf numFmtId="164" fontId="21" fillId="5" borderId="0" xfId="0" applyNumberFormat="1" applyFont="1" applyFill="1" applyBorder="1" applyAlignment="1" applyProtection="1">
      <alignment horizontal="center" vertical="center"/>
    </xf>
    <xf numFmtId="164" fontId="2" fillId="5" borderId="0" xfId="0" applyNumberFormat="1" applyFont="1" applyFill="1" applyBorder="1" applyAlignment="1" applyProtection="1">
      <alignment horizontal="center" vertical="center"/>
    </xf>
    <xf numFmtId="164" fontId="22" fillId="5" borderId="0" xfId="0" applyNumberFormat="1" applyFont="1" applyFill="1" applyBorder="1" applyAlignment="1" applyProtection="1">
      <alignment horizontal="center" vertical="center"/>
    </xf>
    <xf numFmtId="164" fontId="0" fillId="5" borderId="0" xfId="0" applyNumberFormat="1" applyFill="1" applyBorder="1" applyProtection="1"/>
    <xf numFmtId="164" fontId="0" fillId="0" borderId="0" xfId="0" applyNumberFormat="1" applyProtection="1">
      <protection locked="0"/>
    </xf>
    <xf numFmtId="0" fontId="0" fillId="5" borderId="0" xfId="0" applyFill="1" applyBorder="1" applyProtection="1">
      <protection locked="0"/>
    </xf>
    <xf numFmtId="164" fontId="19" fillId="5" borderId="0" xfId="0" applyNumberFormat="1" applyFont="1" applyFill="1" applyBorder="1" applyAlignment="1" applyProtection="1">
      <alignment vertical="center"/>
      <protection locked="0"/>
    </xf>
    <xf numFmtId="164" fontId="16" fillId="5" borderId="0" xfId="3" applyNumberFormat="1" applyFont="1" applyFill="1" applyBorder="1" applyAlignment="1" applyProtection="1">
      <alignment horizontal="center" vertical="center"/>
      <protection locked="0"/>
    </xf>
    <xf numFmtId="164" fontId="19" fillId="5" borderId="0" xfId="0" applyNumberFormat="1" applyFont="1" applyFill="1" applyBorder="1" applyAlignment="1">
      <alignment vertical="center"/>
    </xf>
    <xf numFmtId="164" fontId="16" fillId="5" borderId="0" xfId="3" applyNumberFormat="1" applyFont="1" applyFill="1" applyBorder="1" applyAlignment="1">
      <alignment horizontal="center" vertical="center"/>
    </xf>
    <xf numFmtId="164" fontId="12" fillId="5" borderId="0" xfId="0" applyNumberFormat="1" applyFont="1" applyFill="1" applyBorder="1" applyAlignment="1" applyProtection="1">
      <alignment vertical="center"/>
      <protection locked="0"/>
    </xf>
    <xf numFmtId="164" fontId="15" fillId="5" borderId="0" xfId="3" applyNumberFormat="1" applyFont="1" applyFill="1" applyBorder="1" applyAlignment="1" applyProtection="1">
      <alignment horizontal="center" vertical="center"/>
      <protection locked="0"/>
    </xf>
    <xf numFmtId="164" fontId="12" fillId="5" borderId="0" xfId="0" applyNumberFormat="1" applyFont="1" applyFill="1" applyBorder="1" applyAlignment="1">
      <alignment vertical="center"/>
    </xf>
    <xf numFmtId="164" fontId="0" fillId="5" borderId="0" xfId="3" applyNumberFormat="1" applyFont="1" applyFill="1" applyBorder="1" applyProtection="1">
      <protection locked="0"/>
    </xf>
    <xf numFmtId="164" fontId="0" fillId="5" borderId="0" xfId="0" applyNumberFormat="1" applyFill="1" applyBorder="1" applyProtection="1">
      <protection locked="0"/>
    </xf>
    <xf numFmtId="164" fontId="0" fillId="0" borderId="0" xfId="0" applyNumberFormat="1" applyProtection="1"/>
    <xf numFmtId="164" fontId="0" fillId="0" borderId="0" xfId="0" applyNumberFormat="1"/>
    <xf numFmtId="0" fontId="0" fillId="7" borderId="7" xfId="0" applyFill="1" applyBorder="1" applyAlignment="1" applyProtection="1">
      <alignment horizontal="center"/>
      <protection locked="0"/>
    </xf>
    <xf numFmtId="0" fontId="0" fillId="7" borderId="21" xfId="0" applyFill="1" applyBorder="1" applyAlignment="1" applyProtection="1">
      <alignment horizontal="center"/>
      <protection locked="0"/>
    </xf>
    <xf numFmtId="0" fontId="5" fillId="5" borderId="0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27" fillId="0" borderId="30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9" fillId="0" borderId="0" xfId="0" applyFont="1" applyAlignment="1">
      <alignment horizontal="right" vertical="center"/>
    </xf>
    <xf numFmtId="43" fontId="8" fillId="0" borderId="0" xfId="1" applyFont="1" applyBorder="1" applyAlignment="1">
      <alignment horizontal="left"/>
    </xf>
    <xf numFmtId="0" fontId="12" fillId="0" borderId="0" xfId="0" applyFont="1" applyBorder="1" applyAlignment="1">
      <alignment vertical="center"/>
    </xf>
    <xf numFmtId="43" fontId="12" fillId="0" borderId="0" xfId="1" applyFont="1" applyBorder="1" applyAlignment="1">
      <alignment horizontal="left" vertical="center"/>
    </xf>
    <xf numFmtId="0" fontId="31" fillId="18" borderId="20" xfId="0" applyFont="1" applyFill="1" applyBorder="1" applyAlignment="1"/>
    <xf numFmtId="0" fontId="30" fillId="16" borderId="20" xfId="0" applyFont="1" applyFill="1" applyBorder="1" applyAlignment="1">
      <alignment horizontal="center" vertical="center"/>
    </xf>
    <xf numFmtId="0" fontId="27" fillId="18" borderId="20" xfId="0" applyFont="1" applyFill="1" applyBorder="1" applyAlignment="1">
      <alignment horizontal="right" vertical="center"/>
    </xf>
    <xf numFmtId="0" fontId="30" fillId="16" borderId="20" xfId="0" applyFont="1" applyFill="1" applyBorder="1" applyAlignment="1">
      <alignment horizontal="center"/>
    </xf>
    <xf numFmtId="0" fontId="31" fillId="19" borderId="36" xfId="0" applyFont="1" applyFill="1" applyBorder="1" applyAlignment="1">
      <alignment horizontal="center" vertical="center"/>
    </xf>
    <xf numFmtId="0" fontId="30" fillId="16" borderId="28" xfId="0" applyFont="1" applyFill="1" applyBorder="1" applyAlignment="1">
      <alignment horizontal="left" vertical="center"/>
    </xf>
    <xf numFmtId="0" fontId="27" fillId="18" borderId="2" xfId="0" applyFont="1" applyFill="1" applyBorder="1" applyAlignment="1">
      <alignment horizontal="left" vertical="center"/>
    </xf>
    <xf numFmtId="0" fontId="30" fillId="16" borderId="28" xfId="0" applyFont="1" applyFill="1" applyBorder="1" applyAlignment="1">
      <alignment horizontal="left"/>
    </xf>
    <xf numFmtId="0" fontId="30" fillId="16" borderId="2" xfId="0" applyFont="1" applyFill="1" applyBorder="1" applyAlignment="1">
      <alignment horizontal="left"/>
    </xf>
    <xf numFmtId="0" fontId="31" fillId="18" borderId="28" xfId="0" applyFont="1" applyFill="1" applyBorder="1" applyAlignment="1">
      <alignment horizontal="left"/>
    </xf>
    <xf numFmtId="0" fontId="31" fillId="19" borderId="35" xfId="0" applyFont="1" applyFill="1" applyBorder="1" applyAlignment="1">
      <alignment horizontal="left" vertical="center"/>
    </xf>
    <xf numFmtId="0" fontId="8" fillId="0" borderId="0" xfId="0" applyFont="1" applyBorder="1"/>
    <xf numFmtId="0" fontId="0" fillId="0" borderId="9" xfId="0" applyBorder="1"/>
    <xf numFmtId="0" fontId="0" fillId="0" borderId="12" xfId="0" applyBorder="1"/>
    <xf numFmtId="0" fontId="5" fillId="5" borderId="0" xfId="0" applyFont="1" applyFill="1" applyBorder="1" applyAlignment="1">
      <alignment horizontal="center"/>
    </xf>
    <xf numFmtId="0" fontId="30" fillId="16" borderId="28" xfId="0" applyFont="1" applyFill="1" applyBorder="1" applyAlignment="1"/>
    <xf numFmtId="0" fontId="8" fillId="0" borderId="38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5" fillId="5" borderId="0" xfId="0" applyFont="1" applyFill="1" applyBorder="1" applyAlignment="1">
      <alignment horizontal="left" vertical="center" wrapText="1"/>
    </xf>
    <xf numFmtId="0" fontId="8" fillId="0" borderId="0" xfId="0" applyFont="1" applyAlignment="1"/>
    <xf numFmtId="9" fontId="30" fillId="16" borderId="20" xfId="3" applyFont="1" applyFill="1" applyBorder="1" applyAlignment="1">
      <alignment horizontal="center"/>
    </xf>
    <xf numFmtId="0" fontId="0" fillId="8" borderId="7" xfId="0" applyFill="1" applyBorder="1" applyAlignment="1" applyProtection="1">
      <alignment horizontal="center"/>
    </xf>
    <xf numFmtId="0" fontId="0" fillId="8" borderId="21" xfId="0" applyFill="1" applyBorder="1" applyAlignment="1" applyProtection="1">
      <alignment horizontal="center"/>
    </xf>
    <xf numFmtId="0" fontId="24" fillId="14" borderId="16" xfId="0" applyFont="1" applyFill="1" applyBorder="1" applyAlignment="1" applyProtection="1">
      <alignment vertical="center"/>
    </xf>
    <xf numFmtId="43" fontId="3" fillId="10" borderId="2" xfId="0" applyNumberFormat="1" applyFont="1" applyFill="1" applyBorder="1" applyAlignment="1" applyProtection="1">
      <alignment horizontal="center" vertical="center"/>
    </xf>
    <xf numFmtId="43" fontId="18" fillId="11" borderId="2" xfId="0" applyNumberFormat="1" applyFont="1" applyFill="1" applyBorder="1" applyAlignment="1" applyProtection="1">
      <alignment horizontal="center" vertical="center"/>
    </xf>
    <xf numFmtId="43" fontId="3" fillId="3" borderId="2" xfId="0" applyNumberFormat="1" applyFont="1" applyFill="1" applyBorder="1" applyAlignment="1" applyProtection="1">
      <alignment horizontal="center" vertical="center"/>
    </xf>
    <xf numFmtId="43" fontId="20" fillId="12" borderId="2" xfId="0" applyNumberFormat="1" applyFont="1" applyFill="1" applyBorder="1" applyAlignment="1" applyProtection="1">
      <alignment horizontal="center" vertical="center"/>
    </xf>
    <xf numFmtId="43" fontId="21" fillId="5" borderId="2" xfId="0" applyNumberFormat="1" applyFont="1" applyFill="1" applyBorder="1" applyAlignment="1" applyProtection="1">
      <alignment horizontal="center" vertical="center"/>
    </xf>
    <xf numFmtId="43" fontId="21" fillId="9" borderId="2" xfId="0" applyNumberFormat="1" applyFont="1" applyFill="1" applyBorder="1" applyAlignment="1" applyProtection="1">
      <alignment horizontal="center" vertical="center"/>
    </xf>
    <xf numFmtId="43" fontId="3" fillId="0" borderId="2" xfId="0" applyNumberFormat="1" applyFont="1" applyBorder="1" applyAlignment="1" applyProtection="1">
      <alignment horizontal="center" vertical="center"/>
    </xf>
    <xf numFmtId="43" fontId="2" fillId="11" borderId="2" xfId="0" applyNumberFormat="1" applyFont="1" applyFill="1" applyBorder="1" applyAlignment="1" applyProtection="1">
      <alignment horizontal="center" vertical="center"/>
    </xf>
    <xf numFmtId="43" fontId="26" fillId="15" borderId="19" xfId="0" applyNumberFormat="1" applyFont="1" applyFill="1" applyBorder="1" applyAlignment="1" applyProtection="1">
      <alignment horizontal="center" vertical="center"/>
    </xf>
    <xf numFmtId="43" fontId="26" fillId="15" borderId="26" xfId="0" applyNumberFormat="1" applyFont="1" applyFill="1" applyBorder="1" applyAlignment="1" applyProtection="1">
      <alignment horizontal="center" vertical="center"/>
    </xf>
    <xf numFmtId="43" fontId="26" fillId="20" borderId="0" xfId="0" applyNumberFormat="1" applyFont="1" applyFill="1" applyBorder="1" applyAlignment="1" applyProtection="1">
      <alignment horizontal="center" vertical="center"/>
    </xf>
    <xf numFmtId="43" fontId="25" fillId="20" borderId="0" xfId="0" applyNumberFormat="1" applyFont="1" applyFill="1" applyBorder="1" applyProtection="1"/>
    <xf numFmtId="0" fontId="0" fillId="16" borderId="21" xfId="0" applyFill="1" applyBorder="1" applyAlignment="1" applyProtection="1">
      <alignment horizontal="center"/>
    </xf>
    <xf numFmtId="0" fontId="0" fillId="16" borderId="12" xfId="0" applyFill="1" applyBorder="1" applyAlignment="1" applyProtection="1">
      <alignment horizontal="center"/>
    </xf>
    <xf numFmtId="0" fontId="0" fillId="8" borderId="7" xfId="0" applyFill="1" applyBorder="1" applyAlignment="1" applyProtection="1">
      <alignment horizontal="center"/>
    </xf>
    <xf numFmtId="0" fontId="0" fillId="8" borderId="21" xfId="0" applyFill="1" applyBorder="1" applyAlignment="1" applyProtection="1">
      <alignment horizontal="center"/>
    </xf>
    <xf numFmtId="0" fontId="0" fillId="8" borderId="8" xfId="0" applyFill="1" applyBorder="1" applyAlignment="1" applyProtection="1">
      <alignment horizontal="center"/>
    </xf>
    <xf numFmtId="0" fontId="0" fillId="8" borderId="9" xfId="0" applyFill="1" applyBorder="1" applyAlignment="1" applyProtection="1">
      <alignment horizontal="center"/>
    </xf>
    <xf numFmtId="0" fontId="0" fillId="8" borderId="10" xfId="0" applyFill="1" applyBorder="1" applyAlignment="1" applyProtection="1">
      <alignment horizontal="center"/>
    </xf>
    <xf numFmtId="0" fontId="0" fillId="8" borderId="11" xfId="0" applyFill="1" applyBorder="1" applyAlignment="1" applyProtection="1">
      <alignment horizontal="center"/>
    </xf>
    <xf numFmtId="0" fontId="0" fillId="8" borderId="0" xfId="0" applyFill="1" applyBorder="1" applyAlignment="1" applyProtection="1">
      <alignment horizontal="center"/>
    </xf>
    <xf numFmtId="0" fontId="0" fillId="8" borderId="12" xfId="0" applyFill="1" applyBorder="1" applyAlignment="1" applyProtection="1">
      <alignment horizontal="center"/>
    </xf>
    <xf numFmtId="0" fontId="0" fillId="8" borderId="13" xfId="0" applyFill="1" applyBorder="1" applyAlignment="1" applyProtection="1">
      <alignment horizontal="center"/>
    </xf>
    <xf numFmtId="0" fontId="0" fillId="8" borderId="4" xfId="0" applyFill="1" applyBorder="1" applyAlignment="1" applyProtection="1">
      <alignment horizontal="center"/>
    </xf>
    <xf numFmtId="0" fontId="0" fillId="8" borderId="14" xfId="0" applyFill="1" applyBorder="1" applyAlignment="1" applyProtection="1">
      <alignment horizontal="center"/>
    </xf>
    <xf numFmtId="0" fontId="19" fillId="10" borderId="20" xfId="0" applyFont="1" applyFill="1" applyBorder="1" applyAlignment="1" applyProtection="1">
      <alignment horizontal="center" vertical="center"/>
    </xf>
    <xf numFmtId="0" fontId="19" fillId="10" borderId="16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/>
    </xf>
    <xf numFmtId="0" fontId="0" fillId="2" borderId="11" xfId="0" applyFill="1" applyBorder="1" applyAlignment="1" applyProtection="1">
      <alignment horizontal="center"/>
    </xf>
    <xf numFmtId="43" fontId="16" fillId="0" borderId="17" xfId="1" applyFont="1" applyFill="1" applyBorder="1" applyAlignment="1" applyProtection="1">
      <alignment horizontal="center" vertical="center"/>
    </xf>
    <xf numFmtId="43" fontId="16" fillId="0" borderId="25" xfId="1" applyFont="1" applyFill="1" applyBorder="1" applyAlignment="1" applyProtection="1">
      <alignment horizontal="center" vertical="center"/>
    </xf>
    <xf numFmtId="0" fontId="0" fillId="7" borderId="7" xfId="0" applyFill="1" applyBorder="1" applyAlignment="1" applyProtection="1">
      <alignment horizontal="center"/>
      <protection locked="0"/>
    </xf>
    <xf numFmtId="0" fontId="0" fillId="7" borderId="21" xfId="0" applyFill="1" applyBorder="1" applyAlignment="1" applyProtection="1">
      <alignment horizontal="center"/>
      <protection locked="0"/>
    </xf>
    <xf numFmtId="0" fontId="0" fillId="7" borderId="8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43" fontId="16" fillId="0" borderId="17" xfId="1" applyFont="1" applyFill="1" applyBorder="1" applyAlignment="1">
      <alignment horizontal="center" vertical="center"/>
    </xf>
    <xf numFmtId="43" fontId="16" fillId="0" borderId="25" xfId="1" applyFont="1" applyFill="1" applyBorder="1" applyAlignment="1">
      <alignment horizontal="center" vertical="center"/>
    </xf>
    <xf numFmtId="0" fontId="19" fillId="10" borderId="20" xfId="0" applyFont="1" applyFill="1" applyBorder="1" applyAlignment="1" applyProtection="1">
      <alignment horizontal="center" vertical="center"/>
      <protection locked="0"/>
    </xf>
    <xf numFmtId="0" fontId="19" fillId="10" borderId="16" xfId="0" applyFont="1" applyFill="1" applyBorder="1" applyAlignment="1" applyProtection="1">
      <alignment horizontal="center" vertical="center"/>
      <protection locked="0"/>
    </xf>
    <xf numFmtId="0" fontId="0" fillId="5" borderId="0" xfId="0" applyFont="1" applyFill="1" applyBorder="1" applyAlignment="1">
      <alignment horizontal="left" vertical="center" wrapText="1"/>
    </xf>
    <xf numFmtId="0" fontId="0" fillId="5" borderId="12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7" fillId="16" borderId="31" xfId="0" applyFont="1" applyFill="1" applyBorder="1" applyAlignment="1">
      <alignment horizontal="left" vertical="center"/>
    </xf>
    <xf numFmtId="0" fontId="27" fillId="16" borderId="32" xfId="0" applyFont="1" applyFill="1" applyBorder="1" applyAlignment="1">
      <alignment horizontal="left" vertical="center"/>
    </xf>
    <xf numFmtId="14" fontId="28" fillId="17" borderId="1" xfId="0" applyNumberFormat="1" applyFont="1" applyFill="1" applyBorder="1" applyAlignment="1">
      <alignment horizontal="left" vertical="center"/>
    </xf>
    <xf numFmtId="14" fontId="28" fillId="17" borderId="27" xfId="0" applyNumberFormat="1" applyFont="1" applyFill="1" applyBorder="1" applyAlignment="1">
      <alignment horizontal="left" vertical="center"/>
    </xf>
    <xf numFmtId="0" fontId="27" fillId="0" borderId="11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/>
    </xf>
    <xf numFmtId="0" fontId="12" fillId="0" borderId="0" xfId="0" applyFont="1" applyBorder="1" applyAlignment="1"/>
    <xf numFmtId="0" fontId="13" fillId="5" borderId="8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43" fontId="14" fillId="5" borderId="9" xfId="0" applyNumberFormat="1" applyFont="1" applyFill="1" applyBorder="1" applyAlignment="1">
      <alignment horizontal="left" vertical="center" wrapText="1"/>
    </xf>
    <xf numFmtId="43" fontId="14" fillId="5" borderId="10" xfId="0" applyNumberFormat="1" applyFont="1" applyFill="1" applyBorder="1" applyAlignment="1">
      <alignment horizontal="left" vertical="center" wrapText="1"/>
    </xf>
    <xf numFmtId="0" fontId="22" fillId="5" borderId="11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7" xfId="0" applyFont="1" applyBorder="1" applyAlignment="1"/>
    <xf numFmtId="0" fontId="8" fillId="0" borderId="21" xfId="0" applyFont="1" applyBorder="1" applyAlignment="1"/>
    <xf numFmtId="0" fontId="8" fillId="0" borderId="22" xfId="0" applyFont="1" applyBorder="1" applyAlignment="1"/>
    <xf numFmtId="0" fontId="12" fillId="0" borderId="11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165" fontId="31" fillId="0" borderId="37" xfId="0" applyNumberFormat="1" applyFont="1" applyBorder="1" applyAlignment="1">
      <alignment horizontal="center"/>
    </xf>
    <xf numFmtId="4" fontId="30" fillId="18" borderId="37" xfId="0" applyNumberFormat="1" applyFont="1" applyFill="1" applyBorder="1" applyAlignment="1">
      <alignment horizontal="center"/>
    </xf>
    <xf numFmtId="165" fontId="30" fillId="0" borderId="37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65" fontId="33" fillId="0" borderId="37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30" fillId="18" borderId="37" xfId="0" applyFont="1" applyFill="1" applyBorder="1" applyAlignment="1">
      <alignment horizontal="center"/>
    </xf>
    <xf numFmtId="0" fontId="31" fillId="18" borderId="5" xfId="0" applyFont="1" applyFill="1" applyBorder="1" applyAlignment="1">
      <alignment horizontal="center"/>
    </xf>
    <xf numFmtId="0" fontId="31" fillId="18" borderId="6" xfId="0" applyFont="1" applyFill="1" applyBorder="1" applyAlignment="1">
      <alignment horizontal="center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5">
    <dxf>
      <numFmt numFmtId="30" formatCode="@"/>
      <alignment horizontal="center" vertical="center" textRotation="0" wrapText="0" indent="0" relativeIndent="255" justifyLastLine="0" shrinkToFit="0" readingOrder="0"/>
    </dxf>
    <dxf>
      <numFmt numFmtId="30" formatCode="@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relativeIndent="255" justifyLastLine="0" shrinkToFit="0" readingOrder="0"/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2</xdr:col>
      <xdr:colOff>1057275</xdr:colOff>
      <xdr:row>1</xdr:row>
      <xdr:rowOff>142874</xdr:rowOff>
    </xdr:from>
    <xdr:ext cx="10210800" cy="781051"/>
    <xdr:sp macro="" textlink="">
      <xdr:nvSpPr>
        <xdr:cNvPr id="14" name="Rectangle 13"/>
        <xdr:cNvSpPr/>
      </xdr:nvSpPr>
      <xdr:spPr>
        <a:xfrm>
          <a:off x="2581275" y="333374"/>
          <a:ext cx="10210800" cy="781051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4000" b="1" u="none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Décompte Sinistre </a:t>
          </a:r>
          <a:r>
            <a:rPr lang="fr-FR" sz="4000" b="1" u="none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4000" b="1" u="none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27734</xdr:colOff>
      <xdr:row>5</xdr:row>
      <xdr:rowOff>151754</xdr:rowOff>
    </xdr:from>
    <xdr:ext cx="1924891" cy="248851"/>
    <xdr:sp macro="" textlink="">
      <xdr:nvSpPr>
        <xdr:cNvPr id="15" name="Rectangle 14"/>
        <xdr:cNvSpPr/>
      </xdr:nvSpPr>
      <xdr:spPr>
        <a:xfrm>
          <a:off x="5152184" y="1123304"/>
          <a:ext cx="1924891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</a:t>
          </a:r>
        </a:p>
      </xdr:txBody>
    </xdr:sp>
    <xdr:clientData/>
  </xdr:oneCellAnchor>
  <xdr:oneCellAnchor>
    <xdr:from>
      <xdr:col>6</xdr:col>
      <xdr:colOff>1</xdr:colOff>
      <xdr:row>5</xdr:row>
      <xdr:rowOff>157707</xdr:rowOff>
    </xdr:from>
    <xdr:ext cx="1952624" cy="248851"/>
    <xdr:sp macro="" textlink="">
      <xdr:nvSpPr>
        <xdr:cNvPr id="16" name="Rectangle 15"/>
        <xdr:cNvSpPr/>
      </xdr:nvSpPr>
      <xdr:spPr>
        <a:xfrm>
          <a:off x="7086601" y="1119732"/>
          <a:ext cx="195262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9525</xdr:colOff>
      <xdr:row>5</xdr:row>
      <xdr:rowOff>179972</xdr:rowOff>
    </xdr:from>
    <xdr:ext cx="723900" cy="248851"/>
    <xdr:sp macro="" textlink="">
      <xdr:nvSpPr>
        <xdr:cNvPr id="17" name="Rectangle 16"/>
        <xdr:cNvSpPr/>
      </xdr:nvSpPr>
      <xdr:spPr>
        <a:xfrm>
          <a:off x="4419600" y="1113422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Taux</a:t>
          </a:r>
        </a:p>
      </xdr:txBody>
    </xdr:sp>
    <xdr:clientData/>
  </xdr:oneCellAnchor>
  <xdr:oneCellAnchor>
    <xdr:from>
      <xdr:col>3</xdr:col>
      <xdr:colOff>0</xdr:colOff>
      <xdr:row>5</xdr:row>
      <xdr:rowOff>161923</xdr:rowOff>
    </xdr:from>
    <xdr:ext cx="1820673" cy="217560"/>
    <xdr:sp macro="" textlink="">
      <xdr:nvSpPr>
        <xdr:cNvPr id="18" name="Rectangle 17"/>
        <xdr:cNvSpPr/>
      </xdr:nvSpPr>
      <xdr:spPr>
        <a:xfrm>
          <a:off x="2590800" y="1133473"/>
          <a:ext cx="1820673" cy="21756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endParaRPr lang="fr-FR" sz="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155117</xdr:rowOff>
    </xdr:from>
    <xdr:ext cx="1690045" cy="248851"/>
    <xdr:sp macro="" textlink="">
      <xdr:nvSpPr>
        <xdr:cNvPr id="19" name="Rectangle 18"/>
        <xdr:cNvSpPr/>
      </xdr:nvSpPr>
      <xdr:spPr>
        <a:xfrm>
          <a:off x="9048750" y="1117142"/>
          <a:ext cx="1690045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Tolerie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2929</xdr:colOff>
      <xdr:row>7</xdr:row>
      <xdr:rowOff>0</xdr:rowOff>
    </xdr:from>
    <xdr:ext cx="1816345" cy="256737"/>
    <xdr:sp macro="" textlink="">
      <xdr:nvSpPr>
        <xdr:cNvPr id="30" name="Rectangle 29"/>
        <xdr:cNvSpPr/>
      </xdr:nvSpPr>
      <xdr:spPr>
        <a:xfrm>
          <a:off x="2593729" y="1371600"/>
          <a:ext cx="181634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Fournitures</a:t>
          </a:r>
        </a:p>
      </xdr:txBody>
    </xdr:sp>
    <xdr:clientData/>
  </xdr:oneCellAnchor>
  <xdr:oneCellAnchor>
    <xdr:from>
      <xdr:col>3</xdr:col>
      <xdr:colOff>5171</xdr:colOff>
      <xdr:row>8</xdr:row>
      <xdr:rowOff>6204</xdr:rowOff>
    </xdr:from>
    <xdr:ext cx="1816344" cy="256737"/>
    <xdr:sp macro="" textlink="">
      <xdr:nvSpPr>
        <xdr:cNvPr id="31" name="Rectangle 30"/>
        <xdr:cNvSpPr/>
      </xdr:nvSpPr>
      <xdr:spPr>
        <a:xfrm>
          <a:off x="2595971" y="1625454"/>
          <a:ext cx="181634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Main D'œuvre</a:t>
          </a:r>
        </a:p>
      </xdr:txBody>
    </xdr:sp>
    <xdr:clientData/>
  </xdr:oneCellAnchor>
  <xdr:oneCellAnchor>
    <xdr:from>
      <xdr:col>3</xdr:col>
      <xdr:colOff>9526</xdr:colOff>
      <xdr:row>9</xdr:row>
      <xdr:rowOff>12410</xdr:rowOff>
    </xdr:from>
    <xdr:ext cx="1806818" cy="256737"/>
    <xdr:sp macro="" textlink="">
      <xdr:nvSpPr>
        <xdr:cNvPr id="32" name="Rectangle 31"/>
        <xdr:cNvSpPr/>
      </xdr:nvSpPr>
      <xdr:spPr>
        <a:xfrm>
          <a:off x="2600326" y="1879310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Peinture</a:t>
          </a:r>
        </a:p>
      </xdr:txBody>
    </xdr:sp>
    <xdr:clientData/>
  </xdr:oneCellAnchor>
  <xdr:oneCellAnchor>
    <xdr:from>
      <xdr:col>3</xdr:col>
      <xdr:colOff>9525</xdr:colOff>
      <xdr:row>10</xdr:row>
      <xdr:rowOff>18617</xdr:rowOff>
    </xdr:from>
    <xdr:ext cx="1806818" cy="256737"/>
    <xdr:sp macro="" textlink="">
      <xdr:nvSpPr>
        <xdr:cNvPr id="33" name="Rectangle 32"/>
        <xdr:cNvSpPr/>
      </xdr:nvSpPr>
      <xdr:spPr>
        <a:xfrm>
          <a:off x="2600325" y="2133167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BDG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9525</xdr:colOff>
      <xdr:row>11</xdr:row>
      <xdr:rowOff>24824</xdr:rowOff>
    </xdr:from>
    <xdr:ext cx="1806818" cy="256737"/>
    <xdr:sp macro="" textlink="">
      <xdr:nvSpPr>
        <xdr:cNvPr id="34" name="Rectangle 33"/>
        <xdr:cNvSpPr/>
      </xdr:nvSpPr>
      <xdr:spPr>
        <a:xfrm>
          <a:off x="2600325" y="2387024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 Pneu</a:t>
          </a:r>
        </a:p>
      </xdr:txBody>
    </xdr:sp>
    <xdr:clientData/>
  </xdr:oneCellAnchor>
  <xdr:oneCellAnchor>
    <xdr:from>
      <xdr:col>4</xdr:col>
      <xdr:colOff>9524</xdr:colOff>
      <xdr:row>7</xdr:row>
      <xdr:rowOff>0</xdr:rowOff>
    </xdr:from>
    <xdr:ext cx="714375" cy="1243161"/>
    <xdr:sp macro="" textlink="">
      <xdr:nvSpPr>
        <xdr:cNvPr id="35" name="Rectangle 34"/>
        <xdr:cNvSpPr/>
      </xdr:nvSpPr>
      <xdr:spPr>
        <a:xfrm>
          <a:off x="4419599" y="1371600"/>
          <a:ext cx="714375" cy="124316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1</xdr:colOff>
      <xdr:row>15</xdr:row>
      <xdr:rowOff>9525</xdr:rowOff>
    </xdr:from>
    <xdr:ext cx="1819274" cy="256737"/>
    <xdr:sp macro="" textlink="">
      <xdr:nvSpPr>
        <xdr:cNvPr id="36" name="Rectangle 35"/>
        <xdr:cNvSpPr/>
      </xdr:nvSpPr>
      <xdr:spPr>
        <a:xfrm>
          <a:off x="2590801" y="3362325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assuré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1</xdr:colOff>
      <xdr:row>16</xdr:row>
      <xdr:rowOff>15688</xdr:rowOff>
    </xdr:from>
    <xdr:ext cx="1819274" cy="256737"/>
    <xdr:sp macro="" textlink="">
      <xdr:nvSpPr>
        <xdr:cNvPr id="37" name="Rectangle 36"/>
        <xdr:cNvSpPr/>
      </xdr:nvSpPr>
      <xdr:spPr>
        <a:xfrm>
          <a:off x="2590801" y="3616138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Venale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0</xdr:colOff>
      <xdr:row>12</xdr:row>
      <xdr:rowOff>38100</xdr:rowOff>
    </xdr:from>
    <xdr:ext cx="1819275" cy="256737"/>
    <xdr:sp macro="" textlink="">
      <xdr:nvSpPr>
        <xdr:cNvPr id="38" name="Rectangle 37"/>
        <xdr:cNvSpPr/>
      </xdr:nvSpPr>
      <xdr:spPr>
        <a:xfrm>
          <a:off x="2590800" y="2609850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</a:t>
          </a:r>
        </a:p>
      </xdr:txBody>
    </xdr:sp>
    <xdr:clientData/>
  </xdr:oneCellAnchor>
  <xdr:oneCellAnchor>
    <xdr:from>
      <xdr:col>3</xdr:col>
      <xdr:colOff>0</xdr:colOff>
      <xdr:row>13</xdr:row>
      <xdr:rowOff>32497</xdr:rowOff>
    </xdr:from>
    <xdr:ext cx="1819275" cy="256737"/>
    <xdr:sp macro="" textlink="">
      <xdr:nvSpPr>
        <xdr:cNvPr id="39" name="Rectangle 38"/>
        <xdr:cNvSpPr/>
      </xdr:nvSpPr>
      <xdr:spPr>
        <a:xfrm>
          <a:off x="2590800" y="2889997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 Pneumatique</a:t>
          </a:r>
        </a:p>
      </xdr:txBody>
    </xdr:sp>
    <xdr:clientData/>
  </xdr:oneCellAnchor>
  <xdr:oneCellAnchor>
    <xdr:from>
      <xdr:col>3</xdr:col>
      <xdr:colOff>1</xdr:colOff>
      <xdr:row>14</xdr:row>
      <xdr:rowOff>0</xdr:rowOff>
    </xdr:from>
    <xdr:ext cx="2543174" cy="256737"/>
    <xdr:sp macro="" textlink="">
      <xdr:nvSpPr>
        <xdr:cNvPr id="40" name="Rectangle 39"/>
        <xdr:cNvSpPr/>
      </xdr:nvSpPr>
      <xdr:spPr>
        <a:xfrm>
          <a:off x="2590801" y="3114675"/>
          <a:ext cx="25431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EPAVE</a:t>
          </a:r>
        </a:p>
      </xdr:txBody>
    </xdr:sp>
    <xdr:clientData/>
  </xdr:oneCellAnchor>
  <xdr:oneCellAnchor>
    <xdr:from>
      <xdr:col>2</xdr:col>
      <xdr:colOff>1057275</xdr:colOff>
      <xdr:row>16</xdr:row>
      <xdr:rowOff>257175</xdr:rowOff>
    </xdr:from>
    <xdr:ext cx="2543175" cy="256737"/>
    <xdr:sp macro="" textlink="">
      <xdr:nvSpPr>
        <xdr:cNvPr id="41" name="Rectangle 40"/>
        <xdr:cNvSpPr/>
      </xdr:nvSpPr>
      <xdr:spPr>
        <a:xfrm>
          <a:off x="2581275" y="3867150"/>
          <a:ext cx="25431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Sous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Total</a:t>
          </a:r>
        </a:p>
      </xdr:txBody>
    </xdr:sp>
    <xdr:clientData/>
  </xdr:oneCellAnchor>
  <xdr:oneCellAnchor>
    <xdr:from>
      <xdr:col>3</xdr:col>
      <xdr:colOff>0</xdr:colOff>
      <xdr:row>21</xdr:row>
      <xdr:rowOff>0</xdr:rowOff>
    </xdr:from>
    <xdr:ext cx="1819275" cy="256737"/>
    <xdr:sp macro="" textlink="">
      <xdr:nvSpPr>
        <xdr:cNvPr id="42" name="Rectangle 41"/>
        <xdr:cNvSpPr/>
      </xdr:nvSpPr>
      <xdr:spPr>
        <a:xfrm>
          <a:off x="2590800" y="4886325"/>
          <a:ext cx="18192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28575</xdr:rowOff>
    </xdr:from>
    <xdr:ext cx="1809750" cy="256737"/>
    <xdr:sp macro="" textlink="">
      <xdr:nvSpPr>
        <xdr:cNvPr id="44" name="Rectangle 43"/>
        <xdr:cNvSpPr/>
      </xdr:nvSpPr>
      <xdr:spPr>
        <a:xfrm>
          <a:off x="2590800" y="5210175"/>
          <a:ext cx="1809750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19049</xdr:colOff>
      <xdr:row>22</xdr:row>
      <xdr:rowOff>9526</xdr:rowOff>
    </xdr:from>
    <xdr:ext cx="695325" cy="749949"/>
    <xdr:sp macro="" textlink="">
      <xdr:nvSpPr>
        <xdr:cNvPr id="46" name="Rectangle 45"/>
        <xdr:cNvSpPr/>
      </xdr:nvSpPr>
      <xdr:spPr>
        <a:xfrm>
          <a:off x="4429124" y="5191126"/>
          <a:ext cx="695325" cy="74994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9525</xdr:colOff>
      <xdr:row>18</xdr:row>
      <xdr:rowOff>9525</xdr:rowOff>
    </xdr:from>
    <xdr:ext cx="723900" cy="248851"/>
    <xdr:sp macro="" textlink="">
      <xdr:nvSpPr>
        <xdr:cNvPr id="48" name="Rectangle 47"/>
        <xdr:cNvSpPr/>
      </xdr:nvSpPr>
      <xdr:spPr>
        <a:xfrm>
          <a:off x="4419600" y="4124325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9525</xdr:colOff>
      <xdr:row>19</xdr:row>
      <xdr:rowOff>9525</xdr:rowOff>
    </xdr:from>
    <xdr:ext cx="723900" cy="248851"/>
    <xdr:sp macro="" textlink="">
      <xdr:nvSpPr>
        <xdr:cNvPr id="49" name="Rectangle 48"/>
        <xdr:cNvSpPr/>
      </xdr:nvSpPr>
      <xdr:spPr>
        <a:xfrm>
          <a:off x="4419600" y="4381500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0</xdr:colOff>
      <xdr:row>24</xdr:row>
      <xdr:rowOff>257175</xdr:rowOff>
    </xdr:from>
    <xdr:ext cx="2562225" cy="280205"/>
    <xdr:sp macro="" textlink="">
      <xdr:nvSpPr>
        <xdr:cNvPr id="50" name="Rectangle 49"/>
        <xdr:cNvSpPr/>
      </xdr:nvSpPr>
      <xdr:spPr>
        <a:xfrm>
          <a:off x="2590800" y="5876925"/>
          <a:ext cx="2562225" cy="28020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200" b="0" cap="none" spc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Montant</a:t>
          </a:r>
          <a:r>
            <a:rPr lang="fr-FR" sz="1200" b="0" cap="none" spc="0" baseline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de l'indemnité</a:t>
          </a:r>
          <a:endParaRPr lang="fr-FR" sz="1200" b="0" cap="none" spc="0">
            <a:ln w="10160">
              <a:solidFill>
                <a:schemeClr val="tx1"/>
              </a:solidFill>
              <a:prstDash val="solid"/>
            </a:ln>
            <a:solidFill>
              <a:srgbClr val="FFFF00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9525</xdr:colOff>
      <xdr:row>1</xdr:row>
      <xdr:rowOff>142874</xdr:rowOff>
    </xdr:from>
    <xdr:ext cx="1047750" cy="6372225"/>
    <xdr:sp macro="" textlink="">
      <xdr:nvSpPr>
        <xdr:cNvPr id="51" name="Rectangle 50"/>
        <xdr:cNvSpPr/>
      </xdr:nvSpPr>
      <xdr:spPr>
        <a:xfrm>
          <a:off x="1533525" y="333374"/>
          <a:ext cx="1047750" cy="63722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9</xdr:col>
      <xdr:colOff>1847849</xdr:colOff>
      <xdr:row>2</xdr:row>
      <xdr:rowOff>0</xdr:rowOff>
    </xdr:from>
    <xdr:ext cx="1371601" cy="6343650"/>
    <xdr:sp macro="" textlink="">
      <xdr:nvSpPr>
        <xdr:cNvPr id="52" name="Rectangle 51"/>
        <xdr:cNvSpPr/>
      </xdr:nvSpPr>
      <xdr:spPr>
        <a:xfrm>
          <a:off x="14639924" y="333375"/>
          <a:ext cx="1371601" cy="63436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19050</xdr:colOff>
      <xdr:row>24</xdr:row>
      <xdr:rowOff>0</xdr:rowOff>
    </xdr:from>
    <xdr:ext cx="3724275" cy="585545"/>
    <xdr:sp macro="" textlink="">
      <xdr:nvSpPr>
        <xdr:cNvPr id="53" name="Rectangle 52"/>
        <xdr:cNvSpPr/>
      </xdr:nvSpPr>
      <xdr:spPr>
        <a:xfrm>
          <a:off x="9067800" y="5753100"/>
          <a:ext cx="3724275" cy="58554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145592</xdr:rowOff>
    </xdr:from>
    <xdr:ext cx="1924050" cy="248851"/>
    <xdr:sp macro="" textlink="">
      <xdr:nvSpPr>
        <xdr:cNvPr id="43" name="Rectangle 42"/>
        <xdr:cNvSpPr/>
      </xdr:nvSpPr>
      <xdr:spPr>
        <a:xfrm>
          <a:off x="9048750" y="1079042"/>
          <a:ext cx="19240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CALCUL BDG</a:t>
          </a:r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912327" cy="226228"/>
    <xdr:sp macro="" textlink="">
      <xdr:nvSpPr>
        <xdr:cNvPr id="45" name="Rectangle 44"/>
        <xdr:cNvSpPr/>
      </xdr:nvSpPr>
      <xdr:spPr>
        <a:xfrm>
          <a:off x="9048750" y="1333500"/>
          <a:ext cx="1912327" cy="226228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par</a:t>
          </a:r>
          <a:r>
            <a:rPr lang="fr-FR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brise</a:t>
          </a:r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7</xdr:col>
      <xdr:colOff>0</xdr:colOff>
      <xdr:row>7</xdr:row>
      <xdr:rowOff>237167</xdr:rowOff>
    </xdr:from>
    <xdr:ext cx="1912327" cy="248851"/>
    <xdr:sp macro="" textlink="">
      <xdr:nvSpPr>
        <xdr:cNvPr id="47" name="Rectangle 46"/>
        <xdr:cNvSpPr/>
      </xdr:nvSpPr>
      <xdr:spPr>
        <a:xfrm>
          <a:off x="9048750" y="1570667"/>
          <a:ext cx="191232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kit colle</a:t>
          </a:r>
        </a:p>
      </xdr:txBody>
    </xdr:sp>
    <xdr:clientData/>
  </xdr:oneCellAnchor>
  <xdr:oneCellAnchor>
    <xdr:from>
      <xdr:col>7</xdr:col>
      <xdr:colOff>0</xdr:colOff>
      <xdr:row>8</xdr:row>
      <xdr:rowOff>237995</xdr:rowOff>
    </xdr:from>
    <xdr:ext cx="1912327" cy="248851"/>
    <xdr:sp macro="" textlink="">
      <xdr:nvSpPr>
        <xdr:cNvPr id="54" name="Rectangle 53"/>
        <xdr:cNvSpPr/>
      </xdr:nvSpPr>
      <xdr:spPr>
        <a:xfrm>
          <a:off x="9048750" y="1819145"/>
          <a:ext cx="191232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autre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912327" cy="248851"/>
    <xdr:sp macro="" textlink="">
      <xdr:nvSpPr>
        <xdr:cNvPr id="55" name="Rectangle 54"/>
        <xdr:cNvSpPr/>
      </xdr:nvSpPr>
      <xdr:spPr>
        <a:xfrm>
          <a:off x="9048750" y="2076450"/>
          <a:ext cx="191232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8</xdr:col>
      <xdr:colOff>1790700</xdr:colOff>
      <xdr:row>5</xdr:row>
      <xdr:rowOff>161925</xdr:rowOff>
    </xdr:from>
    <xdr:ext cx="1400175" cy="248851"/>
    <xdr:sp macro="" textlink="">
      <xdr:nvSpPr>
        <xdr:cNvPr id="56" name="Rectangle 55"/>
        <xdr:cNvSpPr/>
      </xdr:nvSpPr>
      <xdr:spPr>
        <a:xfrm>
          <a:off x="12773025" y="1095375"/>
          <a:ext cx="140017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8</xdr:col>
      <xdr:colOff>1790700</xdr:colOff>
      <xdr:row>5</xdr:row>
      <xdr:rowOff>161925</xdr:rowOff>
    </xdr:from>
    <xdr:ext cx="1897673" cy="248851"/>
    <xdr:sp macro="" textlink="">
      <xdr:nvSpPr>
        <xdr:cNvPr id="57" name="Rectangle 56"/>
        <xdr:cNvSpPr/>
      </xdr:nvSpPr>
      <xdr:spPr>
        <a:xfrm>
          <a:off x="12773025" y="1095375"/>
          <a:ext cx="189767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CALCUL FOURNITURES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223805</xdr:colOff>
      <xdr:row>2</xdr:row>
      <xdr:rowOff>47626</xdr:rowOff>
    </xdr:from>
    <xdr:ext cx="5897384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633880" y="42862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Décompte Epave </a:t>
          </a:r>
          <a:r>
            <a:rPr lang="fr-FR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</a:t>
          </a:r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699246</xdr:colOff>
      <xdr:row>3</xdr:row>
      <xdr:rowOff>234203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667875" y="828675"/>
          <a:ext cx="685714" cy="48571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44824</xdr:colOff>
      <xdr:row>0</xdr:row>
      <xdr:rowOff>32497</xdr:rowOff>
    </xdr:from>
    <xdr:ext cx="1752599" cy="773206"/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1999" y="10938622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1</xdr:col>
      <xdr:colOff>44824</xdr:colOff>
      <xdr:row>0</xdr:row>
      <xdr:rowOff>32497</xdr:rowOff>
    </xdr:from>
    <xdr:to>
      <xdr:col>2</xdr:col>
      <xdr:colOff>703729</xdr:colOff>
      <xdr:row>3</xdr:row>
      <xdr:rowOff>133350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1999" y="32497"/>
          <a:ext cx="1754280" cy="672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753600" y="828675"/>
          <a:ext cx="685714" cy="485714"/>
        </a:xfrm>
        <a:prstGeom prst="rect">
          <a:avLst/>
        </a:prstGeom>
      </xdr:spPr>
    </xdr:pic>
    <xdr:clientData/>
  </xdr:twoCellAnchor>
  <xdr:twoCellAnchor editAs="oneCell">
    <xdr:from>
      <xdr:col>1</xdr:col>
      <xdr:colOff>44824</xdr:colOff>
      <xdr:row>0</xdr:row>
      <xdr:rowOff>32497</xdr:rowOff>
    </xdr:from>
    <xdr:to>
      <xdr:col>2</xdr:col>
      <xdr:colOff>699246</xdr:colOff>
      <xdr:row>3</xdr:row>
      <xdr:rowOff>234203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1999" y="32497"/>
          <a:ext cx="1749797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753600" y="828675"/>
          <a:ext cx="685714" cy="48571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Relationship Id="rId5" Type="http://schemas.openxmlformats.org/officeDocument/2006/relationships/control" Target="../activeX/activeX6.xml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CU37"/>
  <sheetViews>
    <sheetView workbookViewId="0">
      <selection activeCell="C12" sqref="C12"/>
    </sheetView>
  </sheetViews>
  <sheetFormatPr baseColWidth="10" defaultRowHeight="13.2"/>
  <cols>
    <col min="1" max="1" width="10.33203125" style="5" customWidth="1"/>
    <col min="2" max="2" width="30" style="5" customWidth="1"/>
    <col min="3" max="3" width="133.5546875" style="5" customWidth="1"/>
    <col min="4" max="21" width="0.5546875" style="5" hidden="1" customWidth="1"/>
    <col min="22" max="22" width="0.109375" style="5" customWidth="1"/>
    <col min="23" max="24" width="11.5546875" style="5" hidden="1" customWidth="1"/>
    <col min="25" max="256" width="11.44140625" style="5"/>
    <col min="257" max="257" width="10.33203125" style="5" customWidth="1"/>
    <col min="258" max="258" width="30" style="5" customWidth="1"/>
    <col min="259" max="259" width="133.5546875" style="5" customWidth="1"/>
    <col min="260" max="277" width="0" style="5" hidden="1" customWidth="1"/>
    <col min="278" max="278" width="0.109375" style="5" customWidth="1"/>
    <col min="279" max="280" width="0" style="5" hidden="1" customWidth="1"/>
    <col min="281" max="512" width="11.44140625" style="5"/>
    <col min="513" max="513" width="10.33203125" style="5" customWidth="1"/>
    <col min="514" max="514" width="30" style="5" customWidth="1"/>
    <col min="515" max="515" width="133.5546875" style="5" customWidth="1"/>
    <col min="516" max="533" width="0" style="5" hidden="1" customWidth="1"/>
    <col min="534" max="534" width="0.109375" style="5" customWidth="1"/>
    <col min="535" max="536" width="0" style="5" hidden="1" customWidth="1"/>
    <col min="537" max="768" width="11.44140625" style="5"/>
    <col min="769" max="769" width="10.33203125" style="5" customWidth="1"/>
    <col min="770" max="770" width="30" style="5" customWidth="1"/>
    <col min="771" max="771" width="133.5546875" style="5" customWidth="1"/>
    <col min="772" max="789" width="0" style="5" hidden="1" customWidth="1"/>
    <col min="790" max="790" width="0.109375" style="5" customWidth="1"/>
    <col min="791" max="792" width="0" style="5" hidden="1" customWidth="1"/>
    <col min="793" max="1024" width="11.44140625" style="5"/>
    <col min="1025" max="1025" width="10.33203125" style="5" customWidth="1"/>
    <col min="1026" max="1026" width="30" style="5" customWidth="1"/>
    <col min="1027" max="1027" width="133.5546875" style="5" customWidth="1"/>
    <col min="1028" max="1045" width="0" style="5" hidden="1" customWidth="1"/>
    <col min="1046" max="1046" width="0.109375" style="5" customWidth="1"/>
    <col min="1047" max="1048" width="0" style="5" hidden="1" customWidth="1"/>
    <col min="1049" max="1280" width="11.44140625" style="5"/>
    <col min="1281" max="1281" width="10.33203125" style="5" customWidth="1"/>
    <col min="1282" max="1282" width="30" style="5" customWidth="1"/>
    <col min="1283" max="1283" width="133.5546875" style="5" customWidth="1"/>
    <col min="1284" max="1301" width="0" style="5" hidden="1" customWidth="1"/>
    <col min="1302" max="1302" width="0.109375" style="5" customWidth="1"/>
    <col min="1303" max="1304" width="0" style="5" hidden="1" customWidth="1"/>
    <col min="1305" max="1536" width="11.44140625" style="5"/>
    <col min="1537" max="1537" width="10.33203125" style="5" customWidth="1"/>
    <col min="1538" max="1538" width="30" style="5" customWidth="1"/>
    <col min="1539" max="1539" width="133.5546875" style="5" customWidth="1"/>
    <col min="1540" max="1557" width="0" style="5" hidden="1" customWidth="1"/>
    <col min="1558" max="1558" width="0.109375" style="5" customWidth="1"/>
    <col min="1559" max="1560" width="0" style="5" hidden="1" customWidth="1"/>
    <col min="1561" max="1792" width="11.44140625" style="5"/>
    <col min="1793" max="1793" width="10.33203125" style="5" customWidth="1"/>
    <col min="1794" max="1794" width="30" style="5" customWidth="1"/>
    <col min="1795" max="1795" width="133.5546875" style="5" customWidth="1"/>
    <col min="1796" max="1813" width="0" style="5" hidden="1" customWidth="1"/>
    <col min="1814" max="1814" width="0.109375" style="5" customWidth="1"/>
    <col min="1815" max="1816" width="0" style="5" hidden="1" customWidth="1"/>
    <col min="1817" max="2048" width="11.44140625" style="5"/>
    <col min="2049" max="2049" width="10.33203125" style="5" customWidth="1"/>
    <col min="2050" max="2050" width="30" style="5" customWidth="1"/>
    <col min="2051" max="2051" width="133.5546875" style="5" customWidth="1"/>
    <col min="2052" max="2069" width="0" style="5" hidden="1" customWidth="1"/>
    <col min="2070" max="2070" width="0.109375" style="5" customWidth="1"/>
    <col min="2071" max="2072" width="0" style="5" hidden="1" customWidth="1"/>
    <col min="2073" max="2304" width="11.44140625" style="5"/>
    <col min="2305" max="2305" width="10.33203125" style="5" customWidth="1"/>
    <col min="2306" max="2306" width="30" style="5" customWidth="1"/>
    <col min="2307" max="2307" width="133.5546875" style="5" customWidth="1"/>
    <col min="2308" max="2325" width="0" style="5" hidden="1" customWidth="1"/>
    <col min="2326" max="2326" width="0.109375" style="5" customWidth="1"/>
    <col min="2327" max="2328" width="0" style="5" hidden="1" customWidth="1"/>
    <col min="2329" max="2560" width="11.44140625" style="5"/>
    <col min="2561" max="2561" width="10.33203125" style="5" customWidth="1"/>
    <col min="2562" max="2562" width="30" style="5" customWidth="1"/>
    <col min="2563" max="2563" width="133.5546875" style="5" customWidth="1"/>
    <col min="2564" max="2581" width="0" style="5" hidden="1" customWidth="1"/>
    <col min="2582" max="2582" width="0.109375" style="5" customWidth="1"/>
    <col min="2583" max="2584" width="0" style="5" hidden="1" customWidth="1"/>
    <col min="2585" max="2816" width="11.44140625" style="5"/>
    <col min="2817" max="2817" width="10.33203125" style="5" customWidth="1"/>
    <col min="2818" max="2818" width="30" style="5" customWidth="1"/>
    <col min="2819" max="2819" width="133.5546875" style="5" customWidth="1"/>
    <col min="2820" max="2837" width="0" style="5" hidden="1" customWidth="1"/>
    <col min="2838" max="2838" width="0.109375" style="5" customWidth="1"/>
    <col min="2839" max="2840" width="0" style="5" hidden="1" customWidth="1"/>
    <col min="2841" max="3072" width="11.44140625" style="5"/>
    <col min="3073" max="3073" width="10.33203125" style="5" customWidth="1"/>
    <col min="3074" max="3074" width="30" style="5" customWidth="1"/>
    <col min="3075" max="3075" width="133.5546875" style="5" customWidth="1"/>
    <col min="3076" max="3093" width="0" style="5" hidden="1" customWidth="1"/>
    <col min="3094" max="3094" width="0.109375" style="5" customWidth="1"/>
    <col min="3095" max="3096" width="0" style="5" hidden="1" customWidth="1"/>
    <col min="3097" max="3328" width="11.44140625" style="5"/>
    <col min="3329" max="3329" width="10.33203125" style="5" customWidth="1"/>
    <col min="3330" max="3330" width="30" style="5" customWidth="1"/>
    <col min="3331" max="3331" width="133.5546875" style="5" customWidth="1"/>
    <col min="3332" max="3349" width="0" style="5" hidden="1" customWidth="1"/>
    <col min="3350" max="3350" width="0.109375" style="5" customWidth="1"/>
    <col min="3351" max="3352" width="0" style="5" hidden="1" customWidth="1"/>
    <col min="3353" max="3584" width="11.44140625" style="5"/>
    <col min="3585" max="3585" width="10.33203125" style="5" customWidth="1"/>
    <col min="3586" max="3586" width="30" style="5" customWidth="1"/>
    <col min="3587" max="3587" width="133.5546875" style="5" customWidth="1"/>
    <col min="3588" max="3605" width="0" style="5" hidden="1" customWidth="1"/>
    <col min="3606" max="3606" width="0.109375" style="5" customWidth="1"/>
    <col min="3607" max="3608" width="0" style="5" hidden="1" customWidth="1"/>
    <col min="3609" max="3840" width="11.44140625" style="5"/>
    <col min="3841" max="3841" width="10.33203125" style="5" customWidth="1"/>
    <col min="3842" max="3842" width="30" style="5" customWidth="1"/>
    <col min="3843" max="3843" width="133.5546875" style="5" customWidth="1"/>
    <col min="3844" max="3861" width="0" style="5" hidden="1" customWidth="1"/>
    <col min="3862" max="3862" width="0.109375" style="5" customWidth="1"/>
    <col min="3863" max="3864" width="0" style="5" hidden="1" customWidth="1"/>
    <col min="3865" max="4096" width="11.44140625" style="5"/>
    <col min="4097" max="4097" width="10.33203125" style="5" customWidth="1"/>
    <col min="4098" max="4098" width="30" style="5" customWidth="1"/>
    <col min="4099" max="4099" width="133.5546875" style="5" customWidth="1"/>
    <col min="4100" max="4117" width="0" style="5" hidden="1" customWidth="1"/>
    <col min="4118" max="4118" width="0.109375" style="5" customWidth="1"/>
    <col min="4119" max="4120" width="0" style="5" hidden="1" customWidth="1"/>
    <col min="4121" max="4352" width="11.44140625" style="5"/>
    <col min="4353" max="4353" width="10.33203125" style="5" customWidth="1"/>
    <col min="4354" max="4354" width="30" style="5" customWidth="1"/>
    <col min="4355" max="4355" width="133.5546875" style="5" customWidth="1"/>
    <col min="4356" max="4373" width="0" style="5" hidden="1" customWidth="1"/>
    <col min="4374" max="4374" width="0.109375" style="5" customWidth="1"/>
    <col min="4375" max="4376" width="0" style="5" hidden="1" customWidth="1"/>
    <col min="4377" max="4608" width="11.44140625" style="5"/>
    <col min="4609" max="4609" width="10.33203125" style="5" customWidth="1"/>
    <col min="4610" max="4610" width="30" style="5" customWidth="1"/>
    <col min="4611" max="4611" width="133.5546875" style="5" customWidth="1"/>
    <col min="4612" max="4629" width="0" style="5" hidden="1" customWidth="1"/>
    <col min="4630" max="4630" width="0.109375" style="5" customWidth="1"/>
    <col min="4631" max="4632" width="0" style="5" hidden="1" customWidth="1"/>
    <col min="4633" max="4864" width="11.44140625" style="5"/>
    <col min="4865" max="4865" width="10.33203125" style="5" customWidth="1"/>
    <col min="4866" max="4866" width="30" style="5" customWidth="1"/>
    <col min="4867" max="4867" width="133.5546875" style="5" customWidth="1"/>
    <col min="4868" max="4885" width="0" style="5" hidden="1" customWidth="1"/>
    <col min="4886" max="4886" width="0.109375" style="5" customWidth="1"/>
    <col min="4887" max="4888" width="0" style="5" hidden="1" customWidth="1"/>
    <col min="4889" max="5120" width="11.44140625" style="5"/>
    <col min="5121" max="5121" width="10.33203125" style="5" customWidth="1"/>
    <col min="5122" max="5122" width="30" style="5" customWidth="1"/>
    <col min="5123" max="5123" width="133.5546875" style="5" customWidth="1"/>
    <col min="5124" max="5141" width="0" style="5" hidden="1" customWidth="1"/>
    <col min="5142" max="5142" width="0.109375" style="5" customWidth="1"/>
    <col min="5143" max="5144" width="0" style="5" hidden="1" customWidth="1"/>
    <col min="5145" max="5376" width="11.44140625" style="5"/>
    <col min="5377" max="5377" width="10.33203125" style="5" customWidth="1"/>
    <col min="5378" max="5378" width="30" style="5" customWidth="1"/>
    <col min="5379" max="5379" width="133.5546875" style="5" customWidth="1"/>
    <col min="5380" max="5397" width="0" style="5" hidden="1" customWidth="1"/>
    <col min="5398" max="5398" width="0.109375" style="5" customWidth="1"/>
    <col min="5399" max="5400" width="0" style="5" hidden="1" customWidth="1"/>
    <col min="5401" max="5632" width="11.44140625" style="5"/>
    <col min="5633" max="5633" width="10.33203125" style="5" customWidth="1"/>
    <col min="5634" max="5634" width="30" style="5" customWidth="1"/>
    <col min="5635" max="5635" width="133.5546875" style="5" customWidth="1"/>
    <col min="5636" max="5653" width="0" style="5" hidden="1" customWidth="1"/>
    <col min="5654" max="5654" width="0.109375" style="5" customWidth="1"/>
    <col min="5655" max="5656" width="0" style="5" hidden="1" customWidth="1"/>
    <col min="5657" max="5888" width="11.44140625" style="5"/>
    <col min="5889" max="5889" width="10.33203125" style="5" customWidth="1"/>
    <col min="5890" max="5890" width="30" style="5" customWidth="1"/>
    <col min="5891" max="5891" width="133.5546875" style="5" customWidth="1"/>
    <col min="5892" max="5909" width="0" style="5" hidden="1" customWidth="1"/>
    <col min="5910" max="5910" width="0.109375" style="5" customWidth="1"/>
    <col min="5911" max="5912" width="0" style="5" hidden="1" customWidth="1"/>
    <col min="5913" max="6144" width="11.44140625" style="5"/>
    <col min="6145" max="6145" width="10.33203125" style="5" customWidth="1"/>
    <col min="6146" max="6146" width="30" style="5" customWidth="1"/>
    <col min="6147" max="6147" width="133.5546875" style="5" customWidth="1"/>
    <col min="6148" max="6165" width="0" style="5" hidden="1" customWidth="1"/>
    <col min="6166" max="6166" width="0.109375" style="5" customWidth="1"/>
    <col min="6167" max="6168" width="0" style="5" hidden="1" customWidth="1"/>
    <col min="6169" max="6400" width="11.44140625" style="5"/>
    <col min="6401" max="6401" width="10.33203125" style="5" customWidth="1"/>
    <col min="6402" max="6402" width="30" style="5" customWidth="1"/>
    <col min="6403" max="6403" width="133.5546875" style="5" customWidth="1"/>
    <col min="6404" max="6421" width="0" style="5" hidden="1" customWidth="1"/>
    <col min="6422" max="6422" width="0.109375" style="5" customWidth="1"/>
    <col min="6423" max="6424" width="0" style="5" hidden="1" customWidth="1"/>
    <col min="6425" max="6656" width="11.44140625" style="5"/>
    <col min="6657" max="6657" width="10.33203125" style="5" customWidth="1"/>
    <col min="6658" max="6658" width="30" style="5" customWidth="1"/>
    <col min="6659" max="6659" width="133.5546875" style="5" customWidth="1"/>
    <col min="6660" max="6677" width="0" style="5" hidden="1" customWidth="1"/>
    <col min="6678" max="6678" width="0.109375" style="5" customWidth="1"/>
    <col min="6679" max="6680" width="0" style="5" hidden="1" customWidth="1"/>
    <col min="6681" max="6912" width="11.44140625" style="5"/>
    <col min="6913" max="6913" width="10.33203125" style="5" customWidth="1"/>
    <col min="6914" max="6914" width="30" style="5" customWidth="1"/>
    <col min="6915" max="6915" width="133.5546875" style="5" customWidth="1"/>
    <col min="6916" max="6933" width="0" style="5" hidden="1" customWidth="1"/>
    <col min="6934" max="6934" width="0.109375" style="5" customWidth="1"/>
    <col min="6935" max="6936" width="0" style="5" hidden="1" customWidth="1"/>
    <col min="6937" max="7168" width="11.44140625" style="5"/>
    <col min="7169" max="7169" width="10.33203125" style="5" customWidth="1"/>
    <col min="7170" max="7170" width="30" style="5" customWidth="1"/>
    <col min="7171" max="7171" width="133.5546875" style="5" customWidth="1"/>
    <col min="7172" max="7189" width="0" style="5" hidden="1" customWidth="1"/>
    <col min="7190" max="7190" width="0.109375" style="5" customWidth="1"/>
    <col min="7191" max="7192" width="0" style="5" hidden="1" customWidth="1"/>
    <col min="7193" max="7424" width="11.44140625" style="5"/>
    <col min="7425" max="7425" width="10.33203125" style="5" customWidth="1"/>
    <col min="7426" max="7426" width="30" style="5" customWidth="1"/>
    <col min="7427" max="7427" width="133.5546875" style="5" customWidth="1"/>
    <col min="7428" max="7445" width="0" style="5" hidden="1" customWidth="1"/>
    <col min="7446" max="7446" width="0.109375" style="5" customWidth="1"/>
    <col min="7447" max="7448" width="0" style="5" hidden="1" customWidth="1"/>
    <col min="7449" max="7680" width="11.44140625" style="5"/>
    <col min="7681" max="7681" width="10.33203125" style="5" customWidth="1"/>
    <col min="7682" max="7682" width="30" style="5" customWidth="1"/>
    <col min="7683" max="7683" width="133.5546875" style="5" customWidth="1"/>
    <col min="7684" max="7701" width="0" style="5" hidden="1" customWidth="1"/>
    <col min="7702" max="7702" width="0.109375" style="5" customWidth="1"/>
    <col min="7703" max="7704" width="0" style="5" hidden="1" customWidth="1"/>
    <col min="7705" max="7936" width="11.44140625" style="5"/>
    <col min="7937" max="7937" width="10.33203125" style="5" customWidth="1"/>
    <col min="7938" max="7938" width="30" style="5" customWidth="1"/>
    <col min="7939" max="7939" width="133.5546875" style="5" customWidth="1"/>
    <col min="7940" max="7957" width="0" style="5" hidden="1" customWidth="1"/>
    <col min="7958" max="7958" width="0.109375" style="5" customWidth="1"/>
    <col min="7959" max="7960" width="0" style="5" hidden="1" customWidth="1"/>
    <col min="7961" max="8192" width="11.44140625" style="5"/>
    <col min="8193" max="8193" width="10.33203125" style="5" customWidth="1"/>
    <col min="8194" max="8194" width="30" style="5" customWidth="1"/>
    <col min="8195" max="8195" width="133.5546875" style="5" customWidth="1"/>
    <col min="8196" max="8213" width="0" style="5" hidden="1" customWidth="1"/>
    <col min="8214" max="8214" width="0.109375" style="5" customWidth="1"/>
    <col min="8215" max="8216" width="0" style="5" hidden="1" customWidth="1"/>
    <col min="8217" max="8448" width="11.44140625" style="5"/>
    <col min="8449" max="8449" width="10.33203125" style="5" customWidth="1"/>
    <col min="8450" max="8450" width="30" style="5" customWidth="1"/>
    <col min="8451" max="8451" width="133.5546875" style="5" customWidth="1"/>
    <col min="8452" max="8469" width="0" style="5" hidden="1" customWidth="1"/>
    <col min="8470" max="8470" width="0.109375" style="5" customWidth="1"/>
    <col min="8471" max="8472" width="0" style="5" hidden="1" customWidth="1"/>
    <col min="8473" max="8704" width="11.44140625" style="5"/>
    <col min="8705" max="8705" width="10.33203125" style="5" customWidth="1"/>
    <col min="8706" max="8706" width="30" style="5" customWidth="1"/>
    <col min="8707" max="8707" width="133.5546875" style="5" customWidth="1"/>
    <col min="8708" max="8725" width="0" style="5" hidden="1" customWidth="1"/>
    <col min="8726" max="8726" width="0.109375" style="5" customWidth="1"/>
    <col min="8727" max="8728" width="0" style="5" hidden="1" customWidth="1"/>
    <col min="8729" max="8960" width="11.44140625" style="5"/>
    <col min="8961" max="8961" width="10.33203125" style="5" customWidth="1"/>
    <col min="8962" max="8962" width="30" style="5" customWidth="1"/>
    <col min="8963" max="8963" width="133.5546875" style="5" customWidth="1"/>
    <col min="8964" max="8981" width="0" style="5" hidden="1" customWidth="1"/>
    <col min="8982" max="8982" width="0.109375" style="5" customWidth="1"/>
    <col min="8983" max="8984" width="0" style="5" hidden="1" customWidth="1"/>
    <col min="8985" max="9216" width="11.44140625" style="5"/>
    <col min="9217" max="9217" width="10.33203125" style="5" customWidth="1"/>
    <col min="9218" max="9218" width="30" style="5" customWidth="1"/>
    <col min="9219" max="9219" width="133.5546875" style="5" customWidth="1"/>
    <col min="9220" max="9237" width="0" style="5" hidden="1" customWidth="1"/>
    <col min="9238" max="9238" width="0.109375" style="5" customWidth="1"/>
    <col min="9239" max="9240" width="0" style="5" hidden="1" customWidth="1"/>
    <col min="9241" max="9472" width="11.44140625" style="5"/>
    <col min="9473" max="9473" width="10.33203125" style="5" customWidth="1"/>
    <col min="9474" max="9474" width="30" style="5" customWidth="1"/>
    <col min="9475" max="9475" width="133.5546875" style="5" customWidth="1"/>
    <col min="9476" max="9493" width="0" style="5" hidden="1" customWidth="1"/>
    <col min="9494" max="9494" width="0.109375" style="5" customWidth="1"/>
    <col min="9495" max="9496" width="0" style="5" hidden="1" customWidth="1"/>
    <col min="9497" max="9728" width="11.44140625" style="5"/>
    <col min="9729" max="9729" width="10.33203125" style="5" customWidth="1"/>
    <col min="9730" max="9730" width="30" style="5" customWidth="1"/>
    <col min="9731" max="9731" width="133.5546875" style="5" customWidth="1"/>
    <col min="9732" max="9749" width="0" style="5" hidden="1" customWidth="1"/>
    <col min="9750" max="9750" width="0.109375" style="5" customWidth="1"/>
    <col min="9751" max="9752" width="0" style="5" hidden="1" customWidth="1"/>
    <col min="9753" max="9984" width="11.44140625" style="5"/>
    <col min="9985" max="9985" width="10.33203125" style="5" customWidth="1"/>
    <col min="9986" max="9986" width="30" style="5" customWidth="1"/>
    <col min="9987" max="9987" width="133.5546875" style="5" customWidth="1"/>
    <col min="9988" max="10005" width="0" style="5" hidden="1" customWidth="1"/>
    <col min="10006" max="10006" width="0.109375" style="5" customWidth="1"/>
    <col min="10007" max="10008" width="0" style="5" hidden="1" customWidth="1"/>
    <col min="10009" max="10240" width="11.44140625" style="5"/>
    <col min="10241" max="10241" width="10.33203125" style="5" customWidth="1"/>
    <col min="10242" max="10242" width="30" style="5" customWidth="1"/>
    <col min="10243" max="10243" width="133.5546875" style="5" customWidth="1"/>
    <col min="10244" max="10261" width="0" style="5" hidden="1" customWidth="1"/>
    <col min="10262" max="10262" width="0.109375" style="5" customWidth="1"/>
    <col min="10263" max="10264" width="0" style="5" hidden="1" customWidth="1"/>
    <col min="10265" max="10496" width="11.44140625" style="5"/>
    <col min="10497" max="10497" width="10.33203125" style="5" customWidth="1"/>
    <col min="10498" max="10498" width="30" style="5" customWidth="1"/>
    <col min="10499" max="10499" width="133.5546875" style="5" customWidth="1"/>
    <col min="10500" max="10517" width="0" style="5" hidden="1" customWidth="1"/>
    <col min="10518" max="10518" width="0.109375" style="5" customWidth="1"/>
    <col min="10519" max="10520" width="0" style="5" hidden="1" customWidth="1"/>
    <col min="10521" max="10752" width="11.44140625" style="5"/>
    <col min="10753" max="10753" width="10.33203125" style="5" customWidth="1"/>
    <col min="10754" max="10754" width="30" style="5" customWidth="1"/>
    <col min="10755" max="10755" width="133.5546875" style="5" customWidth="1"/>
    <col min="10756" max="10773" width="0" style="5" hidden="1" customWidth="1"/>
    <col min="10774" max="10774" width="0.109375" style="5" customWidth="1"/>
    <col min="10775" max="10776" width="0" style="5" hidden="1" customWidth="1"/>
    <col min="10777" max="11008" width="11.44140625" style="5"/>
    <col min="11009" max="11009" width="10.33203125" style="5" customWidth="1"/>
    <col min="11010" max="11010" width="30" style="5" customWidth="1"/>
    <col min="11011" max="11011" width="133.5546875" style="5" customWidth="1"/>
    <col min="11012" max="11029" width="0" style="5" hidden="1" customWidth="1"/>
    <col min="11030" max="11030" width="0.109375" style="5" customWidth="1"/>
    <col min="11031" max="11032" width="0" style="5" hidden="1" customWidth="1"/>
    <col min="11033" max="11264" width="11.44140625" style="5"/>
    <col min="11265" max="11265" width="10.33203125" style="5" customWidth="1"/>
    <col min="11266" max="11266" width="30" style="5" customWidth="1"/>
    <col min="11267" max="11267" width="133.5546875" style="5" customWidth="1"/>
    <col min="11268" max="11285" width="0" style="5" hidden="1" customWidth="1"/>
    <col min="11286" max="11286" width="0.109375" style="5" customWidth="1"/>
    <col min="11287" max="11288" width="0" style="5" hidden="1" customWidth="1"/>
    <col min="11289" max="11520" width="11.44140625" style="5"/>
    <col min="11521" max="11521" width="10.33203125" style="5" customWidth="1"/>
    <col min="11522" max="11522" width="30" style="5" customWidth="1"/>
    <col min="11523" max="11523" width="133.5546875" style="5" customWidth="1"/>
    <col min="11524" max="11541" width="0" style="5" hidden="1" customWidth="1"/>
    <col min="11542" max="11542" width="0.109375" style="5" customWidth="1"/>
    <col min="11543" max="11544" width="0" style="5" hidden="1" customWidth="1"/>
    <col min="11545" max="11776" width="11.44140625" style="5"/>
    <col min="11777" max="11777" width="10.33203125" style="5" customWidth="1"/>
    <col min="11778" max="11778" width="30" style="5" customWidth="1"/>
    <col min="11779" max="11779" width="133.5546875" style="5" customWidth="1"/>
    <col min="11780" max="11797" width="0" style="5" hidden="1" customWidth="1"/>
    <col min="11798" max="11798" width="0.109375" style="5" customWidth="1"/>
    <col min="11799" max="11800" width="0" style="5" hidden="1" customWidth="1"/>
    <col min="11801" max="12032" width="11.44140625" style="5"/>
    <col min="12033" max="12033" width="10.33203125" style="5" customWidth="1"/>
    <col min="12034" max="12034" width="30" style="5" customWidth="1"/>
    <col min="12035" max="12035" width="133.5546875" style="5" customWidth="1"/>
    <col min="12036" max="12053" width="0" style="5" hidden="1" customWidth="1"/>
    <col min="12054" max="12054" width="0.109375" style="5" customWidth="1"/>
    <col min="12055" max="12056" width="0" style="5" hidden="1" customWidth="1"/>
    <col min="12057" max="12288" width="11.44140625" style="5"/>
    <col min="12289" max="12289" width="10.33203125" style="5" customWidth="1"/>
    <col min="12290" max="12290" width="30" style="5" customWidth="1"/>
    <col min="12291" max="12291" width="133.5546875" style="5" customWidth="1"/>
    <col min="12292" max="12309" width="0" style="5" hidden="1" customWidth="1"/>
    <col min="12310" max="12310" width="0.109375" style="5" customWidth="1"/>
    <col min="12311" max="12312" width="0" style="5" hidden="1" customWidth="1"/>
    <col min="12313" max="12544" width="11.44140625" style="5"/>
    <col min="12545" max="12545" width="10.33203125" style="5" customWidth="1"/>
    <col min="12546" max="12546" width="30" style="5" customWidth="1"/>
    <col min="12547" max="12547" width="133.5546875" style="5" customWidth="1"/>
    <col min="12548" max="12565" width="0" style="5" hidden="1" customWidth="1"/>
    <col min="12566" max="12566" width="0.109375" style="5" customWidth="1"/>
    <col min="12567" max="12568" width="0" style="5" hidden="1" customWidth="1"/>
    <col min="12569" max="12800" width="11.44140625" style="5"/>
    <col min="12801" max="12801" width="10.33203125" style="5" customWidth="1"/>
    <col min="12802" max="12802" width="30" style="5" customWidth="1"/>
    <col min="12803" max="12803" width="133.5546875" style="5" customWidth="1"/>
    <col min="12804" max="12821" width="0" style="5" hidden="1" customWidth="1"/>
    <col min="12822" max="12822" width="0.109375" style="5" customWidth="1"/>
    <col min="12823" max="12824" width="0" style="5" hidden="1" customWidth="1"/>
    <col min="12825" max="13056" width="11.44140625" style="5"/>
    <col min="13057" max="13057" width="10.33203125" style="5" customWidth="1"/>
    <col min="13058" max="13058" width="30" style="5" customWidth="1"/>
    <col min="13059" max="13059" width="133.5546875" style="5" customWidth="1"/>
    <col min="13060" max="13077" width="0" style="5" hidden="1" customWidth="1"/>
    <col min="13078" max="13078" width="0.109375" style="5" customWidth="1"/>
    <col min="13079" max="13080" width="0" style="5" hidden="1" customWidth="1"/>
    <col min="13081" max="13312" width="11.44140625" style="5"/>
    <col min="13313" max="13313" width="10.33203125" style="5" customWidth="1"/>
    <col min="13314" max="13314" width="30" style="5" customWidth="1"/>
    <col min="13315" max="13315" width="133.5546875" style="5" customWidth="1"/>
    <col min="13316" max="13333" width="0" style="5" hidden="1" customWidth="1"/>
    <col min="13334" max="13334" width="0.109375" style="5" customWidth="1"/>
    <col min="13335" max="13336" width="0" style="5" hidden="1" customWidth="1"/>
    <col min="13337" max="13568" width="11.44140625" style="5"/>
    <col min="13569" max="13569" width="10.33203125" style="5" customWidth="1"/>
    <col min="13570" max="13570" width="30" style="5" customWidth="1"/>
    <col min="13571" max="13571" width="133.5546875" style="5" customWidth="1"/>
    <col min="13572" max="13589" width="0" style="5" hidden="1" customWidth="1"/>
    <col min="13590" max="13590" width="0.109375" style="5" customWidth="1"/>
    <col min="13591" max="13592" width="0" style="5" hidden="1" customWidth="1"/>
    <col min="13593" max="13824" width="11.44140625" style="5"/>
    <col min="13825" max="13825" width="10.33203125" style="5" customWidth="1"/>
    <col min="13826" max="13826" width="30" style="5" customWidth="1"/>
    <col min="13827" max="13827" width="133.5546875" style="5" customWidth="1"/>
    <col min="13828" max="13845" width="0" style="5" hidden="1" customWidth="1"/>
    <col min="13846" max="13846" width="0.109375" style="5" customWidth="1"/>
    <col min="13847" max="13848" width="0" style="5" hidden="1" customWidth="1"/>
    <col min="13849" max="14080" width="11.44140625" style="5"/>
    <col min="14081" max="14081" width="10.33203125" style="5" customWidth="1"/>
    <col min="14082" max="14082" width="30" style="5" customWidth="1"/>
    <col min="14083" max="14083" width="133.5546875" style="5" customWidth="1"/>
    <col min="14084" max="14101" width="0" style="5" hidden="1" customWidth="1"/>
    <col min="14102" max="14102" width="0.109375" style="5" customWidth="1"/>
    <col min="14103" max="14104" width="0" style="5" hidden="1" customWidth="1"/>
    <col min="14105" max="14336" width="11.44140625" style="5"/>
    <col min="14337" max="14337" width="10.33203125" style="5" customWidth="1"/>
    <col min="14338" max="14338" width="30" style="5" customWidth="1"/>
    <col min="14339" max="14339" width="133.5546875" style="5" customWidth="1"/>
    <col min="14340" max="14357" width="0" style="5" hidden="1" customWidth="1"/>
    <col min="14358" max="14358" width="0.109375" style="5" customWidth="1"/>
    <col min="14359" max="14360" width="0" style="5" hidden="1" customWidth="1"/>
    <col min="14361" max="14592" width="11.44140625" style="5"/>
    <col min="14593" max="14593" width="10.33203125" style="5" customWidth="1"/>
    <col min="14594" max="14594" width="30" style="5" customWidth="1"/>
    <col min="14595" max="14595" width="133.5546875" style="5" customWidth="1"/>
    <col min="14596" max="14613" width="0" style="5" hidden="1" customWidth="1"/>
    <col min="14614" max="14614" width="0.109375" style="5" customWidth="1"/>
    <col min="14615" max="14616" width="0" style="5" hidden="1" customWidth="1"/>
    <col min="14617" max="14848" width="11.44140625" style="5"/>
    <col min="14849" max="14849" width="10.33203125" style="5" customWidth="1"/>
    <col min="14850" max="14850" width="30" style="5" customWidth="1"/>
    <col min="14851" max="14851" width="133.5546875" style="5" customWidth="1"/>
    <col min="14852" max="14869" width="0" style="5" hidden="1" customWidth="1"/>
    <col min="14870" max="14870" width="0.109375" style="5" customWidth="1"/>
    <col min="14871" max="14872" width="0" style="5" hidden="1" customWidth="1"/>
    <col min="14873" max="15104" width="11.44140625" style="5"/>
    <col min="15105" max="15105" width="10.33203125" style="5" customWidth="1"/>
    <col min="15106" max="15106" width="30" style="5" customWidth="1"/>
    <col min="15107" max="15107" width="133.5546875" style="5" customWidth="1"/>
    <col min="15108" max="15125" width="0" style="5" hidden="1" customWidth="1"/>
    <col min="15126" max="15126" width="0.109375" style="5" customWidth="1"/>
    <col min="15127" max="15128" width="0" style="5" hidden="1" customWidth="1"/>
    <col min="15129" max="15360" width="11.44140625" style="5"/>
    <col min="15361" max="15361" width="10.33203125" style="5" customWidth="1"/>
    <col min="15362" max="15362" width="30" style="5" customWidth="1"/>
    <col min="15363" max="15363" width="133.5546875" style="5" customWidth="1"/>
    <col min="15364" max="15381" width="0" style="5" hidden="1" customWidth="1"/>
    <col min="15382" max="15382" width="0.109375" style="5" customWidth="1"/>
    <col min="15383" max="15384" width="0" style="5" hidden="1" customWidth="1"/>
    <col min="15385" max="15616" width="11.44140625" style="5"/>
    <col min="15617" max="15617" width="10.33203125" style="5" customWidth="1"/>
    <col min="15618" max="15618" width="30" style="5" customWidth="1"/>
    <col min="15619" max="15619" width="133.5546875" style="5" customWidth="1"/>
    <col min="15620" max="15637" width="0" style="5" hidden="1" customWidth="1"/>
    <col min="15638" max="15638" width="0.109375" style="5" customWidth="1"/>
    <col min="15639" max="15640" width="0" style="5" hidden="1" customWidth="1"/>
    <col min="15641" max="15872" width="11.44140625" style="5"/>
    <col min="15873" max="15873" width="10.33203125" style="5" customWidth="1"/>
    <col min="15874" max="15874" width="30" style="5" customWidth="1"/>
    <col min="15875" max="15875" width="133.5546875" style="5" customWidth="1"/>
    <col min="15876" max="15893" width="0" style="5" hidden="1" customWidth="1"/>
    <col min="15894" max="15894" width="0.109375" style="5" customWidth="1"/>
    <col min="15895" max="15896" width="0" style="5" hidden="1" customWidth="1"/>
    <col min="15897" max="16128" width="11.44140625" style="5"/>
    <col min="16129" max="16129" width="10.33203125" style="5" customWidth="1"/>
    <col min="16130" max="16130" width="30" style="5" customWidth="1"/>
    <col min="16131" max="16131" width="133.5546875" style="5" customWidth="1"/>
    <col min="16132" max="16149" width="0" style="5" hidden="1" customWidth="1"/>
    <col min="16150" max="16150" width="0.109375" style="5" customWidth="1"/>
    <col min="16151" max="16152" width="0" style="5" hidden="1" customWidth="1"/>
    <col min="16153" max="16384" width="11.44140625" style="5"/>
  </cols>
  <sheetData>
    <row r="1" spans="1:99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2" customHeight="1">
      <c r="A5" s="6"/>
      <c r="B5" s="7" t="str">
        <f>Modèle_Sinistre!F13</f>
        <v/>
      </c>
      <c r="C5" s="8" t="e">
        <f>UPPER(MID(CU5,1,1))&amp;MID(CU5,2,168)</f>
        <v>#VALUE!</v>
      </c>
      <c r="D5" s="8" t="e">
        <f>INT(B5/1000000)</f>
        <v>#VALUE!</v>
      </c>
      <c r="E5" s="8" t="e">
        <f>INT((B5-D5*1000000)/1000)</f>
        <v>#VALUE!</v>
      </c>
      <c r="F5" s="8" t="e">
        <f>INT(B5-D5*1000000-E5*1000)</f>
        <v>#VALUE!</v>
      </c>
      <c r="G5" s="8" t="e">
        <f>ROUND(B5-D5*1000000-E5*1000-F5,2)*100</f>
        <v>#VALUE!</v>
      </c>
      <c r="H5" s="8" t="e">
        <f>D5-M5*100</f>
        <v>#VALUE!</v>
      </c>
      <c r="J5" s="8" t="e">
        <f>E5-P5*100</f>
        <v>#VALUE!</v>
      </c>
      <c r="K5" s="8" t="e">
        <f>ROUND(F5-S5*100,0)</f>
        <v>#VALUE!</v>
      </c>
      <c r="L5" s="8" t="e">
        <f>G5</f>
        <v>#VALUE!</v>
      </c>
      <c r="M5" s="8" t="e">
        <f>INT(D5/100)</f>
        <v>#VALUE!</v>
      </c>
      <c r="N5" s="8" t="e">
        <f>INT((D5-M5*100)/10)</f>
        <v>#VALUE!</v>
      </c>
      <c r="O5" s="8" t="e">
        <f>D5-M5*100-N5*10</f>
        <v>#VALUE!</v>
      </c>
      <c r="P5" s="8" t="e">
        <f>INT(E5/100)</f>
        <v>#VALUE!</v>
      </c>
      <c r="Q5" s="8" t="e">
        <f>INT((E5-P5*100)/10)</f>
        <v>#VALUE!</v>
      </c>
      <c r="R5" s="8" t="e">
        <f>E5-P5*100-Q5*10</f>
        <v>#VALUE!</v>
      </c>
      <c r="S5" s="8" t="e">
        <f>INT(F5/100)</f>
        <v>#VALUE!</v>
      </c>
      <c r="T5" s="8" t="e">
        <f>INT((F5-S5*100)/10)</f>
        <v>#VALUE!</v>
      </c>
      <c r="U5" s="8" t="e">
        <f>F5-S5*100-T5*10</f>
        <v>#VALUE!</v>
      </c>
      <c r="V5" s="8" t="e">
        <f>INT(G5/10)</f>
        <v>#VALUE!</v>
      </c>
      <c r="W5" s="8" t="e">
        <f>ROUND(G5-V5*10,0)</f>
        <v>#VALUE!</v>
      </c>
      <c r="X5" s="8" t="e">
        <f>IF(M5=0,"",IF(M5=1,"",IF(M5=2,"deux ",IF(M5=3,"trois ",IF(M5=4,"quatre ",IF(M5=5,"cinq ",AQ5))))))</f>
        <v>#VALUE!</v>
      </c>
      <c r="Y5" s="6" t="e">
        <f>IF(M5=0,"",IF(M5&lt;2,"cent ",AR5))</f>
        <v>#VALUE!</v>
      </c>
      <c r="Z5" s="6" t="e">
        <f>IF(N5=1,AS5,IF(N5=7,BM5,IF(N5=9,CC5,CL5)))</f>
        <v>#VALUE!</v>
      </c>
      <c r="AA5" s="6" t="e">
        <f>IF(H5=11,"",IF(H5=12,"",IF(H5=13,"",IF(H5=14,"",IF(H5=15,"",IF(H5=16,"",AT5))))))</f>
        <v>#VALUE!</v>
      </c>
      <c r="AB5" s="6" t="e">
        <f>IF(D5=0,"",IF(D5&lt;2,"million ","millions "))</f>
        <v>#VALUE!</v>
      </c>
      <c r="AC5" s="8" t="e">
        <f>IF(I5=1,"",IF(P5=0,"",IF(P5=1,"",IF(P5=2,"deux ",IF(P5=3,"trois ",IF(P5=4,"quatre ",IF(P5=5,"cinq ",AU5)))))))</f>
        <v>#VALUE!</v>
      </c>
      <c r="AD5" s="8" t="e">
        <f>IF(P5=0,"",IF(P5&lt;2,"cent ",AV5))</f>
        <v>#VALUE!</v>
      </c>
      <c r="AE5" s="8" t="e">
        <f>IF(Q5=1,AW5,IF(Q5=7,BO5,IF(Q5=9,CD5,CM5)))</f>
        <v>#VALUE!</v>
      </c>
      <c r="AF5" s="8" t="e">
        <f>IF(E5=1,"",AX5)</f>
        <v>#VALUE!</v>
      </c>
      <c r="AG5" s="8" t="e">
        <f>IF(E5&gt;0,"mille ","")</f>
        <v>#VALUE!</v>
      </c>
      <c r="AH5" s="8" t="e">
        <f>IF(INT(B5)=0,"zéro ",IF(S5=0,"",IF(S5=1,"",IF(S5=2,"deux ",IF(S5=3,"trois ",IF(S5=4,"quatre ",IF(S5=5,"cinq ",AY5)))))))</f>
        <v>#VALUE!</v>
      </c>
      <c r="AI5" s="8" t="e">
        <f>IF(S5=0,"",IF(S5&lt;2,"cent ",AZ5))</f>
        <v>#VALUE!</v>
      </c>
      <c r="AJ5" s="8" t="e">
        <f>IF(T5=1,BA5,IF(T5=7,BQ5,IF(T5=9,CF5,CN5)))</f>
        <v>#VALUE!</v>
      </c>
      <c r="AK5" s="8" t="e">
        <f>IF(K5=11,"",IF(K5=12,"",IF(K5=13,"",IF(K5=14,"",IF(K5=15,"",IF(K5=16,"",BB5))))))</f>
        <v>#VALUE!</v>
      </c>
      <c r="AL5" s="8" t="s">
        <v>26</v>
      </c>
      <c r="AM5" s="8" t="e">
        <f>IF(G5&gt;0," et ","")</f>
        <v>#VALUE!</v>
      </c>
      <c r="AN5" s="8" t="e">
        <f>IF(V5=1,BC5,IF(V5=7,BS5,IF(V5=9,CG5,CO5)))</f>
        <v>#VALUE!</v>
      </c>
      <c r="AO5" s="8" t="e">
        <f>IF(L5=11,"",IF(L5=12,"",IF(L5=13,"",IF(L5=14,"",IF(L5=15,"",IF(L5=16,"",BD5))))))</f>
        <v>#VALUE!</v>
      </c>
      <c r="AP5" s="8" t="e">
        <f>IF(G5=0," ",IF(G5&lt;2," cent"," cents"))</f>
        <v>#VALUE!</v>
      </c>
      <c r="AQ5" s="8" t="e">
        <f>IF(D5=0," ",IF(M5=6,"six ",IF(M5=7,"sept ",IF(M5=8,"huit ",IF(M5=9,"neuf ",)))))</f>
        <v>#VALUE!</v>
      </c>
      <c r="AR5" s="8" t="e">
        <f>IF(H5&gt;0,"cent ", "cents ")</f>
        <v>#VALUE!</v>
      </c>
      <c r="AS5" s="8" t="e">
        <f>IF(H5=10,"dix ",IF(H5=11,"onze ",IF(H5=12,"douze ",IF(H5=13,"treize ",IF(H5=14,"quatorze ",IF(H5=15,"quinze ",BE5))))))</f>
        <v>#VALUE!</v>
      </c>
      <c r="AT5" s="8" t="e">
        <f>IF(H5=17,"",IF(H5=18,"",IF(H5=19,"",BF5)))</f>
        <v>#VALUE!</v>
      </c>
      <c r="AU5" s="8" t="e">
        <f>IF(P5=6,"six ",IF(P5=7,"sept ",IF(P5=8,"huit ",IF(P5=9,"neuf ",))))</f>
        <v>#VALUE!</v>
      </c>
      <c r="AV5" s="8" t="e">
        <f>IF(J5&gt;0,"cent ", "cents ")</f>
        <v>#VALUE!</v>
      </c>
      <c r="AW5" s="8" t="e">
        <f>IF(J5=10,"dix ",IF(J5=11,"onze ",IF(J5=12,"douze ",IF(J5=13,"treize ",IF(J5=14,"quatorze ",IF(J5=15,"quinze ",BG5))))))</f>
        <v>#VALUE!</v>
      </c>
      <c r="AX5" s="8" t="e">
        <f>IF(J5=11,"",IF(J5=12,"",IF(J5=13,"",IF(J5=14,"",IF(J5=15,"",IF(J5=16,"",BH5))))))</f>
        <v>#VALUE!</v>
      </c>
      <c r="AY5" s="8" t="e">
        <f>IF(S5=6,"six ",IF(S5=7,"sept ",IF(S5=8,"huit ",IF(S5=9,"neuf ",))))</f>
        <v>#VALUE!</v>
      </c>
      <c r="AZ5" s="8" t="e">
        <f>IF(K5&gt;0,"cent ", "cents ")</f>
        <v>#VALUE!</v>
      </c>
      <c r="BA5" s="8" t="e">
        <f>IF(K5=10,"dix ",IF(K5=11,"onze ",IF(K5=12,"douze ",IF(K5=13,"treize ",IF(K5=14,"quatorze ",IF(K5=15,"quinze ",BI5))))))</f>
        <v>#VALUE!</v>
      </c>
      <c r="BB5" s="8" t="e">
        <f>IF(K5=17,"",IF(K5=18,"",IF(K5=19,"",BJ5)))</f>
        <v>#VALUE!</v>
      </c>
      <c r="BC5" s="8" t="e">
        <f>IF(L5=10,"dix ",IF(L5=11,"onze ",IF(L5=12,"douze ",IF(L5=13,"treize ",IF(L5=14,"quatorze ",IF(L5=15,"quinze ",BK5))))))</f>
        <v>#VALUE!</v>
      </c>
      <c r="BD5" s="8" t="e">
        <f>IF(L5=17,"",IF(L5=18,"",IF(L5=19,"",BL5)))</f>
        <v>#VALUE!</v>
      </c>
      <c r="BE5" s="8" t="e">
        <f>IF(H5=16,"seize ",IF(H5=17,"dix-sept ",IF(H5=18,"dix-huit ",IF(H5=19,"dix-neuf ",BM5))))</f>
        <v>#VALUE!</v>
      </c>
      <c r="BF5" s="8" t="e">
        <f>IF(H5=21,"et un ",IF(H5=31,"et un ",IF(H5=41,"et un ",IF(H5=51,"et un ",IF(H5=61,"et un ",BN5)))))</f>
        <v>#VALUE!</v>
      </c>
      <c r="BG5" s="8" t="e">
        <f>IF(J5=16,"seize ",IF(J5=17,"dix-sept ",IF(J5=18,"dix-huit ",IF(J5=19,"dix-neuf ",BO5))))</f>
        <v>#VALUE!</v>
      </c>
      <c r="BH5" s="8" t="e">
        <f>IF(J5=17,"",IF(J5=18,"",IF(J5=19,"",BP5)))</f>
        <v>#VALUE!</v>
      </c>
      <c r="BI5" s="8" t="e">
        <f>IF(K5=16,"seize ",IF(K5=17,"dix-sept ",IF(K5=18,"dix-huit ",IF(K5=19,"dix-neuf ",BQ5))))</f>
        <v>#VALUE!</v>
      </c>
      <c r="BJ5" s="8" t="e">
        <f>IF(K5=21,"et un ",IF(K5=31,"et un ",IF(K5=41,"et un ",IF(K5=51,"et un ",IF(K5=61,"et un ",BR5)))))</f>
        <v>#VALUE!</v>
      </c>
      <c r="BK5" s="8" t="e">
        <f>IF(L5=16,"seize ",IF(L5=17,"dix-sept ",IF(L5=18,"dix-huit ",IF(L5=19,"dix-neuf ",BS5))))</f>
        <v>#VALUE!</v>
      </c>
      <c r="BL5" s="8" t="e">
        <f>IF(L5=21,"et un ",IF(L5=31,"et un ",IF(L5=41,"et un ",IF(L5=51,"et un ",IF(L5=61,"et un ",BT5)))))</f>
        <v>#VALUE!</v>
      </c>
      <c r="BM5" s="8" t="e">
        <f>IF(H5=70,"soixante-dix ",IF(H5=71,"soixante et onze ",IF(H5=72,"soixante-douze ",IF(H5=73,"soixante-treize ",IF(H5=74,"soixante-quatorze ",IF(H5=75,"soixante-quinze ",BU5))))))</f>
        <v>#VALUE!</v>
      </c>
      <c r="BN5" s="8" t="e">
        <f>IF(N5=9,"",IF(N5=7,"",IF(O5=0,"",IF(O5=1,"un ",IF(O5=2,"deux ",IF(O5=3,"trois ",IF(O5=4,"quatre ",IF(O5=5,"cinq ",BV5))))))))</f>
        <v>#VALUE!</v>
      </c>
      <c r="BO5" s="8" t="e">
        <f>IF(J5=70,"soixante-dix ",IF(J5=71,"soixante et onze ",IF(J5=72,"soixante-douze ",IF(J5=73,"soixante-treize ",IF(J5=74,"soixante-quatorze ",IF(J5=75,"soixante-quinze ",BW5))))))</f>
        <v>#VALUE!</v>
      </c>
      <c r="BP5" s="8" t="e">
        <f>IF(J5=21,"et un ",IF(J5=31,"et un ",IF(J5=41,"et un ",IF(J5=51,"et un ",IF(J5=61,"et un ",BX5)))))</f>
        <v>#VALUE!</v>
      </c>
      <c r="BQ5" s="8" t="e">
        <f>IF(K5=70,"soixante-dix ",IF(K5=71,"soixante et onze ",IF(K5=72,"soixante-douze ",IF(K5=73,"soixante-treize ",IF(K5=74,"soixante-quatorze ",IF(K5=75,"soixante-quinze ",BY5))))))</f>
        <v>#VALUE!</v>
      </c>
      <c r="BR5" s="8" t="e">
        <f>IF(T5=9,"",IF(T5=7,"",IF(U5=0,"",IF(U5=1,"un ",IF(U5=2,"deux ",IF(U5=3,"trois ",IF(U5=4,"quatre ",IF(U5=5,"cinq ",BZ5))))))))</f>
        <v>#VALUE!</v>
      </c>
      <c r="BS5" s="8" t="e">
        <f>IF(L5=70,"soixante-dix ",IF(L5=71,"soixante et onze ",IF(L5=72,"soixante-douze ",IF(L5=73,"soixante-treize ",IF(L5=74,"soixante-quatorze ",IF(L5=75,"soixante-quinze ",CA5))))))</f>
        <v>#VALUE!</v>
      </c>
      <c r="BT5" s="8" t="e">
        <f>IF(V5=9,"",IF(V5=7,"",IF(W5=0,"",IF(W5=1,"un ",IF(W5=2,"deux ",IF(W5=3,"trois ",IF(W5=4,"quatre ",IF(W5=5,"cinq ",CB5))))))))</f>
        <v>#VALUE!</v>
      </c>
      <c r="BU5" s="8" t="e">
        <f>IF(H5=76,"soixante-seize ",IF(H5=77,"soixante-dix-sept ",IF(H5=78,"soixante-dix-huit ",IF(H5=79,"soixante-dix-neuf ",CC5))))</f>
        <v>#VALUE!</v>
      </c>
      <c r="BV5" s="8" t="e">
        <f>IF(N5=9,"",IF(O5=6,"six ",IF(O5=7,"sept ",IF(O5=8,"huit ",IF(O5=9,"neuf ",)))))</f>
        <v>#VALUE!</v>
      </c>
      <c r="BW5" s="8" t="e">
        <f>IF(J5=76,"soixante-seize ",IF(J5=77,"soixante-dix-sept ",IF(J5=78,"soixante-dix-huit ",IF(J5=79,"soixante-dix-neuf ",CD5))))</f>
        <v>#VALUE!</v>
      </c>
      <c r="BX5" s="8" t="e">
        <f>IF(Q5=9,"",IF(Q5=7,"",IF(R5=0,"",IF(R5=1,"un ",IF(R5=2,"deux ",IF(R5=3,"trois ",IF(R5=4,"quatre ",IF(R5=5,"cinq ",CE5))))))))</f>
        <v>#VALUE!</v>
      </c>
      <c r="BY5" s="8" t="e">
        <f>IF(K5=76,"soixante-seize ",IF(K5=77,"soixante-dix-sept ",IF(K5=78,"soixante-dix-huit ",IF(K5=79,"soixante-dix-neuf ",CF5))))</f>
        <v>#VALUE!</v>
      </c>
      <c r="BZ5" s="8" t="e">
        <f>IF(T5=9,"",IF(U5=6,"six ",IF(U5=7,"sept ",IF(U5=8,"huit ",IF(U5=9,"neuf ",)))))</f>
        <v>#VALUE!</v>
      </c>
      <c r="CA5" s="8" t="e">
        <f>IF(L5=76,"soixante-seize ",IF(L5=77,"soixante-dix-sept ",IF(L5=78,"soixante-dix-huit ",IF(L5=79,"soixante-dix-neuf ",CG5))))</f>
        <v>#VALUE!</v>
      </c>
      <c r="CB5" s="8" t="e">
        <f>IF(V5=9,"",IF(W5=6,"six ",IF(W5=7,"sept ",IF(W5=8,"huit ",IF(W5=9,"neuf ",)))))</f>
        <v>#VALUE!</v>
      </c>
      <c r="CC5" s="8" t="e">
        <f>IF(H5=90,"quatre-vingt-dix ",IF(H5=91,"quatre-vingt-onze ",IF(H5=92,"quatre-vingt-douze ",IF(H5=93,"quatre-vingt-treize ",IF(H5=94,"quatre-vingt-quatorze ",IF(H5=95,"quatre-vingt-quinze ",CH5))))))</f>
        <v>#VALUE!</v>
      </c>
      <c r="CD5" s="8" t="e">
        <f>IF(J5=90,"quatre-vingt-dix ",IF(J5=91,"quatre-vingt-onze ",IF(J5=92,"quatre-vingt-douze ",IF(J5=93,"quatre-vingt-treize ",IF(J5=94,"quatre-vingt-quatorze ",IF(J5=95,"quatre-vingt-quinze ",CI5))))))</f>
        <v>#VALUE!</v>
      </c>
      <c r="CE5" s="8" t="e">
        <f>IF(Q5=9,"",IF(R5=6,"six ",IF(R5=7,"sept ",IF(R5=8,"huit ",IF(R5=9,"neuf ",)))))</f>
        <v>#VALUE!</v>
      </c>
      <c r="CF5" s="8" t="e">
        <f>IF(K5=90,"quatre-vingt-dix ",IF(K5=91,"quatre-vingt-onze ",IF(K5=92,"quatre-vingt-douze ",IF(K5=93,"quatre-vingt-treize ",IF(K5=94,"quatre-vingt-quatorze ",IF(K5=95,"quatre-vingt-quinze ",CJ5))))))</f>
        <v>#VALUE!</v>
      </c>
      <c r="CG5" s="8" t="e">
        <f>IF(L5=90,"quatre-vingt-dix ",IF(L5=91,"quatre-vingt-onze ",IF(L5=92,"quatre-vingt-douze ",IF(L5=93,"quatre-vingt-treize ",IF(L5=94,"quatre-vingt-quatorze ",IF(L5=95,"quatre-vingt-quinze ",CK5))))))</f>
        <v>#VALUE!</v>
      </c>
      <c r="CH5" s="8" t="e">
        <f>IF(H5=96,"quatre-vingt-seize ",IF(H5=97,"quatre-vingt-dix-sept ",IF(H5=98,"quatre-vingt-dix-huit ",IF(H5=99,"quatre-vingt-dix-neuf ",CL5))))</f>
        <v>#VALUE!</v>
      </c>
      <c r="CI5" s="8" t="e">
        <f>IF(J5=96,"quatre-vingt-seize ",IF(J5=97,"quatre-vingt-dix-sept ",IF(J5=98,"quatre-vingt-dix-huit ",IF(J5=99,"quatre-vingt-dix-neuf ",CM5))))</f>
        <v>#VALUE!</v>
      </c>
      <c r="CJ5" s="8" t="e">
        <f>IF(K5=96,"quatre-vingt-seize ",IF(K5=97,"quatre-vingt-dix-sept ",IF(K5=98,"quatre-vingt-dix-huit ",IF(K5=99,"quatre-vingt-dix-neuf ",CN5))))</f>
        <v>#VALUE!</v>
      </c>
      <c r="CK5" s="8" t="e">
        <f>IF(L5=96,"quatre-vingt-seize ",IF(L5=97,"quatre-vingt-dix-sept ",IF(L5=98,"quatre-vingt-dix-huit ",IF(L5=99,"quatre-vingt-dix-neuf ",CO5))))</f>
        <v>#VALUE!</v>
      </c>
      <c r="CL5" s="8" t="e">
        <f>IF(N5=2,"vingt ",IF(N5=3,"trente ",IF(N5=4,"quarante ",IF(N5=5,"cinquante ",CP5))))</f>
        <v>#VALUE!</v>
      </c>
      <c r="CM5" s="8" t="e">
        <f>IF(Q5=2,"vingt ",IF(Q5=3,"trente ",IF(Q5=4,"quarante ",IF(Q5=5,"cinquante ",CQ5))))</f>
        <v>#VALUE!</v>
      </c>
      <c r="CN5" s="8" t="e">
        <f>IF(T5=2,"vingt ",IF(T5=3,"trente ",IF(T5=4,"quarante ",IF(T5=5,"cinquante ",CR5))))</f>
        <v>#VALUE!</v>
      </c>
      <c r="CO5" s="8" t="e">
        <f>IF(V5=2,"vingt ",IF(V5=3,"trente ",IF(V5=4,"quarante ",IF(V5=5,"cinquante ",CS5))))</f>
        <v>#VALUE!</v>
      </c>
      <c r="CP5" s="8" t="e">
        <f>IF(N5=6,"soixante ",IF(H5=80,"quatre-vingts ",IF(N5=8,"quatre-vingt-","")))</f>
        <v>#VALUE!</v>
      </c>
      <c r="CQ5" s="8" t="e">
        <f>IF(Q5=6,"soixante ",IF(J5=80,"quatre-vingts ",IF(Q5=8,"quatre-vingt-","")))</f>
        <v>#VALUE!</v>
      </c>
      <c r="CR5" s="8" t="e">
        <f>IF(T5=6,"soixante ",IF(K5=80,"quatre-vingts ",IF(T5=8,"quatre-vingt-","")))</f>
        <v>#VALUE!</v>
      </c>
      <c r="CS5" s="8" t="e">
        <f>IF(V5=6,"soixante ",IF(L5=80,"quatre-vingts ",IF(V5=8,"quatre-vingt-","")))</f>
        <v>#VALUE!</v>
      </c>
      <c r="CU5" s="8" t="e">
        <f>(X5&amp;Y5&amp;Z5&amp;AA5&amp;AB5&amp;AC5&amp;AD5&amp;AE5&amp;AF5&amp;AG5&amp;AH5&amp;AI5&amp;AJ5&amp;AK5&amp;AL5&amp;AM5&amp;AN5&amp;AO5&amp;AP5)</f>
        <v>#VALUE!</v>
      </c>
    </row>
    <row r="6" spans="1:99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2:T29"/>
  <sheetViews>
    <sheetView topLeftCell="C9" workbookViewId="0">
      <selection activeCell="E22" sqref="E22"/>
    </sheetView>
  </sheetViews>
  <sheetFormatPr baseColWidth="10" defaultColWidth="11.44140625" defaultRowHeight="14.4"/>
  <cols>
    <col min="1" max="2" width="11.44140625" style="75"/>
    <col min="3" max="3" width="16" style="74" customWidth="1"/>
    <col min="4" max="4" width="27.33203125" style="75" bestFit="1" customWidth="1"/>
    <col min="5" max="5" width="10.6640625" style="75" customWidth="1"/>
    <col min="6" max="7" width="29.44140625" style="75" customWidth="1"/>
    <col min="8" max="8" width="29" style="75" customWidth="1"/>
    <col min="9" max="9" width="27.109375" style="75" customWidth="1"/>
    <col min="10" max="10" width="27.6640625" style="75" customWidth="1"/>
    <col min="11" max="12" width="11.44140625" style="75"/>
    <col min="13" max="13" width="26.88671875" style="75" bestFit="1" customWidth="1"/>
    <col min="14" max="14" width="11.44140625" style="75"/>
    <col min="15" max="15" width="22.109375" style="75" customWidth="1"/>
    <col min="16" max="16" width="21.44140625" style="75" customWidth="1"/>
    <col min="17" max="18" width="11.44140625" style="75"/>
    <col min="19" max="19" width="14.33203125" style="75" bestFit="1" customWidth="1"/>
    <col min="20" max="20" width="18.88671875" style="75" bestFit="1" customWidth="1"/>
    <col min="21" max="16384" width="11.44140625" style="75"/>
  </cols>
  <sheetData>
    <row r="2" spans="3:14" ht="11.25" customHeight="1" thickBot="1"/>
    <row r="3" spans="3:14" ht="17.25" customHeight="1">
      <c r="C3" s="188"/>
      <c r="D3" s="190"/>
      <c r="E3" s="191"/>
      <c r="F3" s="191"/>
      <c r="G3" s="191"/>
      <c r="H3" s="191"/>
      <c r="I3" s="192"/>
      <c r="J3" s="171" t="s">
        <v>134</v>
      </c>
    </row>
    <row r="4" spans="3:14">
      <c r="C4" s="189"/>
      <c r="D4" s="193"/>
      <c r="E4" s="194"/>
      <c r="F4" s="194"/>
      <c r="G4" s="194"/>
      <c r="H4" s="194"/>
      <c r="I4" s="195"/>
      <c r="J4" s="172"/>
    </row>
    <row r="5" spans="3:14">
      <c r="C5" s="189"/>
      <c r="D5" s="193"/>
      <c r="E5" s="194"/>
      <c r="F5" s="194"/>
      <c r="G5" s="194"/>
      <c r="H5" s="194"/>
      <c r="I5" s="195"/>
      <c r="J5" s="172"/>
    </row>
    <row r="6" spans="3:14" ht="15" thickBot="1">
      <c r="C6" s="189"/>
      <c r="D6" s="196"/>
      <c r="E6" s="197"/>
      <c r="F6" s="197"/>
      <c r="G6" s="197"/>
      <c r="H6" s="197"/>
      <c r="I6" s="198"/>
      <c r="J6" s="172"/>
    </row>
    <row r="7" spans="3:14" ht="15" thickBot="1">
      <c r="C7" s="189"/>
      <c r="D7" s="76"/>
      <c r="E7" s="77" t="s">
        <v>135</v>
      </c>
      <c r="F7" s="78" t="s">
        <v>136</v>
      </c>
      <c r="G7" s="78" t="s">
        <v>137</v>
      </c>
      <c r="H7" s="79" t="s">
        <v>138</v>
      </c>
      <c r="I7" s="80"/>
      <c r="J7" s="172"/>
    </row>
    <row r="8" spans="3:14" ht="20.100000000000001" customHeight="1">
      <c r="C8" s="189"/>
      <c r="D8" s="81" t="s">
        <v>139</v>
      </c>
      <c r="E8" s="82"/>
      <c r="F8" s="69"/>
      <c r="G8" s="69">
        <f>F8/1.19</f>
        <v>0</v>
      </c>
      <c r="H8" s="83">
        <v>27258.14</v>
      </c>
      <c r="I8" s="84">
        <v>1000</v>
      </c>
      <c r="J8" s="186"/>
    </row>
    <row r="9" spans="3:14" ht="20.100000000000001" customHeight="1">
      <c r="C9" s="189"/>
      <c r="D9" s="85" t="s">
        <v>140</v>
      </c>
      <c r="E9" s="86"/>
      <c r="F9" s="69"/>
      <c r="G9" s="69">
        <f>F9</f>
        <v>0</v>
      </c>
      <c r="H9" s="83">
        <v>1800</v>
      </c>
      <c r="I9" s="84">
        <v>200</v>
      </c>
      <c r="J9" s="186"/>
    </row>
    <row r="10" spans="3:14" ht="20.100000000000001" customHeight="1">
      <c r="C10" s="189"/>
      <c r="D10" s="85" t="s">
        <v>141</v>
      </c>
      <c r="E10" s="82"/>
      <c r="F10" s="69"/>
      <c r="G10" s="69">
        <f>F10</f>
        <v>0</v>
      </c>
      <c r="H10" s="83"/>
      <c r="I10" s="84">
        <v>100</v>
      </c>
      <c r="J10" s="186"/>
    </row>
    <row r="11" spans="3:14" ht="20.100000000000001" customHeight="1">
      <c r="C11" s="189"/>
      <c r="D11" s="87" t="s">
        <v>142</v>
      </c>
      <c r="E11" s="88"/>
      <c r="F11" s="70"/>
      <c r="G11" s="70">
        <f>F11/1.19</f>
        <v>0</v>
      </c>
      <c r="H11" s="182"/>
      <c r="I11" s="183">
        <f>SUM(I8:I10)</f>
        <v>1300</v>
      </c>
      <c r="J11" s="186"/>
    </row>
    <row r="12" spans="3:14" ht="20.100000000000001" customHeight="1">
      <c r="C12" s="189"/>
      <c r="D12" s="87" t="s">
        <v>143</v>
      </c>
      <c r="E12" s="88"/>
      <c r="F12" s="70"/>
      <c r="G12" s="174">
        <f>F12/1.19</f>
        <v>0</v>
      </c>
      <c r="H12" s="184"/>
      <c r="I12" s="184"/>
      <c r="J12" s="187"/>
    </row>
    <row r="13" spans="3:14" ht="22.5" customHeight="1">
      <c r="C13" s="189"/>
      <c r="D13" s="89" t="s">
        <v>144</v>
      </c>
      <c r="E13" s="71">
        <v>0.1</v>
      </c>
      <c r="F13" s="39">
        <f>(F8-(F12+F11))*E13</f>
        <v>0</v>
      </c>
      <c r="G13" s="175">
        <f>F13/1.19</f>
        <v>0</v>
      </c>
      <c r="H13" s="184"/>
      <c r="I13" s="184"/>
      <c r="J13" s="187"/>
      <c r="M13" s="133"/>
      <c r="N13" s="133"/>
    </row>
    <row r="14" spans="3:14" ht="23.25" customHeight="1">
      <c r="C14" s="189"/>
      <c r="D14" s="89" t="s">
        <v>145</v>
      </c>
      <c r="E14" s="71">
        <v>0.4</v>
      </c>
      <c r="F14" s="90">
        <f>F12*E14</f>
        <v>0</v>
      </c>
      <c r="G14" s="175">
        <f>F14/1.19</f>
        <v>0</v>
      </c>
      <c r="H14" s="184"/>
      <c r="I14" s="184"/>
      <c r="J14" s="187"/>
      <c r="M14" s="133"/>
      <c r="N14" s="133"/>
    </row>
    <row r="15" spans="3:14" ht="19.5" customHeight="1">
      <c r="C15" s="189"/>
      <c r="D15" s="91" t="s">
        <v>163</v>
      </c>
      <c r="E15" s="92"/>
      <c r="F15" s="90">
        <v>0</v>
      </c>
      <c r="G15" s="175"/>
      <c r="H15" s="184"/>
      <c r="I15" s="184"/>
      <c r="J15" s="187"/>
      <c r="M15" s="133"/>
      <c r="N15" s="133"/>
    </row>
    <row r="16" spans="3:14" ht="20.100000000000001" customHeight="1">
      <c r="C16" s="189"/>
      <c r="D16" s="93" t="s">
        <v>161</v>
      </c>
      <c r="E16" s="203" t="str">
        <f>IF(ISERROR(F16*100/F17)-100,"",F16*100/F17-100)</f>
        <v/>
      </c>
      <c r="F16" s="72"/>
      <c r="G16" s="176">
        <f>F16</f>
        <v>0</v>
      </c>
      <c r="H16" s="184"/>
      <c r="I16" s="184"/>
      <c r="J16" s="187"/>
      <c r="M16" s="133"/>
      <c r="N16" s="133"/>
    </row>
    <row r="17" spans="2:20" ht="21" customHeight="1">
      <c r="C17" s="189"/>
      <c r="D17" s="93" t="s">
        <v>162</v>
      </c>
      <c r="E17" s="204"/>
      <c r="F17" s="72"/>
      <c r="G17" s="176">
        <f>F17</f>
        <v>0</v>
      </c>
      <c r="H17" s="184"/>
      <c r="I17" s="184"/>
      <c r="J17" s="187"/>
      <c r="M17" s="133"/>
      <c r="N17" s="133"/>
    </row>
    <row r="18" spans="2:20" ht="18">
      <c r="C18" s="189"/>
      <c r="D18" s="199" t="s">
        <v>146</v>
      </c>
      <c r="E18" s="200"/>
      <c r="F18" s="94">
        <f>(F8+F9+F10)-(F13+F14)</f>
        <v>0</v>
      </c>
      <c r="G18" s="177">
        <f>(G8+G9+G10)-(G13+G14)</f>
        <v>0</v>
      </c>
      <c r="H18" s="184"/>
      <c r="I18" s="184"/>
      <c r="J18" s="187"/>
      <c r="M18" s="133"/>
      <c r="N18" s="133"/>
    </row>
    <row r="19" spans="2:20" ht="20.25" customHeight="1">
      <c r="C19" s="189"/>
      <c r="D19" s="95" t="s">
        <v>147</v>
      </c>
      <c r="E19" s="96"/>
      <c r="F19" s="73"/>
      <c r="G19" s="178">
        <f>F19</f>
        <v>0</v>
      </c>
      <c r="H19" s="184"/>
      <c r="I19" s="184"/>
      <c r="J19" s="187"/>
      <c r="M19" s="133"/>
      <c r="N19" s="133"/>
    </row>
    <row r="20" spans="2:20" ht="20.25" customHeight="1">
      <c r="B20" s="97"/>
      <c r="C20" s="189"/>
      <c r="D20" s="95" t="s">
        <v>164</v>
      </c>
      <c r="E20" s="96"/>
      <c r="F20" s="73">
        <f>IFERROR(IF(E21&gt;0,F19*E21+F19,""),"")</f>
        <v>0</v>
      </c>
      <c r="G20" s="178">
        <f>IFERROR(F20,"")</f>
        <v>0</v>
      </c>
      <c r="H20" s="184"/>
      <c r="I20" s="184"/>
      <c r="J20" s="187"/>
      <c r="M20" s="133"/>
      <c r="N20" s="133"/>
    </row>
    <row r="21" spans="2:20" ht="20.25" customHeight="1">
      <c r="B21" s="97"/>
      <c r="C21" s="189"/>
      <c r="D21" s="173" t="s">
        <v>149</v>
      </c>
      <c r="E21" s="71">
        <v>0.15</v>
      </c>
      <c r="F21" s="98" t="str">
        <f>IFERROR(IF($D$21="S /Total REG PRP Capitaux",(F18)*F16/F17,IF($D$21="Sous total REG Prp AGE",F18*F19/(F19*E21+F19),IF($D$21="Sous total REG Prp Permis",F18*F19/(F19*E21+F19)))),"")</f>
        <v/>
      </c>
      <c r="G21" s="179" t="str">
        <f>IFERROR(IF($D$21="S /Total REG PRP Capitaux",G18*G16/G17,IF($D$21="Sous total REG Prp AGE",G18*G19/(G19*E21+G19),IF($D$21="Sous total REG Prp Permis",G18*G19/(G19*E21+G19)))),"")</f>
        <v/>
      </c>
      <c r="H21" s="184"/>
      <c r="I21" s="184"/>
      <c r="J21" s="187"/>
      <c r="M21" s="113" t="s">
        <v>148</v>
      </c>
      <c r="N21" s="114">
        <v>0.15</v>
      </c>
      <c r="O21" s="118" t="str">
        <f>IFERROR((F18*F19)/((ROUND(F20,2))),"")</f>
        <v/>
      </c>
      <c r="P21" s="118" t="str">
        <f>IFERROR((G24-G22)*G18/(G19+(ROUND(G19*F21,2))),"")</f>
        <v/>
      </c>
    </row>
    <row r="22" spans="2:20" ht="20.25" customHeight="1">
      <c r="C22" s="189"/>
      <c r="D22" s="99" t="s">
        <v>128</v>
      </c>
      <c r="E22" s="71">
        <v>0.15</v>
      </c>
      <c r="F22" s="39"/>
      <c r="G22" s="175"/>
      <c r="H22" s="184"/>
      <c r="I22" s="184"/>
      <c r="J22" s="187"/>
      <c r="M22" s="113" t="s">
        <v>149</v>
      </c>
      <c r="N22" s="114">
        <v>0.25</v>
      </c>
      <c r="O22" s="118" t="str">
        <f>IFERROR((F18)*F19/(ROUND(F20,2)),"")</f>
        <v/>
      </c>
      <c r="P22" s="118" t="str">
        <f>IFERROR((G23-G18)*G19/(G19+ROUND(G19*#REF!,2)),"")</f>
        <v/>
      </c>
    </row>
    <row r="23" spans="2:20" ht="23.25" customHeight="1">
      <c r="C23" s="189"/>
      <c r="D23" s="100" t="s">
        <v>151</v>
      </c>
      <c r="E23" s="101"/>
      <c r="F23" s="69"/>
      <c r="G23" s="180">
        <f>F23</f>
        <v>0</v>
      </c>
      <c r="H23" s="184"/>
      <c r="I23" s="184"/>
      <c r="J23" s="187"/>
      <c r="M23" s="113" t="s">
        <v>158</v>
      </c>
      <c r="N23" s="114"/>
      <c r="O23" s="118"/>
      <c r="P23" s="118"/>
      <c r="S23" s="75" t="s">
        <v>150</v>
      </c>
    </row>
    <row r="24" spans="2:20" ht="21.75" customHeight="1">
      <c r="C24" s="189"/>
      <c r="D24" s="102" t="str">
        <f>IFERROR(INDEX($M$21:$M$28,MATCH($D$21,$M$21:$M$28,0)+3),"")</f>
        <v>Montant Rpr Permis</v>
      </c>
      <c r="E24" s="101"/>
      <c r="F24" s="103" t="str">
        <f>IFERROR(IF($D$24="Montant Rpr Âge",F18-F21,IF($D$24="Montant Rpr Permis",F18-F21,IF($D$24="Montant Rpr Capitaux",F18-F21,""))),"")</f>
        <v/>
      </c>
      <c r="G24" s="181" t="str">
        <f>IFERROR(IF($D$24="Montant Rpr Âge",G18-G21,IF($D$24="Montant Rpr Permis",G18-G21,IF($D$24="Montant Rpr Capitaux",G18-G21,""))),"")</f>
        <v/>
      </c>
      <c r="H24" s="185">
        <f>SUM(H8:H23)</f>
        <v>29058.14</v>
      </c>
      <c r="I24" s="185">
        <f>SUM(I8:I23)</f>
        <v>2600</v>
      </c>
      <c r="J24" s="187">
        <f>SUM(J8:J23)</f>
        <v>0</v>
      </c>
      <c r="M24" s="115" t="s">
        <v>152</v>
      </c>
      <c r="N24" s="116"/>
      <c r="O24" s="119">
        <f>(F16-F22)+F18</f>
        <v>0</v>
      </c>
      <c r="P24" s="119">
        <f>(G16-G22)+G18</f>
        <v>0</v>
      </c>
      <c r="S24" s="97">
        <f>F18*E22</f>
        <v>0</v>
      </c>
      <c r="T24" s="97">
        <f>G18*F22</f>
        <v>0</v>
      </c>
    </row>
    <row r="25" spans="2:20" ht="21" customHeight="1">
      <c r="C25" s="189"/>
      <c r="D25" s="102" t="str">
        <f>IFERROR(INDEX($M$21:$M$29,MATCH($D$21,$M$21:$M$28,0)+6),"")</f>
        <v>Total à payer Rpr Permis</v>
      </c>
      <c r="E25" s="101"/>
      <c r="F25" s="103" t="str">
        <f>IFERROR(IF($D$25="Total à payer Rpr Âge",F21-F22+F23,IF($D$25="Total à payer Rpr Permis",F21-F22+F23,IF($D$25="Total à payer Rpr Capitaux",F21-F22+F23-F23))),"")</f>
        <v/>
      </c>
      <c r="G25" s="103" t="str">
        <f>IFERROR(IF($D$25="Total à payer Rpr Âge",G21-G22+G23,IF($D$25="Total à payer Rpr Permis",G21-G22+G23,IF($D$25="Total à payer Rpr Capitaux",G21-G22+G23-G23))),"")</f>
        <v/>
      </c>
      <c r="H25" s="201"/>
      <c r="I25" s="201"/>
      <c r="J25" s="172"/>
      <c r="M25" s="115" t="s">
        <v>153</v>
      </c>
      <c r="N25" s="116"/>
      <c r="O25" s="119">
        <f>(F18-F22)+F19</f>
        <v>0</v>
      </c>
      <c r="P25" s="119">
        <f>(G18-G22)+G19</f>
        <v>0</v>
      </c>
      <c r="S25" s="104">
        <v>2500</v>
      </c>
    </row>
    <row r="26" spans="2:20" ht="21.75" customHeight="1" thickBot="1">
      <c r="C26" s="189"/>
      <c r="D26" s="105" t="s">
        <v>156</v>
      </c>
      <c r="E26" s="106"/>
      <c r="F26" s="107">
        <f>IFERROR(F18-F22+F23,"")</f>
        <v>0</v>
      </c>
      <c r="G26" s="107">
        <f>IFERROR(G18-G22+G23,"")</f>
        <v>0</v>
      </c>
      <c r="H26" s="201"/>
      <c r="I26" s="201"/>
      <c r="J26" s="172"/>
      <c r="M26" s="115" t="s">
        <v>159</v>
      </c>
      <c r="N26" s="116"/>
      <c r="O26" s="119" t="str">
        <f>IFERROR(F18-F21,"")</f>
        <v/>
      </c>
      <c r="P26" s="119" t="str">
        <f>IFERROR(G18-G21,"")</f>
        <v/>
      </c>
      <c r="S26" s="104">
        <v>3000</v>
      </c>
    </row>
    <row r="27" spans="2:20" ht="18">
      <c r="C27" s="189"/>
      <c r="D27" s="108" t="s">
        <v>157</v>
      </c>
      <c r="E27" s="109"/>
      <c r="F27" s="110"/>
      <c r="G27" s="110"/>
      <c r="H27" s="202"/>
      <c r="I27" s="201"/>
      <c r="J27" s="172"/>
      <c r="M27" s="115" t="s">
        <v>154</v>
      </c>
      <c r="N27" s="117"/>
      <c r="O27" s="120" t="str">
        <f>IF(ISERROR(F18-F21+F22-F23),"",F18-F21+F22-F23)</f>
        <v/>
      </c>
      <c r="P27" s="120" t="str">
        <f>IF(ISERROR(G18-G21+G22-G23),"",G18-G21+G22-G23)</f>
        <v/>
      </c>
      <c r="S27" s="104">
        <v>10000</v>
      </c>
    </row>
    <row r="28" spans="2:20" ht="18.600000000000001" thickBot="1">
      <c r="C28" s="189"/>
      <c r="D28" s="111"/>
      <c r="E28" s="112"/>
      <c r="F28" s="112"/>
      <c r="G28" s="112"/>
      <c r="H28" s="202"/>
      <c r="I28" s="201"/>
      <c r="J28" s="172"/>
      <c r="M28" s="115" t="s">
        <v>155</v>
      </c>
      <c r="N28" s="117"/>
      <c r="O28" s="120" t="str">
        <f>IF(ISERROR(F16-F22+F23-F25),"",F16-F22+F23-F25)</f>
        <v/>
      </c>
      <c r="P28" s="120" t="str">
        <f>IF(ISERROR(G16-G22+G23-G25),"",G16-G22+G23-G25)</f>
        <v/>
      </c>
      <c r="S28" s="104">
        <v>50000</v>
      </c>
    </row>
    <row r="29" spans="2:20" ht="18">
      <c r="M29" s="115" t="s">
        <v>160</v>
      </c>
      <c r="N29" s="121"/>
      <c r="O29" s="120">
        <f>F16-F22+F23-F26</f>
        <v>0</v>
      </c>
      <c r="P29" s="120">
        <f>G16-G22+G23-G26</f>
        <v>0</v>
      </c>
    </row>
  </sheetData>
  <sheetProtection selectLockedCells="1"/>
  <mergeCells count="5">
    <mergeCell ref="C3:C28"/>
    <mergeCell ref="D3:I6"/>
    <mergeCell ref="D18:E18"/>
    <mergeCell ref="H25:I28"/>
    <mergeCell ref="E16:E17"/>
  </mergeCells>
  <conditionalFormatting sqref="E13">
    <cfRule type="dataBar" priority="21">
      <dataBar>
        <cfvo type="min" val="0"/>
        <cfvo type="max" val="0"/>
        <color rgb="FF638EC6"/>
      </dataBar>
    </cfRule>
  </conditionalFormatting>
  <conditionalFormatting sqref="E14:E15">
    <cfRule type="dataBar" priority="20">
      <dataBar>
        <cfvo type="min" val="0"/>
        <cfvo type="max" val="0"/>
        <color rgb="FF638EC6"/>
      </dataBar>
    </cfRule>
  </conditionalFormatting>
  <conditionalFormatting sqref="E13:E15">
    <cfRule type="dataBar" priority="18">
      <dataBar>
        <cfvo type="min" val="0"/>
        <cfvo type="max" val="0"/>
        <color rgb="FFFFB628"/>
      </dataBar>
    </cfRule>
  </conditionalFormatting>
  <conditionalFormatting sqref="E22">
    <cfRule type="dataBar" priority="17">
      <dataBar>
        <cfvo type="min" val="0"/>
        <cfvo type="max" val="0"/>
        <color rgb="FFFF555A"/>
      </dataBar>
    </cfRule>
  </conditionalFormatting>
  <conditionalFormatting sqref="N23">
    <cfRule type="dataBar" priority="15">
      <dataBar>
        <cfvo type="min" val="0"/>
        <cfvo type="max" val="0"/>
        <color rgb="FF63C384"/>
      </dataBar>
    </cfRule>
  </conditionalFormatting>
  <conditionalFormatting sqref="E16:E17">
    <cfRule type="dataBar" priority="14">
      <dataBar>
        <cfvo type="min" val="0"/>
        <cfvo type="max" val="0"/>
        <color rgb="FFFF555A"/>
      </dataBar>
    </cfRule>
  </conditionalFormatting>
  <conditionalFormatting sqref="E21">
    <cfRule type="dataBar" priority="22">
      <dataBar>
        <cfvo type="min" val="0"/>
        <cfvo type="max" val="0"/>
        <color rgb="FF63C384"/>
      </dataBar>
    </cfRule>
  </conditionalFormatting>
  <dataValidations disablePrompts="1" count="1">
    <dataValidation type="list" allowBlank="1" showInputMessage="1" showErrorMessage="1" sqref="D21">
      <formula1>$M$20:$M$23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C3:P29"/>
  <sheetViews>
    <sheetView tabSelected="1" topLeftCell="C4" workbookViewId="0">
      <selection activeCell="F19" sqref="F19"/>
    </sheetView>
  </sheetViews>
  <sheetFormatPr baseColWidth="10" defaultColWidth="11.44140625" defaultRowHeight="14.4"/>
  <cols>
    <col min="1" max="2" width="11.44140625" style="32"/>
    <col min="3" max="3" width="16" style="33" customWidth="1"/>
    <col min="4" max="4" width="27.33203125" style="32" bestFit="1" customWidth="1"/>
    <col min="5" max="5" width="10.6640625" style="32" customWidth="1"/>
    <col min="6" max="7" width="29.44140625" style="32" customWidth="1"/>
    <col min="8" max="8" width="24.88671875" style="32" customWidth="1"/>
    <col min="9" max="9" width="27.109375" style="32" customWidth="1"/>
    <col min="10" max="10" width="20.5546875" style="32" customWidth="1"/>
    <col min="11" max="12" width="11.44140625" style="32"/>
    <col min="13" max="13" width="26.88671875" style="32" bestFit="1" customWidth="1"/>
    <col min="14" max="16" width="11.44140625" style="32"/>
    <col min="17" max="17" width="18.88671875" style="32" bestFit="1" customWidth="1"/>
    <col min="18" max="16384" width="11.44140625" style="32"/>
  </cols>
  <sheetData>
    <row r="3" spans="3:14" ht="15" thickBot="1"/>
    <row r="4" spans="3:14">
      <c r="C4" s="205"/>
      <c r="D4" s="207"/>
      <c r="E4" s="208"/>
      <c r="F4" s="208"/>
      <c r="G4" s="208"/>
      <c r="H4" s="208"/>
      <c r="I4" s="209"/>
      <c r="J4" s="135" t="s">
        <v>134</v>
      </c>
    </row>
    <row r="5" spans="3:14">
      <c r="C5" s="206"/>
      <c r="D5" s="210"/>
      <c r="E5" s="211"/>
      <c r="F5" s="211"/>
      <c r="G5" s="211"/>
      <c r="H5" s="211"/>
      <c r="I5" s="212"/>
      <c r="J5" s="136"/>
    </row>
    <row r="6" spans="3:14">
      <c r="C6" s="206"/>
      <c r="D6" s="210"/>
      <c r="E6" s="211"/>
      <c r="F6" s="211"/>
      <c r="G6" s="211"/>
      <c r="H6" s="211"/>
      <c r="I6" s="212"/>
      <c r="J6" s="136"/>
    </row>
    <row r="7" spans="3:14" ht="15" thickBot="1">
      <c r="C7" s="206"/>
      <c r="D7" s="213"/>
      <c r="E7" s="214"/>
      <c r="F7" s="214"/>
      <c r="G7" s="214"/>
      <c r="H7" s="214"/>
      <c r="I7" s="215"/>
      <c r="J7" s="136"/>
    </row>
    <row r="8" spans="3:14" ht="15" thickBot="1">
      <c r="C8" s="206"/>
      <c r="D8" s="34"/>
      <c r="E8" s="35" t="s">
        <v>135</v>
      </c>
      <c r="F8" s="36" t="s">
        <v>136</v>
      </c>
      <c r="G8" s="136"/>
    </row>
    <row r="9" spans="3:14" ht="15.6">
      <c r="C9" s="206"/>
      <c r="D9" s="52" t="s">
        <v>161</v>
      </c>
      <c r="E9" s="216" t="str">
        <f>IF(F10=0,"",F9*100/F10-100)</f>
        <v/>
      </c>
      <c r="F9" s="53"/>
      <c r="G9" s="136"/>
      <c r="J9" s="123"/>
      <c r="K9" s="123"/>
      <c r="L9" s="123"/>
      <c r="M9" s="123"/>
    </row>
    <row r="10" spans="3:14" ht="15.6">
      <c r="C10" s="206"/>
      <c r="D10" s="52" t="s">
        <v>625</v>
      </c>
      <c r="E10" s="217"/>
      <c r="F10" s="53"/>
      <c r="G10" s="136"/>
      <c r="J10" s="123"/>
      <c r="K10" s="123"/>
      <c r="L10" s="123"/>
      <c r="M10" s="123"/>
    </row>
    <row r="11" spans="3:14" ht="15.6">
      <c r="C11" s="206"/>
      <c r="D11" s="67" t="s">
        <v>165</v>
      </c>
      <c r="E11" s="68"/>
      <c r="F11" s="53"/>
      <c r="G11" s="136"/>
      <c r="J11" s="123"/>
      <c r="K11" s="123"/>
      <c r="L11" s="123"/>
      <c r="M11" s="123"/>
    </row>
    <row r="12" spans="3:14" ht="15.6">
      <c r="C12" s="206"/>
      <c r="D12" s="58" t="s">
        <v>163</v>
      </c>
      <c r="E12" s="59"/>
      <c r="F12" s="60"/>
      <c r="G12" s="136"/>
      <c r="J12" s="123"/>
      <c r="K12" s="123"/>
      <c r="L12" s="123"/>
      <c r="M12" s="123"/>
    </row>
    <row r="13" spans="3:14" ht="18">
      <c r="C13" s="206"/>
      <c r="D13" s="218" t="s">
        <v>146</v>
      </c>
      <c r="E13" s="219"/>
      <c r="F13" s="41">
        <f>MAX(F9,F10)-F11-F12</f>
        <v>0</v>
      </c>
      <c r="G13" s="136"/>
      <c r="J13" s="124" t="s">
        <v>148</v>
      </c>
      <c r="K13" s="125">
        <v>0.15</v>
      </c>
      <c r="L13" s="123"/>
      <c r="M13" s="132"/>
      <c r="N13" s="122"/>
    </row>
    <row r="14" spans="3:14" ht="15.6">
      <c r="C14" s="206"/>
      <c r="D14" s="42" t="s">
        <v>147</v>
      </c>
      <c r="E14" s="43"/>
      <c r="F14" s="44"/>
      <c r="G14" s="136"/>
      <c r="J14" s="124" t="s">
        <v>149</v>
      </c>
      <c r="K14" s="125">
        <v>0.25</v>
      </c>
      <c r="L14" s="123"/>
      <c r="M14" s="132"/>
      <c r="N14" s="122"/>
    </row>
    <row r="15" spans="3:14" ht="15.6">
      <c r="C15" s="206"/>
      <c r="D15" s="42" t="s">
        <v>164</v>
      </c>
      <c r="E15" s="43"/>
      <c r="F15" s="44">
        <f>IFERROR(IF(E16&gt;0,(F14*E16)+F14,""),"")</f>
        <v>0</v>
      </c>
      <c r="G15" s="136"/>
      <c r="J15" s="126"/>
      <c r="K15" s="127"/>
      <c r="L15" s="123"/>
      <c r="M15" s="132"/>
      <c r="N15" s="122"/>
    </row>
    <row r="16" spans="3:14" ht="15.6">
      <c r="C16" s="206"/>
      <c r="D16" s="61" t="s">
        <v>149</v>
      </c>
      <c r="E16" s="38">
        <f>IFERROR(VLOOKUP($D$16,$J$13:$K$14,2,0),"")</f>
        <v>0.25</v>
      </c>
      <c r="F16" s="45" t="str">
        <f>IFERROR(IF($D$16="Sous total REG Prp AGE",F13*F14/F15,IF($D$16="Sous total REG Prp Permis",F13*F14/F15)),"")</f>
        <v/>
      </c>
      <c r="G16" s="136"/>
      <c r="J16" s="128" t="s">
        <v>152</v>
      </c>
      <c r="K16" s="129"/>
      <c r="L16" s="123"/>
      <c r="M16" s="132"/>
      <c r="N16" s="122"/>
    </row>
    <row r="17" spans="3:16" ht="15.6">
      <c r="C17" s="206"/>
      <c r="D17" s="46" t="s">
        <v>128</v>
      </c>
      <c r="E17" s="38">
        <v>0.1</v>
      </c>
      <c r="F17" s="40"/>
      <c r="G17" s="136"/>
      <c r="J17" s="128" t="s">
        <v>153</v>
      </c>
      <c r="K17" s="129"/>
      <c r="L17" s="123"/>
      <c r="M17" s="132"/>
      <c r="N17" s="122"/>
    </row>
    <row r="18" spans="3:16" ht="15.6">
      <c r="C18" s="206"/>
      <c r="D18" s="47" t="str">
        <f>INDEX($J$12:$J$21,MATCH($D$16,$J$12:$J$21,0)+6)</f>
        <v>Total à payer Rpr Permis</v>
      </c>
      <c r="E18" s="37"/>
      <c r="F18" s="48" t="str">
        <f>IFERROR(IF($D$18="Total à payer Rpr Âge",F16-F17,IF($D$18="Total à payer Rpr Permis",F16-F17,)),"")</f>
        <v/>
      </c>
      <c r="G18" s="136"/>
      <c r="J18" s="130" t="s">
        <v>159</v>
      </c>
      <c r="K18" s="129"/>
      <c r="L18" s="123"/>
      <c r="M18" s="132"/>
      <c r="N18" s="122"/>
    </row>
    <row r="19" spans="3:16" ht="18.600000000000001" thickBot="1">
      <c r="C19" s="206"/>
      <c r="D19" s="49" t="s">
        <v>156</v>
      </c>
      <c r="E19" s="50"/>
      <c r="F19" s="51">
        <f>F13-F17</f>
        <v>0</v>
      </c>
      <c r="G19" s="136"/>
      <c r="J19" s="115" t="s">
        <v>154</v>
      </c>
      <c r="K19" s="131"/>
      <c r="L19" s="123"/>
      <c r="M19" s="132"/>
      <c r="N19" s="122"/>
    </row>
    <row r="20" spans="3:16" ht="15.6">
      <c r="C20" s="206"/>
      <c r="D20" s="54"/>
      <c r="E20" s="55"/>
      <c r="F20" s="55"/>
      <c r="G20" s="136"/>
      <c r="J20" s="115" t="s">
        <v>155</v>
      </c>
      <c r="K20" s="132"/>
      <c r="L20" s="123"/>
      <c r="M20" s="132"/>
      <c r="N20" s="122"/>
    </row>
    <row r="21" spans="3:16" ht="16.2" thickBot="1">
      <c r="C21" s="206"/>
      <c r="D21" s="56"/>
      <c r="E21" s="57"/>
      <c r="F21" s="57"/>
      <c r="G21" s="136"/>
      <c r="J21" s="115" t="s">
        <v>160</v>
      </c>
      <c r="K21" s="132"/>
      <c r="L21" s="132"/>
      <c r="M21" s="132"/>
      <c r="N21" s="122"/>
      <c r="O21" s="122"/>
      <c r="P21" s="122"/>
    </row>
    <row r="22" spans="3:16">
      <c r="M22" s="132"/>
      <c r="N22" s="132"/>
      <c r="O22" s="132"/>
      <c r="P22" s="132"/>
    </row>
    <row r="23" spans="3:16">
      <c r="M23" s="122"/>
      <c r="N23" s="122"/>
      <c r="O23" s="122"/>
      <c r="P23" s="122"/>
    </row>
    <row r="24" spans="3:16">
      <c r="M24" s="122"/>
      <c r="N24" s="122"/>
      <c r="O24" s="122"/>
      <c r="P24" s="122"/>
    </row>
    <row r="25" spans="3:16">
      <c r="M25" s="122"/>
      <c r="N25" s="122"/>
      <c r="O25" s="122"/>
      <c r="P25" s="122"/>
    </row>
    <row r="26" spans="3:16">
      <c r="M26" s="122"/>
      <c r="N26" s="122"/>
      <c r="O26" s="122"/>
      <c r="P26" s="122"/>
    </row>
    <row r="27" spans="3:16">
      <c r="M27" s="122"/>
      <c r="N27" s="122"/>
      <c r="O27" s="122"/>
      <c r="P27" s="122"/>
    </row>
    <row r="28" spans="3:16">
      <c r="M28" s="122"/>
      <c r="N28" s="122"/>
      <c r="O28" s="122"/>
      <c r="P28" s="122"/>
    </row>
    <row r="29" spans="3:16">
      <c r="M29" s="122"/>
      <c r="N29" s="122"/>
      <c r="O29" s="122"/>
      <c r="P29" s="122"/>
    </row>
  </sheetData>
  <mergeCells count="4">
    <mergeCell ref="C4:C21"/>
    <mergeCell ref="D4:I7"/>
    <mergeCell ref="E9:E10"/>
    <mergeCell ref="D13:E13"/>
  </mergeCells>
  <conditionalFormatting sqref="N5:N7">
    <cfRule type="dataBar" priority="12">
      <dataBar>
        <cfvo type="min" val="0"/>
        <cfvo type="max" val="0"/>
        <color rgb="FF63C384"/>
      </dataBar>
    </cfRule>
  </conditionalFormatting>
  <conditionalFormatting sqref="N5:N6">
    <cfRule type="colorScale" priority="10">
      <colorScale>
        <cfvo type="min" val="0"/>
        <cfvo type="percentile" val="50"/>
        <cfvo type="max" val="0"/>
        <color rgb="FF5A8AC6"/>
        <color rgb="FFFFEB84"/>
        <color rgb="FFF8696B"/>
      </colorScale>
    </cfRule>
    <cfRule type="dataBar" priority="11">
      <dataBar>
        <cfvo type="min" val="0"/>
        <cfvo type="max" val="0"/>
        <color rgb="FF638EC6"/>
      </dataBar>
    </cfRule>
  </conditionalFormatting>
  <conditionalFormatting sqref="N5:N6">
    <cfRule type="dataBar" priority="9">
      <dataBar>
        <cfvo type="min" val="0"/>
        <cfvo type="max" val="0"/>
        <color rgb="FF63C384"/>
      </dataBar>
    </cfRule>
  </conditionalFormatting>
  <conditionalFormatting sqref="E9">
    <cfRule type="dataBar" priority="8">
      <dataBar>
        <cfvo type="min" val="0"/>
        <cfvo type="max" val="0"/>
        <color rgb="FF638EC6"/>
      </dataBar>
    </cfRule>
  </conditionalFormatting>
  <conditionalFormatting sqref="E10:E12">
    <cfRule type="dataBar" priority="7">
      <dataBar>
        <cfvo type="min" val="0"/>
        <cfvo type="max" val="0"/>
        <color rgb="FF638EC6"/>
      </dataBar>
    </cfRule>
  </conditionalFormatting>
  <conditionalFormatting sqref="E9:E12">
    <cfRule type="dataBar" priority="6">
      <dataBar>
        <cfvo type="min" val="0"/>
        <cfvo type="max" val="0"/>
        <color rgb="FFFFB628"/>
      </dataBar>
    </cfRule>
  </conditionalFormatting>
  <conditionalFormatting sqref="E17">
    <cfRule type="dataBar" priority="5">
      <dataBar>
        <cfvo type="min" val="0"/>
        <cfvo type="max" val="0"/>
        <color rgb="FFFF555A"/>
      </dataBar>
    </cfRule>
  </conditionalFormatting>
  <conditionalFormatting sqref="E16">
    <cfRule type="dataBar" priority="4">
      <dataBar>
        <cfvo type="min" val="0"/>
        <cfvo type="max" val="0"/>
        <color rgb="FF63C384"/>
      </dataBar>
    </cfRule>
  </conditionalFormatting>
  <conditionalFormatting sqref="E9:E11">
    <cfRule type="dataBar" priority="3">
      <dataBar>
        <cfvo type="min" val="0"/>
        <cfvo type="max" val="0"/>
        <color rgb="FFFF555A"/>
      </dataBar>
    </cfRule>
  </conditionalFormatting>
  <conditionalFormatting sqref="K15">
    <cfRule type="dataBar" priority="1">
      <dataBar>
        <cfvo type="min" val="0"/>
        <cfvo type="max" val="0"/>
        <color rgb="FF63C384"/>
      </dataBar>
    </cfRule>
  </conditionalFormatting>
  <dataValidations count="2">
    <dataValidation type="list" allowBlank="1" showInputMessage="1" showErrorMessage="1" sqref="D16">
      <formula1>$J$12:$J$14</formula1>
    </dataValidation>
    <dataValidation type="list" allowBlank="1" showInputMessage="1" showErrorMessage="1" sqref="F17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D106"/>
  <sheetViews>
    <sheetView zoomScale="85" zoomScaleNormal="85" workbookViewId="0">
      <selection activeCell="I18" sqref="I18"/>
    </sheetView>
  </sheetViews>
  <sheetFormatPr baseColWidth="10" defaultRowHeight="14.4"/>
  <cols>
    <col min="1" max="1" width="3.88671875" customWidth="1"/>
    <col min="2" max="2" width="16.44140625" bestFit="1" customWidth="1"/>
    <col min="3" max="3" width="19.109375" style="18" customWidth="1"/>
    <col min="4" max="4" width="22.33203125" style="18" customWidth="1"/>
    <col min="5" max="5" width="22.88671875" style="18" customWidth="1"/>
    <col min="6" max="6" width="12.88671875" style="18" bestFit="1" customWidth="1"/>
    <col min="7" max="7" width="11.88671875" customWidth="1"/>
    <col min="8" max="8" width="8.109375" customWidth="1"/>
  </cols>
  <sheetData>
    <row r="1" spans="2:30">
      <c r="B1" s="222"/>
      <c r="C1" s="222"/>
      <c r="F1" s="63" t="s">
        <v>2</v>
      </c>
      <c r="G1" s="64">
        <f ca="1">TODAY()</f>
        <v>43791</v>
      </c>
    </row>
    <row r="2" spans="2:30">
      <c r="B2" s="222"/>
      <c r="C2" s="222"/>
      <c r="D2" s="225" t="s">
        <v>4</v>
      </c>
      <c r="E2" s="225"/>
    </row>
    <row r="3" spans="2:30">
      <c r="B3" s="222"/>
      <c r="C3" s="222"/>
      <c r="D3" s="225" t="s">
        <v>5</v>
      </c>
      <c r="E3" s="225"/>
      <c r="I3" t="s">
        <v>166</v>
      </c>
      <c r="AD3" t="s">
        <v>22</v>
      </c>
    </row>
    <row r="4" spans="2:30" ht="24" thickBot="1">
      <c r="B4" s="222"/>
      <c r="C4" s="222"/>
      <c r="D4" s="226" t="s">
        <v>20</v>
      </c>
      <c r="E4" s="226"/>
      <c r="F4" s="226"/>
      <c r="AD4" s="30" t="s">
        <v>23</v>
      </c>
    </row>
    <row r="5" spans="2:30" ht="18">
      <c r="B5" s="227" t="s">
        <v>6</v>
      </c>
      <c r="C5" s="228"/>
      <c r="D5" s="228"/>
      <c r="E5" s="228"/>
      <c r="F5" s="228"/>
      <c r="G5" s="229"/>
      <c r="AD5" s="30" t="s">
        <v>24</v>
      </c>
    </row>
    <row r="6" spans="2:30" ht="18.600000000000001" thickBot="1">
      <c r="B6" s="230" t="s">
        <v>11</v>
      </c>
      <c r="C6" s="231"/>
      <c r="D6" s="231"/>
      <c r="E6" s="231"/>
      <c r="F6" s="231"/>
      <c r="G6" s="232"/>
      <c r="AD6" s="30" t="s">
        <v>25</v>
      </c>
    </row>
    <row r="7" spans="2:30" ht="16.2" thickBot="1">
      <c r="G7" s="160"/>
      <c r="H7" s="1"/>
      <c r="AD7" s="30" t="s">
        <v>168</v>
      </c>
    </row>
    <row r="8" spans="2:30" ht="21">
      <c r="B8" s="140" t="s">
        <v>603</v>
      </c>
      <c r="C8" s="233" t="s">
        <v>604</v>
      </c>
      <c r="D8" s="234"/>
      <c r="E8" s="144" t="s">
        <v>9</v>
      </c>
      <c r="F8" s="20" t="s">
        <v>30</v>
      </c>
      <c r="G8" s="159"/>
      <c r="H8" s="1"/>
    </row>
    <row r="9" spans="2:30" ht="21">
      <c r="B9" s="141" t="s">
        <v>605</v>
      </c>
      <c r="C9" s="235">
        <v>43780</v>
      </c>
      <c r="D9" s="236"/>
      <c r="E9" s="144" t="s">
        <v>10</v>
      </c>
      <c r="F9" s="20"/>
      <c r="G9" s="159"/>
      <c r="H9" s="1"/>
    </row>
    <row r="10" spans="2:30" ht="21.6" thickBot="1">
      <c r="B10" s="142" t="s">
        <v>606</v>
      </c>
      <c r="C10" s="237" t="s">
        <v>607</v>
      </c>
      <c r="D10" s="238"/>
      <c r="E10" s="19"/>
      <c r="F10" s="19"/>
      <c r="G10" s="159"/>
      <c r="H10" s="1"/>
    </row>
    <row r="11" spans="2:30" ht="21.6" thickBot="1">
      <c r="B11" s="143" t="s">
        <v>8</v>
      </c>
      <c r="C11" s="239" t="s">
        <v>608</v>
      </c>
      <c r="D11" s="240"/>
      <c r="E11" s="19"/>
      <c r="F11" s="260" t="s">
        <v>609</v>
      </c>
      <c r="G11" s="165" t="s">
        <v>610</v>
      </c>
      <c r="H11" s="1"/>
    </row>
    <row r="12" spans="2:30" ht="16.2" thickBot="1">
      <c r="F12" s="261"/>
      <c r="G12" s="164" t="s">
        <v>611</v>
      </c>
      <c r="M12" t="b">
        <f>LEN(C8)=18</f>
        <v>0</v>
      </c>
    </row>
    <row r="13" spans="2:30" ht="15" customHeight="1">
      <c r="B13" s="242" t="s">
        <v>129</v>
      </c>
      <c r="C13" s="243"/>
      <c r="D13" s="243"/>
      <c r="E13" s="243"/>
      <c r="F13" s="244" t="str">
        <f>E30</f>
        <v/>
      </c>
      <c r="G13" s="245"/>
      <c r="M13" s="134"/>
      <c r="N13" s="134"/>
    </row>
    <row r="14" spans="2:30">
      <c r="B14" s="246" t="e">
        <f>'.'!C5</f>
        <v>#VALUE!</v>
      </c>
      <c r="C14" s="247"/>
      <c r="D14" s="247"/>
      <c r="E14" s="247"/>
      <c r="F14" s="247"/>
      <c r="G14" s="248"/>
      <c r="M14" s="134"/>
      <c r="N14" s="134"/>
    </row>
    <row r="15" spans="2:30">
      <c r="B15" s="246"/>
      <c r="C15" s="247"/>
      <c r="D15" s="247"/>
      <c r="E15" s="247"/>
      <c r="F15" s="247"/>
      <c r="G15" s="248"/>
      <c r="M15" s="134"/>
      <c r="N15" s="134"/>
    </row>
    <row r="16" spans="2:30" ht="18">
      <c r="B16" s="264" t="s">
        <v>623</v>
      </c>
      <c r="C16" s="265"/>
      <c r="D16" s="265"/>
      <c r="E16" s="265"/>
      <c r="F16" s="265"/>
      <c r="G16" s="266"/>
      <c r="M16" s="134"/>
      <c r="N16" s="134"/>
    </row>
    <row r="17" spans="2:16" ht="18.600000000000001" thickBot="1">
      <c r="B17" s="62" t="s">
        <v>21</v>
      </c>
      <c r="C17" s="162" t="s">
        <v>168</v>
      </c>
      <c r="D17" s="137" t="s">
        <v>601</v>
      </c>
      <c r="E17" s="137" t="s">
        <v>602</v>
      </c>
      <c r="F17" s="220" t="s">
        <v>593</v>
      </c>
      <c r="G17" s="221"/>
      <c r="M17" s="134"/>
      <c r="N17" s="134"/>
    </row>
    <row r="18" spans="2:16" ht="21.6" thickBot="1">
      <c r="B18" s="153" t="s">
        <v>612</v>
      </c>
      <c r="C18" s="149"/>
      <c r="D18" s="149"/>
      <c r="E18" s="267">
        <v>0</v>
      </c>
      <c r="F18" s="267"/>
      <c r="G18" s="161"/>
      <c r="H18" s="1"/>
      <c r="M18" s="134"/>
      <c r="N18" s="134"/>
    </row>
    <row r="19" spans="2:16" ht="21.6" thickBot="1">
      <c r="B19" s="153" t="s">
        <v>613</v>
      </c>
      <c r="C19" s="149"/>
      <c r="D19" s="149"/>
      <c r="E19" s="267">
        <v>0</v>
      </c>
      <c r="F19" s="267"/>
      <c r="G19" s="161"/>
      <c r="H19" s="1"/>
      <c r="M19" s="134"/>
      <c r="N19" s="134"/>
    </row>
    <row r="20" spans="2:16" ht="21.6" thickBot="1">
      <c r="B20" s="153" t="s">
        <v>614</v>
      </c>
      <c r="C20" s="149"/>
      <c r="D20" s="149"/>
      <c r="E20" s="267">
        <v>0</v>
      </c>
      <c r="F20" s="267"/>
      <c r="G20" s="161"/>
      <c r="H20" s="1"/>
      <c r="M20" s="134"/>
      <c r="N20" s="134"/>
    </row>
    <row r="21" spans="2:16" ht="21" customHeight="1" thickBot="1">
      <c r="B21" s="154" t="s">
        <v>615</v>
      </c>
      <c r="C21" s="150"/>
      <c r="D21" s="150"/>
      <c r="E21" s="268">
        <f>SUM(E18:F20)</f>
        <v>0</v>
      </c>
      <c r="F21" s="273"/>
      <c r="G21" s="161"/>
      <c r="H21" s="1"/>
      <c r="M21" s="134"/>
      <c r="N21" s="134"/>
      <c r="O21" s="134"/>
      <c r="P21" s="134"/>
    </row>
    <row r="22" spans="2:16" ht="21.6" thickBot="1">
      <c r="B22" s="155" t="s">
        <v>616</v>
      </c>
      <c r="C22" s="151"/>
      <c r="D22" s="151"/>
      <c r="E22" s="267">
        <v>0</v>
      </c>
      <c r="F22" s="267"/>
      <c r="G22" s="161"/>
      <c r="H22" s="1"/>
      <c r="M22" s="134"/>
      <c r="N22" s="134"/>
      <c r="O22" s="134"/>
      <c r="P22" s="134"/>
    </row>
    <row r="23" spans="2:16" ht="21.6" thickBot="1">
      <c r="B23" s="155" t="s">
        <v>617</v>
      </c>
      <c r="C23" s="151"/>
      <c r="D23" s="151"/>
      <c r="E23" s="267">
        <v>0</v>
      </c>
      <c r="F23" s="267"/>
      <c r="G23" s="161"/>
      <c r="H23" s="1"/>
      <c r="M23" s="134"/>
      <c r="N23" s="134"/>
      <c r="O23" s="134"/>
      <c r="P23" s="134"/>
    </row>
    <row r="24" spans="2:16" ht="21" customHeight="1" thickBot="1">
      <c r="B24" s="154" t="s">
        <v>618</v>
      </c>
      <c r="C24" s="150"/>
      <c r="D24" s="150"/>
      <c r="E24" s="268">
        <f>E21-E22-E23</f>
        <v>0</v>
      </c>
      <c r="F24" s="268"/>
      <c r="G24" s="161"/>
      <c r="H24" s="1"/>
      <c r="M24" s="134"/>
      <c r="N24" s="134"/>
      <c r="O24" s="134"/>
      <c r="P24" s="134"/>
    </row>
    <row r="25" spans="2:16" ht="21.6" thickBot="1">
      <c r="B25" s="156" t="s">
        <v>619</v>
      </c>
      <c r="C25" s="151"/>
      <c r="D25" s="151"/>
      <c r="E25" s="267" t="s">
        <v>624</v>
      </c>
      <c r="F25" s="267"/>
      <c r="G25" s="161"/>
      <c r="H25" s="1"/>
      <c r="M25" s="134"/>
      <c r="N25" s="134"/>
      <c r="O25" s="134"/>
      <c r="P25" s="134"/>
    </row>
    <row r="26" spans="2:16" ht="21.6" thickBot="1">
      <c r="B26" s="163" t="s">
        <v>622</v>
      </c>
      <c r="C26" s="151"/>
      <c r="D26" s="170">
        <v>0.15</v>
      </c>
      <c r="E26" s="267"/>
      <c r="F26" s="267"/>
      <c r="G26" s="161"/>
      <c r="H26" s="1"/>
      <c r="M26" s="134"/>
      <c r="N26" s="134"/>
      <c r="O26" s="134"/>
      <c r="P26" s="134"/>
    </row>
    <row r="27" spans="2:16" ht="21.6" thickBot="1">
      <c r="B27" s="157"/>
      <c r="C27" s="148"/>
      <c r="D27" s="148"/>
      <c r="E27" s="274"/>
      <c r="F27" s="275"/>
      <c r="G27" s="161"/>
      <c r="H27" s="1"/>
      <c r="M27" s="134"/>
      <c r="N27" s="134"/>
      <c r="O27" s="134"/>
      <c r="P27" s="134"/>
    </row>
    <row r="28" spans="2:16" ht="21.6" thickBot="1">
      <c r="B28" s="155" t="s">
        <v>620</v>
      </c>
      <c r="C28" s="151"/>
      <c r="D28" s="151"/>
      <c r="E28" s="269">
        <v>0</v>
      </c>
      <c r="F28" s="269"/>
      <c r="G28" s="161"/>
      <c r="H28" s="1"/>
      <c r="I28">
        <v>0</v>
      </c>
      <c r="M28" s="134"/>
      <c r="N28" s="134"/>
      <c r="O28" s="134"/>
      <c r="P28" s="134"/>
    </row>
    <row r="29" spans="2:16" ht="21.6" thickBot="1">
      <c r="B29" s="157"/>
      <c r="C29" s="148"/>
      <c r="D29" s="148"/>
      <c r="E29" s="274"/>
      <c r="F29" s="275"/>
      <c r="G29" s="161"/>
      <c r="H29" s="1"/>
      <c r="M29" s="134"/>
      <c r="N29" s="134"/>
      <c r="O29" s="134"/>
      <c r="P29" s="134"/>
    </row>
    <row r="30" spans="2:16" ht="23.25" customHeight="1" thickBot="1">
      <c r="B30" s="158" t="s">
        <v>621</v>
      </c>
      <c r="C30" s="152"/>
      <c r="D30" s="152"/>
      <c r="E30" s="271" t="s">
        <v>624</v>
      </c>
      <c r="F30" s="271"/>
      <c r="G30" s="161"/>
      <c r="H30" s="1"/>
    </row>
    <row r="31" spans="2:16" ht="15.6">
      <c r="B31" s="22"/>
      <c r="C31" s="241"/>
      <c r="D31" s="241"/>
      <c r="E31" s="145"/>
      <c r="F31" s="145"/>
      <c r="G31" s="23"/>
      <c r="H31" s="1"/>
    </row>
    <row r="32" spans="2:16" ht="15.6">
      <c r="B32" s="22"/>
      <c r="C32" s="24"/>
      <c r="D32" s="24"/>
      <c r="E32" s="145"/>
      <c r="F32" s="25"/>
      <c r="G32" s="23"/>
      <c r="H32" s="1"/>
    </row>
    <row r="33" spans="1:9" ht="15.6">
      <c r="A33" s="1"/>
      <c r="B33" s="223" t="s">
        <v>3</v>
      </c>
      <c r="C33" s="224"/>
      <c r="D33" s="146"/>
      <c r="E33" s="147"/>
      <c r="F33" s="147"/>
      <c r="G33" s="23"/>
      <c r="H33" s="1"/>
    </row>
    <row r="34" spans="1:9" ht="16.2" thickBot="1">
      <c r="A34" s="1"/>
      <c r="B34" s="22"/>
      <c r="C34" s="146"/>
      <c r="D34" s="146"/>
      <c r="E34" s="147"/>
      <c r="F34" s="147"/>
      <c r="G34" s="23"/>
      <c r="H34" s="1"/>
    </row>
    <row r="35" spans="1:9" ht="15.6">
      <c r="A35" s="1"/>
      <c r="B35" s="22"/>
      <c r="C35" s="24"/>
      <c r="D35" s="138"/>
      <c r="E35" s="138"/>
      <c r="F35" s="138"/>
      <c r="G35" s="139"/>
      <c r="H35" s="1"/>
      <c r="I35" s="160"/>
    </row>
    <row r="36" spans="1:9" ht="15.6">
      <c r="A36" s="1"/>
      <c r="D36" s="270"/>
      <c r="E36" s="270"/>
      <c r="F36" s="270"/>
      <c r="G36" s="252"/>
      <c r="H36" s="1"/>
    </row>
    <row r="37" spans="1:9" ht="15.6">
      <c r="A37" s="1"/>
      <c r="B37" s="22"/>
      <c r="C37" s="24"/>
      <c r="D37" s="270"/>
      <c r="E37" s="270"/>
      <c r="F37" s="270"/>
      <c r="G37" s="252"/>
      <c r="H37" s="1"/>
    </row>
    <row r="38" spans="1:9" ht="15.6">
      <c r="A38" s="1"/>
      <c r="B38" s="22"/>
      <c r="C38" s="24"/>
      <c r="D38" s="270"/>
      <c r="E38" s="270"/>
      <c r="F38" s="270"/>
      <c r="G38" s="252"/>
      <c r="H38" s="1"/>
    </row>
    <row r="39" spans="1:9" ht="16.2" thickBot="1">
      <c r="A39" s="1"/>
      <c r="B39" s="29"/>
      <c r="C39" s="26"/>
      <c r="D39" s="272"/>
      <c r="E39" s="272"/>
      <c r="F39" s="272"/>
      <c r="G39" s="254"/>
      <c r="H39" s="1"/>
    </row>
    <row r="40" spans="1:9" ht="16.2" thickBot="1">
      <c r="B40" s="21"/>
      <c r="C40" s="19"/>
      <c r="D40" s="26"/>
      <c r="E40" s="26"/>
      <c r="F40" s="26"/>
      <c r="G40" s="27"/>
      <c r="H40" s="1"/>
    </row>
    <row r="41" spans="1:9" ht="18" customHeight="1" thickBot="1">
      <c r="B41" s="262" t="s">
        <v>12</v>
      </c>
      <c r="C41" s="263"/>
      <c r="D41" s="65" t="s">
        <v>13</v>
      </c>
      <c r="E41" s="65" t="s">
        <v>14</v>
      </c>
      <c r="F41" s="262" t="s">
        <v>15</v>
      </c>
      <c r="G41" s="263"/>
    </row>
    <row r="42" spans="1:9">
      <c r="B42" s="249"/>
      <c r="C42" s="250"/>
      <c r="D42" s="255"/>
      <c r="E42" s="255"/>
      <c r="F42" s="249"/>
      <c r="G42" s="250"/>
    </row>
    <row r="43" spans="1:9">
      <c r="B43" s="251"/>
      <c r="C43" s="252"/>
      <c r="D43" s="256"/>
      <c r="E43" s="256"/>
      <c r="F43" s="251"/>
      <c r="G43" s="252"/>
    </row>
    <row r="44" spans="1:9">
      <c r="B44" s="251"/>
      <c r="C44" s="252"/>
      <c r="D44" s="256"/>
      <c r="E44" s="256"/>
      <c r="F44" s="251"/>
      <c r="G44" s="252"/>
    </row>
    <row r="45" spans="1:9">
      <c r="B45" s="251"/>
      <c r="C45" s="252"/>
      <c r="D45" s="256"/>
      <c r="E45" s="256"/>
      <c r="F45" s="251"/>
      <c r="G45" s="252"/>
    </row>
    <row r="46" spans="1:9" ht="15" thickBot="1">
      <c r="B46" s="253"/>
      <c r="C46" s="254"/>
      <c r="D46" s="257"/>
      <c r="E46" s="257"/>
      <c r="F46" s="253"/>
      <c r="G46" s="254"/>
    </row>
    <row r="47" spans="1:9" ht="16.2" thickBot="1">
      <c r="B47" s="258" t="s">
        <v>19</v>
      </c>
      <c r="C47" s="259"/>
      <c r="D47" s="66" t="s">
        <v>16</v>
      </c>
      <c r="E47" s="28" t="s">
        <v>17</v>
      </c>
      <c r="F47" s="258" t="s">
        <v>18</v>
      </c>
      <c r="G47" s="259"/>
    </row>
    <row r="48" spans="1:9">
      <c r="B48" s="249"/>
      <c r="C48" s="250"/>
      <c r="D48" s="255"/>
      <c r="E48" s="255"/>
      <c r="F48" s="249"/>
      <c r="G48" s="250"/>
    </row>
    <row r="49" spans="1:8">
      <c r="B49" s="251"/>
      <c r="C49" s="252"/>
      <c r="D49" s="256"/>
      <c r="E49" s="256"/>
      <c r="F49" s="251"/>
      <c r="G49" s="252"/>
    </row>
    <row r="50" spans="1:8">
      <c r="B50" s="251"/>
      <c r="C50" s="252"/>
      <c r="D50" s="256"/>
      <c r="E50" s="256"/>
      <c r="F50" s="251"/>
      <c r="G50" s="252"/>
    </row>
    <row r="51" spans="1:8">
      <c r="B51" s="251"/>
      <c r="C51" s="252"/>
      <c r="D51" s="256"/>
      <c r="E51" s="256"/>
      <c r="F51" s="251"/>
      <c r="G51" s="252"/>
    </row>
    <row r="52" spans="1:8">
      <c r="B52" s="251"/>
      <c r="C52" s="252"/>
      <c r="D52" s="256"/>
      <c r="E52" s="256"/>
      <c r="F52" s="251"/>
      <c r="G52" s="252"/>
    </row>
    <row r="53" spans="1:8" s="3" customFormat="1" ht="15" thickBot="1">
      <c r="A53" s="17">
        <v>11</v>
      </c>
      <c r="B53" s="253"/>
      <c r="C53" s="254"/>
      <c r="D53" s="257"/>
      <c r="E53" s="257"/>
      <c r="F53" s="253"/>
      <c r="G53" s="254"/>
    </row>
    <row r="56" spans="1:8">
      <c r="H56" t="s">
        <v>167</v>
      </c>
    </row>
    <row r="87" spans="8:8">
      <c r="H87" s="1"/>
    </row>
    <row r="88" spans="8:8">
      <c r="H88" s="1"/>
    </row>
    <row r="89" spans="8:8">
      <c r="H89" s="1"/>
    </row>
    <row r="90" spans="8:8">
      <c r="H90" s="1"/>
    </row>
    <row r="91" spans="8:8">
      <c r="H91" s="1"/>
    </row>
    <row r="92" spans="8:8">
      <c r="H92" s="1"/>
    </row>
    <row r="93" spans="8:8">
      <c r="H93" s="1"/>
    </row>
    <row r="106" spans="8:8">
      <c r="H106" s="3"/>
    </row>
  </sheetData>
  <mergeCells count="47">
    <mergeCell ref="E21:F21"/>
    <mergeCell ref="E23:F23"/>
    <mergeCell ref="E26:F26"/>
    <mergeCell ref="E27:F27"/>
    <mergeCell ref="E29:F29"/>
    <mergeCell ref="F11:F12"/>
    <mergeCell ref="B41:C41"/>
    <mergeCell ref="F41:G41"/>
    <mergeCell ref="B16:G16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D37:G37"/>
    <mergeCell ref="D38:G38"/>
    <mergeCell ref="D39:G39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F17:G17"/>
    <mergeCell ref="B1:C4"/>
    <mergeCell ref="B33:C33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31:D31"/>
    <mergeCell ref="B13:E13"/>
    <mergeCell ref="F13:G13"/>
    <mergeCell ref="B14:G15"/>
  </mergeCells>
  <conditionalFormatting sqref="F8">
    <cfRule type="expression" dxfId="4" priority="2">
      <formula>ISNA($F$8)</formula>
    </cfRule>
  </conditionalFormatting>
  <dataValidations count="4">
    <dataValidation type="list" allowBlank="1" showInputMessage="1" showErrorMessage="1" errorTitle="Choisir dans la liste" sqref="C17">
      <formula1>$AD$3:$AD$7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17">
      <formula1>listeexpert</formula1>
    </dataValidation>
    <dataValidation type="list" allowBlank="1" showInputMessage="1" showErrorMessage="1" sqref="F9">
      <formula1>codeagence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control shapeId="1029" r:id="rId4" name="OptionButton2"/>
    <control shapeId="1027" r:id="rId5" name="OptionButton1"/>
    <control shapeId="1030" r:id="rId6" name="ToggleButton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8"/>
  <dimension ref="A1:AD106"/>
  <sheetViews>
    <sheetView workbookViewId="0">
      <selection activeCell="F9" sqref="F9"/>
    </sheetView>
  </sheetViews>
  <sheetFormatPr baseColWidth="10" defaultRowHeight="14.4"/>
  <cols>
    <col min="1" max="1" width="3.88671875" customWidth="1"/>
    <col min="2" max="2" width="16.44140625" bestFit="1" customWidth="1"/>
    <col min="3" max="3" width="19.109375" style="18" customWidth="1"/>
    <col min="4" max="4" width="22.33203125" style="18" customWidth="1"/>
    <col min="5" max="5" width="22.88671875" style="18" customWidth="1"/>
    <col min="6" max="6" width="12.88671875" style="18" bestFit="1" customWidth="1"/>
    <col min="7" max="7" width="11.88671875" customWidth="1"/>
    <col min="8" max="8" width="8.109375" customWidth="1"/>
  </cols>
  <sheetData>
    <row r="1" spans="2:30">
      <c r="B1" s="222"/>
      <c r="C1" s="222"/>
      <c r="F1" s="63" t="s">
        <v>2</v>
      </c>
      <c r="G1" s="64">
        <f ca="1">TODAY()</f>
        <v>43791</v>
      </c>
    </row>
    <row r="2" spans="2:30">
      <c r="B2" s="222"/>
      <c r="C2" s="222"/>
      <c r="D2" s="225" t="s">
        <v>4</v>
      </c>
      <c r="E2" s="225"/>
    </row>
    <row r="3" spans="2:30">
      <c r="B3" s="222"/>
      <c r="C3" s="222"/>
      <c r="D3" s="225" t="s">
        <v>5</v>
      </c>
      <c r="E3" s="225"/>
      <c r="AD3" t="s">
        <v>22</v>
      </c>
    </row>
    <row r="4" spans="2:30" ht="24" thickBot="1">
      <c r="B4" s="222"/>
      <c r="C4" s="222"/>
      <c r="D4" s="226" t="s">
        <v>20</v>
      </c>
      <c r="E4" s="226"/>
      <c r="F4" s="226"/>
      <c r="AD4" s="30" t="s">
        <v>23</v>
      </c>
    </row>
    <row r="5" spans="2:30" ht="18">
      <c r="B5" s="227" t="s">
        <v>6</v>
      </c>
      <c r="C5" s="228"/>
      <c r="D5" s="228"/>
      <c r="E5" s="228"/>
      <c r="F5" s="228"/>
      <c r="G5" s="229"/>
      <c r="AD5" s="30" t="s">
        <v>24</v>
      </c>
    </row>
    <row r="6" spans="2:30" ht="18.600000000000001" thickBot="1">
      <c r="B6" s="230" t="s">
        <v>11</v>
      </c>
      <c r="C6" s="231"/>
      <c r="D6" s="231"/>
      <c r="E6" s="231"/>
      <c r="F6" s="231"/>
      <c r="G6" s="232"/>
      <c r="AD6" s="30" t="s">
        <v>25</v>
      </c>
    </row>
    <row r="7" spans="2:30" ht="16.2" thickBot="1">
      <c r="G7" s="160"/>
      <c r="H7" s="1"/>
      <c r="AD7" s="30" t="s">
        <v>168</v>
      </c>
    </row>
    <row r="8" spans="2:30" ht="21">
      <c r="B8" s="140" t="s">
        <v>603</v>
      </c>
      <c r="C8" s="233" t="s">
        <v>604</v>
      </c>
      <c r="D8" s="234"/>
      <c r="E8" s="144" t="s">
        <v>9</v>
      </c>
      <c r="F8" s="20" t="s">
        <v>30</v>
      </c>
      <c r="G8" s="159"/>
      <c r="H8" s="1"/>
    </row>
    <row r="9" spans="2:30" ht="21">
      <c r="B9" s="141" t="s">
        <v>605</v>
      </c>
      <c r="C9" s="235">
        <v>43780</v>
      </c>
      <c r="D9" s="236"/>
      <c r="E9" s="144" t="s">
        <v>10</v>
      </c>
      <c r="F9" s="20"/>
      <c r="G9" s="159"/>
      <c r="H9" s="1"/>
    </row>
    <row r="10" spans="2:30" ht="21.6" thickBot="1">
      <c r="B10" s="142" t="s">
        <v>606</v>
      </c>
      <c r="C10" s="237" t="s">
        <v>607</v>
      </c>
      <c r="D10" s="238"/>
      <c r="E10" s="169"/>
      <c r="F10" s="169"/>
      <c r="G10" s="159"/>
      <c r="H10" s="1"/>
    </row>
    <row r="11" spans="2:30" ht="21.6" thickBot="1">
      <c r="B11" s="143" t="s">
        <v>8</v>
      </c>
      <c r="C11" s="239" t="s">
        <v>608</v>
      </c>
      <c r="D11" s="240"/>
      <c r="E11" s="169"/>
      <c r="F11" s="260" t="s">
        <v>609</v>
      </c>
      <c r="G11" s="165" t="s">
        <v>610</v>
      </c>
      <c r="H11" s="1"/>
    </row>
    <row r="12" spans="2:30" ht="16.2" thickBot="1">
      <c r="F12" s="261"/>
      <c r="G12" s="164" t="s">
        <v>611</v>
      </c>
    </row>
    <row r="13" spans="2:30" ht="15" customHeight="1">
      <c r="B13" s="242" t="s">
        <v>129</v>
      </c>
      <c r="C13" s="243"/>
      <c r="D13" s="243"/>
      <c r="E13" s="243"/>
      <c r="F13" s="244">
        <f>E30</f>
        <v>13821.739130434784</v>
      </c>
      <c r="G13" s="245"/>
      <c r="M13" s="134"/>
      <c r="N13" s="134"/>
    </row>
    <row r="14" spans="2:30">
      <c r="B14" s="246" t="e">
        <f>'.'!C5</f>
        <v>#VALUE!</v>
      </c>
      <c r="C14" s="247"/>
      <c r="D14" s="247"/>
      <c r="E14" s="247"/>
      <c r="F14" s="247"/>
      <c r="G14" s="248"/>
      <c r="M14" s="134"/>
      <c r="N14" s="134"/>
    </row>
    <row r="15" spans="2:30">
      <c r="B15" s="246"/>
      <c r="C15" s="247"/>
      <c r="D15" s="247"/>
      <c r="E15" s="247"/>
      <c r="F15" s="247"/>
      <c r="G15" s="248"/>
      <c r="M15" s="134"/>
      <c r="N15" s="134"/>
    </row>
    <row r="16" spans="2:30" ht="18">
      <c r="B16" s="264" t="s">
        <v>623</v>
      </c>
      <c r="C16" s="265"/>
      <c r="D16" s="265"/>
      <c r="E16" s="265"/>
      <c r="F16" s="265"/>
      <c r="G16" s="266"/>
      <c r="M16" s="134"/>
      <c r="N16" s="134"/>
    </row>
    <row r="17" spans="2:16" ht="18.600000000000001" thickBot="1">
      <c r="B17" s="62" t="s">
        <v>21</v>
      </c>
      <c r="C17" s="162" t="s">
        <v>168</v>
      </c>
      <c r="D17" s="168" t="s">
        <v>601</v>
      </c>
      <c r="E17" s="168" t="s">
        <v>602</v>
      </c>
      <c r="F17" s="220" t="s">
        <v>593</v>
      </c>
      <c r="G17" s="221"/>
      <c r="M17" s="134"/>
      <c r="N17" s="134"/>
    </row>
    <row r="18" spans="2:16" ht="21.6" thickBot="1">
      <c r="B18" s="153" t="s">
        <v>612</v>
      </c>
      <c r="C18" s="149"/>
      <c r="D18" s="149"/>
      <c r="E18" s="267">
        <v>5000</v>
      </c>
      <c r="F18" s="267"/>
      <c r="G18" s="161"/>
      <c r="H18" s="1"/>
      <c r="M18" s="134"/>
      <c r="N18" s="134"/>
    </row>
    <row r="19" spans="2:16" ht="21.6" thickBot="1">
      <c r="B19" s="153" t="s">
        <v>613</v>
      </c>
      <c r="C19" s="149"/>
      <c r="D19" s="149"/>
      <c r="E19" s="267">
        <v>5000</v>
      </c>
      <c r="F19" s="267"/>
      <c r="G19" s="161"/>
      <c r="H19" s="1"/>
      <c r="M19" s="134"/>
      <c r="N19" s="134"/>
    </row>
    <row r="20" spans="2:16" ht="21.6" thickBot="1">
      <c r="B20" s="153" t="s">
        <v>614</v>
      </c>
      <c r="C20" s="149"/>
      <c r="D20" s="149"/>
      <c r="E20" s="267">
        <v>10000</v>
      </c>
      <c r="F20" s="267"/>
      <c r="G20" s="161"/>
      <c r="H20" s="1"/>
      <c r="M20" s="134"/>
      <c r="N20" s="134"/>
    </row>
    <row r="21" spans="2:16" ht="21" customHeight="1" thickBot="1">
      <c r="B21" s="154" t="s">
        <v>615</v>
      </c>
      <c r="C21" s="150"/>
      <c r="D21" s="150"/>
      <c r="E21" s="268">
        <f>SUM(E18:F20)</f>
        <v>20000</v>
      </c>
      <c r="F21" s="273"/>
      <c r="G21" s="161"/>
      <c r="H21" s="1"/>
      <c r="M21" s="134"/>
      <c r="N21" s="134"/>
      <c r="O21" s="134"/>
      <c r="P21" s="134"/>
    </row>
    <row r="22" spans="2:16" ht="21.6" thickBot="1">
      <c r="B22" s="155" t="s">
        <v>616</v>
      </c>
      <c r="C22" s="151"/>
      <c r="D22" s="151"/>
      <c r="E22" s="267">
        <v>900</v>
      </c>
      <c r="F22" s="267"/>
      <c r="G22" s="161"/>
      <c r="H22" s="1"/>
      <c r="M22" s="134"/>
      <c r="N22" s="134"/>
      <c r="O22" s="134"/>
      <c r="P22" s="134"/>
    </row>
    <row r="23" spans="2:16" ht="21.6" thickBot="1">
      <c r="B23" s="155" t="s">
        <v>617</v>
      </c>
      <c r="C23" s="151"/>
      <c r="D23" s="151"/>
      <c r="E23" s="267">
        <v>400</v>
      </c>
      <c r="F23" s="267"/>
      <c r="G23" s="161"/>
      <c r="H23" s="1"/>
      <c r="M23" s="134"/>
      <c r="N23" s="134"/>
      <c r="O23" s="134"/>
      <c r="P23" s="134"/>
    </row>
    <row r="24" spans="2:16" ht="21" customHeight="1" thickBot="1">
      <c r="B24" s="154" t="s">
        <v>618</v>
      </c>
      <c r="C24" s="150"/>
      <c r="D24" s="150"/>
      <c r="E24" s="268">
        <f>E21-E22-E23</f>
        <v>18700</v>
      </c>
      <c r="F24" s="268"/>
      <c r="G24" s="161"/>
      <c r="H24" s="1"/>
      <c r="M24" s="134"/>
      <c r="N24" s="134"/>
      <c r="O24" s="134"/>
      <c r="P24" s="134"/>
    </row>
    <row r="25" spans="2:16" ht="21.6" thickBot="1">
      <c r="B25" s="156" t="s">
        <v>619</v>
      </c>
      <c r="C25" s="151"/>
      <c r="D25" s="151"/>
      <c r="E25" s="267">
        <v>15052.97771282426</v>
      </c>
      <c r="F25" s="267"/>
      <c r="G25" s="161"/>
      <c r="H25" s="1"/>
      <c r="M25" s="134"/>
      <c r="N25" s="134"/>
      <c r="O25" s="134"/>
      <c r="P25" s="134"/>
    </row>
    <row r="26" spans="2:16" ht="21.6" thickBot="1">
      <c r="B26" s="163" t="s">
        <v>622</v>
      </c>
      <c r="C26" s="151"/>
      <c r="D26" s="170">
        <v>0.15</v>
      </c>
      <c r="E26" s="267">
        <v>2439.1304347826085</v>
      </c>
      <c r="F26" s="267"/>
      <c r="G26" s="161"/>
      <c r="H26" s="1"/>
      <c r="M26" s="134"/>
      <c r="N26" s="134"/>
      <c r="O26" s="134"/>
      <c r="P26" s="134"/>
    </row>
    <row r="27" spans="2:16" ht="21.6" thickBot="1">
      <c r="B27" s="157"/>
      <c r="C27" s="148"/>
      <c r="D27" s="148"/>
      <c r="E27" s="274"/>
      <c r="F27" s="275"/>
      <c r="G27" s="161"/>
      <c r="H27" s="1"/>
      <c r="M27" s="134"/>
      <c r="N27" s="134"/>
      <c r="O27" s="134"/>
      <c r="P27" s="134"/>
    </row>
    <row r="28" spans="2:16" ht="21.6" thickBot="1">
      <c r="B28" s="155" t="s">
        <v>620</v>
      </c>
      <c r="C28" s="151"/>
      <c r="D28" s="151"/>
      <c r="E28" s="269"/>
      <c r="F28" s="269"/>
      <c r="G28" s="161"/>
      <c r="H28" s="1"/>
      <c r="I28">
        <v>0</v>
      </c>
      <c r="M28" s="134"/>
      <c r="N28" s="134"/>
      <c r="O28" s="134"/>
      <c r="P28" s="134"/>
    </row>
    <row r="29" spans="2:16" ht="21.6" thickBot="1">
      <c r="B29" s="157"/>
      <c r="C29" s="148"/>
      <c r="D29" s="148"/>
      <c r="E29" s="274"/>
      <c r="F29" s="275"/>
      <c r="G29" s="161"/>
      <c r="H29" s="1"/>
      <c r="M29" s="134"/>
      <c r="N29" s="134"/>
      <c r="O29" s="134"/>
      <c r="P29" s="134"/>
    </row>
    <row r="30" spans="2:16" ht="23.25" customHeight="1" thickBot="1">
      <c r="B30" s="158" t="s">
        <v>621</v>
      </c>
      <c r="C30" s="152"/>
      <c r="D30" s="152"/>
      <c r="E30" s="271">
        <v>13821.739130434784</v>
      </c>
      <c r="F30" s="271"/>
      <c r="G30" s="161"/>
      <c r="H30" s="1"/>
    </row>
    <row r="31" spans="2:16" ht="15.6">
      <c r="B31" s="22"/>
      <c r="C31" s="241"/>
      <c r="D31" s="241"/>
      <c r="E31" s="145"/>
      <c r="F31" s="145"/>
      <c r="G31" s="23"/>
      <c r="H31" s="1"/>
    </row>
    <row r="32" spans="2:16" ht="15.6">
      <c r="B32" s="22"/>
      <c r="C32" s="24"/>
      <c r="D32" s="24"/>
      <c r="E32" s="145"/>
      <c r="F32" s="25"/>
      <c r="G32" s="23"/>
      <c r="H32" s="1"/>
    </row>
    <row r="33" spans="1:9" ht="15.6">
      <c r="A33" s="1"/>
      <c r="B33" s="223" t="s">
        <v>3</v>
      </c>
      <c r="C33" s="224"/>
      <c r="D33" s="146"/>
      <c r="E33" s="147"/>
      <c r="F33" s="147"/>
      <c r="G33" s="23"/>
      <c r="H33" s="1"/>
    </row>
    <row r="34" spans="1:9" ht="16.2" thickBot="1">
      <c r="A34" s="1"/>
      <c r="B34" s="22"/>
      <c r="C34" s="146"/>
      <c r="D34" s="146"/>
      <c r="E34" s="147"/>
      <c r="F34" s="147"/>
      <c r="G34" s="23"/>
      <c r="H34" s="1"/>
    </row>
    <row r="35" spans="1:9" ht="15.6">
      <c r="A35" s="1"/>
      <c r="B35" s="22"/>
      <c r="C35" s="24"/>
      <c r="D35" s="166"/>
      <c r="E35" s="166"/>
      <c r="F35" s="166"/>
      <c r="G35" s="167"/>
      <c r="H35" s="1"/>
      <c r="I35" s="160"/>
    </row>
    <row r="36" spans="1:9" ht="15.6">
      <c r="A36" s="1"/>
      <c r="D36" s="270"/>
      <c r="E36" s="270"/>
      <c r="F36" s="270"/>
      <c r="G36" s="252"/>
      <c r="H36" s="1"/>
    </row>
    <row r="37" spans="1:9" ht="15.6">
      <c r="A37" s="1"/>
      <c r="B37" s="22"/>
      <c r="C37" s="24"/>
      <c r="D37" s="270"/>
      <c r="E37" s="270"/>
      <c r="F37" s="270"/>
      <c r="G37" s="252"/>
      <c r="H37" s="1"/>
    </row>
    <row r="38" spans="1:9" ht="15.6">
      <c r="A38" s="1"/>
      <c r="B38" s="22"/>
      <c r="C38" s="24"/>
      <c r="D38" s="270"/>
      <c r="E38" s="270"/>
      <c r="F38" s="270"/>
      <c r="G38" s="252"/>
      <c r="H38" s="1"/>
    </row>
    <row r="39" spans="1:9" ht="16.2" thickBot="1">
      <c r="A39" s="1"/>
      <c r="B39" s="29"/>
      <c r="C39" s="26"/>
      <c r="D39" s="272"/>
      <c r="E39" s="272"/>
      <c r="F39" s="272"/>
      <c r="G39" s="254"/>
      <c r="H39" s="1"/>
    </row>
    <row r="40" spans="1:9" ht="16.2" thickBot="1">
      <c r="B40" s="21"/>
      <c r="C40" s="169"/>
      <c r="D40" s="26"/>
      <c r="E40" s="26"/>
      <c r="F40" s="26"/>
      <c r="G40" s="27"/>
      <c r="H40" s="1"/>
    </row>
    <row r="41" spans="1:9" ht="18" customHeight="1" thickBot="1">
      <c r="B41" s="262" t="s">
        <v>12</v>
      </c>
      <c r="C41" s="263"/>
      <c r="D41" s="65" t="s">
        <v>13</v>
      </c>
      <c r="E41" s="65" t="s">
        <v>14</v>
      </c>
      <c r="F41" s="262" t="s">
        <v>15</v>
      </c>
      <c r="G41" s="263"/>
    </row>
    <row r="42" spans="1:9">
      <c r="B42" s="249"/>
      <c r="C42" s="250"/>
      <c r="D42" s="255"/>
      <c r="E42" s="255"/>
      <c r="F42" s="249"/>
      <c r="G42" s="250"/>
    </row>
    <row r="43" spans="1:9">
      <c r="B43" s="251"/>
      <c r="C43" s="252"/>
      <c r="D43" s="256"/>
      <c r="E43" s="256"/>
      <c r="F43" s="251"/>
      <c r="G43" s="252"/>
    </row>
    <row r="44" spans="1:9">
      <c r="B44" s="251"/>
      <c r="C44" s="252"/>
      <c r="D44" s="256"/>
      <c r="E44" s="256"/>
      <c r="F44" s="251"/>
      <c r="G44" s="252"/>
    </row>
    <row r="45" spans="1:9">
      <c r="B45" s="251"/>
      <c r="C45" s="252"/>
      <c r="D45" s="256"/>
      <c r="E45" s="256"/>
      <c r="F45" s="251"/>
      <c r="G45" s="252"/>
    </row>
    <row r="46" spans="1:9" ht="15" thickBot="1">
      <c r="B46" s="253"/>
      <c r="C46" s="254"/>
      <c r="D46" s="257"/>
      <c r="E46" s="257"/>
      <c r="F46" s="253"/>
      <c r="G46" s="254"/>
    </row>
    <row r="47" spans="1:9" ht="16.2" thickBot="1">
      <c r="B47" s="258" t="s">
        <v>19</v>
      </c>
      <c r="C47" s="259"/>
      <c r="D47" s="66" t="s">
        <v>16</v>
      </c>
      <c r="E47" s="28" t="s">
        <v>17</v>
      </c>
      <c r="F47" s="258" t="s">
        <v>18</v>
      </c>
      <c r="G47" s="259"/>
    </row>
    <row r="48" spans="1:9">
      <c r="B48" s="249"/>
      <c r="C48" s="250"/>
      <c r="D48" s="255"/>
      <c r="E48" s="255"/>
      <c r="F48" s="249"/>
      <c r="G48" s="250"/>
    </row>
    <row r="49" spans="1:8">
      <c r="B49" s="251"/>
      <c r="C49" s="252"/>
      <c r="D49" s="256"/>
      <c r="E49" s="256"/>
      <c r="F49" s="251"/>
      <c r="G49" s="252"/>
    </row>
    <row r="50" spans="1:8">
      <c r="B50" s="251"/>
      <c r="C50" s="252"/>
      <c r="D50" s="256"/>
      <c r="E50" s="256"/>
      <c r="F50" s="251"/>
      <c r="G50" s="252"/>
    </row>
    <row r="51" spans="1:8">
      <c r="B51" s="251"/>
      <c r="C51" s="252"/>
      <c r="D51" s="256"/>
      <c r="E51" s="256"/>
      <c r="F51" s="251"/>
      <c r="G51" s="252"/>
    </row>
    <row r="52" spans="1:8">
      <c r="B52" s="251"/>
      <c r="C52" s="252"/>
      <c r="D52" s="256"/>
      <c r="E52" s="256"/>
      <c r="F52" s="251"/>
      <c r="G52" s="252"/>
    </row>
    <row r="53" spans="1:8" s="3" customFormat="1" ht="15" thickBot="1">
      <c r="A53" s="17">
        <v>11</v>
      </c>
      <c r="B53" s="253"/>
      <c r="C53" s="254"/>
      <c r="D53" s="257"/>
      <c r="E53" s="257"/>
      <c r="F53" s="253"/>
      <c r="G53" s="254"/>
    </row>
    <row r="56" spans="1:8">
      <c r="H56" t="s">
        <v>167</v>
      </c>
    </row>
    <row r="87" spans="8:8">
      <c r="H87" s="1"/>
    </row>
    <row r="88" spans="8:8">
      <c r="H88" s="1"/>
    </row>
    <row r="89" spans="8:8">
      <c r="H89" s="1"/>
    </row>
    <row r="90" spans="8:8">
      <c r="H90" s="1"/>
    </row>
    <row r="91" spans="8:8">
      <c r="H91" s="1"/>
    </row>
    <row r="92" spans="8:8">
      <c r="H92" s="1"/>
    </row>
    <row r="93" spans="8:8">
      <c r="H93" s="1"/>
    </row>
    <row r="106" spans="8:8">
      <c r="H106" s="3"/>
    </row>
  </sheetData>
  <mergeCells count="47">
    <mergeCell ref="E26:F26"/>
    <mergeCell ref="E27:F27"/>
    <mergeCell ref="E29:F29"/>
    <mergeCell ref="E25:F25"/>
    <mergeCell ref="E28:F28"/>
    <mergeCell ref="B1:C4"/>
    <mergeCell ref="D2:E2"/>
    <mergeCell ref="D3:E3"/>
    <mergeCell ref="D4:F4"/>
    <mergeCell ref="B5:G5"/>
    <mergeCell ref="B13:E13"/>
    <mergeCell ref="F13:G13"/>
    <mergeCell ref="B14:G15"/>
    <mergeCell ref="B16:G16"/>
    <mergeCell ref="F17:G17"/>
    <mergeCell ref="B6:G6"/>
    <mergeCell ref="C8:D8"/>
    <mergeCell ref="C9:D9"/>
    <mergeCell ref="C10:D10"/>
    <mergeCell ref="C11:D11"/>
    <mergeCell ref="F11:F12"/>
    <mergeCell ref="E18:F18"/>
    <mergeCell ref="E19:F19"/>
    <mergeCell ref="E20:F20"/>
    <mergeCell ref="E22:F22"/>
    <mergeCell ref="E24:F24"/>
    <mergeCell ref="E21:F21"/>
    <mergeCell ref="E23:F23"/>
    <mergeCell ref="E30:F30"/>
    <mergeCell ref="C31:D31"/>
    <mergeCell ref="D36:G36"/>
    <mergeCell ref="D37:G37"/>
    <mergeCell ref="B33:C33"/>
    <mergeCell ref="D38:G38"/>
    <mergeCell ref="D39:G39"/>
    <mergeCell ref="B41:C41"/>
    <mergeCell ref="F41:G41"/>
    <mergeCell ref="B42:C46"/>
    <mergeCell ref="D42:D46"/>
    <mergeCell ref="E42:E46"/>
    <mergeCell ref="F42:G46"/>
    <mergeCell ref="B47:C47"/>
    <mergeCell ref="F47:G47"/>
    <mergeCell ref="B48:C53"/>
    <mergeCell ref="D48:D53"/>
    <mergeCell ref="E48:E53"/>
    <mergeCell ref="F48:G53"/>
  </mergeCells>
  <conditionalFormatting sqref="F8">
    <cfRule type="expression" dxfId="3" priority="1">
      <formula>ISNA($F$8)</formula>
    </cfRule>
  </conditionalFormatting>
  <dataValidations count="5"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17">
      <formula1>listeexpert</formula1>
    </dataValidation>
    <dataValidation type="list" allowBlank="1" showInputMessage="1" showErrorMessage="1" errorTitle="Choisir dans la liste" sqref="C17">
      <formula1>$AD$3:$AD$7</formula1>
    </dataValidation>
    <dataValidation type="list" allowBlank="1" showInputMessage="1" showErrorMessage="1" sqref="G8">
      <formula1>listeDR</formula1>
    </dataValidation>
    <dataValidation type="list" allowBlank="1" showInputMessage="1" showErrorMessage="1" sqref="F9">
      <formula1>codeagence</formula1>
    </dataValidation>
  </dataValidations>
  <pageMargins left="0.7" right="0.7" top="0.75" bottom="0.75" header="0.3" footer="0.3"/>
  <drawing r:id="rId1"/>
  <legacyDrawing r:id="rId2"/>
  <controls>
    <control shapeId="5123" r:id="rId3" name="ToggleButton1"/>
    <control shapeId="5122" r:id="rId4" name="OptionButton2"/>
    <control shapeId="5121" r:id="rId5" name="OptionButton1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C28" sqref="C28"/>
    </sheetView>
  </sheetViews>
  <sheetFormatPr baseColWidth="10" defaultRowHeight="14.4"/>
  <sheetData/>
  <pageMargins left="0.7" right="0.7" top="0.75" bottom="0.75" header="0.3" footer="0.3"/>
  <pageSetup paperSize="9" scale="81" orientation="portrait" r:id="rId1"/>
  <legacyDrawing r:id="rId2"/>
  <controls>
    <control shapeId="2050" r:id="rId3" name="Bt1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1:I343"/>
  <sheetViews>
    <sheetView workbookViewId="0">
      <selection activeCell="A16" sqref="A16"/>
    </sheetView>
  </sheetViews>
  <sheetFormatPr baseColWidth="10" defaultRowHeight="14.4"/>
  <cols>
    <col min="1" max="1" width="11.44140625" style="11"/>
    <col min="2" max="2" width="17.33203125" style="12" bestFit="1" customWidth="1"/>
    <col min="3" max="3" width="19.109375" style="13" customWidth="1"/>
    <col min="4" max="4" width="11.44140625" style="13"/>
    <col min="5" max="5" width="19.6640625" style="13" customWidth="1"/>
    <col min="6" max="6" width="23" style="13" customWidth="1"/>
    <col min="7" max="7" width="11.44140625" style="12"/>
    <col min="8" max="8" width="23.33203125" style="12" customWidth="1"/>
    <col min="9" max="9" width="26" customWidth="1"/>
  </cols>
  <sheetData>
    <row r="1" spans="1:9">
      <c r="A1" s="11" t="s">
        <v>27</v>
      </c>
      <c r="B1" s="12" t="s">
        <v>28</v>
      </c>
      <c r="E1" s="14" t="s">
        <v>120</v>
      </c>
      <c r="F1" s="15" t="s">
        <v>121</v>
      </c>
    </row>
    <row r="2" spans="1:9">
      <c r="A2" s="11" t="s">
        <v>29</v>
      </c>
      <c r="B2" s="12" t="s">
        <v>30</v>
      </c>
      <c r="C2" s="14">
        <f>Modèle_Sinistre!$F$9</f>
        <v>0</v>
      </c>
      <c r="E2" t="str">
        <f>IFERROR(VLOOKUP($C$2,$A$2:$B$262,2,FALSE),"")</f>
        <v/>
      </c>
      <c r="F2" s="13" t="str">
        <f t="array" ref="F2">IF(ROW()-1&gt;COUNTIF($B$1:$B$262,$C$3),"",INDEX($A$1:$A$262,SMALL(IF($B$1:$B$262=$C$3,ROW($A$1:$A$262),""),ROW()-1)))</f>
        <v>04242</v>
      </c>
      <c r="H2" s="12" t="s">
        <v>30</v>
      </c>
    </row>
    <row r="3" spans="1:9">
      <c r="A3" s="11" t="s">
        <v>31</v>
      </c>
      <c r="B3" s="12" t="s">
        <v>30</v>
      </c>
      <c r="C3" s="16" t="str">
        <f>Modèle_Sinistre!$F$8</f>
        <v>DR - Annaba</v>
      </c>
      <c r="F3" s="13" t="str">
        <f t="array" ref="F3">IF(ROW()-1&gt;COUNTIF($B$1:$B$262,$C$3),"",INDEX($A$1:$A$262,SMALL(IF($B$1:$B$262=$C$3,ROW($A$1:$A$262),""),ROW()-1)))</f>
        <v>04242.1</v>
      </c>
      <c r="H3" s="12" t="s">
        <v>42</v>
      </c>
    </row>
    <row r="4" spans="1:9">
      <c r="A4" s="11" t="s">
        <v>32</v>
      </c>
      <c r="B4" s="12" t="s">
        <v>30</v>
      </c>
      <c r="F4" s="13" t="str">
        <f t="array" ref="F4">IF(ROW()-1&gt;COUNTIF($B$1:$B$262,$C$3),"",INDEX($A$1:$A$262,SMALL(IF($B$1:$B$262=$C$3,ROW($A$1:$A$262),""),ROW()-1)))</f>
        <v>04242.2</v>
      </c>
      <c r="H4" s="12" t="s">
        <v>70</v>
      </c>
    </row>
    <row r="5" spans="1:9">
      <c r="A5" s="11">
        <v>12053</v>
      </c>
      <c r="B5" s="12" t="s">
        <v>30</v>
      </c>
      <c r="F5" s="13">
        <f t="array" ref="F5">IF(ROW()-1&gt;COUNTIF($B$1:$B$262,$C$3),"",INDEX($A$1:$A$262,SMALL(IF($B$1:$B$262=$C$3,ROW($A$1:$A$262),""),ROW()-1)))</f>
        <v>12053</v>
      </c>
      <c r="H5" s="12" t="s">
        <v>79</v>
      </c>
    </row>
    <row r="6" spans="1:9">
      <c r="A6" s="11" t="s">
        <v>33</v>
      </c>
      <c r="B6" s="12" t="s">
        <v>30</v>
      </c>
      <c r="F6" s="13" t="str">
        <f t="array" ref="F6">IF(ROW()-1&gt;COUNTIF($B$1:$B$262,$C$3),"",INDEX($A$1:$A$262,SMALL(IF($B$1:$B$262=$C$3,ROW($A$1:$A$262),""),ROW()-1)))</f>
        <v>12053/1</v>
      </c>
      <c r="H6" s="12" t="s">
        <v>86</v>
      </c>
    </row>
    <row r="7" spans="1:9">
      <c r="A7" s="11" t="s">
        <v>34</v>
      </c>
      <c r="B7" s="12" t="s">
        <v>30</v>
      </c>
      <c r="F7" s="13" t="str">
        <f t="array" ref="F7">IF(ROW()-1&gt;COUNTIF($B$1:$B$262,$C$3),"",INDEX($A$1:$A$262,SMALL(IF($B$1:$B$262=$C$3,ROW($A$1:$A$262),""),ROW()-1)))</f>
        <v>12053.2</v>
      </c>
      <c r="H7" s="12" t="s">
        <v>105</v>
      </c>
    </row>
    <row r="8" spans="1:9">
      <c r="A8" s="11">
        <v>12185</v>
      </c>
      <c r="B8" s="12" t="s">
        <v>30</v>
      </c>
      <c r="F8" s="13">
        <f t="array" ref="F8">IF(ROW()-1&gt;COUNTIF($B$1:$B$262,$C$3),"",INDEX($A$1:$A$262,SMALL(IF($B$1:$B$262=$C$3,ROW($A$1:$A$262),""),ROW()-1)))</f>
        <v>12185</v>
      </c>
      <c r="H8" s="12" t="s">
        <v>115</v>
      </c>
    </row>
    <row r="9" spans="1:9">
      <c r="A9" s="11">
        <v>21060</v>
      </c>
      <c r="B9" s="12" t="s">
        <v>30</v>
      </c>
      <c r="F9" s="13">
        <f t="array" ref="F9">IF(ROW()-1&gt;COUNTIF($B$1:$B$262,$C$3),"",INDEX($A$1:$A$262,SMALL(IF($B$1:$B$262=$C$3,ROW($A$1:$A$262),""),ROW()-1)))</f>
        <v>21060</v>
      </c>
    </row>
    <row r="10" spans="1:9">
      <c r="A10" s="11">
        <v>21085</v>
      </c>
      <c r="B10" s="12" t="s">
        <v>30</v>
      </c>
      <c r="F10" s="13">
        <f t="array" ref="F10">IF(ROW()-1&gt;COUNTIF($B$1:$B$262,$C$3),"",INDEX($A$1:$A$262,SMALL(IF($B$1:$B$262=$C$3,ROW($A$1:$A$262),""),ROW()-1)))</f>
        <v>21085</v>
      </c>
    </row>
    <row r="11" spans="1:9">
      <c r="A11" s="11" t="s">
        <v>35</v>
      </c>
      <c r="B11" s="12" t="s">
        <v>30</v>
      </c>
      <c r="F11" s="13" t="str">
        <f t="array" ref="F11">IF(ROW()-1&gt;COUNTIF($B$1:$B$262,$C$3),"",INDEX($A$1:$A$262,SMALL(IF($B$1:$B$262=$C$3,ROW($A$1:$A$262),""),ROW()-1)))</f>
        <v>21085.2</v>
      </c>
    </row>
    <row r="12" spans="1:9">
      <c r="A12" s="11">
        <v>21177</v>
      </c>
      <c r="B12" s="12" t="s">
        <v>30</v>
      </c>
      <c r="F12" s="13">
        <f t="array" ref="F12">IF(ROW()-1&gt;COUNTIF($B$1:$B$262,$C$3),"",INDEX($A$1:$A$262,SMALL(IF($B$1:$B$262=$C$3,ROW($A$1:$A$262),""),ROW()-1)))</f>
        <v>21177</v>
      </c>
      <c r="H12" s="12" t="s">
        <v>122</v>
      </c>
      <c r="I12" t="s">
        <v>123</v>
      </c>
    </row>
    <row r="13" spans="1:9">
      <c r="A13" s="11">
        <v>23036</v>
      </c>
      <c r="B13" s="12" t="s">
        <v>30</v>
      </c>
      <c r="F13" s="13">
        <f t="array" ref="F13">IF(ROW()-1&gt;COUNTIF($B$1:$B$262,$C$3),"",INDEX($A$1:$A$262,SMALL(IF($B$1:$B$262=$C$3,ROW($A$1:$A$262),""),ROW()-1)))</f>
        <v>23036</v>
      </c>
      <c r="H13" s="12" t="s">
        <v>124</v>
      </c>
      <c r="I13" t="s">
        <v>125</v>
      </c>
    </row>
    <row r="14" spans="1:9">
      <c r="A14" s="11">
        <v>23652</v>
      </c>
      <c r="B14" s="12" t="s">
        <v>30</v>
      </c>
      <c r="F14" s="13">
        <f t="array" ref="F14">IF(ROW()-1&gt;COUNTIF($B$1:$B$262,$C$3),"",INDEX($A$1:$A$262,SMALL(IF($B$1:$B$262=$C$3,ROW($A$1:$A$262),""),ROW()-1)))</f>
        <v>23652</v>
      </c>
      <c r="H14" s="12" t="s">
        <v>126</v>
      </c>
      <c r="I14" t="s">
        <v>127</v>
      </c>
    </row>
    <row r="15" spans="1:9">
      <c r="A15" s="11">
        <v>23658</v>
      </c>
      <c r="B15" s="12" t="s">
        <v>30</v>
      </c>
      <c r="F15" s="13">
        <f t="array" ref="F15">IF(ROW()-1&gt;COUNTIF($B$1:$B$262,$C$3),"",INDEX($A$1:$A$262,SMALL(IF($B$1:$B$262=$C$3,ROW($A$1:$A$262),""),ROW()-1)))</f>
        <v>23658</v>
      </c>
    </row>
    <row r="16" spans="1:9">
      <c r="A16" s="11">
        <v>23179</v>
      </c>
      <c r="B16" s="12" t="s">
        <v>30</v>
      </c>
      <c r="F16" s="13">
        <f t="array" ref="F16">IF(ROW()-1&gt;COUNTIF($B$1:$B$262,$C$3),"",INDEX($A$1:$A$262,SMALL(IF($B$1:$B$262=$C$3,ROW($A$1:$A$262),""),ROW()-1)))</f>
        <v>23179</v>
      </c>
    </row>
    <row r="17" spans="1:6">
      <c r="A17" s="11">
        <v>23203</v>
      </c>
      <c r="B17" s="12" t="s">
        <v>30</v>
      </c>
      <c r="F17" s="13">
        <f t="array" ref="F17">IF(ROW()-1&gt;COUNTIF($B$1:$B$262,$C$3),"",INDEX($A$1:$A$262,SMALL(IF($B$1:$B$262=$C$3,ROW($A$1:$A$262),""),ROW()-1)))</f>
        <v>23203</v>
      </c>
    </row>
    <row r="18" spans="1:6">
      <c r="A18" s="11">
        <v>23252</v>
      </c>
      <c r="B18" s="12" t="s">
        <v>30</v>
      </c>
      <c r="F18" s="13">
        <f t="array" ref="F18">IF(ROW()-1&gt;COUNTIF($B$1:$B$262,$C$3),"",INDEX($A$1:$A$262,SMALL(IF($B$1:$B$262=$C$3,ROW($A$1:$A$262),""),ROW()-1)))</f>
        <v>23252</v>
      </c>
    </row>
    <row r="19" spans="1:6">
      <c r="A19" s="11" t="s">
        <v>36</v>
      </c>
      <c r="B19" s="12" t="s">
        <v>30</v>
      </c>
      <c r="F19" s="13" t="str">
        <f t="array" ref="F19">IF(ROW()-1&gt;COUNTIF($B$1:$B$262,$C$3),"",INDEX($A$1:$A$262,SMALL(IF($B$1:$B$262=$C$3,ROW($A$1:$A$262),""),ROW()-1)))</f>
        <v>23252.1</v>
      </c>
    </row>
    <row r="20" spans="1:6">
      <c r="A20" s="11">
        <v>23277</v>
      </c>
      <c r="B20" s="12" t="s">
        <v>30</v>
      </c>
      <c r="F20" s="13">
        <f t="array" ref="F20">IF(ROW()-1&gt;COUNTIF($B$1:$B$262,$C$3),"",INDEX($A$1:$A$262,SMALL(IF($B$1:$B$262=$C$3,ROW($A$1:$A$262),""),ROW()-1)))</f>
        <v>23277</v>
      </c>
    </row>
    <row r="21" spans="1:6">
      <c r="A21" s="11">
        <v>23549</v>
      </c>
      <c r="B21" s="12" t="s">
        <v>30</v>
      </c>
      <c r="F21" s="13">
        <f t="array" ref="F21">IF(ROW()-1&gt;COUNTIF($B$1:$B$262,$C$3),"",INDEX($A$1:$A$262,SMALL(IF($B$1:$B$262=$C$3,ROW($A$1:$A$262),""),ROW()-1)))</f>
        <v>23549</v>
      </c>
    </row>
    <row r="22" spans="1:6">
      <c r="A22" s="11" t="s">
        <v>37</v>
      </c>
      <c r="B22" s="12" t="s">
        <v>30</v>
      </c>
      <c r="F22" s="13" t="str">
        <f t="array" ref="F22">IF(ROW()-1&gt;COUNTIF($B$1:$B$262,$C$3),"",INDEX($A$1:$A$262,SMALL(IF($B$1:$B$262=$C$3,ROW($A$1:$A$262),""),ROW()-1)))</f>
        <v>23549.1</v>
      </c>
    </row>
    <row r="23" spans="1:6">
      <c r="A23" s="11">
        <v>23719</v>
      </c>
      <c r="B23" s="12" t="s">
        <v>30</v>
      </c>
      <c r="F23" s="13">
        <f t="array" ref="F23">IF(ROW()-1&gt;COUNTIF($B$1:$B$262,$C$3),"",INDEX($A$1:$A$262,SMALL(IF($B$1:$B$262=$C$3,ROW($A$1:$A$262),""),ROW()-1)))</f>
        <v>23719</v>
      </c>
    </row>
    <row r="24" spans="1:6">
      <c r="A24" s="11">
        <v>23279</v>
      </c>
      <c r="B24" s="12" t="s">
        <v>30</v>
      </c>
      <c r="F24" s="13">
        <f t="array" ref="F24">IF(ROW()-1&gt;COUNTIF($B$1:$B$262,$C$3),"",INDEX($A$1:$A$262,SMALL(IF($B$1:$B$262=$C$3,ROW($A$1:$A$262),""),ROW()-1)))</f>
        <v>23279</v>
      </c>
    </row>
    <row r="25" spans="1:6">
      <c r="A25" s="11">
        <v>23302</v>
      </c>
      <c r="B25" s="12" t="s">
        <v>30</v>
      </c>
      <c r="F25" s="13">
        <f t="array" ref="F25">IF(ROW()-1&gt;COUNTIF($B$1:$B$262,$C$3),"",INDEX($A$1:$A$262,SMALL(IF($B$1:$B$262=$C$3,ROW($A$1:$A$262),""),ROW()-1)))</f>
        <v>23302</v>
      </c>
    </row>
    <row r="26" spans="1:6">
      <c r="A26" s="11">
        <v>24065</v>
      </c>
      <c r="B26" s="12" t="s">
        <v>30</v>
      </c>
      <c r="F26" s="13">
        <f t="array" ref="F26">IF(ROW()-1&gt;COUNTIF($B$1:$B$262,$C$3),"",INDEX($A$1:$A$262,SMALL(IF($B$1:$B$262=$C$3,ROW($A$1:$A$262),""),ROW()-1)))</f>
        <v>24065</v>
      </c>
    </row>
    <row r="27" spans="1:6">
      <c r="A27" s="11" t="s">
        <v>38</v>
      </c>
      <c r="B27" s="12" t="s">
        <v>30</v>
      </c>
      <c r="F27" s="13" t="str">
        <f t="array" ref="F27">IF(ROW()-1&gt;COUNTIF($B$1:$B$262,$C$3),"",INDEX($A$1:$A$262,SMALL(IF($B$1:$B$262=$C$3,ROW($A$1:$A$262),""),ROW()-1)))</f>
        <v>24065.1</v>
      </c>
    </row>
    <row r="28" spans="1:6">
      <c r="A28" s="11">
        <v>24129</v>
      </c>
      <c r="B28" s="12" t="s">
        <v>30</v>
      </c>
      <c r="F28" s="13">
        <f t="array" ref="F28">IF(ROW()-1&gt;COUNTIF($B$1:$B$262,$C$3),"",INDEX($A$1:$A$262,SMALL(IF($B$1:$B$262=$C$3,ROW($A$1:$A$262),""),ROW()-1)))</f>
        <v>24129</v>
      </c>
    </row>
    <row r="29" spans="1:6">
      <c r="A29" s="11" t="s">
        <v>39</v>
      </c>
      <c r="B29" s="12" t="s">
        <v>30</v>
      </c>
      <c r="F29" s="13" t="str">
        <f t="array" ref="F29">IF(ROW()-1&gt;COUNTIF($B$1:$B$262,$C$3),"",INDEX($A$1:$A$262,SMALL(IF($B$1:$B$262=$C$3,ROW($A$1:$A$262),""),ROW()-1)))</f>
        <v>24129.1</v>
      </c>
    </row>
    <row r="30" spans="1:6">
      <c r="A30" s="11">
        <v>24192</v>
      </c>
      <c r="B30" s="12" t="s">
        <v>30</v>
      </c>
      <c r="F30" s="13">
        <f t="array" ref="F30">IF(ROW()-1&gt;COUNTIF($B$1:$B$262,$C$3),"",INDEX($A$1:$A$262,SMALL(IF($B$1:$B$262=$C$3,ROW($A$1:$A$262),""),ROW()-1)))</f>
        <v>24192</v>
      </c>
    </row>
    <row r="31" spans="1:6">
      <c r="A31" s="11" t="s">
        <v>40</v>
      </c>
      <c r="B31" s="12" t="s">
        <v>30</v>
      </c>
      <c r="F31" s="13" t="str">
        <f t="array" ref="F31">IF(ROW()-1&gt;COUNTIF($B$1:$B$262,$C$3),"",INDEX($A$1:$A$262,SMALL(IF($B$1:$B$262=$C$3,ROW($A$1:$A$262),""),ROW()-1)))</f>
        <v>24192.1</v>
      </c>
    </row>
    <row r="32" spans="1:6">
      <c r="A32" s="11">
        <v>24282</v>
      </c>
      <c r="B32" s="12" t="s">
        <v>30</v>
      </c>
      <c r="F32" s="13">
        <f t="array" ref="F32">IF(ROW()-1&gt;COUNTIF($B$1:$B$262,$C$3),"",INDEX($A$1:$A$262,SMALL(IF($B$1:$B$262=$C$3,ROW($A$1:$A$262),""),ROW()-1)))</f>
        <v>24282</v>
      </c>
    </row>
    <row r="33" spans="1:6">
      <c r="A33" s="11">
        <v>24287</v>
      </c>
      <c r="B33" s="12" t="s">
        <v>30</v>
      </c>
      <c r="F33" s="13">
        <f t="array" ref="F33">IF(ROW()-1&gt;COUNTIF($B$1:$B$262,$C$3),"",INDEX($A$1:$A$262,SMALL(IF($B$1:$B$262=$C$3,ROW($A$1:$A$262),""),ROW()-1)))</f>
        <v>24287</v>
      </c>
    </row>
    <row r="34" spans="1:6">
      <c r="A34" s="11">
        <v>39037</v>
      </c>
      <c r="B34" s="12" t="s">
        <v>30</v>
      </c>
      <c r="F34" s="13">
        <f t="array" ref="F34">IF(ROW()-1&gt;COUNTIF($B$1:$B$262,$C$3),"",INDEX($A$1:$A$262,SMALL(IF($B$1:$B$262=$C$3,ROW($A$1:$A$262),""),ROW()-1)))</f>
        <v>39037</v>
      </c>
    </row>
    <row r="35" spans="1:6">
      <c r="A35" s="11">
        <v>40664</v>
      </c>
      <c r="B35" s="12" t="s">
        <v>30</v>
      </c>
      <c r="F35" s="13">
        <f t="array" ref="F35">IF(ROW()-1&gt;COUNTIF($B$1:$B$262,$C$3),"",INDEX($A$1:$A$262,SMALL(IF($B$1:$B$262=$C$3,ROW($A$1:$A$262),""),ROW()-1)))</f>
        <v>40664</v>
      </c>
    </row>
    <row r="36" spans="1:6">
      <c r="A36" s="11">
        <v>41029</v>
      </c>
      <c r="B36" s="12" t="s">
        <v>30</v>
      </c>
      <c r="F36" s="13">
        <f t="array" ref="F36">IF(ROW()-1&gt;COUNTIF($B$1:$B$262,$C$3),"",INDEX($A$1:$A$262,SMALL(IF($B$1:$B$262=$C$3,ROW($A$1:$A$262),""),ROW()-1)))</f>
        <v>41029</v>
      </c>
    </row>
    <row r="37" spans="1:6">
      <c r="A37" s="11">
        <v>41707</v>
      </c>
      <c r="B37" s="12" t="s">
        <v>30</v>
      </c>
      <c r="F37" s="13">
        <f t="array" ref="F37">IF(ROW()-1&gt;COUNTIF($B$1:$B$262,$C$3),"",INDEX($A$1:$A$262,SMALL(IF($B$1:$B$262=$C$3,ROW($A$1:$A$262),""),ROW()-1)))</f>
        <v>41707</v>
      </c>
    </row>
    <row r="38" spans="1:6">
      <c r="A38" s="11">
        <v>41248</v>
      </c>
      <c r="B38" s="12" t="s">
        <v>30</v>
      </c>
      <c r="F38" s="13">
        <f t="array" ref="F38">IF(ROW()-1&gt;COUNTIF($B$1:$B$262,$C$3),"",INDEX($A$1:$A$262,SMALL(IF($B$1:$B$262=$C$3,ROW($A$1:$A$262),""),ROW()-1)))</f>
        <v>41248</v>
      </c>
    </row>
    <row r="39" spans="1:6">
      <c r="A39" s="11" t="s">
        <v>41</v>
      </c>
      <c r="B39" s="12" t="s">
        <v>42</v>
      </c>
      <c r="F39" s="13" t="str">
        <f t="array" ref="F39">IF(ROW()-1&gt;COUNTIF($B$1:$B$262,$C$3),"",INDEX($A$1:$A$262,SMALL(IF($B$1:$B$262=$C$3,ROW($A$1:$A$262),""),ROW()-1)))</f>
        <v/>
      </c>
    </row>
    <row r="40" spans="1:6">
      <c r="A40" s="11" t="s">
        <v>43</v>
      </c>
      <c r="B40" s="12" t="s">
        <v>42</v>
      </c>
      <c r="F40" s="13" t="str">
        <f t="array" ref="F40">IF(ROW()-1&gt;COUNTIF($B$1:$B$262,$C$3),"",INDEX($A$1:$A$262,SMALL(IF($B$1:$B$262=$C$3,ROW($A$1:$A$262),""),ROW()-1)))</f>
        <v/>
      </c>
    </row>
    <row r="41" spans="1:6">
      <c r="A41" s="11" t="s">
        <v>44</v>
      </c>
      <c r="B41" s="12" t="s">
        <v>42</v>
      </c>
      <c r="F41" s="13" t="str">
        <f t="array" ref="F41">IF(ROW()-1&gt;COUNTIF($B$1:$B$262,$C$3),"",INDEX($A$1:$A$262,SMALL(IF($B$1:$B$262=$C$3,ROW($A$1:$A$262),""),ROW()-1)))</f>
        <v/>
      </c>
    </row>
    <row r="42" spans="1:6">
      <c r="A42" s="11" t="s">
        <v>45</v>
      </c>
      <c r="B42" s="12" t="s">
        <v>42</v>
      </c>
      <c r="F42" s="13" t="str">
        <f t="array" ref="F42">IF(ROW()-1&gt;COUNTIF($B$1:$B$262,$C$3),"",INDEX($A$1:$A$262,SMALL(IF($B$1:$B$262=$C$3,ROW($A$1:$A$262),""),ROW()-1)))</f>
        <v/>
      </c>
    </row>
    <row r="43" spans="1:6">
      <c r="A43" s="11" t="s">
        <v>46</v>
      </c>
      <c r="B43" s="12" t="s">
        <v>42</v>
      </c>
      <c r="F43" s="13" t="str">
        <f t="array" ref="F43">IF(ROW()-1&gt;COUNTIF($B$1:$B$262,$C$3),"",INDEX($A$1:$A$262,SMALL(IF($B$1:$B$262=$C$3,ROW($A$1:$A$262),""),ROW()-1)))</f>
        <v/>
      </c>
    </row>
    <row r="44" spans="1:6">
      <c r="A44" s="11" t="s">
        <v>47</v>
      </c>
      <c r="B44" s="12" t="s">
        <v>42</v>
      </c>
      <c r="F44" s="13" t="str">
        <f t="array" ref="F44">IF(ROW()-1&gt;COUNTIF($B$1:$B$262,$C$3),"",INDEX($A$1:$A$262,SMALL(IF($B$1:$B$262=$C$3,ROW($A$1:$A$262),""),ROW()-1)))</f>
        <v/>
      </c>
    </row>
    <row r="45" spans="1:6">
      <c r="A45" s="11" t="s">
        <v>48</v>
      </c>
      <c r="B45" s="12" t="s">
        <v>42</v>
      </c>
      <c r="F45" s="13" t="str">
        <f t="array" ref="F45">IF(ROW()-1&gt;COUNTIF($B$1:$B$262,$C$3),"",INDEX($A$1:$A$262,SMALL(IF($B$1:$B$262=$C$3,ROW($A$1:$A$262),""),ROW()-1)))</f>
        <v/>
      </c>
    </row>
    <row r="46" spans="1:6">
      <c r="A46" s="11" t="s">
        <v>49</v>
      </c>
      <c r="B46" s="12" t="s">
        <v>42</v>
      </c>
      <c r="F46" s="13" t="str">
        <f t="array" ref="F46">IF(ROW()-1&gt;COUNTIF($B$1:$B$262,$C$3),"",INDEX($A$1:$A$262,SMALL(IF($B$1:$B$262=$C$3,ROW($A$1:$A$262),""),ROW()-1)))</f>
        <v/>
      </c>
    </row>
    <row r="47" spans="1:6">
      <c r="A47" s="11" t="s">
        <v>50</v>
      </c>
      <c r="B47" s="12" t="s">
        <v>42</v>
      </c>
      <c r="F47" s="13" t="str">
        <f t="array" ref="F47">IF(ROW()-1&gt;COUNTIF($B$1:$B$262,$C$3),"",INDEX($A$1:$A$262,SMALL(IF($B$1:$B$262=$C$3,ROW($A$1:$A$262),""),ROW()-1)))</f>
        <v/>
      </c>
    </row>
    <row r="48" spans="1:6">
      <c r="A48" s="11" t="s">
        <v>51</v>
      </c>
      <c r="B48" s="12" t="s">
        <v>42</v>
      </c>
      <c r="F48" s="13" t="str">
        <f t="array" ref="F48">IF(ROW()-1&gt;COUNTIF($B$1:$B$262,$C$3),"",INDEX($A$1:$A$262,SMALL(IF($B$1:$B$262=$C$3,ROW($A$1:$A$262),""),ROW()-1)))</f>
        <v/>
      </c>
    </row>
    <row r="49" spans="1:6">
      <c r="A49" s="11" t="s">
        <v>52</v>
      </c>
      <c r="B49" s="12" t="s">
        <v>42</v>
      </c>
      <c r="F49" s="13" t="str">
        <f t="array" ref="F49">IF(ROW()-1&gt;COUNTIF($B$1:$B$262,$C$3),"",INDEX($A$1:$A$262,SMALL(IF($B$1:$B$262=$C$3,ROW($A$1:$A$262),""),ROW()-1)))</f>
        <v/>
      </c>
    </row>
    <row r="50" spans="1:6">
      <c r="A50" s="11" t="s">
        <v>53</v>
      </c>
      <c r="B50" s="12" t="s">
        <v>42</v>
      </c>
      <c r="F50" s="13" t="str">
        <f t="array" ref="F50">IF(ROW()-1&gt;COUNTIF($B$1:$B$262,$C$3),"",INDEX($A$1:$A$262,SMALL(IF($B$1:$B$262=$C$3,ROW($A$1:$A$262),""),ROW()-1)))</f>
        <v/>
      </c>
    </row>
    <row r="51" spans="1:6">
      <c r="A51" s="11" t="s">
        <v>54</v>
      </c>
      <c r="B51" s="12" t="s">
        <v>42</v>
      </c>
      <c r="F51" s="13" t="str">
        <f t="array" ref="F51">IF(ROW()-1&gt;COUNTIF($B$1:$B$262,$C$3),"",INDEX($A$1:$A$262,SMALL(IF($B$1:$B$262=$C$3,ROW($A$1:$A$262),""),ROW()-1)))</f>
        <v/>
      </c>
    </row>
    <row r="52" spans="1:6">
      <c r="A52" s="11">
        <v>18022</v>
      </c>
      <c r="B52" s="12" t="s">
        <v>42</v>
      </c>
      <c r="F52" s="13" t="str">
        <f t="array" ref="F52">IF(ROW()-1&gt;COUNTIF($B$1:$B$262,$C$3),"",INDEX($A$1:$A$262,SMALL(IF($B$1:$B$262=$C$3,ROW($A$1:$A$262),""),ROW()-1)))</f>
        <v/>
      </c>
    </row>
    <row r="53" spans="1:6">
      <c r="A53" s="11" t="s">
        <v>55</v>
      </c>
      <c r="B53" s="12" t="s">
        <v>42</v>
      </c>
      <c r="F53" s="13" t="str">
        <f t="array" ref="F53">IF(ROW()-1&gt;COUNTIF($B$1:$B$262,$C$3),"",INDEX($A$1:$A$262,SMALL(IF($B$1:$B$262=$C$3,ROW($A$1:$A$262),""),ROW()-1)))</f>
        <v/>
      </c>
    </row>
    <row r="54" spans="1:6">
      <c r="A54" s="11" t="s">
        <v>56</v>
      </c>
      <c r="B54" s="12" t="s">
        <v>42</v>
      </c>
      <c r="F54" s="13" t="str">
        <f t="array" ref="F54">IF(ROW()-1&gt;COUNTIF($B$1:$B$262,$C$3),"",INDEX($A$1:$A$262,SMALL(IF($B$1:$B$262=$C$3,ROW($A$1:$A$262),""),ROW()-1)))</f>
        <v/>
      </c>
    </row>
    <row r="55" spans="1:6">
      <c r="A55" s="11">
        <v>19010</v>
      </c>
      <c r="B55" s="12" t="s">
        <v>42</v>
      </c>
      <c r="F55" s="13" t="str">
        <f t="array" ref="F55">IF(ROW()-1&gt;COUNTIF($B$1:$B$262,$C$3),"",INDEX($A$1:$A$262,SMALL(IF($B$1:$B$262=$C$3,ROW($A$1:$A$262),""),ROW()-1)))</f>
        <v/>
      </c>
    </row>
    <row r="56" spans="1:6">
      <c r="A56" s="11" t="s">
        <v>57</v>
      </c>
      <c r="B56" s="12" t="s">
        <v>42</v>
      </c>
      <c r="F56" s="13" t="str">
        <f t="array" ref="F56">IF(ROW()-1&gt;COUNTIF($B$1:$B$262,$C$3),"",INDEX($A$1:$A$262,SMALL(IF($B$1:$B$262=$C$3,ROW($A$1:$A$262),""),ROW()-1)))</f>
        <v/>
      </c>
    </row>
    <row r="57" spans="1:6">
      <c r="A57" s="11">
        <v>19011</v>
      </c>
      <c r="B57" s="12" t="s">
        <v>42</v>
      </c>
      <c r="F57" s="13" t="str">
        <f t="array" ref="F57">IF(ROW()-1&gt;COUNTIF($B$1:$B$262,$C$3),"",INDEX($A$1:$A$262,SMALL(IF($B$1:$B$262=$C$3,ROW($A$1:$A$262),""),ROW()-1)))</f>
        <v/>
      </c>
    </row>
    <row r="58" spans="1:6">
      <c r="A58" s="11">
        <v>19039</v>
      </c>
      <c r="B58" s="12" t="s">
        <v>42</v>
      </c>
      <c r="F58" s="13" t="str">
        <f t="array" ref="F58">IF(ROW()-1&gt;COUNTIF($B$1:$B$262,$C$3),"",INDEX($A$1:$A$262,SMALL(IF($B$1:$B$262=$C$3,ROW($A$1:$A$262),""),ROW()-1)))</f>
        <v/>
      </c>
    </row>
    <row r="59" spans="1:6">
      <c r="A59" s="11" t="s">
        <v>58</v>
      </c>
      <c r="B59" s="12" t="s">
        <v>42</v>
      </c>
      <c r="F59" s="13" t="str">
        <f t="array" ref="F59">IF(ROW()-1&gt;COUNTIF($B$1:$B$262,$C$3),"",INDEX($A$1:$A$262,SMALL(IF($B$1:$B$262=$C$3,ROW($A$1:$A$262),""),ROW()-1)))</f>
        <v/>
      </c>
    </row>
    <row r="60" spans="1:6">
      <c r="A60" s="11" t="s">
        <v>59</v>
      </c>
      <c r="B60" s="12" t="s">
        <v>42</v>
      </c>
      <c r="F60" s="13" t="str">
        <f t="array" ref="F60">IF(ROW()-1&gt;COUNTIF($B$1:$B$262,$C$3),"",INDEX($A$1:$A$262,SMALL(IF($B$1:$B$262=$C$3,ROW($A$1:$A$262),""),ROW()-1)))</f>
        <v/>
      </c>
    </row>
    <row r="61" spans="1:6">
      <c r="A61" s="11">
        <v>19055</v>
      </c>
      <c r="B61" s="12" t="s">
        <v>42</v>
      </c>
      <c r="F61" s="13" t="str">
        <f t="array" ref="F61">IF(ROW()-1&gt;COUNTIF($B$2:$B$262,$C$3),"",INDEX($A$2:$A$262,SMALL(IF($B$2:$B$262=$C$3,ROW($A$2:$A$262),""),ROW()-1)))</f>
        <v/>
      </c>
    </row>
    <row r="62" spans="1:6">
      <c r="A62" s="11">
        <v>19110</v>
      </c>
      <c r="B62" s="12" t="s">
        <v>42</v>
      </c>
      <c r="F62" s="13" t="str">
        <f t="array" ref="F62">IF(ROW()-1&gt;COUNTIF($B$2:$B$262,$C$3),"",INDEX($A$2:$A$262,SMALL(IF($B$2:$B$262=$C$3,ROW($A$2:$A$262),""),ROW()-1)))</f>
        <v/>
      </c>
    </row>
    <row r="63" spans="1:6">
      <c r="A63" s="11" t="s">
        <v>60</v>
      </c>
      <c r="B63" s="12" t="s">
        <v>42</v>
      </c>
      <c r="F63" s="13" t="str">
        <f t="array" ref="F63">IF(ROW()-1&gt;COUNTIF($B$2:$B$262,$C$3),"",INDEX($A$2:$A$262,SMALL(IF($B$2:$B$262=$C$3,ROW($A$2:$A$262),""),ROW()-1)))</f>
        <v/>
      </c>
    </row>
    <row r="64" spans="1:6">
      <c r="A64" s="11">
        <v>19111</v>
      </c>
      <c r="B64" s="12" t="s">
        <v>42</v>
      </c>
      <c r="F64" s="13" t="str">
        <f t="array" ref="F64">IF(ROW()-1&gt;COUNTIF($B$2:$B$262,$C$3),"",INDEX($A$2:$A$262,SMALL(IF($B$2:$B$262=$C$3,ROW($A$2:$A$262),""),ROW()-1)))</f>
        <v/>
      </c>
    </row>
    <row r="65" spans="1:6">
      <c r="A65" s="11" t="s">
        <v>61</v>
      </c>
      <c r="B65" s="12" t="s">
        <v>42</v>
      </c>
      <c r="F65" s="13" t="str">
        <f t="array" ref="F65">IF(ROW()-1&gt;COUNTIF($B$2:$B$262,$C$3),"",INDEX($A$2:$A$262,SMALL(IF($B$2:$B$262=$C$3,ROW($A$2:$A$262),""),ROW()-1)))</f>
        <v/>
      </c>
    </row>
    <row r="66" spans="1:6">
      <c r="A66" s="11">
        <v>19688</v>
      </c>
      <c r="B66" s="12" t="s">
        <v>42</v>
      </c>
      <c r="F66" s="13" t="str">
        <f t="array" ref="F66">IF(ROW()-1&gt;COUNTIF($B$2:$B$262,$C$3),"",INDEX($A$2:$A$262,SMALL(IF($B$2:$B$262=$C$3,ROW($A$2:$A$262),""),ROW()-1)))</f>
        <v/>
      </c>
    </row>
    <row r="67" spans="1:6">
      <c r="A67" s="11">
        <v>19284</v>
      </c>
      <c r="B67" s="12" t="s">
        <v>42</v>
      </c>
      <c r="F67" s="13" t="str">
        <f t="array" ref="F67">IF(ROW()-1&gt;COUNTIF($B$2:$B$262,$C$3),"",INDEX($A$2:$A$262,SMALL(IF($B$2:$B$262=$C$3,ROW($A$2:$A$262),""),ROW()-1)))</f>
        <v/>
      </c>
    </row>
    <row r="68" spans="1:6">
      <c r="A68" s="11">
        <v>19297</v>
      </c>
      <c r="B68" s="12" t="s">
        <v>42</v>
      </c>
      <c r="F68" s="13" t="str">
        <f t="array" ref="F68">IF(ROW()-1&gt;COUNTIF($B$2:$B$262,$C$3),"",INDEX($A$2:$A$262,SMALL(IF($B$2:$B$262=$C$3,ROW($A$2:$A$262),""),ROW()-1)))</f>
        <v/>
      </c>
    </row>
    <row r="69" spans="1:6">
      <c r="A69" s="11">
        <v>19689</v>
      </c>
      <c r="B69" s="12" t="s">
        <v>42</v>
      </c>
      <c r="F69" s="13" t="str">
        <f t="array" ref="F69">IF(ROW()-1&gt;COUNTIF($B$2:$B$262,$C$3),"",INDEX($A$2:$A$262,SMALL(IF($B$2:$B$262=$C$3,ROW($A$2:$A$262),""),ROW()-1)))</f>
        <v/>
      </c>
    </row>
    <row r="70" spans="1:6">
      <c r="A70" s="11" t="s">
        <v>62</v>
      </c>
      <c r="B70" s="12" t="s">
        <v>42</v>
      </c>
      <c r="F70" s="13" t="str">
        <f t="array" ref="F70">IF(ROW()-1&gt;COUNTIF($B$2:$B$262,$C$3),"",INDEX($A$2:$A$262,SMALL(IF($B$2:$B$262=$C$3,ROW($A$2:$A$262),""),ROW()-1)))</f>
        <v/>
      </c>
    </row>
    <row r="71" spans="1:6">
      <c r="A71" s="11" t="s">
        <v>63</v>
      </c>
      <c r="B71" s="12" t="s">
        <v>42</v>
      </c>
      <c r="F71" s="13" t="str">
        <f t="array" ref="F71">IF(ROW()-1&gt;COUNTIF($B$2:$B$262,$C$3),"",INDEX($A$2:$A$262,SMALL(IF($B$2:$B$262=$C$3,ROW($A$2:$A$262),""),ROW()-1)))</f>
        <v/>
      </c>
    </row>
    <row r="72" spans="1:6">
      <c r="A72" s="11">
        <v>19222</v>
      </c>
      <c r="B72" s="12" t="s">
        <v>42</v>
      </c>
      <c r="F72" s="13" t="str">
        <f t="array" ref="F72">IF(ROW()-1&gt;COUNTIF($B$2:$B$262,$C$3),"",INDEX($A$2:$A$262,SMALL(IF($B$2:$B$262=$C$3,ROW($A$2:$A$262),""),ROW()-1)))</f>
        <v/>
      </c>
    </row>
    <row r="73" spans="1:6">
      <c r="A73" s="11">
        <v>19292</v>
      </c>
      <c r="B73" s="12" t="s">
        <v>42</v>
      </c>
      <c r="F73" s="13" t="str">
        <f t="array" ref="F73">IF(ROW()-1&gt;COUNTIF($B$2:$B$262,$C$3),"",INDEX($A$2:$A$262,SMALL(IF($B$2:$B$262=$C$3,ROW($A$2:$A$262),""),ROW()-1)))</f>
        <v/>
      </c>
    </row>
    <row r="74" spans="1:6">
      <c r="A74" s="11">
        <v>19723</v>
      </c>
      <c r="B74" s="12" t="s">
        <v>42</v>
      </c>
      <c r="F74" s="13" t="str">
        <f t="array" ref="F74">IF(ROW()-1&gt;COUNTIF($B$2:$B$262,$C$3),"",INDEX($A$2:$A$262,SMALL(IF($B$2:$B$262=$C$3,ROW($A$2:$A$262),""),ROW()-1)))</f>
        <v/>
      </c>
    </row>
    <row r="75" spans="1:6">
      <c r="A75" s="11">
        <v>19633</v>
      </c>
      <c r="B75" s="12" t="s">
        <v>42</v>
      </c>
      <c r="F75" s="13" t="str">
        <f t="array" ref="F75">IF(ROW()-1&gt;COUNTIF($B$2:$B$262,$C$3),"",INDEX($A$2:$A$262,SMALL(IF($B$2:$B$262=$C$3,ROW($A$2:$A$262),""),ROW()-1)))</f>
        <v/>
      </c>
    </row>
    <row r="76" spans="1:6">
      <c r="A76" s="11" t="s">
        <v>64</v>
      </c>
      <c r="B76" s="12" t="s">
        <v>42</v>
      </c>
      <c r="F76" s="13" t="str">
        <f t="array" ref="F76">IF(ROW()-1&gt;COUNTIF($B$2:$B$262,$C$3),"",INDEX($A$2:$A$262,SMALL(IF($B$2:$B$262=$C$3,ROW($A$2:$A$262),""),ROW()-1)))</f>
        <v/>
      </c>
    </row>
    <row r="77" spans="1:6">
      <c r="A77" s="11">
        <v>19637</v>
      </c>
      <c r="B77" s="12" t="s">
        <v>42</v>
      </c>
      <c r="F77" s="13" t="str">
        <f t="array" ref="F77">IF(ROW()-1&gt;COUNTIF($B$2:$B$262,$C$3),"",INDEX($A$2:$A$262,SMALL(IF($B$2:$B$262=$C$3,ROW($A$2:$A$262),""),ROW()-1)))</f>
        <v/>
      </c>
    </row>
    <row r="78" spans="1:6">
      <c r="A78" s="11">
        <v>19651</v>
      </c>
      <c r="B78" s="12" t="s">
        <v>42</v>
      </c>
      <c r="F78" s="13" t="str">
        <f t="array" ref="F78">IF(ROW()-1&gt;COUNTIF($B$2:$B$262,$C$3),"",INDEX($A$2:$A$262,SMALL(IF($B$2:$B$262=$C$3,ROW($A$2:$A$262),""),ROW()-1)))</f>
        <v/>
      </c>
    </row>
    <row r="79" spans="1:6">
      <c r="A79" s="11" t="s">
        <v>65</v>
      </c>
      <c r="B79" s="12" t="s">
        <v>42</v>
      </c>
      <c r="F79" s="13" t="str">
        <f t="array" ref="F79">IF(ROW()-1&gt;COUNTIF($B$2:$B$262,$C$3),"",INDEX($A$2:$A$262,SMALL(IF($B$2:$B$262=$C$3,ROW($A$2:$A$262),""),ROW()-1)))</f>
        <v/>
      </c>
    </row>
    <row r="80" spans="1:6">
      <c r="A80" s="11">
        <v>19682</v>
      </c>
      <c r="B80" s="12" t="s">
        <v>42</v>
      </c>
      <c r="F80" s="13" t="str">
        <f t="array" ref="F80">IF(ROW()-1&gt;COUNTIF($B$2:$B$262,$C$3),"",INDEX($A$2:$A$262,SMALL(IF($B$2:$B$262=$C$3,ROW($A$2:$A$262),""),ROW()-1)))</f>
        <v/>
      </c>
    </row>
    <row r="81" spans="1:6">
      <c r="A81" s="11">
        <v>19690</v>
      </c>
      <c r="B81" s="12" t="s">
        <v>42</v>
      </c>
      <c r="F81" s="13" t="str">
        <f t="array" ref="F81">IF(ROW()-1&gt;COUNTIF($B$2:$B$262,$C$3),"",INDEX($A$2:$A$262,SMALL(IF($B$2:$B$262=$C$3,ROW($A$2:$A$262),""),ROW()-1)))</f>
        <v/>
      </c>
    </row>
    <row r="82" spans="1:6">
      <c r="A82" s="11">
        <v>19715</v>
      </c>
      <c r="B82" s="12" t="s">
        <v>42</v>
      </c>
      <c r="F82" s="13" t="str">
        <f t="array" ref="F82">IF(ROW()-1&gt;COUNTIF($B$2:$B$262,$C$3),"",INDEX($A$2:$A$262,SMALL(IF($B$2:$B$262=$C$3,ROW($A$2:$A$262),""),ROW()-1)))</f>
        <v/>
      </c>
    </row>
    <row r="83" spans="1:6">
      <c r="A83" s="11">
        <v>25008</v>
      </c>
      <c r="B83" s="12" t="s">
        <v>42</v>
      </c>
      <c r="F83" s="13" t="str">
        <f t="array" ref="F83">IF(ROW()-1&gt;COUNTIF($B$2:$B$262,$C$3),"",INDEX($A$2:$A$262,SMALL(IF($B$2:$B$262=$C$3,ROW($A$2:$A$262),""),ROW()-1)))</f>
        <v/>
      </c>
    </row>
    <row r="84" spans="1:6">
      <c r="A84" s="11">
        <v>25043</v>
      </c>
      <c r="B84" s="12" t="s">
        <v>42</v>
      </c>
      <c r="F84" s="13" t="str">
        <f t="array" ref="F84">IF(ROW()-1&gt;COUNTIF($B$2:$B$262,$C$3),"",INDEX($A$2:$A$262,SMALL(IF($B$2:$B$262=$C$3,ROW($A$2:$A$262),""),ROW()-1)))</f>
        <v/>
      </c>
    </row>
    <row r="85" spans="1:6">
      <c r="A85" s="11">
        <v>25130</v>
      </c>
      <c r="B85" s="12" t="s">
        <v>42</v>
      </c>
      <c r="F85" s="13" t="str">
        <f t="array" ref="F85">IF(ROW()-1&gt;COUNTIF($B$2:$B$262,$C$3),"",INDEX($A$2:$A$262,SMALL(IF($B$2:$B$262=$C$3,ROW($A$2:$A$262),""),ROW()-1)))</f>
        <v/>
      </c>
    </row>
    <row r="86" spans="1:6">
      <c r="A86" s="11">
        <v>25199</v>
      </c>
      <c r="B86" s="12" t="s">
        <v>42</v>
      </c>
      <c r="F86" s="13" t="str">
        <f t="array" ref="F86">IF(ROW()-1&gt;COUNTIF($B$2:$B$262,$C$3),"",INDEX($A$2:$A$262,SMALL(IF($B$2:$B$262=$C$3,ROW($A$2:$A$262),""),ROW()-1)))</f>
        <v/>
      </c>
    </row>
    <row r="87" spans="1:6">
      <c r="A87" s="11">
        <v>25272</v>
      </c>
      <c r="B87" s="12" t="s">
        <v>42</v>
      </c>
      <c r="F87" s="13" t="str">
        <f t="array" ref="F87">IF(ROW()-1&gt;COUNTIF($B$2:$B$262,$C$3),"",INDEX($A$2:$A$262,SMALL(IF($B$2:$B$262=$C$3,ROW($A$2:$A$262),""),ROW()-1)))</f>
        <v/>
      </c>
    </row>
    <row r="88" spans="1:6">
      <c r="A88" s="11">
        <v>25561</v>
      </c>
      <c r="B88" s="12" t="s">
        <v>42</v>
      </c>
      <c r="F88" s="13" t="str">
        <f t="array" ref="F88">IF(ROW()-1&gt;COUNTIF($B$2:$B$262,$C$3),"",INDEX($A$2:$A$262,SMALL(IF($B$2:$B$262=$C$3,ROW($A$2:$A$262),""),ROW()-1)))</f>
        <v/>
      </c>
    </row>
    <row r="89" spans="1:6">
      <c r="A89" s="11" t="s">
        <v>66</v>
      </c>
      <c r="B89" s="12" t="s">
        <v>42</v>
      </c>
      <c r="F89" s="13" t="str">
        <f t="array" ref="F89">IF(ROW()-1&gt;COUNTIF($B$2:$B$262,$C$3),"",INDEX($A$2:$A$262,SMALL(IF($B$2:$B$262=$C$3,ROW($A$2:$A$262),""),ROW()-1)))</f>
        <v/>
      </c>
    </row>
    <row r="90" spans="1:6">
      <c r="A90" s="11">
        <v>28524</v>
      </c>
      <c r="B90" s="12" t="s">
        <v>42</v>
      </c>
      <c r="F90" s="13" t="str">
        <f t="array" ref="F90">IF(ROW()-1&gt;COUNTIF($B$2:$B$262,$C$3),"",INDEX($A$2:$A$262,SMALL(IF($B$2:$B$262=$C$3,ROW($A$2:$A$262),""),ROW()-1)))</f>
        <v/>
      </c>
    </row>
    <row r="91" spans="1:6">
      <c r="A91" s="11" t="s">
        <v>67</v>
      </c>
      <c r="B91" s="12" t="s">
        <v>42</v>
      </c>
      <c r="F91" s="13" t="str">
        <f t="array" ref="F91">IF(ROW()-1&gt;COUNTIF($B$2:$B$262,$C$3),"",INDEX($A$2:$A$262,SMALL(IF($B$2:$B$262=$C$3,ROW($A$2:$A$262),""),ROW()-1)))</f>
        <v/>
      </c>
    </row>
    <row r="92" spans="1:6">
      <c r="A92" s="11">
        <v>28527</v>
      </c>
      <c r="B92" s="12" t="s">
        <v>42</v>
      </c>
      <c r="F92" s="13" t="str">
        <f t="array" ref="F92">IF(ROW()-1&gt;COUNTIF($B$2:$B$262,$C$3),"",INDEX($A$2:$A$262,SMALL(IF($B$2:$B$262=$C$3,ROW($A$2:$A$262),""),ROW()-1)))</f>
        <v/>
      </c>
    </row>
    <row r="93" spans="1:6">
      <c r="A93" s="11">
        <v>30169</v>
      </c>
      <c r="B93" s="12" t="s">
        <v>42</v>
      </c>
      <c r="F93" s="13" t="str">
        <f t="array" ref="F93">IF(ROW()-1&gt;COUNTIF($B$2:$B$262,$C$3),"",INDEX($A$2:$A$262,SMALL(IF($B$2:$B$262=$C$3,ROW($A$2:$A$262),""),ROW()-1)))</f>
        <v/>
      </c>
    </row>
    <row r="94" spans="1:6">
      <c r="A94" s="11">
        <v>30171</v>
      </c>
      <c r="B94" s="12" t="s">
        <v>42</v>
      </c>
      <c r="F94" s="13" t="str">
        <f t="array" ref="F94">IF(ROW()-1&gt;COUNTIF($B$2:$B$262,$C$3),"",INDEX($A$2:$A$262,SMALL(IF($B$2:$B$262=$C$3,ROW($A$2:$A$262),""),ROW()-1)))</f>
        <v/>
      </c>
    </row>
    <row r="95" spans="1:6">
      <c r="A95" s="11" t="s">
        <v>68</v>
      </c>
      <c r="B95" s="12" t="s">
        <v>42</v>
      </c>
      <c r="F95" s="13" t="str">
        <f t="array" ref="F95">IF(ROW()-1&gt;COUNTIF($B$2:$B$262,$C$3),"",INDEX($A$2:$A$262,SMALL(IF($B$2:$B$262=$C$3,ROW($A$2:$A$262),""),ROW()-1)))</f>
        <v/>
      </c>
    </row>
    <row r="96" spans="1:6">
      <c r="A96" s="11">
        <v>34701</v>
      </c>
      <c r="B96" s="12" t="s">
        <v>42</v>
      </c>
      <c r="F96" s="13" t="str">
        <f t="array" ref="F96">IF(ROW()-1&gt;COUNTIF($B$2:$B$262,$C$3),"",INDEX($A$2:$A$262,SMALL(IF($B$2:$B$262=$C$3,ROW($A$2:$A$262),""),ROW()-1)))</f>
        <v/>
      </c>
    </row>
    <row r="97" spans="1:6">
      <c r="A97" s="11">
        <v>34519</v>
      </c>
      <c r="B97" s="12" t="s">
        <v>42</v>
      </c>
      <c r="F97" s="13" t="str">
        <f t="array" ref="F97">IF(ROW()-1&gt;COUNTIF($B$2:$B$262,$C$3),"",INDEX($A$2:$A$262,SMALL(IF($B$2:$B$262=$C$3,ROW($A$2:$A$262),""),ROW()-1)))</f>
        <v/>
      </c>
    </row>
    <row r="98" spans="1:6">
      <c r="A98" s="11">
        <v>34535</v>
      </c>
      <c r="B98" s="12" t="s">
        <v>42</v>
      </c>
      <c r="F98" s="13" t="str">
        <f t="array" ref="F98">IF(ROW()-1&gt;COUNTIF($B$2:$B$262,$C$3),"",INDEX($A$2:$A$262,SMALL(IF($B$2:$B$262=$C$3,ROW($A$2:$A$262),""),ROW()-1)))</f>
        <v/>
      </c>
    </row>
    <row r="99" spans="1:6">
      <c r="A99" s="11">
        <v>43230</v>
      </c>
      <c r="B99" s="12" t="s">
        <v>42</v>
      </c>
      <c r="F99" s="13" t="str">
        <f t="array" ref="F99">IF(ROW()-1&gt;COUNTIF($B$2:$B$262,$C$3),"",INDEX($A$2:$A$262,SMALL(IF($B$2:$B$262=$C$3,ROW($A$2:$A$262),""),ROW()-1)))</f>
        <v/>
      </c>
    </row>
    <row r="100" spans="1:6">
      <c r="A100" s="11">
        <v>43550</v>
      </c>
      <c r="B100" s="12" t="s">
        <v>42</v>
      </c>
      <c r="F100" s="13" t="str">
        <f t="array" ref="F100">IF(ROW()-1&gt;COUNTIF($B$2:$B$262,$C$3),"",INDEX($A$2:$A$262,SMALL(IF($B$2:$B$262=$C$3,ROW($A$2:$A$262),""),ROW()-1)))</f>
        <v/>
      </c>
    </row>
    <row r="101" spans="1:6">
      <c r="A101" s="11">
        <v>43303</v>
      </c>
      <c r="B101" s="12" t="s">
        <v>42</v>
      </c>
      <c r="F101" s="13" t="str">
        <f t="array" ref="F101">IF(ROW()-1&gt;COUNTIF($B$2:$B$262,$C$3),"",INDEX($A$2:$A$262,SMALL(IF($B$2:$B$262=$C$3,ROW($A$2:$A$262),""),ROW()-1)))</f>
        <v/>
      </c>
    </row>
    <row r="102" spans="1:6">
      <c r="A102" s="11" t="s">
        <v>69</v>
      </c>
      <c r="B102" s="12" t="s">
        <v>70</v>
      </c>
      <c r="F102" s="13" t="str">
        <f t="array" ref="F102">IF(ROW()-1&gt;COUNTIF($B$2:$B$262,$C$3),"",INDEX($A$2:$A$262,SMALL(IF($B$2:$B$262=$C$3,ROW($A$2:$A$262),""),ROW()-1)))</f>
        <v/>
      </c>
    </row>
    <row r="103" spans="1:6">
      <c r="A103" s="11">
        <v>15091</v>
      </c>
      <c r="B103" s="12" t="s">
        <v>70</v>
      </c>
      <c r="F103" s="13" t="str">
        <f t="array" ref="F103">IF(ROW()-1&gt;COUNTIF($B$2:$B$262,$C$3),"",INDEX($A$2:$A$262,SMALL(IF($B$2:$B$262=$C$3,ROW($A$2:$A$262),""),ROW()-1)))</f>
        <v/>
      </c>
    </row>
    <row r="104" spans="1:6">
      <c r="A104" s="11" t="s">
        <v>71</v>
      </c>
      <c r="B104" s="12" t="s">
        <v>70</v>
      </c>
      <c r="F104" s="13" t="str">
        <f t="array" ref="F104">IF(ROW()-1&gt;COUNTIF($B$2:$B$262,$C$3),"",INDEX($A$2:$A$262,SMALL(IF($B$2:$B$262=$C$3,ROW($A$2:$A$262),""),ROW()-1)))</f>
        <v/>
      </c>
    </row>
    <row r="105" spans="1:6">
      <c r="A105" s="11" t="s">
        <v>72</v>
      </c>
      <c r="B105" s="12" t="s">
        <v>70</v>
      </c>
      <c r="F105" s="13" t="str">
        <f t="array" ref="F105">IF(ROW()-1&gt;COUNTIF($B$2:$B$262,$C$3),"",INDEX($A$2:$A$262,SMALL(IF($B$2:$B$262=$C$3,ROW($A$2:$A$262),""),ROW()-1)))</f>
        <v/>
      </c>
    </row>
    <row r="106" spans="1:6">
      <c r="A106" s="11">
        <v>15180</v>
      </c>
      <c r="B106" s="12" t="s">
        <v>70</v>
      </c>
      <c r="F106" s="13" t="str">
        <f t="array" ref="F106">IF(ROW()-1&gt;COUNTIF($B$2:$B$262,$C$3),"",INDEX($A$2:$A$262,SMALL(IF($B$2:$B$262=$C$3,ROW($A$2:$A$262),""),ROW()-1)))</f>
        <v/>
      </c>
    </row>
    <row r="107" spans="1:6">
      <c r="A107" s="11">
        <v>15705</v>
      </c>
      <c r="B107" s="12" t="s">
        <v>70</v>
      </c>
      <c r="F107" s="13" t="str">
        <f t="array" ref="F107">IF(ROW()-1&gt;COUNTIF($B$2:$B$262,$C$3),"",INDEX($A$2:$A$262,SMALL(IF($B$2:$B$262=$C$3,ROW($A$2:$A$262),""),ROW()-1)))</f>
        <v/>
      </c>
    </row>
    <row r="108" spans="1:6">
      <c r="A108" s="11">
        <v>15299</v>
      </c>
      <c r="B108" s="12" t="s">
        <v>70</v>
      </c>
      <c r="F108" s="13" t="str">
        <f t="array" ref="F108">IF(ROW()-1&gt;COUNTIF($B$2:$B$262,$C$3),"",INDEX($A$2:$A$262,SMALL(IF($B$2:$B$262=$C$3,ROW($A$2:$A$262),""),ROW()-1)))</f>
        <v/>
      </c>
    </row>
    <row r="109" spans="1:6">
      <c r="A109" s="11">
        <v>15298</v>
      </c>
      <c r="B109" s="12" t="s">
        <v>70</v>
      </c>
      <c r="F109" s="13" t="str">
        <f t="array" ref="F109">IF(ROW()-1&gt;COUNTIF($B$2:$B$262,$C$3),"",INDEX($A$2:$A$262,SMALL(IF($B$2:$B$262=$C$3,ROW($A$2:$A$262),""),ROW()-1)))</f>
        <v/>
      </c>
    </row>
    <row r="110" spans="1:6">
      <c r="A110" s="11">
        <v>16502</v>
      </c>
      <c r="B110" s="12" t="s">
        <v>70</v>
      </c>
      <c r="F110" s="13" t="str">
        <f t="array" ref="F110">IF(ROW()-1&gt;COUNTIF($B$2:$B$262,$C$3),"",INDEX($A$2:$A$262,SMALL(IF($B$2:$B$262=$C$3,ROW($A$2:$A$262),""),ROW()-1)))</f>
        <v/>
      </c>
    </row>
    <row r="111" spans="1:6">
      <c r="A111" s="11">
        <v>16013</v>
      </c>
      <c r="B111" s="12" t="s">
        <v>70</v>
      </c>
      <c r="F111" s="13" t="str">
        <f t="array" ref="F111">IF(ROW()-1&gt;COUNTIF($B$2:$B$262,$C$3),"",INDEX($A$2:$A$262,SMALL(IF($B$2:$B$262=$C$3,ROW($A$2:$A$262),""),ROW()-1)))</f>
        <v/>
      </c>
    </row>
    <row r="112" spans="1:6">
      <c r="A112" s="11" t="s">
        <v>73</v>
      </c>
      <c r="B112" s="12" t="s">
        <v>70</v>
      </c>
      <c r="F112" s="13" t="str">
        <f t="array" ref="F112">IF(ROW()-1&gt;COUNTIF($B$2:$B$262,$C$3),"",INDEX($A$2:$A$262,SMALL(IF($B$2:$B$262=$C$3,ROW($A$2:$A$262),""),ROW()-1)))</f>
        <v/>
      </c>
    </row>
    <row r="113" spans="1:6">
      <c r="A113" s="11">
        <v>16063</v>
      </c>
      <c r="B113" s="12" t="s">
        <v>70</v>
      </c>
      <c r="F113" s="13" t="str">
        <f t="array" ref="F113">IF(ROW()-1&gt;COUNTIF($B$2:$B$262,$C$3),"",INDEX($A$2:$A$262,SMALL(IF($B$2:$B$262=$C$3,ROW($A$2:$A$262),""),ROW()-1)))</f>
        <v/>
      </c>
    </row>
    <row r="114" spans="1:6">
      <c r="A114" s="11">
        <v>16080</v>
      </c>
      <c r="B114" s="12" t="s">
        <v>70</v>
      </c>
      <c r="F114" s="13" t="str">
        <f t="array" ref="F114">IF(ROW()-1&gt;COUNTIF($B$2:$B$262,$C$3),"",INDEX($A$2:$A$262,SMALL(IF($B$2:$B$262=$C$3,ROW($A$2:$A$262),""),ROW()-1)))</f>
        <v/>
      </c>
    </row>
    <row r="115" spans="1:6">
      <c r="A115" s="11">
        <v>16081</v>
      </c>
      <c r="B115" s="12" t="s">
        <v>70</v>
      </c>
      <c r="F115" s="13" t="str">
        <f t="array" ref="F115">IF(ROW()-1&gt;COUNTIF($B$2:$B$262,$C$3),"",INDEX($A$2:$A$262,SMALL(IF($B$2:$B$262=$C$3,ROW($A$2:$A$262),""),ROW()-1)))</f>
        <v/>
      </c>
    </row>
    <row r="116" spans="1:6">
      <c r="A116" s="11" t="s">
        <v>74</v>
      </c>
      <c r="B116" s="12" t="s">
        <v>70</v>
      </c>
      <c r="F116" s="13" t="str">
        <f t="array" ref="F116">IF(ROW()-1&gt;COUNTIF($B$2:$B$262,$C$3),"",INDEX($A$2:$A$262,SMALL(IF($B$2:$B$262=$C$3,ROW($A$2:$A$262),""),ROW()-1)))</f>
        <v/>
      </c>
    </row>
    <row r="117" spans="1:6">
      <c r="A117" s="11">
        <v>16096</v>
      </c>
      <c r="B117" s="12" t="s">
        <v>70</v>
      </c>
      <c r="F117" s="13" t="str">
        <f t="array" ref="F117">IF(ROW()-1&gt;COUNTIF($B$2:$B$262,$C$3),"",INDEX($A$2:$A$262,SMALL(IF($B$2:$B$262=$C$3,ROW($A$2:$A$262),""),ROW()-1)))</f>
        <v/>
      </c>
    </row>
    <row r="118" spans="1:6">
      <c r="A118" s="11">
        <v>16100</v>
      </c>
      <c r="B118" s="12" t="s">
        <v>70</v>
      </c>
      <c r="F118" s="13" t="str">
        <f t="array" ref="F118">IF(ROW()-1&gt;COUNTIF($B$2:$B$262,$C$3),"",INDEX($A$2:$A$262,SMALL(IF($B$2:$B$262=$C$3,ROW($A$2:$A$262),""),ROW()-1)))</f>
        <v/>
      </c>
    </row>
    <row r="119" spans="1:6">
      <c r="A119" s="11">
        <v>16114</v>
      </c>
      <c r="B119" s="12" t="s">
        <v>70</v>
      </c>
      <c r="F119" s="13" t="str">
        <f t="array" ref="F119">IF(ROW()-1&gt;COUNTIF($B$2:$B$262,$C$3),"",INDEX($A$2:$A$262,SMALL(IF($B$2:$B$262=$C$3,ROW($A$2:$A$262),""),ROW()-1)))</f>
        <v/>
      </c>
    </row>
    <row r="120" spans="1:6">
      <c r="A120" s="11">
        <v>16122</v>
      </c>
      <c r="B120" s="12" t="s">
        <v>70</v>
      </c>
      <c r="F120" s="13" t="str">
        <f t="array" ref="F120">IF(ROW()-1&gt;COUNTIF($B$2:$B$262,$C$3),"",INDEX($A$2:$A$262,SMALL(IF($B$2:$B$262=$C$3,ROW($A$2:$A$262),""),ROW()-1)))</f>
        <v/>
      </c>
    </row>
    <row r="121" spans="1:6">
      <c r="A121" s="11" t="s">
        <v>75</v>
      </c>
      <c r="B121" s="12" t="s">
        <v>70</v>
      </c>
      <c r="F121" s="13" t="str">
        <f t="array" ref="F121">IF(ROW()-1&gt;COUNTIF($B$2:$B$262,$C$3),"",INDEX($A$2:$A$262,SMALL(IF($B$2:$B$262=$C$3,ROW($A$2:$A$262),""),ROW()-1)))</f>
        <v/>
      </c>
    </row>
    <row r="122" spans="1:6">
      <c r="A122" s="11">
        <v>16166</v>
      </c>
      <c r="B122" s="12" t="s">
        <v>70</v>
      </c>
      <c r="F122" s="13" t="str">
        <f t="array" ref="F122">IF(ROW()-1&gt;COUNTIF($B$2:$B$262,$C$3),"",INDEX($A$2:$A$262,SMALL(IF($B$2:$B$262=$C$3,ROW($A$2:$A$262),""),ROW()-1)))</f>
        <v/>
      </c>
    </row>
    <row r="123" spans="1:6">
      <c r="A123" s="11">
        <v>16176</v>
      </c>
      <c r="B123" s="12" t="s">
        <v>70</v>
      </c>
      <c r="F123" s="13" t="str">
        <f t="array" ref="F123">IF(ROW()-1&gt;COUNTIF($B$2:$B$262,$C$3),"",INDEX($A$2:$A$262,SMALL(IF($B$2:$B$262=$C$3,ROW($A$2:$A$262),""),ROW()-1)))</f>
        <v/>
      </c>
    </row>
    <row r="124" spans="1:6">
      <c r="A124" s="11">
        <v>16183</v>
      </c>
      <c r="B124" s="12" t="s">
        <v>70</v>
      </c>
      <c r="F124" s="13" t="str">
        <f t="array" ref="F124">IF(ROW()-1&gt;COUNTIF($B$2:$B$262,$C$3),"",INDEX($A$2:$A$262,SMALL(IF($B$2:$B$262=$C$3,ROW($A$2:$A$262),""),ROW()-1)))</f>
        <v/>
      </c>
    </row>
    <row r="125" spans="1:6">
      <c r="A125" s="11">
        <v>16220</v>
      </c>
      <c r="B125" s="12" t="s">
        <v>70</v>
      </c>
      <c r="F125" s="13" t="str">
        <f t="array" ref="F125">IF(ROW()-1&gt;COUNTIF($B$2:$B$262,$C$3),"",INDEX($A$2:$A$262,SMALL(IF($B$2:$B$262=$C$3,ROW($A$2:$A$262),""),ROW()-1)))</f>
        <v/>
      </c>
    </row>
    <row r="126" spans="1:6">
      <c r="A126" s="11" t="s">
        <v>76</v>
      </c>
      <c r="B126" s="12" t="s">
        <v>70</v>
      </c>
      <c r="F126" s="13" t="str">
        <f t="array" ref="F126">IF(ROW()-1&gt;COUNTIF($B$2:$B$262,$C$3),"",INDEX($A$2:$A$262,SMALL(IF($B$2:$B$262=$C$3,ROW($A$2:$A$262),""),ROW()-1)))</f>
        <v/>
      </c>
    </row>
    <row r="127" spans="1:6">
      <c r="A127" s="11">
        <v>16233</v>
      </c>
      <c r="B127" s="12" t="s">
        <v>70</v>
      </c>
      <c r="F127" s="13" t="str">
        <f t="array" ref="F127">IF(ROW()-1&gt;COUNTIF($B$2:$B$262,$C$3),"",INDEX($A$2:$A$262,SMALL(IF($B$2:$B$262=$C$3,ROW($A$2:$A$262),""),ROW()-1)))</f>
        <v/>
      </c>
    </row>
    <row r="128" spans="1:6">
      <c r="A128" s="11">
        <v>16243</v>
      </c>
      <c r="B128" s="12" t="s">
        <v>70</v>
      </c>
      <c r="F128" s="13" t="str">
        <f t="array" ref="F128">IF(ROW()-1&gt;COUNTIF($B$2:$B$262,$C$3),"",INDEX($A$2:$A$262,SMALL(IF($B$2:$B$262=$C$3,ROW($A$2:$A$262),""),ROW()-1)))</f>
        <v/>
      </c>
    </row>
    <row r="129" spans="1:6">
      <c r="A129" s="11">
        <v>16247</v>
      </c>
      <c r="B129" s="12" t="s">
        <v>70</v>
      </c>
      <c r="F129" s="13" t="str">
        <f t="array" ref="F129">IF(ROW()-1&gt;COUNTIF($B$2:$B$262,$C$3),"",INDEX($A$2:$A$262,SMALL(IF($B$2:$B$262=$C$3,ROW($A$2:$A$262),""),ROW()-1)))</f>
        <v/>
      </c>
    </row>
    <row r="130" spans="1:6">
      <c r="A130" s="11">
        <v>16250</v>
      </c>
      <c r="B130" s="12" t="s">
        <v>70</v>
      </c>
      <c r="F130" s="13" t="str">
        <f t="array" ref="F130">IF(ROW()-1&gt;COUNTIF($B$2:$B$262,$C$3),"",INDEX($A$2:$A$262,SMALL(IF($B$2:$B$262=$C$3,ROW($A$2:$A$262),""),ROW()-1)))</f>
        <v/>
      </c>
    </row>
    <row r="131" spans="1:6">
      <c r="A131" s="11">
        <v>16270</v>
      </c>
      <c r="B131" s="12" t="s">
        <v>70</v>
      </c>
      <c r="F131" s="13" t="str">
        <f t="array" ref="F131">IF(ROW()-1&gt;COUNTIF($B$2:$B$262,$C$3),"",INDEX($A$2:$A$262,SMALL(IF($B$2:$B$262=$C$3,ROW($A$2:$A$262),""),ROW()-1)))</f>
        <v/>
      </c>
    </row>
    <row r="132" spans="1:6">
      <c r="A132" s="11" t="s">
        <v>77</v>
      </c>
      <c r="B132" s="12" t="s">
        <v>70</v>
      </c>
      <c r="F132" s="13" t="str">
        <f t="array" ref="F132">IF(ROW()-1&gt;COUNTIF($B$2:$B$262,$C$3),"",INDEX($A$2:$A$262,SMALL(IF($B$2:$B$262=$C$3,ROW($A$2:$A$262),""),ROW()-1)))</f>
        <v/>
      </c>
    </row>
    <row r="133" spans="1:6">
      <c r="A133" s="11">
        <v>16278</v>
      </c>
      <c r="B133" s="12" t="s">
        <v>70</v>
      </c>
      <c r="F133" s="13" t="str">
        <f t="array" ref="F133">IF(ROW()-1&gt;COUNTIF($B$2:$B$262,$C$3),"",INDEX($A$2:$A$262,SMALL(IF($B$2:$B$262=$C$3,ROW($A$2:$A$262),""),ROW()-1)))</f>
        <v/>
      </c>
    </row>
    <row r="134" spans="1:6">
      <c r="A134" s="11">
        <v>16283</v>
      </c>
      <c r="B134" s="12" t="s">
        <v>70</v>
      </c>
      <c r="F134" s="13" t="str">
        <f t="array" ref="F134">IF(ROW()-1&gt;COUNTIF($B$2:$B$262,$C$3),"",INDEX($A$2:$A$262,SMALL(IF($B$2:$B$262=$C$3,ROW($A$2:$A$262),""),ROW()-1)))</f>
        <v/>
      </c>
    </row>
    <row r="135" spans="1:6">
      <c r="A135" s="11">
        <v>16288</v>
      </c>
      <c r="B135" s="12" t="s">
        <v>70</v>
      </c>
      <c r="F135" s="13" t="str">
        <f t="array" ref="F135">IF(ROW()-1&gt;COUNTIF($B$2:$B$262,$C$3),"",INDEX($A$2:$A$262,SMALL(IF($B$2:$B$262=$C$3,ROW($A$2:$A$262),""),ROW()-1)))</f>
        <v/>
      </c>
    </row>
    <row r="136" spans="1:6">
      <c r="A136" s="11">
        <v>16289</v>
      </c>
      <c r="B136" s="12" t="s">
        <v>70</v>
      </c>
      <c r="F136" s="13" t="str">
        <f t="array" ref="F136">IF(ROW()-1&gt;COUNTIF($B$2:$B$262,$C$3),"",INDEX($A$2:$A$262,SMALL(IF($B$2:$B$262=$C$3,ROW($A$2:$A$262),""),ROW()-1)))</f>
        <v/>
      </c>
    </row>
    <row r="137" spans="1:6">
      <c r="A137" s="11">
        <v>16544</v>
      </c>
      <c r="B137" s="12" t="s">
        <v>70</v>
      </c>
      <c r="F137" s="13" t="str">
        <f t="array" ref="F137">IF(ROW()-1&gt;COUNTIF($B$2:$B$262,$C$3),"",INDEX($A$2:$A$262,SMALL(IF($B$2:$B$262=$C$3,ROW($A$2:$A$262),""),ROW()-1)))</f>
        <v/>
      </c>
    </row>
    <row r="138" spans="1:6">
      <c r="A138" s="11">
        <v>16545</v>
      </c>
      <c r="B138" s="12" t="s">
        <v>70</v>
      </c>
      <c r="F138" s="13" t="str">
        <f t="array" ref="F138">IF(ROW()-1&gt;COUNTIF($B$2:$B$262,$C$3),"",INDEX($A$2:$A$262,SMALL(IF($B$2:$B$262=$C$3,ROW($A$2:$A$262),""),ROW()-1)))</f>
        <v/>
      </c>
    </row>
    <row r="139" spans="1:6">
      <c r="A139" s="11">
        <v>16582</v>
      </c>
      <c r="B139" s="12" t="s">
        <v>70</v>
      </c>
      <c r="F139" s="13" t="str">
        <f t="array" ref="F139">IF(ROW()-1&gt;COUNTIF($B$2:$B$262,$C$3),"",INDEX($A$2:$A$262,SMALL(IF($B$2:$B$262=$C$3,ROW($A$2:$A$262),""),ROW()-1)))</f>
        <v/>
      </c>
    </row>
    <row r="140" spans="1:6">
      <c r="A140" s="11" t="s">
        <v>78</v>
      </c>
      <c r="B140" s="12" t="s">
        <v>70</v>
      </c>
      <c r="F140" s="13" t="str">
        <f t="array" ref="F140">IF(ROW()-1&gt;COUNTIF($B$2:$B$262,$C$3),"",INDEX($A$2:$A$262,SMALL(IF($B$2:$B$262=$C$3,ROW($A$2:$A$262),""),ROW()-1)))</f>
        <v/>
      </c>
    </row>
    <row r="141" spans="1:6">
      <c r="A141" s="11">
        <v>35566</v>
      </c>
      <c r="B141" s="12" t="s">
        <v>70</v>
      </c>
      <c r="F141" s="13" t="str">
        <f t="array" ref="F141">IF(ROW()-1&gt;COUNTIF($B$2:$B$262,$C$3),"",INDEX($A$2:$A$262,SMALL(IF($B$2:$B$262=$C$3,ROW($A$2:$A$262),""),ROW()-1)))</f>
        <v/>
      </c>
    </row>
    <row r="142" spans="1:6">
      <c r="A142" s="11">
        <v>35120</v>
      </c>
      <c r="B142" s="12" t="s">
        <v>70</v>
      </c>
      <c r="F142" s="13" t="str">
        <f t="array" ref="F142">IF(ROW()-1&gt;COUNTIF($B$2:$B$262,$C$3),"",INDEX($A$2:$A$262,SMALL(IF($B$2:$B$262=$C$3,ROW($A$2:$A$262),""),ROW()-1)))</f>
        <v/>
      </c>
    </row>
    <row r="143" spans="1:6">
      <c r="A143" s="11">
        <v>35202</v>
      </c>
      <c r="B143" s="12" t="s">
        <v>70</v>
      </c>
      <c r="F143" s="13" t="str">
        <f t="array" ref="F143">IF(ROW()-1&gt;COUNTIF($B$2:$B$262,$C$3),"",INDEX($A$2:$A$262,SMALL(IF($B$2:$B$262=$C$3,ROW($A$2:$A$262),""),ROW()-1)))</f>
        <v/>
      </c>
    </row>
    <row r="144" spans="1:6">
      <c r="A144" s="11">
        <v>16001</v>
      </c>
      <c r="B144" s="12" t="s">
        <v>79</v>
      </c>
      <c r="F144" s="13" t="str">
        <f t="array" ref="F144">IF(ROW()-1&gt;COUNTIF($B$2:$B$262,$C$3),"",INDEX($A$2:$A$262,SMALL(IF($B$2:$B$262=$C$3,ROW($A$2:$A$262),""),ROW()-1)))</f>
        <v/>
      </c>
    </row>
    <row r="145" spans="1:6">
      <c r="A145" s="11">
        <v>16083</v>
      </c>
      <c r="B145" s="12" t="s">
        <v>79</v>
      </c>
      <c r="F145" s="13" t="str">
        <f t="array" ref="F145">IF(ROW()-1&gt;COUNTIF($B$2:$B$262,$C$3),"",INDEX($A$2:$A$262,SMALL(IF($B$2:$B$262=$C$3,ROW($A$2:$A$262),""),ROW()-1)))</f>
        <v/>
      </c>
    </row>
    <row r="146" spans="1:6">
      <c r="A146" s="11">
        <v>16108</v>
      </c>
      <c r="B146" s="12" t="s">
        <v>79</v>
      </c>
      <c r="F146" s="13" t="str">
        <f t="array" ref="F146">IF(ROW()-1&gt;COUNTIF($B$2:$B$262,$C$3),"",INDEX($A$2:$A$262,SMALL(IF($B$2:$B$262=$C$3,ROW($A$2:$A$262),""),ROW()-1)))</f>
        <v/>
      </c>
    </row>
    <row r="147" spans="1:6">
      <c r="A147" s="11">
        <v>16113</v>
      </c>
      <c r="B147" s="12" t="s">
        <v>79</v>
      </c>
      <c r="F147" s="13" t="str">
        <f t="array" ref="F147">IF(ROW()-1&gt;COUNTIF($B$2:$B$262,$C$3),"",INDEX($A$2:$A$262,SMALL(IF($B$2:$B$262=$C$3,ROW($A$2:$A$262),""),ROW()-1)))</f>
        <v/>
      </c>
    </row>
    <row r="148" spans="1:6">
      <c r="A148" s="11" t="s">
        <v>80</v>
      </c>
      <c r="B148" s="12" t="s">
        <v>79</v>
      </c>
      <c r="F148" s="13" t="str">
        <f t="array" ref="F148">IF(ROW()-1&gt;COUNTIF($B$2:$B$262,$C$3),"",INDEX($A$2:$A$262,SMALL(IF($B$2:$B$262=$C$3,ROW($A$2:$A$262),""),ROW()-1)))</f>
        <v/>
      </c>
    </row>
    <row r="149" spans="1:6">
      <c r="A149" s="11">
        <v>16117</v>
      </c>
      <c r="B149" s="12" t="s">
        <v>79</v>
      </c>
      <c r="F149" s="13" t="str">
        <f t="array" ref="F149">IF(ROW()-1&gt;COUNTIF($B$2:$B$262,$C$3),"",INDEX($A$2:$A$262,SMALL(IF($B$2:$B$262=$C$3,ROW($A$2:$A$262),""),ROW()-1)))</f>
        <v/>
      </c>
    </row>
    <row r="150" spans="1:6">
      <c r="A150" s="11">
        <v>16135</v>
      </c>
      <c r="B150" s="12" t="s">
        <v>79</v>
      </c>
      <c r="F150" s="13" t="str">
        <f t="array" ref="F150">IF(ROW()-1&gt;COUNTIF($B$2:$B$262,$C$3),"",INDEX($A$2:$A$262,SMALL(IF($B$2:$B$262=$C$3,ROW($A$2:$A$262),""),ROW()-1)))</f>
        <v/>
      </c>
    </row>
    <row r="151" spans="1:6">
      <c r="A151" s="11">
        <v>16140</v>
      </c>
      <c r="B151" s="12" t="s">
        <v>79</v>
      </c>
      <c r="F151" s="13" t="str">
        <f t="array" ref="F151">IF(ROW()-1&gt;COUNTIF($B$2:$B$262,$C$3),"",INDEX($A$2:$A$262,SMALL(IF($B$2:$B$262=$C$3,ROW($A$2:$A$262),""),ROW()-1)))</f>
        <v/>
      </c>
    </row>
    <row r="152" spans="1:6">
      <c r="A152" s="11">
        <v>16148</v>
      </c>
      <c r="B152" s="12" t="s">
        <v>79</v>
      </c>
      <c r="F152" s="13" t="str">
        <f t="array" ref="F152">IF(ROW()-1&gt;COUNTIF($B$2:$B$262,$C$3),"",INDEX($A$2:$A$262,SMALL(IF($B$2:$B$262=$C$3,ROW($A$2:$A$262),""),ROW()-1)))</f>
        <v/>
      </c>
    </row>
    <row r="153" spans="1:6">
      <c r="A153" s="11">
        <v>16306</v>
      </c>
      <c r="B153" s="12" t="s">
        <v>79</v>
      </c>
      <c r="F153" s="13" t="str">
        <f t="array" ref="F153">IF(ROW()-1&gt;COUNTIF($B$2:$B$262,$C$3),"",INDEX($A$2:$A$262,SMALL(IF($B$2:$B$262=$C$3,ROW($A$2:$A$262),""),ROW()-1)))</f>
        <v/>
      </c>
    </row>
    <row r="154" spans="1:6">
      <c r="A154" s="11">
        <v>16150</v>
      </c>
      <c r="B154" s="12" t="s">
        <v>79</v>
      </c>
      <c r="F154" s="13" t="str">
        <f t="array" ref="F154">IF(ROW()-1&gt;COUNTIF($B$2:$B$262,$C$3),"",INDEX($A$2:$A$262,SMALL(IF($B$2:$B$262=$C$3,ROW($A$2:$A$262),""),ROW()-1)))</f>
        <v/>
      </c>
    </row>
    <row r="155" spans="1:6">
      <c r="A155" s="11" t="s">
        <v>81</v>
      </c>
      <c r="B155" s="12" t="s">
        <v>79</v>
      </c>
      <c r="F155" s="13" t="str">
        <f t="array" ref="F155">IF(ROW()-1&gt;COUNTIF($B$2:$B$262,$C$3),"",INDEX($A$2:$A$262,SMALL(IF($B$2:$B$262=$C$3,ROW($A$2:$A$262),""),ROW()-1)))</f>
        <v/>
      </c>
    </row>
    <row r="156" spans="1:6">
      <c r="A156" s="11">
        <v>16170</v>
      </c>
      <c r="B156" s="12" t="s">
        <v>79</v>
      </c>
      <c r="F156" s="13" t="str">
        <f t="array" ref="F156">IF(ROW()-1&gt;COUNTIF($B$2:$B$262,$C$3),"",INDEX($A$2:$A$262,SMALL(IF($B$2:$B$262=$C$3,ROW($A$2:$A$262),""),ROW()-1)))</f>
        <v/>
      </c>
    </row>
    <row r="157" spans="1:6">
      <c r="A157" s="11">
        <v>16194</v>
      </c>
      <c r="B157" s="12" t="s">
        <v>79</v>
      </c>
      <c r="F157" s="13" t="str">
        <f t="array" ref="F157">IF(ROW()-1&gt;COUNTIF($B$2:$B$262,$C$3),"",INDEX($A$2:$A$262,SMALL(IF($B$2:$B$262=$C$3,ROW($A$2:$A$262),""),ROW()-1)))</f>
        <v/>
      </c>
    </row>
    <row r="158" spans="1:6">
      <c r="A158" s="11">
        <v>16206</v>
      </c>
      <c r="B158" s="12" t="s">
        <v>79</v>
      </c>
      <c r="F158" s="13" t="str">
        <f t="array" ref="F158">IF(ROW()-1&gt;COUNTIF($B$2:$B$262,$C$3),"",INDEX($A$2:$A$262,SMALL(IF($B$2:$B$262=$C$3,ROW($A$2:$A$262),""),ROW()-1)))</f>
        <v/>
      </c>
    </row>
    <row r="159" spans="1:6">
      <c r="A159" s="11">
        <v>16708</v>
      </c>
      <c r="B159" s="12" t="s">
        <v>79</v>
      </c>
      <c r="F159" s="13" t="str">
        <f t="array" ref="F159">IF(ROW()-1&gt;COUNTIF($B$2:$B$262,$C$3),"",INDEX($A$2:$A$262,SMALL(IF($B$2:$B$262=$C$3,ROW($A$2:$A$262),""),ROW()-1)))</f>
        <v/>
      </c>
    </row>
    <row r="160" spans="1:6">
      <c r="A160" s="11">
        <v>16211</v>
      </c>
      <c r="B160" s="12" t="s">
        <v>79</v>
      </c>
      <c r="F160" s="13" t="str">
        <f t="array" ref="F160">IF(ROW()-1&gt;COUNTIF($B$2:$B$262,$C$3),"",INDEX($A$2:$A$262,SMALL(IF($B$2:$B$262=$C$3,ROW($A$2:$A$262),""),ROW()-1)))</f>
        <v/>
      </c>
    </row>
    <row r="161" spans="1:6">
      <c r="A161" s="11">
        <v>16237</v>
      </c>
      <c r="B161" s="12" t="s">
        <v>79</v>
      </c>
      <c r="F161" s="13" t="str">
        <f t="array" ref="F161">IF(ROW()-1&gt;COUNTIF($B$2:$B$262,$C$3),"",INDEX($A$2:$A$262,SMALL(IF($B$2:$B$262=$C$3,ROW($A$2:$A$262),""),ROW()-1)))</f>
        <v/>
      </c>
    </row>
    <row r="162" spans="1:6">
      <c r="A162" s="11">
        <v>16249</v>
      </c>
      <c r="B162" s="12" t="s">
        <v>79</v>
      </c>
      <c r="F162" s="13" t="str">
        <f t="array" ref="F162">IF(ROW()-1&gt;COUNTIF($B$2:$B$262,$C$3),"",INDEX($A$2:$A$262,SMALL(IF($B$2:$B$262=$C$3,ROW($A$2:$A$262),""),ROW()-1)))</f>
        <v/>
      </c>
    </row>
    <row r="163" spans="1:6">
      <c r="A163" s="11">
        <v>16762</v>
      </c>
      <c r="B163" s="12" t="s">
        <v>79</v>
      </c>
      <c r="F163" s="13" t="str">
        <f t="array" ref="F163">IF(ROW()-1&gt;COUNTIF($B$2:$B$262,$C$3),"",INDEX($A$2:$A$262,SMALL(IF($B$2:$B$262=$C$3,ROW($A$2:$A$262),""),ROW()-1)))</f>
        <v/>
      </c>
    </row>
    <row r="164" spans="1:6">
      <c r="A164" s="11">
        <v>16281</v>
      </c>
      <c r="B164" s="12" t="s">
        <v>79</v>
      </c>
      <c r="F164" s="13" t="str">
        <f t="array" ref="F164">IF(ROW()-1&gt;COUNTIF($B$2:$B$262,$C$3),"",INDEX($A$2:$A$262,SMALL(IF($B$2:$B$262=$C$3,ROW($A$2:$A$262),""),ROW()-1)))</f>
        <v/>
      </c>
    </row>
    <row r="165" spans="1:6">
      <c r="A165" s="11">
        <v>16507</v>
      </c>
      <c r="B165" s="12" t="s">
        <v>79</v>
      </c>
      <c r="F165" s="13" t="str">
        <f t="array" ref="F165">IF(ROW()-1&gt;COUNTIF($B$2:$B$262,$C$3),"",INDEX($A$2:$A$262,SMALL(IF($B$2:$B$262=$C$3,ROW($A$2:$A$262),""),ROW()-1)))</f>
        <v/>
      </c>
    </row>
    <row r="166" spans="1:6">
      <c r="A166" s="11" t="s">
        <v>82</v>
      </c>
      <c r="B166" s="12" t="s">
        <v>79</v>
      </c>
      <c r="F166" s="13" t="str">
        <f t="array" ref="F166">IF(ROW()-1&gt;COUNTIF($B$2:$B$262,$C$3),"",INDEX($A$2:$A$262,SMALL(IF($B$2:$B$262=$C$3,ROW($A$2:$A$262),""),ROW()-1)))</f>
        <v/>
      </c>
    </row>
    <row r="167" spans="1:6">
      <c r="A167" s="11">
        <v>16531</v>
      </c>
      <c r="B167" s="12" t="s">
        <v>79</v>
      </c>
      <c r="F167" s="13" t="str">
        <f t="array" ref="F167">IF(ROW()-1&gt;COUNTIF($B$2:$B$262,$C$3),"",INDEX($A$2:$A$262,SMALL(IF($B$2:$B$262=$C$3,ROW($A$2:$A$262),""),ROW()-1)))</f>
        <v/>
      </c>
    </row>
    <row r="168" spans="1:6">
      <c r="A168" s="11">
        <v>16570</v>
      </c>
      <c r="B168" s="12" t="s">
        <v>79</v>
      </c>
      <c r="F168" s="13" t="str">
        <f t="array" ref="F168">IF(ROW()-1&gt;COUNTIF($B$2:$B$262,$C$3),"",INDEX($A$2:$A$262,SMALL(IF($B$2:$B$262=$C$3,ROW($A$2:$A$262),""),ROW()-1)))</f>
        <v/>
      </c>
    </row>
    <row r="169" spans="1:6">
      <c r="A169" s="11">
        <v>16584</v>
      </c>
      <c r="B169" s="12" t="s">
        <v>79</v>
      </c>
      <c r="F169" s="13" t="str">
        <f t="array" ref="F169">IF(ROW()-1&gt;COUNTIF($B$2:$B$262,$C$3),"",INDEX($A$2:$A$262,SMALL(IF($B$2:$B$262=$C$3,ROW($A$2:$A$262),""),ROW()-1)))</f>
        <v/>
      </c>
    </row>
    <row r="170" spans="1:6">
      <c r="A170" s="11" t="s">
        <v>83</v>
      </c>
      <c r="B170" s="12" t="s">
        <v>79</v>
      </c>
      <c r="F170" s="13" t="str">
        <f t="array" ref="F170">IF(ROW()-1&gt;COUNTIF($B$2:$B$262,$C$3),"",INDEX($A$2:$A$262,SMALL(IF($B$2:$B$262=$C$3,ROW($A$2:$A$262),""),ROW()-1)))</f>
        <v/>
      </c>
    </row>
    <row r="171" spans="1:6">
      <c r="A171" s="11">
        <v>16638</v>
      </c>
      <c r="B171" s="12" t="s">
        <v>79</v>
      </c>
      <c r="F171" s="13" t="str">
        <f t="array" ref="F171">IF(ROW()-1&gt;COUNTIF($B$2:$B$262,$C$3),"",INDEX($A$2:$A$262,SMALL(IF($B$2:$B$262=$C$3,ROW($A$2:$A$262),""),ROW()-1)))</f>
        <v/>
      </c>
    </row>
    <row r="172" spans="1:6">
      <c r="A172" s="11">
        <v>16645</v>
      </c>
      <c r="B172" s="12" t="s">
        <v>79</v>
      </c>
      <c r="F172" s="13" t="str">
        <f t="array" ref="F172">IF(ROW()-1&gt;COUNTIF($B$2:$B$262,$C$3),"",INDEX($A$2:$A$262,SMALL(IF($B$2:$B$262=$C$3,ROW($A$2:$A$262),""),ROW()-1)))</f>
        <v/>
      </c>
    </row>
    <row r="173" spans="1:6">
      <c r="A173" s="11">
        <v>16656</v>
      </c>
      <c r="B173" s="12" t="s">
        <v>79</v>
      </c>
      <c r="F173" s="13" t="str">
        <f t="array" ref="F173">IF(ROW()-1&gt;COUNTIF($B$2:$B$262,$C$3),"",INDEX($A$2:$A$262,SMALL(IF($B$2:$B$262=$C$3,ROW($A$2:$A$262),""),ROW()-1)))</f>
        <v/>
      </c>
    </row>
    <row r="174" spans="1:6">
      <c r="A174" s="11" t="s">
        <v>84</v>
      </c>
      <c r="B174" s="12" t="s">
        <v>79</v>
      </c>
      <c r="F174" s="13" t="str">
        <f t="array" ref="F174">IF(ROW()-1&gt;COUNTIF($B$2:$B$262,$C$3),"",INDEX($A$2:$A$262,SMALL(IF($B$2:$B$262=$C$3,ROW($A$2:$A$262),""),ROW()-1)))</f>
        <v/>
      </c>
    </row>
    <row r="175" spans="1:6">
      <c r="A175" s="11">
        <v>42273</v>
      </c>
      <c r="B175" s="12" t="s">
        <v>79</v>
      </c>
      <c r="F175" s="13" t="str">
        <f t="array" ref="F175">IF(ROW()-1&gt;COUNTIF($B$2:$B$262,$C$3),"",INDEX($A$2:$A$262,SMALL(IF($B$2:$B$262=$C$3,ROW($A$2:$A$262),""),ROW()-1)))</f>
        <v/>
      </c>
    </row>
    <row r="176" spans="1:6">
      <c r="A176" s="11">
        <v>42775</v>
      </c>
      <c r="B176" s="12" t="s">
        <v>79</v>
      </c>
      <c r="F176" s="13" t="str">
        <f t="array" ref="F176">IF(ROW()-1&gt;COUNTIF($B$2:$B$262,$C$3),"",INDEX($A$2:$A$262,SMALL(IF($B$2:$B$262=$C$3,ROW($A$2:$A$262),""),ROW()-1)))</f>
        <v/>
      </c>
    </row>
    <row r="177" spans="1:6">
      <c r="A177" s="11">
        <v>42506</v>
      </c>
      <c r="B177" s="12" t="s">
        <v>79</v>
      </c>
      <c r="F177" s="13" t="str">
        <f t="array" ref="F177">IF(ROW()-1&gt;COUNTIF($B$2:$B$262,$C$3),"",INDEX($A$2:$A$262,SMALL(IF($B$2:$B$262=$C$3,ROW($A$2:$A$262),""),ROW()-1)))</f>
        <v/>
      </c>
    </row>
    <row r="178" spans="1:6">
      <c r="A178" s="11" t="s">
        <v>85</v>
      </c>
      <c r="B178" s="12" t="s">
        <v>86</v>
      </c>
      <c r="F178" s="13" t="str">
        <f t="array" ref="F178">IF(ROW()-1&gt;COUNTIF($B$2:$B$262,$C$3),"",INDEX($A$2:$A$262,SMALL(IF($B$2:$B$262=$C$3,ROW($A$2:$A$262),""),ROW()-1)))</f>
        <v/>
      </c>
    </row>
    <row r="179" spans="1:6">
      <c r="A179" s="11" t="s">
        <v>87</v>
      </c>
      <c r="B179" s="12" t="s">
        <v>86</v>
      </c>
      <c r="F179" s="13" t="str">
        <f t="array" ref="F179">IF(ROW()-1&gt;COUNTIF($B$2:$B$262,$C$3),"",INDEX($A$2:$A$262,SMALL(IF($B$2:$B$262=$C$3,ROW($A$2:$A$262),""),ROW()-1)))</f>
        <v/>
      </c>
    </row>
    <row r="180" spans="1:6">
      <c r="A180" s="11" t="s">
        <v>88</v>
      </c>
      <c r="B180" s="12" t="s">
        <v>86</v>
      </c>
      <c r="F180" s="13" t="str">
        <f t="array" ref="F180">IF(ROW()-1&gt;COUNTIF($B$2:$B$262,$C$3),"",INDEX($A$2:$A$262,SMALL(IF($B$2:$B$262=$C$3,ROW($A$2:$A$262),""),ROW()-1)))</f>
        <v/>
      </c>
    </row>
    <row r="181" spans="1:6">
      <c r="A181" s="11" t="s">
        <v>89</v>
      </c>
      <c r="B181" s="12" t="s">
        <v>86</v>
      </c>
      <c r="F181" s="13" t="str">
        <f t="array" ref="F181">IF(ROW()-1&gt;COUNTIF($B$2:$B$262,$C$3),"",INDEX($A$2:$A$262,SMALL(IF($B$2:$B$262=$C$3,ROW($A$2:$A$262),""),ROW()-1)))</f>
        <v/>
      </c>
    </row>
    <row r="182" spans="1:6">
      <c r="A182" s="11" t="s">
        <v>90</v>
      </c>
      <c r="B182" s="12" t="s">
        <v>86</v>
      </c>
      <c r="F182" s="13" t="str">
        <f t="array" ref="F182">IF(ROW()-1&gt;COUNTIF($B$2:$B$262,$C$3),"",INDEX($A$2:$A$262,SMALL(IF($B$2:$B$262=$C$3,ROW($A$2:$A$262),""),ROW()-1)))</f>
        <v/>
      </c>
    </row>
    <row r="183" spans="1:6">
      <c r="A183" s="11" t="s">
        <v>91</v>
      </c>
      <c r="B183" s="12" t="s">
        <v>86</v>
      </c>
      <c r="F183" s="13" t="str">
        <f t="array" ref="F183">IF(ROW()-1&gt;COUNTIF($B$2:$B$262,$C$3),"",INDEX($A$2:$A$262,SMALL(IF($B$2:$B$262=$C$3,ROW($A$2:$A$262),""),ROW()-1)))</f>
        <v/>
      </c>
    </row>
    <row r="184" spans="1:6">
      <c r="A184" s="11" t="s">
        <v>92</v>
      </c>
      <c r="B184" s="12" t="s">
        <v>86</v>
      </c>
      <c r="F184" s="13" t="str">
        <f t="array" ref="F184">IF(ROW()-1&gt;COUNTIF($B$2:$B$262,$C$3),"",INDEX($A$2:$A$262,SMALL(IF($B$2:$B$262=$C$3,ROW($A$2:$A$262),""),ROW()-1)))</f>
        <v/>
      </c>
    </row>
    <row r="185" spans="1:6">
      <c r="A185" s="11" t="s">
        <v>93</v>
      </c>
      <c r="B185" s="12" t="s">
        <v>86</v>
      </c>
      <c r="F185" s="13" t="str">
        <f t="array" ref="F185">IF(ROW()-1&gt;COUNTIF($B$2:$B$262,$C$3),"",INDEX($A$2:$A$262,SMALL(IF($B$2:$B$262=$C$3,ROW($A$2:$A$262),""),ROW()-1)))</f>
        <v/>
      </c>
    </row>
    <row r="186" spans="1:6">
      <c r="A186" s="11" t="s">
        <v>94</v>
      </c>
      <c r="B186" s="12" t="s">
        <v>86</v>
      </c>
      <c r="F186" s="13" t="str">
        <f t="array" ref="F186">IF(ROW()-1&gt;COUNTIF($B$2:$B$262,$C$3),"",INDEX($A$2:$A$262,SMALL(IF($B$2:$B$262=$C$3,ROW($A$2:$A$262),""),ROW()-1)))</f>
        <v/>
      </c>
    </row>
    <row r="187" spans="1:6">
      <c r="A187" s="11" t="s">
        <v>95</v>
      </c>
      <c r="B187" s="12" t="s">
        <v>86</v>
      </c>
      <c r="F187" s="13" t="str">
        <f t="array" ref="F187">IF(ROW()-1&gt;COUNTIF($B$2:$B$262,$C$3),"",INDEX($A$2:$A$262,SMALL(IF($B$2:$B$262=$C$3,ROW($A$2:$A$262),""),ROW()-1)))</f>
        <v/>
      </c>
    </row>
    <row r="188" spans="1:6">
      <c r="A188" s="11" t="s">
        <v>96</v>
      </c>
      <c r="B188" s="12" t="s">
        <v>86</v>
      </c>
      <c r="F188" s="13" t="str">
        <f t="array" ref="F188">IF(ROW()-1&gt;COUNTIF($B$2:$B$262,$C$3),"",INDEX($A$2:$A$262,SMALL(IF($B$2:$B$262=$C$3,ROW($A$2:$A$262),""),ROW()-1)))</f>
        <v/>
      </c>
    </row>
    <row r="189" spans="1:6">
      <c r="A189" s="11" t="s">
        <v>97</v>
      </c>
      <c r="B189" s="12" t="s">
        <v>86</v>
      </c>
      <c r="F189" s="13" t="str">
        <f t="array" ref="F189">IF(ROW()-1&gt;COUNTIF($B$2:$B$262,$C$3),"",INDEX($A$2:$A$262,SMALL(IF($B$2:$B$262=$C$3,ROW($A$2:$A$262),""),ROW()-1)))</f>
        <v/>
      </c>
    </row>
    <row r="190" spans="1:6">
      <c r="A190" s="11" t="s">
        <v>98</v>
      </c>
      <c r="B190" s="12" t="s">
        <v>86</v>
      </c>
      <c r="F190" s="13" t="str">
        <f t="array" ref="F190">IF(ROW()-1&gt;COUNTIF($B$2:$B$262,$C$3),"",INDEX($A$2:$A$262,SMALL(IF($B$2:$B$262=$C$3,ROW($A$2:$A$262),""),ROW()-1)))</f>
        <v/>
      </c>
    </row>
    <row r="191" spans="1:6">
      <c r="A191" s="11" t="s">
        <v>99</v>
      </c>
      <c r="B191" s="12" t="s">
        <v>86</v>
      </c>
      <c r="F191" s="13" t="str">
        <f t="array" ref="F191">IF(ROW()-1&gt;COUNTIF($B$2:$B$262,$C$3),"",INDEX($A$2:$A$262,SMALL(IF($B$2:$B$262=$C$3,ROW($A$2:$A$262),""),ROW()-1)))</f>
        <v/>
      </c>
    </row>
    <row r="192" spans="1:6">
      <c r="A192" s="11">
        <v>17571</v>
      </c>
      <c r="B192" s="12" t="s">
        <v>86</v>
      </c>
      <c r="F192" s="13" t="str">
        <f t="array" ref="F192">IF(ROW()-1&gt;COUNTIF($B$2:$B$262,$C$3),"",INDEX($A$2:$A$262,SMALL(IF($B$2:$B$262=$C$3,ROW($A$2:$A$262),""),ROW()-1)))</f>
        <v/>
      </c>
    </row>
    <row r="193" spans="1:6">
      <c r="A193" s="11" t="s">
        <v>100</v>
      </c>
      <c r="B193" s="12" t="s">
        <v>86</v>
      </c>
      <c r="F193" s="13" t="str">
        <f t="array" ref="F193">IF(ROW()-1&gt;COUNTIF($B$2:$B$262,$C$3),"",INDEX($A$2:$A$262,SMALL(IF($B$2:$B$262=$C$3,ROW($A$2:$A$262),""),ROW()-1)))</f>
        <v/>
      </c>
    </row>
    <row r="194" spans="1:6">
      <c r="A194" s="11">
        <v>17149</v>
      </c>
      <c r="B194" s="12" t="s">
        <v>86</v>
      </c>
      <c r="F194" s="13" t="str">
        <f t="array" ref="F194">IF(ROW()-1&gt;COUNTIF($B$2:$B$262,$C$3),"",INDEX($A$2:$A$262,SMALL(IF($B$2:$B$262=$C$3,ROW($A$2:$A$262),""),ROW()-1)))</f>
        <v/>
      </c>
    </row>
    <row r="195" spans="1:6">
      <c r="A195" s="11">
        <v>17305</v>
      </c>
      <c r="B195" s="12" t="s">
        <v>86</v>
      </c>
      <c r="F195" s="13" t="str">
        <f t="array" ref="F195">IF(ROW()-1&gt;COUNTIF($B$2:$B$262,$C$3),"",INDEX($A$2:$A$262,SMALL(IF($B$2:$B$262=$C$3,ROW($A$2:$A$262),""),ROW()-1)))</f>
        <v/>
      </c>
    </row>
    <row r="196" spans="1:6">
      <c r="A196" s="11">
        <v>26672</v>
      </c>
      <c r="B196" s="12" t="s">
        <v>86</v>
      </c>
      <c r="F196" s="13" t="str">
        <f t="array" ref="F196">IF(ROW()-1&gt;COUNTIF($B$2:$B$262,$C$3),"",INDEX($A$2:$A$262,SMALL(IF($B$2:$B$262=$C$3,ROW($A$2:$A$262),""),ROW()-1)))</f>
        <v/>
      </c>
    </row>
    <row r="197" spans="1:6">
      <c r="A197" s="11">
        <v>38286</v>
      </c>
      <c r="B197" s="12" t="s">
        <v>86</v>
      </c>
      <c r="F197" s="13" t="str">
        <f t="array" ref="F197">IF(ROW()-1&gt;COUNTIF($B$2:$B$262,$C$3),"",INDEX($A$2:$A$262,SMALL(IF($B$2:$B$262=$C$3,ROW($A$2:$A$262),""),ROW()-1)))</f>
        <v/>
      </c>
    </row>
    <row r="198" spans="1:6">
      <c r="A198" s="11">
        <v>44728</v>
      </c>
      <c r="B198" s="12" t="s">
        <v>86</v>
      </c>
      <c r="F198" s="13" t="str">
        <f t="array" ref="F198">IF(ROW()-1&gt;COUNTIF($B$2:$B$262,$C$3),"",INDEX($A$2:$A$262,SMALL(IF($B$2:$B$262=$C$3,ROW($A$2:$A$262),""),ROW()-1)))</f>
        <v/>
      </c>
    </row>
    <row r="199" spans="1:6">
      <c r="A199" s="11">
        <v>44235</v>
      </c>
      <c r="B199" s="12" t="s">
        <v>86</v>
      </c>
      <c r="F199" s="13" t="str">
        <f t="array" ref="F199">IF(ROW()-1&gt;COUNTIF($B$2:$B$262,$C$3),"",INDEX($A$2:$A$262,SMALL(IF($B$2:$B$262=$C$3,ROW($A$2:$A$262),""),ROW()-1)))</f>
        <v/>
      </c>
    </row>
    <row r="200" spans="1:6">
      <c r="A200" s="11">
        <v>44268</v>
      </c>
      <c r="B200" s="12" t="s">
        <v>86</v>
      </c>
      <c r="F200" s="13" t="str">
        <f t="array" ref="F200">IF(ROW()-1&gt;COUNTIF($B$2:$B$262,$C$3),"",INDEX($A$2:$A$262,SMALL(IF($B$2:$B$262=$C$3,ROW($A$2:$A$262),""),ROW()-1)))</f>
        <v/>
      </c>
    </row>
    <row r="201" spans="1:6">
      <c r="A201" s="11">
        <v>44598</v>
      </c>
      <c r="B201" s="12" t="s">
        <v>86</v>
      </c>
      <c r="F201" s="13" t="str">
        <f t="array" ref="F201">IF(ROW()-1&gt;COUNTIF($B$2:$B$262,$C$3),"",INDEX($A$2:$A$262,SMALL(IF($B$2:$B$262=$C$3,ROW($A$2:$A$262),""),ROW()-1)))</f>
        <v/>
      </c>
    </row>
    <row r="202" spans="1:6">
      <c r="A202" s="11" t="s">
        <v>101</v>
      </c>
      <c r="B202" s="12" t="s">
        <v>86</v>
      </c>
      <c r="F202" s="13" t="str">
        <f t="array" ref="F202">IF(ROW()-1&gt;COUNTIF($B$2:$B$262,$C$3),"",INDEX($A$2:$A$262,SMALL(IF($B$2:$B$262=$C$3,ROW($A$2:$A$262),""),ROW()-1)))</f>
        <v/>
      </c>
    </row>
    <row r="203" spans="1:6">
      <c r="A203" s="11" t="s">
        <v>102</v>
      </c>
      <c r="B203" s="12" t="s">
        <v>86</v>
      </c>
      <c r="F203" s="13" t="str">
        <f t="array" ref="F203">IF(ROW()-1&gt;COUNTIF($B$2:$B$262,$C$3),"",INDEX($A$2:$A$262,SMALL(IF($B$2:$B$262=$C$3,ROW($A$2:$A$262),""),ROW()-1)))</f>
        <v/>
      </c>
    </row>
    <row r="204" spans="1:6">
      <c r="A204" s="11" t="s">
        <v>103</v>
      </c>
      <c r="B204" s="12" t="s">
        <v>86</v>
      </c>
      <c r="F204" s="13" t="str">
        <f t="array" ref="F204">IF(ROW()-1&gt;COUNTIF($B$2:$B$262,$C$3),"",INDEX($A$2:$A$262,SMALL(IF($B$2:$B$262=$C$3,ROW($A$2:$A$262),""),ROW()-1)))</f>
        <v/>
      </c>
    </row>
    <row r="205" spans="1:6">
      <c r="A205" s="11">
        <v>47157</v>
      </c>
      <c r="B205" s="12" t="s">
        <v>86</v>
      </c>
      <c r="F205" s="13" t="str">
        <f t="array" ref="F205">IF(ROW()-1&gt;COUNTIF($B$2:$B$262,$C$3),"",INDEX($A$2:$A$262,SMALL(IF($B$2:$B$262=$C$3,ROW($A$2:$A$262),""),ROW()-1)))</f>
        <v/>
      </c>
    </row>
    <row r="206" spans="1:6">
      <c r="A206" s="11">
        <v>47557</v>
      </c>
      <c r="B206" s="12" t="s">
        <v>86</v>
      </c>
      <c r="F206" s="13" t="str">
        <f t="array" ref="F206">IF(ROW()-1&gt;COUNTIF($B$2:$B$262,$C$3),"",INDEX($A$2:$A$262,SMALL(IF($B$2:$B$262=$C$3,ROW($A$2:$A$262),""),ROW()-1)))</f>
        <v/>
      </c>
    </row>
    <row r="207" spans="1:6">
      <c r="A207" s="11" t="s">
        <v>104</v>
      </c>
      <c r="B207" s="12" t="s">
        <v>105</v>
      </c>
      <c r="F207" s="13" t="str">
        <f t="array" ref="F207">IF(ROW()-1&gt;COUNTIF($B$2:$B$262,$C$3),"",INDEX($A$2:$A$262,SMALL(IF($B$2:$B$262=$C$3,ROW($A$2:$A$262),""),ROW()-1)))</f>
        <v/>
      </c>
    </row>
    <row r="208" spans="1:6">
      <c r="A208" s="11">
        <v>14028</v>
      </c>
      <c r="B208" s="12" t="s">
        <v>105</v>
      </c>
      <c r="F208" s="13" t="str">
        <f t="array" ref="F208">IF(ROW()-1&gt;COUNTIF($B$2:$B$262,$C$3),"",INDEX($A$2:$A$262,SMALL(IF($B$2:$B$262=$C$3,ROW($A$2:$A$262),""),ROW()-1)))</f>
        <v/>
      </c>
    </row>
    <row r="209" spans="1:6">
      <c r="A209" s="11">
        <v>14089</v>
      </c>
      <c r="B209" s="12" t="s">
        <v>105</v>
      </c>
      <c r="F209" s="13" t="str">
        <f t="array" ref="F209">IF(ROW()-1&gt;COUNTIF($B$2:$B$262,$C$3),"",INDEX($A$2:$A$262,SMALL(IF($B$2:$B$262=$C$3,ROW($A$2:$A$262),""),ROW()-1)))</f>
        <v/>
      </c>
    </row>
    <row r="210" spans="1:6">
      <c r="A210" s="11">
        <v>22047</v>
      </c>
      <c r="B210" s="12" t="s">
        <v>105</v>
      </c>
      <c r="F210" s="13" t="str">
        <f t="array" ref="F210">IF(ROW()-1&gt;COUNTIF($B$2:$B$262,$C$3),"",INDEX($A$2:$A$262,SMALL(IF($B$2:$B$262=$C$3,ROW($A$2:$A$262),""),ROW()-1)))</f>
        <v/>
      </c>
    </row>
    <row r="211" spans="1:6">
      <c r="A211" s="11">
        <v>22255</v>
      </c>
      <c r="B211" s="12" t="s">
        <v>105</v>
      </c>
      <c r="F211" s="13" t="str">
        <f t="array" ref="F211">IF(ROW()-1&gt;COUNTIF($B$2:$B$262,$C$3),"",INDEX($A$2:$A$262,SMALL(IF($B$2:$B$262=$C$3,ROW($A$2:$A$262),""),ROW()-1)))</f>
        <v/>
      </c>
    </row>
    <row r="212" spans="1:6">
      <c r="A212" s="11">
        <v>27009</v>
      </c>
      <c r="B212" s="12" t="s">
        <v>105</v>
      </c>
      <c r="F212" s="13" t="str">
        <f t="array" ref="F212">IF(ROW()-1&gt;COUNTIF($B$2:$B$262,$C$3),"",INDEX($A$2:$A$262,SMALL(IF($B$2:$B$262=$C$3,ROW($A$2:$A$262),""),ROW()-1)))</f>
        <v/>
      </c>
    </row>
    <row r="213" spans="1:6">
      <c r="A213" s="11">
        <v>27121</v>
      </c>
      <c r="B213" s="12" t="s">
        <v>105</v>
      </c>
      <c r="F213" s="13" t="str">
        <f t="array" ref="F213">IF(ROW()-1&gt;COUNTIF($B$2:$B$262,$C$3),"",INDEX($A$2:$A$262,SMALL(IF($B$2:$B$262=$C$3,ROW($A$2:$A$262),""),ROW()-1)))</f>
        <v/>
      </c>
    </row>
    <row r="214" spans="1:6">
      <c r="A214" s="11" t="s">
        <v>106</v>
      </c>
      <c r="B214" s="12" t="s">
        <v>105</v>
      </c>
      <c r="F214" s="13" t="str">
        <f t="array" ref="F214">IF(ROW()-1&gt;COUNTIF($B$2:$B$262,$C$3),"",INDEX($A$2:$A$262,SMALL(IF($B$2:$B$262=$C$3,ROW($A$2:$A$262),""),ROW()-1)))</f>
        <v/>
      </c>
    </row>
    <row r="215" spans="1:6">
      <c r="A215" s="11">
        <v>27259</v>
      </c>
      <c r="B215" s="12" t="s">
        <v>105</v>
      </c>
      <c r="F215" s="13" t="str">
        <f t="array" ref="F215">IF(ROW()-1&gt;COUNTIF($B$2:$B$262,$C$3),"",INDEX($A$2:$A$262,SMALL(IF($B$2:$B$262=$C$3,ROW($A$2:$A$262),""),ROW()-1)))</f>
        <v/>
      </c>
    </row>
    <row r="216" spans="1:6">
      <c r="A216" s="11">
        <v>27665</v>
      </c>
      <c r="B216" s="12" t="s">
        <v>105</v>
      </c>
      <c r="F216" s="13" t="str">
        <f t="array" ref="F216">IF(ROW()-1&gt;COUNTIF($B$2:$B$262,$C$3),"",INDEX($A$2:$A$262,SMALL(IF($B$2:$B$262=$C$3,ROW($A$2:$A$262),""),ROW()-1)))</f>
        <v/>
      </c>
    </row>
    <row r="217" spans="1:6">
      <c r="A217" s="11" t="s">
        <v>107</v>
      </c>
      <c r="B217" s="12" t="s">
        <v>105</v>
      </c>
      <c r="F217" s="13" t="str">
        <f t="array" ref="F217">IF(ROW()-1&gt;COUNTIF($B$2:$B$262,$C$3),"",INDEX($A$2:$A$262,SMALL(IF($B$2:$B$262=$C$3,ROW($A$2:$A$262),""),ROW()-1)))</f>
        <v/>
      </c>
    </row>
    <row r="218" spans="1:6">
      <c r="A218" s="11">
        <v>29074</v>
      </c>
      <c r="B218" s="12" t="s">
        <v>105</v>
      </c>
      <c r="F218" s="13" t="str">
        <f t="array" ref="F218">IF(ROW()-1&gt;COUNTIF($B$2:$B$262,$C$3),"",INDEX($A$2:$A$262,SMALL(IF($B$2:$B$262=$C$3,ROW($A$2:$A$262),""),ROW()-1)))</f>
        <v/>
      </c>
    </row>
    <row r="219" spans="1:6">
      <c r="A219" s="11" t="s">
        <v>108</v>
      </c>
      <c r="B219" s="12" t="s">
        <v>105</v>
      </c>
      <c r="F219" s="13" t="str">
        <f t="array" ref="F219">IF(ROW()-1&gt;COUNTIF($B$2:$B$262,$C$3),"",INDEX($A$2:$A$262,SMALL(IF($B$2:$B$262=$C$3,ROW($A$2:$A$262),""),ROW()-1)))</f>
        <v/>
      </c>
    </row>
    <row r="220" spans="1:6">
      <c r="A220" s="11">
        <v>29558</v>
      </c>
      <c r="B220" s="12" t="s">
        <v>105</v>
      </c>
      <c r="F220" s="13" t="str">
        <f t="array" ref="F220">IF(ROW()-1&gt;COUNTIF($B$2:$B$262,$C$3),"",INDEX($A$2:$A$262,SMALL(IF($B$2:$B$262=$C$3,ROW($A$2:$A$262),""),ROW()-1)))</f>
        <v/>
      </c>
    </row>
    <row r="221" spans="1:6">
      <c r="A221" s="11">
        <v>31012</v>
      </c>
      <c r="B221" s="12" t="s">
        <v>105</v>
      </c>
      <c r="F221" s="13" t="str">
        <f t="array" ref="F221">IF(ROW()-1&gt;COUNTIF($B$2:$B$262,$C$3),"",INDEX($A$2:$A$262,SMALL(IF($B$2:$B$262=$C$3,ROW($A$2:$A$262),""),ROW()-1)))</f>
        <v/>
      </c>
    </row>
    <row r="222" spans="1:6">
      <c r="A222" s="11">
        <v>31014</v>
      </c>
      <c r="B222" s="12" t="s">
        <v>105</v>
      </c>
      <c r="F222" s="13" t="str">
        <f t="array" ref="F222">IF(ROW()-1&gt;COUNTIF($B$2:$B$262,$C$3),"",INDEX($A$2:$A$262,SMALL(IF($B$2:$B$262=$C$3,ROW($A$2:$A$262),""),ROW()-1)))</f>
        <v/>
      </c>
    </row>
    <row r="223" spans="1:6">
      <c r="A223" s="11" t="s">
        <v>109</v>
      </c>
      <c r="B223" s="12" t="s">
        <v>105</v>
      </c>
      <c r="F223" s="13" t="str">
        <f t="array" ref="F223">IF(ROW()-1&gt;COUNTIF($B$2:$B$262,$C$3),"",INDEX($A$2:$A$262,SMALL(IF($B$2:$B$262=$C$3,ROW($A$2:$A$262),""),ROW()-1)))</f>
        <v/>
      </c>
    </row>
    <row r="224" spans="1:6">
      <c r="A224" s="11">
        <v>31042</v>
      </c>
      <c r="B224" s="12" t="s">
        <v>105</v>
      </c>
      <c r="F224" s="13" t="str">
        <f t="array" ref="F224">IF(ROW()-1&gt;COUNTIF($B$2:$B$262,$C$3),"",INDEX($A$2:$A$262,SMALL(IF($B$2:$B$262=$C$3,ROW($A$2:$A$262),""),ROW()-1)))</f>
        <v/>
      </c>
    </row>
    <row r="225" spans="1:6">
      <c r="A225" s="11">
        <v>31062</v>
      </c>
      <c r="B225" s="12" t="s">
        <v>105</v>
      </c>
      <c r="F225" s="13" t="str">
        <f t="array" ref="F225">IF(ROW()-1&gt;COUNTIF($B$2:$B$262,$C$3),"",INDEX($A$2:$A$262,SMALL(IF($B$2:$B$262=$C$3,ROW($A$2:$A$262),""),ROW()-1)))</f>
        <v/>
      </c>
    </row>
    <row r="226" spans="1:6">
      <c r="A226" s="11" t="s">
        <v>110</v>
      </c>
      <c r="B226" s="12" t="s">
        <v>105</v>
      </c>
      <c r="F226" s="13" t="str">
        <f t="array" ref="F226">IF(ROW()-1&gt;COUNTIF($B$2:$B$262,$C$3),"",INDEX($A$2:$A$262,SMALL(IF($B$2:$B$262=$C$3,ROW($A$2:$A$262),""),ROW()-1)))</f>
        <v/>
      </c>
    </row>
    <row r="227" spans="1:6">
      <c r="A227" s="11">
        <v>31078</v>
      </c>
      <c r="B227" s="12" t="s">
        <v>105</v>
      </c>
      <c r="F227" s="13" t="str">
        <f t="array" ref="F227">IF(ROW()-1&gt;COUNTIF($B$2:$B$262,$C$3),"",INDEX($A$2:$A$262,SMALL(IF($B$2:$B$262=$C$3,ROW($A$2:$A$262),""),ROW()-1)))</f>
        <v/>
      </c>
    </row>
    <row r="228" spans="1:6">
      <c r="A228" s="11">
        <v>29254</v>
      </c>
      <c r="B228" s="12" t="s">
        <v>105</v>
      </c>
      <c r="F228" s="13" t="str">
        <f t="array" ref="F228">IF(ROW()-1&gt;COUNTIF($B$2:$B$262,$C$3),"",INDEX($A$2:$A$262,SMALL(IF($B$2:$B$262=$C$3,ROW($A$2:$A$262),""),ROW()-1)))</f>
        <v/>
      </c>
    </row>
    <row r="229" spans="1:6">
      <c r="A229" s="11">
        <v>31636</v>
      </c>
      <c r="B229" s="12" t="s">
        <v>105</v>
      </c>
      <c r="F229" s="13" t="str">
        <f t="array" ref="F229">IF(ROW()-1&gt;COUNTIF($B$2:$B$262,$C$3),"",INDEX($A$2:$A$262,SMALL(IF($B$2:$B$262=$C$3,ROW($A$2:$A$262),""),ROW()-1)))</f>
        <v/>
      </c>
    </row>
    <row r="230" spans="1:6">
      <c r="A230" s="11">
        <v>31200</v>
      </c>
      <c r="B230" s="12" t="s">
        <v>105</v>
      </c>
      <c r="F230" s="13" t="str">
        <f t="array" ref="F230">IF(ROW()-1&gt;COUNTIF($B$2:$B$262,$C$3),"",INDEX($A$2:$A$262,SMALL(IF($B$2:$B$262=$C$3,ROW($A$2:$A$262),""),ROW()-1)))</f>
        <v/>
      </c>
    </row>
    <row r="231" spans="1:6">
      <c r="A231" s="11" t="s">
        <v>111</v>
      </c>
      <c r="B231" s="12" t="s">
        <v>105</v>
      </c>
      <c r="F231" s="13" t="str">
        <f t="array" ref="F231">IF(ROW()-1&gt;COUNTIF($B$2:$B$262,$C$3),"",INDEX($A$2:$A$262,SMALL(IF($B$2:$B$262=$C$3,ROW($A$2:$A$262),""),ROW()-1)))</f>
        <v/>
      </c>
    </row>
    <row r="232" spans="1:6">
      <c r="A232" s="11">
        <v>31212</v>
      </c>
      <c r="B232" s="12" t="s">
        <v>105</v>
      </c>
      <c r="F232" s="13" t="str">
        <f t="array" ref="F232">IF(ROW()-1&gt;COUNTIF($B$2:$B$262,$C$3),"",INDEX($A$2:$A$262,SMALL(IF($B$2:$B$262=$C$3,ROW($A$2:$A$262),""),ROW()-1)))</f>
        <v/>
      </c>
    </row>
    <row r="233" spans="1:6">
      <c r="A233" s="11">
        <v>31213</v>
      </c>
      <c r="B233" s="12" t="s">
        <v>105</v>
      </c>
      <c r="F233" s="13" t="str">
        <f t="array" ref="F233">IF(ROW()-1&gt;COUNTIF($B$2:$B$262,$C$3),"",INDEX($A$2:$A$262,SMALL(IF($B$2:$B$262=$C$3,ROW($A$2:$A$262),""),ROW()-1)))</f>
        <v/>
      </c>
    </row>
    <row r="234" spans="1:6">
      <c r="A234" s="11">
        <v>31236</v>
      </c>
      <c r="B234" s="12" t="s">
        <v>105</v>
      </c>
      <c r="F234" s="13" t="str">
        <f t="array" ref="F234">IF(ROW()-1&gt;COUNTIF($B$2:$B$262,$C$3),"",INDEX($A$2:$A$262,SMALL(IF($B$2:$B$262=$C$3,ROW($A$2:$A$262),""),ROW()-1)))</f>
        <v/>
      </c>
    </row>
    <row r="235" spans="1:6">
      <c r="A235" s="11">
        <v>31265</v>
      </c>
      <c r="B235" s="12" t="s">
        <v>105</v>
      </c>
      <c r="F235" s="13" t="str">
        <f t="array" ref="F235">IF(ROW()-1&gt;COUNTIF($B$2:$B$262,$C$3),"",INDEX($A$2:$A$262,SMALL(IF($B$2:$B$262=$C$3,ROW($A$2:$A$262),""),ROW()-1)))</f>
        <v/>
      </c>
    </row>
    <row r="236" spans="1:6">
      <c r="A236" s="11">
        <v>31295</v>
      </c>
      <c r="B236" s="12" t="s">
        <v>105</v>
      </c>
      <c r="F236" s="13" t="str">
        <f t="array" ref="F236">IF(ROW()-1&gt;COUNTIF($B$2:$B$262,$C$3),"",INDEX($A$2:$A$262,SMALL(IF($B$2:$B$262=$C$3,ROW($A$2:$A$262),""),ROW()-1)))</f>
        <v/>
      </c>
    </row>
    <row r="237" spans="1:6">
      <c r="A237" s="11">
        <v>31309</v>
      </c>
      <c r="B237" s="12" t="s">
        <v>105</v>
      </c>
      <c r="F237" s="13" t="str">
        <f t="array" ref="F237">IF(ROW()-1&gt;COUNTIF($B$2:$B$262,$C$3),"",INDEX($A$2:$A$262,SMALL(IF($B$2:$B$262=$C$3,ROW($A$2:$A$262),""),ROW()-1)))</f>
        <v/>
      </c>
    </row>
    <row r="238" spans="1:6">
      <c r="A238" s="11">
        <v>31515</v>
      </c>
      <c r="B238" s="12" t="s">
        <v>105</v>
      </c>
      <c r="F238" s="13" t="str">
        <f t="array" ref="F238">IF(ROW()-1&gt;COUNTIF($B$2:$B$262,$C$3),"",INDEX($A$2:$A$262,SMALL(IF($B$2:$B$262=$C$3,ROW($A$2:$A$262),""),ROW()-1)))</f>
        <v/>
      </c>
    </row>
    <row r="239" spans="1:6">
      <c r="A239" s="11">
        <v>31530</v>
      </c>
      <c r="B239" s="12" t="s">
        <v>105</v>
      </c>
      <c r="F239" s="13" t="str">
        <f t="array" ref="F239">IF(ROW()-1&gt;COUNTIF($B$2:$B$262,$C$3),"",INDEX($A$2:$A$262,SMALL(IF($B$2:$B$262=$C$3,ROW($A$2:$A$262),""),ROW()-1)))</f>
        <v/>
      </c>
    </row>
    <row r="240" spans="1:6">
      <c r="A240" s="11">
        <v>31569</v>
      </c>
      <c r="B240" s="12" t="s">
        <v>105</v>
      </c>
      <c r="F240" s="13" t="str">
        <f t="array" ref="F240">IF(ROW()-1&gt;COUNTIF($B$2:$B$262,$C$3),"",INDEX($A$2:$A$262,SMALL(IF($B$2:$B$262=$C$3,ROW($A$2:$A$262),""),ROW()-1)))</f>
        <v/>
      </c>
    </row>
    <row r="241" spans="1:6">
      <c r="A241" s="11">
        <v>31576</v>
      </c>
      <c r="B241" s="12" t="s">
        <v>105</v>
      </c>
      <c r="F241" s="13" t="str">
        <f t="array" ref="F241">IF(ROW()-1&gt;COUNTIF($B$2:$B$262,$C$3),"",INDEX($A$2:$A$262,SMALL(IF($B$2:$B$262=$C$3,ROW($A$2:$A$262),""),ROW()-1)))</f>
        <v/>
      </c>
    </row>
    <row r="242" spans="1:6">
      <c r="A242" s="11">
        <v>31592</v>
      </c>
      <c r="B242" s="12" t="s">
        <v>105</v>
      </c>
      <c r="F242" s="13" t="str">
        <f t="array" ref="F242">IF(ROW()-1&gt;COUNTIF($B$2:$B$262,$C$3),"",INDEX($A$2:$A$262,SMALL(IF($B$2:$B$262=$C$3,ROW($A$2:$A$262),""),ROW()-1)))</f>
        <v/>
      </c>
    </row>
    <row r="243" spans="1:6">
      <c r="A243" s="11" t="s">
        <v>112</v>
      </c>
      <c r="B243" s="12" t="s">
        <v>105</v>
      </c>
      <c r="F243" s="13" t="str">
        <f t="array" ref="F243">IF(ROW()-1&gt;COUNTIF($B$2:$B$262,$C$3),"",INDEX($A$2:$A$262,SMALL(IF($B$2:$B$262=$C$3,ROW($A$2:$A$262),""),ROW()-1)))</f>
        <v/>
      </c>
    </row>
    <row r="244" spans="1:6">
      <c r="A244" s="11">
        <v>31686</v>
      </c>
      <c r="B244" s="12" t="s">
        <v>105</v>
      </c>
      <c r="F244" s="13" t="str">
        <f t="array" ref="F244">IF(ROW()-1&gt;COUNTIF($B$2:$B$262,$C$3),"",INDEX($A$2:$A$262,SMALL(IF($B$2:$B$262=$C$3,ROW($A$2:$A$262),""),ROW()-1)))</f>
        <v/>
      </c>
    </row>
    <row r="245" spans="1:6">
      <c r="A245" s="11">
        <v>48526</v>
      </c>
      <c r="B245" s="12" t="s">
        <v>105</v>
      </c>
      <c r="F245" s="13" t="str">
        <f t="array" ref="F245">IF(ROW()-1&gt;COUNTIF($B$2:$B$262,$C$3),"",INDEX($A$2:$A$262,SMALL(IF($B$2:$B$262=$C$3,ROW($A$2:$A$262),""),ROW()-1)))</f>
        <v/>
      </c>
    </row>
    <row r="246" spans="1:6">
      <c r="A246" s="11" t="s">
        <v>113</v>
      </c>
      <c r="B246" s="12" t="s">
        <v>105</v>
      </c>
      <c r="F246" s="13" t="str">
        <f t="array" ref="F246">IF(ROW()-1&gt;COUNTIF($B$2:$B$262,$C$3),"",INDEX($A$2:$A$262,SMALL(IF($B$2:$B$262=$C$3,ROW($A$2:$A$262),""),ROW()-1)))</f>
        <v/>
      </c>
    </row>
    <row r="247" spans="1:6">
      <c r="A247" s="11" t="s">
        <v>114</v>
      </c>
      <c r="B247" s="12" t="s">
        <v>115</v>
      </c>
      <c r="F247" s="13" t="str">
        <f t="array" ref="F247">IF(ROW()-1&gt;COUNTIF($B$2:$B$262,$C$3),"",INDEX($A$2:$A$262,SMALL(IF($B$2:$B$262=$C$3,ROW($A$2:$A$262),""),ROW()-1)))</f>
        <v/>
      </c>
    </row>
    <row r="248" spans="1:6">
      <c r="A248" s="11" t="s">
        <v>116</v>
      </c>
      <c r="B248" s="12" t="s">
        <v>115</v>
      </c>
      <c r="F248" s="13" t="str">
        <f t="array" ref="F248">IF(ROW()-1&gt;COUNTIF($B$2:$B$262,$C$3),"",INDEX($A$2:$A$262,SMALL(IF($B$2:$B$262=$C$3,ROW($A$2:$A$262),""),ROW()-1)))</f>
        <v/>
      </c>
    </row>
    <row r="249" spans="1:6">
      <c r="A249" s="11">
        <v>13017</v>
      </c>
      <c r="B249" s="12" t="s">
        <v>115</v>
      </c>
      <c r="F249" s="13" t="str">
        <f t="array" ref="F249">IF(ROW()-1&gt;COUNTIF($B$2:$B$262,$C$3),"",INDEX($A$2:$A$262,SMALL(IF($B$2:$B$262=$C$3,ROW($A$2:$A$262),""),ROW()-1)))</f>
        <v/>
      </c>
    </row>
    <row r="250" spans="1:6">
      <c r="A250" s="11" t="s">
        <v>117</v>
      </c>
      <c r="B250" s="12" t="s">
        <v>115</v>
      </c>
      <c r="F250" s="13" t="str">
        <f t="array" ref="F250">IF(ROW()-1&gt;COUNTIF($B$2:$B$262,$C$3),"",INDEX($A$2:$A$262,SMALL(IF($B$2:$B$262=$C$3,ROW($A$2:$A$262),""),ROW()-1)))</f>
        <v/>
      </c>
    </row>
    <row r="251" spans="1:6">
      <c r="A251" s="11">
        <v>13034</v>
      </c>
      <c r="B251" s="12" t="s">
        <v>115</v>
      </c>
      <c r="F251" s="13" t="str">
        <f t="array" ref="F251">IF(ROW()-1&gt;COUNTIF($B$2:$B$262,$C$3),"",INDEX($A$2:$A$262,SMALL(IF($B$2:$B$262=$C$3,ROW($A$2:$A$262),""),ROW()-1)))</f>
        <v/>
      </c>
    </row>
    <row r="252" spans="1:6">
      <c r="A252" s="11">
        <v>13079</v>
      </c>
      <c r="B252" s="12" t="s">
        <v>115</v>
      </c>
      <c r="F252" s="13" t="str">
        <f t="array" ref="F252">IF(ROW()-1&gt;COUNTIF($B$2:$B$262,$C$3),"",INDEX($A$2:$A$262,SMALL(IF($B$2:$B$262=$C$3,ROW($A$2:$A$262),""),ROW()-1)))</f>
        <v/>
      </c>
    </row>
    <row r="253" spans="1:6">
      <c r="A253" s="11">
        <v>13103</v>
      </c>
      <c r="B253" s="12" t="s">
        <v>115</v>
      </c>
      <c r="F253" s="13" t="str">
        <f t="array" ref="F253">IF(ROW()-1&gt;COUNTIF($B$2:$B$262,$C$3),"",INDEX($A$2:$A$262,SMALL(IF($B$2:$B$262=$C$3,ROW($A$2:$A$262),""),ROW()-1)))</f>
        <v/>
      </c>
    </row>
    <row r="254" spans="1:6">
      <c r="A254" s="11" t="s">
        <v>118</v>
      </c>
      <c r="B254" s="12" t="s">
        <v>115</v>
      </c>
      <c r="F254" s="13" t="str">
        <f t="array" ref="F254">IF(ROW()-1&gt;COUNTIF($B$2:$B$262,$C$3),"",INDEX($A$2:$A$262,SMALL(IF($B$2:$B$262=$C$3,ROW($A$2:$A$262),""),ROW()-1)))</f>
        <v/>
      </c>
    </row>
    <row r="255" spans="1:6">
      <c r="A255" s="11">
        <v>13155</v>
      </c>
      <c r="B255" s="12" t="s">
        <v>115</v>
      </c>
      <c r="F255" s="13" t="str">
        <f t="array" ref="F255">IF(ROW()-1&gt;COUNTIF($B$2:$B$262,$C$3),"",INDEX($A$2:$A$262,SMALL(IF($B$2:$B$262=$C$3,ROW($A$2:$A$262),""),ROW()-1)))</f>
        <v/>
      </c>
    </row>
    <row r="256" spans="1:6">
      <c r="A256" s="11">
        <v>13173</v>
      </c>
      <c r="B256" s="12" t="s">
        <v>115</v>
      </c>
      <c r="F256" s="13" t="str">
        <f t="array" ref="F256">IF(ROW()-1&gt;COUNTIF($B$2:$B$262,$C$3),"",INDEX($A$2:$A$262,SMALL(IF($B$2:$B$262=$C$3,ROW($A$2:$A$262),""),ROW()-1)))</f>
        <v/>
      </c>
    </row>
    <row r="257" spans="1:6">
      <c r="A257" s="11">
        <v>13518</v>
      </c>
      <c r="B257" s="12" t="s">
        <v>115</v>
      </c>
      <c r="F257" s="13" t="str">
        <f t="array" ref="F257">IF(ROW()-1&gt;COUNTIF($B$2:$B$262,$C$3),"",INDEX($A$2:$A$262,SMALL(IF($B$2:$B$262=$C$3,ROW($A$2:$A$262),""),ROW()-1)))</f>
        <v/>
      </c>
    </row>
    <row r="258" spans="1:6">
      <c r="A258" s="11">
        <v>20073</v>
      </c>
      <c r="B258" s="12" t="s">
        <v>115</v>
      </c>
      <c r="F258" s="13" t="str">
        <f t="array" ref="F258">IF(ROW()-1&gt;COUNTIF($B$2:$B$262,$C$3),"",INDEX($A$2:$A$262,SMALL(IF($B$2:$B$262=$C$3,ROW($A$2:$A$262),""),ROW()-1)))</f>
        <v/>
      </c>
    </row>
    <row r="259" spans="1:6">
      <c r="A259" s="11">
        <v>37197</v>
      </c>
      <c r="B259" s="12" t="s">
        <v>115</v>
      </c>
      <c r="F259" s="13" t="str">
        <f t="array" ref="F259">IF(ROW()-1&gt;COUNTIF($B$2:$B$262,$C$3),"",INDEX($A$2:$A$262,SMALL(IF($B$2:$B$262=$C$3,ROW($A$2:$A$262),""),ROW()-1)))</f>
        <v/>
      </c>
    </row>
    <row r="260" spans="1:6">
      <c r="A260" s="11" t="s">
        <v>119</v>
      </c>
      <c r="B260" s="12" t="s">
        <v>115</v>
      </c>
      <c r="F260" s="13" t="str">
        <f t="array" ref="F260">IF(ROW()-1&gt;COUNTIF($B$2:$B$262,$C$3),"",INDEX($A$2:$A$262,SMALL(IF($B$2:$B$262=$C$3,ROW($A$2:$A$262),""),ROW()-1)))</f>
        <v/>
      </c>
    </row>
    <row r="261" spans="1:6">
      <c r="A261" s="11">
        <v>46258</v>
      </c>
      <c r="B261" s="12" t="s">
        <v>115</v>
      </c>
      <c r="F261" s="13" t="str">
        <f t="array" ref="F261">IF(ROW()-1&gt;COUNTIF($B$2:$B$262,$C$3),"",INDEX($A$2:$A$262,SMALL(IF($B$2:$B$262=$C$3,ROW($A$2:$A$262),""),ROW()-1)))</f>
        <v/>
      </c>
    </row>
    <row r="262" spans="1:6">
      <c r="A262" s="11">
        <v>46304</v>
      </c>
      <c r="B262" s="12" t="s">
        <v>115</v>
      </c>
      <c r="F262" s="13" t="str">
        <f t="array" ref="F262">IF(ROW()-1&gt;COUNTIF($B$2:$B$262,$C$3),"",INDEX($A$2:$A$262,SMALL(IF($B$2:$B$262=$C$3,ROW($A$2:$A$262),""),ROW()-1)))</f>
        <v/>
      </c>
    </row>
    <row r="271" spans="1:6">
      <c r="A271" s="11" t="s">
        <v>72</v>
      </c>
    </row>
    <row r="272" spans="1:6">
      <c r="A272" s="11" t="s">
        <v>72</v>
      </c>
    </row>
    <row r="273" spans="1:1">
      <c r="A273" s="11" t="s">
        <v>72</v>
      </c>
    </row>
    <row r="274" spans="1:1">
      <c r="A274" s="11" t="s">
        <v>72</v>
      </c>
    </row>
    <row r="275" spans="1:1">
      <c r="A275" s="11" t="s">
        <v>72</v>
      </c>
    </row>
    <row r="276" spans="1:1">
      <c r="A276" s="11" t="s">
        <v>72</v>
      </c>
    </row>
    <row r="277" spans="1:1">
      <c r="A277" s="11" t="s">
        <v>72</v>
      </c>
    </row>
    <row r="278" spans="1:1">
      <c r="A278" s="11" t="s">
        <v>72</v>
      </c>
    </row>
    <row r="279" spans="1:1">
      <c r="A279" s="11" t="s">
        <v>72</v>
      </c>
    </row>
    <row r="280" spans="1:1">
      <c r="A280" s="11" t="s">
        <v>72</v>
      </c>
    </row>
    <row r="281" spans="1:1">
      <c r="A281" s="11" t="s">
        <v>72</v>
      </c>
    </row>
    <row r="282" spans="1:1">
      <c r="A282" s="11" t="s">
        <v>72</v>
      </c>
    </row>
    <row r="283" spans="1:1">
      <c r="A283" s="11" t="s">
        <v>72</v>
      </c>
    </row>
    <row r="284" spans="1:1">
      <c r="A284" s="11" t="s">
        <v>72</v>
      </c>
    </row>
    <row r="285" spans="1:1">
      <c r="A285" s="11" t="s">
        <v>72</v>
      </c>
    </row>
    <row r="286" spans="1:1">
      <c r="A286" s="11" t="s">
        <v>72</v>
      </c>
    </row>
    <row r="287" spans="1:1">
      <c r="A287" s="11" t="s">
        <v>72</v>
      </c>
    </row>
    <row r="288" spans="1:1">
      <c r="A288" s="11" t="s">
        <v>72</v>
      </c>
    </row>
    <row r="289" spans="1:1">
      <c r="A289" s="11" t="s">
        <v>72</v>
      </c>
    </row>
    <row r="290" spans="1:1">
      <c r="A290" s="11" t="s">
        <v>72</v>
      </c>
    </row>
    <row r="291" spans="1:1">
      <c r="A291" s="11" t="s">
        <v>72</v>
      </c>
    </row>
    <row r="292" spans="1:1">
      <c r="A292" s="11" t="s">
        <v>72</v>
      </c>
    </row>
    <row r="293" spans="1:1">
      <c r="A293" s="11" t="s">
        <v>72</v>
      </c>
    </row>
    <row r="294" spans="1:1">
      <c r="A294" s="11" t="s">
        <v>72</v>
      </c>
    </row>
    <row r="295" spans="1:1">
      <c r="A295" s="11" t="s">
        <v>72</v>
      </c>
    </row>
    <row r="296" spans="1:1">
      <c r="A296" s="11" t="s">
        <v>72</v>
      </c>
    </row>
    <row r="297" spans="1:1">
      <c r="A297" s="11" t="s">
        <v>72</v>
      </c>
    </row>
    <row r="298" spans="1:1">
      <c r="A298" s="11" t="s">
        <v>72</v>
      </c>
    </row>
    <row r="299" spans="1:1">
      <c r="A299" s="11" t="s">
        <v>72</v>
      </c>
    </row>
    <row r="300" spans="1:1">
      <c r="A300" s="11" t="s">
        <v>72</v>
      </c>
    </row>
    <row r="301" spans="1:1">
      <c r="A301" s="11" t="s">
        <v>72</v>
      </c>
    </row>
    <row r="302" spans="1:1">
      <c r="A302" s="11" t="s">
        <v>72</v>
      </c>
    </row>
    <row r="303" spans="1:1">
      <c r="A303" s="11" t="s">
        <v>72</v>
      </c>
    </row>
    <row r="304" spans="1:1">
      <c r="A304" s="11" t="s">
        <v>72</v>
      </c>
    </row>
    <row r="305" spans="1:1">
      <c r="A305" s="11" t="s">
        <v>72</v>
      </c>
    </row>
    <row r="306" spans="1:1">
      <c r="A306" s="11" t="s">
        <v>72</v>
      </c>
    </row>
    <row r="307" spans="1:1">
      <c r="A307" s="11" t="s">
        <v>72</v>
      </c>
    </row>
    <row r="308" spans="1:1">
      <c r="A308" s="11" t="s">
        <v>72</v>
      </c>
    </row>
    <row r="309" spans="1:1">
      <c r="A309" s="11" t="s">
        <v>72</v>
      </c>
    </row>
    <row r="310" spans="1:1">
      <c r="A310" s="11" t="s">
        <v>72</v>
      </c>
    </row>
    <row r="311" spans="1:1">
      <c r="A311" s="11" t="s">
        <v>72</v>
      </c>
    </row>
    <row r="312" spans="1:1">
      <c r="A312" s="11" t="s">
        <v>72</v>
      </c>
    </row>
    <row r="313" spans="1:1">
      <c r="A313" s="11" t="s">
        <v>72</v>
      </c>
    </row>
    <row r="314" spans="1:1">
      <c r="A314" s="11" t="s">
        <v>72</v>
      </c>
    </row>
    <row r="315" spans="1:1">
      <c r="A315" s="11" t="s">
        <v>72</v>
      </c>
    </row>
    <row r="316" spans="1:1">
      <c r="A316" s="11" t="s">
        <v>72</v>
      </c>
    </row>
    <row r="317" spans="1:1">
      <c r="A317" s="11" t="s">
        <v>72</v>
      </c>
    </row>
    <row r="318" spans="1:1">
      <c r="A318" s="11" t="s">
        <v>72</v>
      </c>
    </row>
    <row r="319" spans="1:1">
      <c r="A319" s="11" t="s">
        <v>72</v>
      </c>
    </row>
    <row r="320" spans="1:1">
      <c r="A320" s="11" t="s">
        <v>72</v>
      </c>
    </row>
    <row r="321" spans="1:1">
      <c r="A321" s="11" t="s">
        <v>72</v>
      </c>
    </row>
    <row r="322" spans="1:1">
      <c r="A322" s="11" t="s">
        <v>72</v>
      </c>
    </row>
    <row r="323" spans="1:1">
      <c r="A323" s="11" t="s">
        <v>72</v>
      </c>
    </row>
    <row r="324" spans="1:1">
      <c r="A324" s="11" t="s">
        <v>72</v>
      </c>
    </row>
    <row r="325" spans="1:1">
      <c r="A325" s="11" t="s">
        <v>72</v>
      </c>
    </row>
    <row r="326" spans="1:1">
      <c r="A326" s="11" t="s">
        <v>72</v>
      </c>
    </row>
    <row r="327" spans="1:1">
      <c r="A327" s="11" t="s">
        <v>72</v>
      </c>
    </row>
    <row r="328" spans="1:1">
      <c r="A328" s="11" t="s">
        <v>72</v>
      </c>
    </row>
    <row r="329" spans="1:1">
      <c r="A329" s="11" t="s">
        <v>72</v>
      </c>
    </row>
    <row r="330" spans="1:1">
      <c r="A330" s="11" t="s">
        <v>72</v>
      </c>
    </row>
    <row r="331" spans="1:1">
      <c r="A331" s="11" t="s">
        <v>72</v>
      </c>
    </row>
    <row r="332" spans="1:1">
      <c r="A332" s="11" t="s">
        <v>72</v>
      </c>
    </row>
    <row r="333" spans="1:1">
      <c r="A333" s="11" t="s">
        <v>72</v>
      </c>
    </row>
    <row r="334" spans="1:1">
      <c r="A334" s="11" t="s">
        <v>72</v>
      </c>
    </row>
    <row r="335" spans="1:1">
      <c r="A335" s="11" t="s">
        <v>72</v>
      </c>
    </row>
    <row r="336" spans="1:1">
      <c r="A336" s="11" t="s">
        <v>72</v>
      </c>
    </row>
    <row r="337" spans="1:1">
      <c r="A337" s="11" t="s">
        <v>72</v>
      </c>
    </row>
    <row r="338" spans="1:1">
      <c r="A338" s="11" t="s">
        <v>72</v>
      </c>
    </row>
    <row r="339" spans="1:1">
      <c r="A339" s="11" t="s">
        <v>72</v>
      </c>
    </row>
    <row r="340" spans="1:1">
      <c r="A340" s="11" t="s">
        <v>72</v>
      </c>
    </row>
    <row r="341" spans="1:1">
      <c r="A341" s="11" t="s">
        <v>72</v>
      </c>
    </row>
    <row r="342" spans="1:1">
      <c r="A342" s="11" t="s">
        <v>72</v>
      </c>
    </row>
    <row r="343" spans="1:1">
      <c r="A343" s="11" t="s">
        <v>72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"/>
  <dimension ref="A1:I222"/>
  <sheetViews>
    <sheetView showZeros="0" workbookViewId="0">
      <selection activeCell="D2" sqref="D2"/>
    </sheetView>
  </sheetViews>
  <sheetFormatPr baseColWidth="10" defaultRowHeight="14.4"/>
  <cols>
    <col min="2" max="2" width="17.44140625" bestFit="1" customWidth="1"/>
    <col min="3" max="3" width="21.33203125" bestFit="1" customWidth="1"/>
    <col min="6" max="6" width="11.44140625" style="9"/>
  </cols>
  <sheetData>
    <row r="1" spans="1:9">
      <c r="A1" t="s">
        <v>130</v>
      </c>
      <c r="B1" s="10" t="s">
        <v>7</v>
      </c>
      <c r="C1" s="2" t="s">
        <v>9</v>
      </c>
      <c r="D1" s="2" t="s">
        <v>10</v>
      </c>
      <c r="E1" s="31" t="s">
        <v>1</v>
      </c>
      <c r="F1" s="9" t="s">
        <v>131</v>
      </c>
      <c r="G1" t="s">
        <v>0</v>
      </c>
      <c r="H1" t="s">
        <v>132</v>
      </c>
      <c r="I1" t="s">
        <v>133</v>
      </c>
    </row>
    <row r="2" spans="1:9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>
      <c r="A38">
        <f t="shared" si="0"/>
        <v>1845</v>
      </c>
    </row>
    <row r="39" spans="1:9">
      <c r="A39">
        <f t="shared" si="0"/>
        <v>1896</v>
      </c>
    </row>
    <row r="40" spans="1:9">
      <c r="A40">
        <f t="shared" si="0"/>
        <v>1947</v>
      </c>
    </row>
    <row r="41" spans="1:9">
      <c r="A41">
        <f t="shared" si="0"/>
        <v>1998</v>
      </c>
    </row>
    <row r="42" spans="1:9">
      <c r="A42">
        <f t="shared" si="0"/>
        <v>2049</v>
      </c>
    </row>
    <row r="43" spans="1:9">
      <c r="A43">
        <f t="shared" si="0"/>
        <v>2100</v>
      </c>
    </row>
    <row r="44" spans="1:9">
      <c r="A44">
        <f t="shared" si="0"/>
        <v>2151</v>
      </c>
    </row>
    <row r="45" spans="1:9">
      <c r="A45">
        <f t="shared" si="0"/>
        <v>2202</v>
      </c>
    </row>
    <row r="46" spans="1:9">
      <c r="A46">
        <f t="shared" si="0"/>
        <v>2253</v>
      </c>
    </row>
    <row r="47" spans="1:9">
      <c r="A47">
        <f t="shared" si="0"/>
        <v>2304</v>
      </c>
    </row>
    <row r="48" spans="1:9">
      <c r="A48">
        <f t="shared" si="0"/>
        <v>2355</v>
      </c>
    </row>
    <row r="49" spans="1:1">
      <c r="A49">
        <f t="shared" si="0"/>
        <v>2406</v>
      </c>
    </row>
    <row r="50" spans="1:1">
      <c r="A50">
        <f t="shared" si="0"/>
        <v>2457</v>
      </c>
    </row>
    <row r="51" spans="1:1">
      <c r="A51">
        <f t="shared" si="0"/>
        <v>2508</v>
      </c>
    </row>
    <row r="52" spans="1:1">
      <c r="A52">
        <f t="shared" si="0"/>
        <v>2559</v>
      </c>
    </row>
    <row r="53" spans="1:1">
      <c r="A53">
        <f t="shared" si="0"/>
        <v>2610</v>
      </c>
    </row>
    <row r="54" spans="1:1">
      <c r="A54">
        <f t="shared" si="0"/>
        <v>2661</v>
      </c>
    </row>
    <row r="55" spans="1:1">
      <c r="A55">
        <f t="shared" si="0"/>
        <v>2712</v>
      </c>
    </row>
    <row r="56" spans="1:1">
      <c r="A56">
        <f t="shared" si="0"/>
        <v>2763</v>
      </c>
    </row>
    <row r="57" spans="1:1">
      <c r="A57">
        <f t="shared" si="0"/>
        <v>2814</v>
      </c>
    </row>
    <row r="58" spans="1:1">
      <c r="A58">
        <f t="shared" si="0"/>
        <v>2865</v>
      </c>
    </row>
    <row r="59" spans="1:1">
      <c r="A59">
        <f t="shared" si="0"/>
        <v>2916</v>
      </c>
    </row>
    <row r="60" spans="1:1">
      <c r="A60">
        <f t="shared" si="0"/>
        <v>2967</v>
      </c>
    </row>
    <row r="61" spans="1:1">
      <c r="A61">
        <f t="shared" si="0"/>
        <v>3018</v>
      </c>
    </row>
    <row r="62" spans="1:1">
      <c r="A62">
        <f t="shared" si="0"/>
        <v>3069</v>
      </c>
    </row>
    <row r="63" spans="1:1">
      <c r="A63">
        <f t="shared" si="0"/>
        <v>3120</v>
      </c>
    </row>
    <row r="64" spans="1:1">
      <c r="A64">
        <f t="shared" si="0"/>
        <v>3171</v>
      </c>
    </row>
    <row r="65" spans="1:1">
      <c r="A65">
        <f t="shared" si="0"/>
        <v>3222</v>
      </c>
    </row>
    <row r="66" spans="1:1">
      <c r="A66">
        <f t="shared" si="0"/>
        <v>3273</v>
      </c>
    </row>
    <row r="67" spans="1:1">
      <c r="A67">
        <f t="shared" ref="A67:A130" si="9">(ROW()-2)*51+9</f>
        <v>3324</v>
      </c>
    </row>
    <row r="68" spans="1:1">
      <c r="A68">
        <f t="shared" si="9"/>
        <v>3375</v>
      </c>
    </row>
    <row r="69" spans="1:1">
      <c r="A69">
        <f t="shared" si="9"/>
        <v>3426</v>
      </c>
    </row>
    <row r="70" spans="1:1">
      <c r="A70">
        <f t="shared" si="9"/>
        <v>3477</v>
      </c>
    </row>
    <row r="71" spans="1:1">
      <c r="A71">
        <f t="shared" si="9"/>
        <v>3528</v>
      </c>
    </row>
    <row r="72" spans="1:1">
      <c r="A72">
        <f t="shared" si="9"/>
        <v>3579</v>
      </c>
    </row>
    <row r="73" spans="1:1">
      <c r="A73">
        <f t="shared" si="9"/>
        <v>3630</v>
      </c>
    </row>
    <row r="74" spans="1:1">
      <c r="A74">
        <f t="shared" si="9"/>
        <v>3681</v>
      </c>
    </row>
    <row r="75" spans="1:1">
      <c r="A75">
        <f t="shared" si="9"/>
        <v>3732</v>
      </c>
    </row>
    <row r="76" spans="1:1">
      <c r="A76">
        <f t="shared" si="9"/>
        <v>3783</v>
      </c>
    </row>
    <row r="77" spans="1:1">
      <c r="A77">
        <f t="shared" si="9"/>
        <v>3834</v>
      </c>
    </row>
    <row r="78" spans="1:1">
      <c r="A78">
        <f t="shared" si="9"/>
        <v>3885</v>
      </c>
    </row>
    <row r="79" spans="1:1">
      <c r="A79">
        <f t="shared" si="9"/>
        <v>3936</v>
      </c>
    </row>
    <row r="80" spans="1:1">
      <c r="A80">
        <f t="shared" si="9"/>
        <v>3987</v>
      </c>
    </row>
    <row r="81" spans="1:1">
      <c r="A81">
        <f t="shared" si="9"/>
        <v>4038</v>
      </c>
    </row>
    <row r="82" spans="1:1">
      <c r="A82">
        <f t="shared" si="9"/>
        <v>4089</v>
      </c>
    </row>
    <row r="83" spans="1:1">
      <c r="A83">
        <f t="shared" si="9"/>
        <v>4140</v>
      </c>
    </row>
    <row r="84" spans="1:1">
      <c r="A84">
        <f t="shared" si="9"/>
        <v>4191</v>
      </c>
    </row>
    <row r="85" spans="1:1">
      <c r="A85">
        <f t="shared" si="9"/>
        <v>4242</v>
      </c>
    </row>
    <row r="86" spans="1:1">
      <c r="A86">
        <f t="shared" si="9"/>
        <v>4293</v>
      </c>
    </row>
    <row r="87" spans="1:1">
      <c r="A87">
        <f t="shared" si="9"/>
        <v>4344</v>
      </c>
    </row>
    <row r="88" spans="1:1">
      <c r="A88">
        <f t="shared" si="9"/>
        <v>4395</v>
      </c>
    </row>
    <row r="89" spans="1:1">
      <c r="A89">
        <f t="shared" si="9"/>
        <v>4446</v>
      </c>
    </row>
    <row r="90" spans="1:1">
      <c r="A90">
        <f t="shared" si="9"/>
        <v>4497</v>
      </c>
    </row>
    <row r="91" spans="1:1">
      <c r="A91">
        <f t="shared" si="9"/>
        <v>4548</v>
      </c>
    </row>
    <row r="92" spans="1:1">
      <c r="A92">
        <f t="shared" si="9"/>
        <v>4599</v>
      </c>
    </row>
    <row r="93" spans="1:1">
      <c r="A93">
        <f t="shared" si="9"/>
        <v>4650</v>
      </c>
    </row>
    <row r="94" spans="1:1">
      <c r="A94">
        <f t="shared" si="9"/>
        <v>4701</v>
      </c>
    </row>
    <row r="95" spans="1:1">
      <c r="A95">
        <f t="shared" si="9"/>
        <v>4752</v>
      </c>
    </row>
    <row r="96" spans="1:1">
      <c r="A96">
        <f t="shared" si="9"/>
        <v>4803</v>
      </c>
    </row>
    <row r="97" spans="1:1">
      <c r="A97">
        <f t="shared" si="9"/>
        <v>4854</v>
      </c>
    </row>
    <row r="98" spans="1:1">
      <c r="A98">
        <f t="shared" si="9"/>
        <v>4905</v>
      </c>
    </row>
    <row r="99" spans="1:1">
      <c r="A99">
        <f t="shared" si="9"/>
        <v>4956</v>
      </c>
    </row>
    <row r="100" spans="1:1">
      <c r="A100">
        <f t="shared" si="9"/>
        <v>5007</v>
      </c>
    </row>
    <row r="101" spans="1:1">
      <c r="A101">
        <f t="shared" si="9"/>
        <v>5058</v>
      </c>
    </row>
    <row r="102" spans="1:1">
      <c r="A102">
        <f t="shared" si="9"/>
        <v>5109</v>
      </c>
    </row>
    <row r="103" spans="1:1">
      <c r="A103">
        <f t="shared" si="9"/>
        <v>5160</v>
      </c>
    </row>
    <row r="104" spans="1:1">
      <c r="A104">
        <f t="shared" si="9"/>
        <v>5211</v>
      </c>
    </row>
    <row r="105" spans="1:1">
      <c r="A105">
        <f t="shared" si="9"/>
        <v>5262</v>
      </c>
    </row>
    <row r="106" spans="1:1">
      <c r="A106">
        <f t="shared" si="9"/>
        <v>5313</v>
      </c>
    </row>
    <row r="107" spans="1:1">
      <c r="A107">
        <f t="shared" si="9"/>
        <v>5364</v>
      </c>
    </row>
    <row r="108" spans="1:1">
      <c r="A108">
        <f t="shared" si="9"/>
        <v>5415</v>
      </c>
    </row>
    <row r="109" spans="1:1">
      <c r="A109">
        <f t="shared" si="9"/>
        <v>5466</v>
      </c>
    </row>
    <row r="110" spans="1:1">
      <c r="A110">
        <f t="shared" si="9"/>
        <v>5517</v>
      </c>
    </row>
    <row r="111" spans="1:1">
      <c r="A111">
        <f t="shared" si="9"/>
        <v>5568</v>
      </c>
    </row>
    <row r="112" spans="1:1">
      <c r="A112">
        <f t="shared" si="9"/>
        <v>5619</v>
      </c>
    </row>
    <row r="113" spans="1:1">
      <c r="A113">
        <f t="shared" si="9"/>
        <v>5670</v>
      </c>
    </row>
    <row r="114" spans="1:1">
      <c r="A114">
        <f t="shared" si="9"/>
        <v>5721</v>
      </c>
    </row>
    <row r="115" spans="1:1">
      <c r="A115">
        <f t="shared" si="9"/>
        <v>5772</v>
      </c>
    </row>
    <row r="116" spans="1:1">
      <c r="A116">
        <f t="shared" si="9"/>
        <v>5823</v>
      </c>
    </row>
    <row r="117" spans="1:1">
      <c r="A117">
        <f t="shared" si="9"/>
        <v>5874</v>
      </c>
    </row>
    <row r="118" spans="1:1">
      <c r="A118">
        <f t="shared" si="9"/>
        <v>5925</v>
      </c>
    </row>
    <row r="119" spans="1:1">
      <c r="A119">
        <f t="shared" si="9"/>
        <v>5976</v>
      </c>
    </row>
    <row r="120" spans="1:1">
      <c r="A120">
        <f t="shared" si="9"/>
        <v>6027</v>
      </c>
    </row>
    <row r="121" spans="1:1">
      <c r="A121">
        <f t="shared" si="9"/>
        <v>6078</v>
      </c>
    </row>
    <row r="122" spans="1:1">
      <c r="A122">
        <f t="shared" si="9"/>
        <v>6129</v>
      </c>
    </row>
    <row r="123" spans="1:1">
      <c r="A123">
        <f t="shared" si="9"/>
        <v>6180</v>
      </c>
    </row>
    <row r="124" spans="1:1">
      <c r="A124">
        <f t="shared" si="9"/>
        <v>6231</v>
      </c>
    </row>
    <row r="125" spans="1:1">
      <c r="A125">
        <f t="shared" si="9"/>
        <v>6282</v>
      </c>
    </row>
    <row r="126" spans="1:1">
      <c r="A126">
        <f t="shared" si="9"/>
        <v>6333</v>
      </c>
    </row>
    <row r="127" spans="1:1">
      <c r="A127">
        <f t="shared" si="9"/>
        <v>6384</v>
      </c>
    </row>
    <row r="128" spans="1:1">
      <c r="A128">
        <f t="shared" si="9"/>
        <v>6435</v>
      </c>
    </row>
    <row r="129" spans="1:1">
      <c r="A129">
        <f t="shared" si="9"/>
        <v>6486</v>
      </c>
    </row>
    <row r="130" spans="1:1">
      <c r="A130">
        <f t="shared" si="9"/>
        <v>6537</v>
      </c>
    </row>
    <row r="131" spans="1:1">
      <c r="A131">
        <f t="shared" ref="A131:A194" si="10">(ROW()-2)*51+9</f>
        <v>6588</v>
      </c>
    </row>
    <row r="132" spans="1:1">
      <c r="A132">
        <f t="shared" si="10"/>
        <v>6639</v>
      </c>
    </row>
    <row r="133" spans="1:1">
      <c r="A133">
        <f t="shared" si="10"/>
        <v>6690</v>
      </c>
    </row>
    <row r="134" spans="1:1">
      <c r="A134">
        <f t="shared" si="10"/>
        <v>6741</v>
      </c>
    </row>
    <row r="135" spans="1:1">
      <c r="A135">
        <f t="shared" si="10"/>
        <v>6792</v>
      </c>
    </row>
    <row r="136" spans="1:1">
      <c r="A136">
        <f t="shared" si="10"/>
        <v>6843</v>
      </c>
    </row>
    <row r="137" spans="1:1">
      <c r="A137">
        <f t="shared" si="10"/>
        <v>6894</v>
      </c>
    </row>
    <row r="138" spans="1:1">
      <c r="A138">
        <f t="shared" si="10"/>
        <v>6945</v>
      </c>
    </row>
    <row r="139" spans="1:1">
      <c r="A139">
        <f t="shared" si="10"/>
        <v>6996</v>
      </c>
    </row>
    <row r="140" spans="1:1">
      <c r="A140">
        <f t="shared" si="10"/>
        <v>7047</v>
      </c>
    </row>
    <row r="141" spans="1:1">
      <c r="A141">
        <f t="shared" si="10"/>
        <v>7098</v>
      </c>
    </row>
    <row r="142" spans="1:1">
      <c r="A142">
        <f t="shared" si="10"/>
        <v>7149</v>
      </c>
    </row>
    <row r="143" spans="1:1">
      <c r="A143">
        <f t="shared" si="10"/>
        <v>7200</v>
      </c>
    </row>
    <row r="144" spans="1:1">
      <c r="A144">
        <f t="shared" si="10"/>
        <v>7251</v>
      </c>
    </row>
    <row r="145" spans="1:1">
      <c r="A145">
        <f t="shared" si="10"/>
        <v>7302</v>
      </c>
    </row>
    <row r="146" spans="1:1">
      <c r="A146">
        <f t="shared" si="10"/>
        <v>7353</v>
      </c>
    </row>
    <row r="147" spans="1:1">
      <c r="A147">
        <f t="shared" si="10"/>
        <v>7404</v>
      </c>
    </row>
    <row r="148" spans="1:1">
      <c r="A148">
        <f t="shared" si="10"/>
        <v>7455</v>
      </c>
    </row>
    <row r="149" spans="1:1">
      <c r="A149">
        <f t="shared" si="10"/>
        <v>7506</v>
      </c>
    </row>
    <row r="150" spans="1:1">
      <c r="A150">
        <f t="shared" si="10"/>
        <v>7557</v>
      </c>
    </row>
    <row r="151" spans="1:1">
      <c r="A151">
        <f t="shared" si="10"/>
        <v>7608</v>
      </c>
    </row>
    <row r="152" spans="1:1">
      <c r="A152">
        <f t="shared" si="10"/>
        <v>7659</v>
      </c>
    </row>
    <row r="153" spans="1:1">
      <c r="A153">
        <f t="shared" si="10"/>
        <v>7710</v>
      </c>
    </row>
    <row r="154" spans="1:1">
      <c r="A154">
        <f t="shared" si="10"/>
        <v>7761</v>
      </c>
    </row>
    <row r="155" spans="1:1">
      <c r="A155">
        <f t="shared" si="10"/>
        <v>7812</v>
      </c>
    </row>
    <row r="156" spans="1:1">
      <c r="A156">
        <f t="shared" si="10"/>
        <v>7863</v>
      </c>
    </row>
    <row r="157" spans="1:1">
      <c r="A157">
        <f t="shared" si="10"/>
        <v>7914</v>
      </c>
    </row>
    <row r="158" spans="1:1">
      <c r="A158">
        <f t="shared" si="10"/>
        <v>7965</v>
      </c>
    </row>
    <row r="159" spans="1:1">
      <c r="A159">
        <f t="shared" si="10"/>
        <v>8016</v>
      </c>
    </row>
    <row r="160" spans="1:1">
      <c r="A160">
        <f t="shared" si="10"/>
        <v>8067</v>
      </c>
    </row>
    <row r="161" spans="1:1">
      <c r="A161">
        <f t="shared" si="10"/>
        <v>8118</v>
      </c>
    </row>
    <row r="162" spans="1:1">
      <c r="A162">
        <f t="shared" si="10"/>
        <v>8169</v>
      </c>
    </row>
    <row r="163" spans="1:1">
      <c r="A163">
        <f t="shared" si="10"/>
        <v>8220</v>
      </c>
    </row>
    <row r="164" spans="1:1">
      <c r="A164">
        <f t="shared" si="10"/>
        <v>8271</v>
      </c>
    </row>
    <row r="165" spans="1:1">
      <c r="A165">
        <f t="shared" si="10"/>
        <v>8322</v>
      </c>
    </row>
    <row r="166" spans="1:1">
      <c r="A166">
        <f t="shared" si="10"/>
        <v>8373</v>
      </c>
    </row>
    <row r="167" spans="1:1">
      <c r="A167">
        <f t="shared" si="10"/>
        <v>8424</v>
      </c>
    </row>
    <row r="168" spans="1:1">
      <c r="A168">
        <f t="shared" si="10"/>
        <v>8475</v>
      </c>
    </row>
    <row r="169" spans="1:1">
      <c r="A169">
        <f t="shared" si="10"/>
        <v>8526</v>
      </c>
    </row>
    <row r="170" spans="1:1">
      <c r="A170">
        <f t="shared" si="10"/>
        <v>8577</v>
      </c>
    </row>
    <row r="171" spans="1:1">
      <c r="A171">
        <f t="shared" si="10"/>
        <v>8628</v>
      </c>
    </row>
    <row r="172" spans="1:1">
      <c r="A172">
        <f t="shared" si="10"/>
        <v>8679</v>
      </c>
    </row>
    <row r="173" spans="1:1">
      <c r="A173">
        <f t="shared" si="10"/>
        <v>8730</v>
      </c>
    </row>
    <row r="174" spans="1:1">
      <c r="A174">
        <f t="shared" si="10"/>
        <v>8781</v>
      </c>
    </row>
    <row r="175" spans="1:1">
      <c r="A175">
        <f t="shared" si="10"/>
        <v>8832</v>
      </c>
    </row>
    <row r="176" spans="1:1">
      <c r="A176">
        <f t="shared" si="10"/>
        <v>8883</v>
      </c>
    </row>
    <row r="177" spans="1:1">
      <c r="A177">
        <f t="shared" si="10"/>
        <v>8934</v>
      </c>
    </row>
    <row r="178" spans="1:1">
      <c r="A178">
        <f t="shared" si="10"/>
        <v>8985</v>
      </c>
    </row>
    <row r="179" spans="1:1">
      <c r="A179">
        <f t="shared" si="10"/>
        <v>9036</v>
      </c>
    </row>
    <row r="180" spans="1:1">
      <c r="A180">
        <f t="shared" si="10"/>
        <v>9087</v>
      </c>
    </row>
    <row r="181" spans="1:1">
      <c r="A181">
        <f t="shared" si="10"/>
        <v>9138</v>
      </c>
    </row>
    <row r="182" spans="1:1">
      <c r="A182">
        <f t="shared" si="10"/>
        <v>9189</v>
      </c>
    </row>
    <row r="183" spans="1:1">
      <c r="A183">
        <f t="shared" si="10"/>
        <v>9240</v>
      </c>
    </row>
    <row r="184" spans="1:1">
      <c r="A184">
        <f t="shared" si="10"/>
        <v>9291</v>
      </c>
    </row>
    <row r="185" spans="1:1">
      <c r="A185">
        <f t="shared" si="10"/>
        <v>9342</v>
      </c>
    </row>
    <row r="186" spans="1:1">
      <c r="A186">
        <f t="shared" si="10"/>
        <v>9393</v>
      </c>
    </row>
    <row r="187" spans="1:1">
      <c r="A187">
        <f t="shared" si="10"/>
        <v>9444</v>
      </c>
    </row>
    <row r="188" spans="1:1">
      <c r="A188">
        <f t="shared" si="10"/>
        <v>9495</v>
      </c>
    </row>
    <row r="189" spans="1:1">
      <c r="A189">
        <f t="shared" si="10"/>
        <v>9546</v>
      </c>
    </row>
    <row r="190" spans="1:1">
      <c r="A190">
        <f t="shared" si="10"/>
        <v>9597</v>
      </c>
    </row>
    <row r="191" spans="1:1">
      <c r="A191">
        <f t="shared" si="10"/>
        <v>9648</v>
      </c>
    </row>
    <row r="192" spans="1:1">
      <c r="A192">
        <f t="shared" si="10"/>
        <v>9699</v>
      </c>
    </row>
    <row r="193" spans="1:1">
      <c r="A193">
        <f t="shared" si="10"/>
        <v>9750</v>
      </c>
    </row>
    <row r="194" spans="1:1">
      <c r="A194">
        <f t="shared" si="10"/>
        <v>9801</v>
      </c>
    </row>
    <row r="195" spans="1:1">
      <c r="A195">
        <f t="shared" ref="A195:A222" si="11">(ROW()-2)*51+9</f>
        <v>9852</v>
      </c>
    </row>
    <row r="196" spans="1:1">
      <c r="A196">
        <f t="shared" si="11"/>
        <v>9903</v>
      </c>
    </row>
    <row r="197" spans="1:1">
      <c r="A197">
        <f t="shared" si="11"/>
        <v>9954</v>
      </c>
    </row>
    <row r="198" spans="1:1">
      <c r="A198">
        <f t="shared" si="11"/>
        <v>10005</v>
      </c>
    </row>
    <row r="199" spans="1:1">
      <c r="A199">
        <f t="shared" si="11"/>
        <v>10056</v>
      </c>
    </row>
    <row r="200" spans="1:1">
      <c r="A200">
        <f t="shared" si="11"/>
        <v>10107</v>
      </c>
    </row>
    <row r="201" spans="1:1">
      <c r="A201">
        <f t="shared" si="11"/>
        <v>10158</v>
      </c>
    </row>
    <row r="202" spans="1:1">
      <c r="A202">
        <f t="shared" si="11"/>
        <v>10209</v>
      </c>
    </row>
    <row r="203" spans="1:1">
      <c r="A203">
        <f t="shared" si="11"/>
        <v>10260</v>
      </c>
    </row>
    <row r="204" spans="1:1">
      <c r="A204">
        <f t="shared" si="11"/>
        <v>10311</v>
      </c>
    </row>
    <row r="205" spans="1:1">
      <c r="A205">
        <f t="shared" si="11"/>
        <v>10362</v>
      </c>
    </row>
    <row r="206" spans="1:1">
      <c r="A206">
        <f t="shared" si="11"/>
        <v>10413</v>
      </c>
    </row>
    <row r="207" spans="1:1">
      <c r="A207">
        <f t="shared" si="11"/>
        <v>10464</v>
      </c>
    </row>
    <row r="208" spans="1:1">
      <c r="A208">
        <f t="shared" si="11"/>
        <v>10515</v>
      </c>
    </row>
    <row r="209" spans="1:1">
      <c r="A209">
        <f t="shared" si="11"/>
        <v>10566</v>
      </c>
    </row>
    <row r="210" spans="1:1">
      <c r="A210">
        <f t="shared" si="11"/>
        <v>10617</v>
      </c>
    </row>
    <row r="211" spans="1:1">
      <c r="A211">
        <f t="shared" si="11"/>
        <v>10668</v>
      </c>
    </row>
    <row r="212" spans="1:1">
      <c r="A212">
        <f t="shared" si="11"/>
        <v>10719</v>
      </c>
    </row>
    <row r="213" spans="1:1">
      <c r="A213">
        <f t="shared" si="11"/>
        <v>10770</v>
      </c>
    </row>
    <row r="214" spans="1:1">
      <c r="A214">
        <f t="shared" si="11"/>
        <v>10821</v>
      </c>
    </row>
    <row r="215" spans="1:1">
      <c r="A215">
        <f t="shared" si="11"/>
        <v>10872</v>
      </c>
    </row>
    <row r="216" spans="1:1">
      <c r="A216">
        <f t="shared" si="11"/>
        <v>10923</v>
      </c>
    </row>
    <row r="217" spans="1:1">
      <c r="A217">
        <f t="shared" si="11"/>
        <v>10974</v>
      </c>
    </row>
    <row r="218" spans="1:1">
      <c r="A218">
        <f t="shared" si="11"/>
        <v>11025</v>
      </c>
    </row>
    <row r="219" spans="1:1">
      <c r="A219">
        <f t="shared" si="11"/>
        <v>11076</v>
      </c>
    </row>
    <row r="220" spans="1:1">
      <c r="A220">
        <f t="shared" si="11"/>
        <v>11127</v>
      </c>
    </row>
    <row r="221" spans="1:1">
      <c r="A221">
        <f t="shared" si="11"/>
        <v>11178</v>
      </c>
    </row>
    <row r="222" spans="1:1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434"/>
  <sheetViews>
    <sheetView topLeftCell="A412" workbookViewId="0"/>
  </sheetViews>
  <sheetFormatPr baseColWidth="10" defaultRowHeight="14.4"/>
  <cols>
    <col min="1" max="1" width="44.5546875" bestFit="1" customWidth="1"/>
  </cols>
  <sheetData>
    <row r="1" spans="1:1">
      <c r="A1" t="s">
        <v>600</v>
      </c>
    </row>
    <row r="2" spans="1:1">
      <c r="A2" t="s">
        <v>169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190</v>
      </c>
    </row>
    <row r="24" spans="1:1">
      <c r="A24" t="s">
        <v>191</v>
      </c>
    </row>
    <row r="25" spans="1:1">
      <c r="A25" t="s">
        <v>192</v>
      </c>
    </row>
    <row r="26" spans="1:1">
      <c r="A26" t="s">
        <v>193</v>
      </c>
    </row>
    <row r="27" spans="1:1">
      <c r="A27" t="s">
        <v>194</v>
      </c>
    </row>
    <row r="28" spans="1:1">
      <c r="A28" t="s">
        <v>195</v>
      </c>
    </row>
    <row r="29" spans="1:1">
      <c r="A29" t="s">
        <v>196</v>
      </c>
    </row>
    <row r="30" spans="1:1">
      <c r="A30" t="s">
        <v>197</v>
      </c>
    </row>
    <row r="31" spans="1:1">
      <c r="A31" t="s">
        <v>198</v>
      </c>
    </row>
    <row r="32" spans="1:1">
      <c r="A32" t="s">
        <v>199</v>
      </c>
    </row>
    <row r="33" spans="1:1">
      <c r="A33" t="s">
        <v>200</v>
      </c>
    </row>
    <row r="34" spans="1:1">
      <c r="A34" t="s">
        <v>201</v>
      </c>
    </row>
    <row r="35" spans="1:1">
      <c r="A35" t="s">
        <v>202</v>
      </c>
    </row>
    <row r="36" spans="1:1">
      <c r="A36" t="s">
        <v>203</v>
      </c>
    </row>
    <row r="37" spans="1:1">
      <c r="A37" t="s">
        <v>204</v>
      </c>
    </row>
    <row r="38" spans="1:1">
      <c r="A38" t="s">
        <v>205</v>
      </c>
    </row>
    <row r="39" spans="1:1">
      <c r="A39" t="s">
        <v>206</v>
      </c>
    </row>
    <row r="40" spans="1:1">
      <c r="A40" t="s">
        <v>207</v>
      </c>
    </row>
    <row r="41" spans="1:1">
      <c r="A41" t="s">
        <v>208</v>
      </c>
    </row>
    <row r="42" spans="1:1">
      <c r="A42" t="s">
        <v>209</v>
      </c>
    </row>
    <row r="43" spans="1:1">
      <c r="A43" t="s">
        <v>210</v>
      </c>
    </row>
    <row r="44" spans="1:1">
      <c r="A44" t="s">
        <v>211</v>
      </c>
    </row>
    <row r="45" spans="1:1">
      <c r="A45" t="s">
        <v>212</v>
      </c>
    </row>
    <row r="46" spans="1:1">
      <c r="A46" t="s">
        <v>213</v>
      </c>
    </row>
    <row r="47" spans="1:1">
      <c r="A47" t="s">
        <v>214</v>
      </c>
    </row>
    <row r="48" spans="1:1">
      <c r="A48" t="s">
        <v>215</v>
      </c>
    </row>
    <row r="49" spans="1:1">
      <c r="A49" t="s">
        <v>216</v>
      </c>
    </row>
    <row r="50" spans="1:1">
      <c r="A50" t="s">
        <v>217</v>
      </c>
    </row>
    <row r="51" spans="1:1">
      <c r="A51" t="s">
        <v>218</v>
      </c>
    </row>
    <row r="52" spans="1:1">
      <c r="A52" t="s">
        <v>219</v>
      </c>
    </row>
    <row r="53" spans="1:1">
      <c r="A53" t="s">
        <v>220</v>
      </c>
    </row>
    <row r="54" spans="1:1">
      <c r="A54" t="s">
        <v>221</v>
      </c>
    </row>
    <row r="55" spans="1:1">
      <c r="A55" t="s">
        <v>222</v>
      </c>
    </row>
    <row r="56" spans="1:1">
      <c r="A56" t="s">
        <v>223</v>
      </c>
    </row>
    <row r="57" spans="1:1">
      <c r="A57" t="s">
        <v>224</v>
      </c>
    </row>
    <row r="58" spans="1:1">
      <c r="A58" t="s">
        <v>225</v>
      </c>
    </row>
    <row r="59" spans="1:1">
      <c r="A59" t="s">
        <v>226</v>
      </c>
    </row>
    <row r="60" spans="1:1">
      <c r="A60" t="s">
        <v>227</v>
      </c>
    </row>
    <row r="61" spans="1:1">
      <c r="A61" t="s">
        <v>228</v>
      </c>
    </row>
    <row r="62" spans="1:1">
      <c r="A62" t="s">
        <v>229</v>
      </c>
    </row>
    <row r="63" spans="1:1">
      <c r="A63" t="s">
        <v>230</v>
      </c>
    </row>
    <row r="64" spans="1:1">
      <c r="A64" t="s">
        <v>231</v>
      </c>
    </row>
    <row r="65" spans="1:1">
      <c r="A65" t="s">
        <v>232</v>
      </c>
    </row>
    <row r="66" spans="1:1">
      <c r="A66" t="s">
        <v>233</v>
      </c>
    </row>
    <row r="67" spans="1:1">
      <c r="A67" t="s">
        <v>234</v>
      </c>
    </row>
    <row r="68" spans="1:1">
      <c r="A68" t="s">
        <v>235</v>
      </c>
    </row>
    <row r="69" spans="1:1">
      <c r="A69" t="s">
        <v>236</v>
      </c>
    </row>
    <row r="70" spans="1:1">
      <c r="A70" t="s">
        <v>237</v>
      </c>
    </row>
    <row r="71" spans="1:1">
      <c r="A71" t="s">
        <v>238</v>
      </c>
    </row>
    <row r="72" spans="1:1">
      <c r="A72" t="s">
        <v>239</v>
      </c>
    </row>
    <row r="73" spans="1:1">
      <c r="A73" t="s">
        <v>240</v>
      </c>
    </row>
    <row r="74" spans="1:1">
      <c r="A74" t="s">
        <v>241</v>
      </c>
    </row>
    <row r="75" spans="1:1">
      <c r="A75" t="s">
        <v>242</v>
      </c>
    </row>
    <row r="76" spans="1:1">
      <c r="A76" t="s">
        <v>243</v>
      </c>
    </row>
    <row r="77" spans="1:1">
      <c r="A77" t="s">
        <v>244</v>
      </c>
    </row>
    <row r="78" spans="1:1">
      <c r="A78" t="s">
        <v>245</v>
      </c>
    </row>
    <row r="79" spans="1:1">
      <c r="A79" t="s">
        <v>246</v>
      </c>
    </row>
    <row r="80" spans="1:1">
      <c r="A80" t="s">
        <v>247</v>
      </c>
    </row>
    <row r="81" spans="1:1">
      <c r="A81" t="s">
        <v>248</v>
      </c>
    </row>
    <row r="82" spans="1:1">
      <c r="A82" t="s">
        <v>249</v>
      </c>
    </row>
    <row r="83" spans="1:1">
      <c r="A83" t="s">
        <v>250</v>
      </c>
    </row>
    <row r="84" spans="1:1">
      <c r="A84" t="s">
        <v>251</v>
      </c>
    </row>
    <row r="85" spans="1:1">
      <c r="A85" t="s">
        <v>252</v>
      </c>
    </row>
    <row r="86" spans="1:1">
      <c r="A86" t="s">
        <v>253</v>
      </c>
    </row>
    <row r="87" spans="1:1">
      <c r="A87" t="s">
        <v>254</v>
      </c>
    </row>
    <row r="88" spans="1:1">
      <c r="A88" t="s">
        <v>255</v>
      </c>
    </row>
    <row r="89" spans="1:1">
      <c r="A89" t="s">
        <v>256</v>
      </c>
    </row>
    <row r="90" spans="1:1">
      <c r="A90" t="s">
        <v>257</v>
      </c>
    </row>
    <row r="91" spans="1:1">
      <c r="A91" t="s">
        <v>258</v>
      </c>
    </row>
    <row r="92" spans="1:1">
      <c r="A92" t="s">
        <v>259</v>
      </c>
    </row>
    <row r="93" spans="1:1">
      <c r="A93" t="s">
        <v>260</v>
      </c>
    </row>
    <row r="94" spans="1:1">
      <c r="A94" t="s">
        <v>261</v>
      </c>
    </row>
    <row r="95" spans="1:1">
      <c r="A95" t="s">
        <v>262</v>
      </c>
    </row>
    <row r="96" spans="1:1">
      <c r="A96" t="s">
        <v>263</v>
      </c>
    </row>
    <row r="97" spans="1:1">
      <c r="A97" t="s">
        <v>264</v>
      </c>
    </row>
    <row r="98" spans="1:1">
      <c r="A98" t="s">
        <v>265</v>
      </c>
    </row>
    <row r="99" spans="1:1">
      <c r="A99" t="s">
        <v>266</v>
      </c>
    </row>
    <row r="100" spans="1:1">
      <c r="A100" t="s">
        <v>267</v>
      </c>
    </row>
    <row r="101" spans="1:1">
      <c r="A101" t="s">
        <v>268</v>
      </c>
    </row>
    <row r="102" spans="1:1">
      <c r="A102" t="s">
        <v>269</v>
      </c>
    </row>
    <row r="103" spans="1:1">
      <c r="A103" t="s">
        <v>270</v>
      </c>
    </row>
    <row r="104" spans="1:1">
      <c r="A104" t="s">
        <v>271</v>
      </c>
    </row>
    <row r="105" spans="1:1">
      <c r="A105" t="s">
        <v>272</v>
      </c>
    </row>
    <row r="106" spans="1:1">
      <c r="A106" t="s">
        <v>273</v>
      </c>
    </row>
    <row r="107" spans="1:1">
      <c r="A107" t="s">
        <v>274</v>
      </c>
    </row>
    <row r="108" spans="1:1">
      <c r="A108" t="s">
        <v>275</v>
      </c>
    </row>
    <row r="109" spans="1:1">
      <c r="A109" t="s">
        <v>276</v>
      </c>
    </row>
    <row r="110" spans="1:1">
      <c r="A110" t="s">
        <v>277</v>
      </c>
    </row>
    <row r="111" spans="1:1">
      <c r="A111" t="s">
        <v>278</v>
      </c>
    </row>
    <row r="112" spans="1:1">
      <c r="A112" t="s">
        <v>279</v>
      </c>
    </row>
    <row r="113" spans="1:1">
      <c r="A113" t="s">
        <v>280</v>
      </c>
    </row>
    <row r="114" spans="1:1">
      <c r="A114" t="s">
        <v>281</v>
      </c>
    </row>
    <row r="115" spans="1:1">
      <c r="A115" t="s">
        <v>282</v>
      </c>
    </row>
    <row r="116" spans="1:1">
      <c r="A116" t="s">
        <v>283</v>
      </c>
    </row>
    <row r="117" spans="1:1">
      <c r="A117" t="s">
        <v>284</v>
      </c>
    </row>
    <row r="118" spans="1:1">
      <c r="A118" t="s">
        <v>285</v>
      </c>
    </row>
    <row r="119" spans="1:1">
      <c r="A119" t="s">
        <v>286</v>
      </c>
    </row>
    <row r="120" spans="1:1">
      <c r="A120" t="s">
        <v>287</v>
      </c>
    </row>
    <row r="121" spans="1:1">
      <c r="A121" t="s">
        <v>288</v>
      </c>
    </row>
    <row r="122" spans="1:1">
      <c r="A122" t="s">
        <v>289</v>
      </c>
    </row>
    <row r="123" spans="1:1">
      <c r="A123" t="s">
        <v>290</v>
      </c>
    </row>
    <row r="124" spans="1:1">
      <c r="A124" t="s">
        <v>291</v>
      </c>
    </row>
    <row r="125" spans="1:1">
      <c r="A125" t="s">
        <v>292</v>
      </c>
    </row>
    <row r="126" spans="1:1">
      <c r="A126" t="s">
        <v>293</v>
      </c>
    </row>
    <row r="127" spans="1:1">
      <c r="A127" t="s">
        <v>294</v>
      </c>
    </row>
    <row r="128" spans="1:1">
      <c r="A128" t="s">
        <v>295</v>
      </c>
    </row>
    <row r="129" spans="1:1">
      <c r="A129" t="s">
        <v>296</v>
      </c>
    </row>
    <row r="130" spans="1:1">
      <c r="A130" t="s">
        <v>297</v>
      </c>
    </row>
    <row r="131" spans="1:1">
      <c r="A131" t="s">
        <v>298</v>
      </c>
    </row>
    <row r="132" spans="1:1">
      <c r="A132" t="s">
        <v>299</v>
      </c>
    </row>
    <row r="133" spans="1:1">
      <c r="A133" t="s">
        <v>300</v>
      </c>
    </row>
    <row r="134" spans="1:1">
      <c r="A134" t="s">
        <v>301</v>
      </c>
    </row>
    <row r="135" spans="1:1">
      <c r="A135" t="s">
        <v>302</v>
      </c>
    </row>
    <row r="136" spans="1:1">
      <c r="A136" t="s">
        <v>303</v>
      </c>
    </row>
    <row r="137" spans="1:1">
      <c r="A137" t="s">
        <v>304</v>
      </c>
    </row>
    <row r="138" spans="1:1">
      <c r="A138" t="s">
        <v>305</v>
      </c>
    </row>
    <row r="139" spans="1:1">
      <c r="A139" t="s">
        <v>306</v>
      </c>
    </row>
    <row r="140" spans="1:1">
      <c r="A140" t="s">
        <v>307</v>
      </c>
    </row>
    <row r="141" spans="1:1">
      <c r="A141" t="s">
        <v>308</v>
      </c>
    </row>
    <row r="142" spans="1:1">
      <c r="A142" t="s">
        <v>309</v>
      </c>
    </row>
    <row r="143" spans="1:1">
      <c r="A143" t="s">
        <v>310</v>
      </c>
    </row>
    <row r="144" spans="1:1">
      <c r="A144" t="s">
        <v>311</v>
      </c>
    </row>
    <row r="145" spans="1:1">
      <c r="A145" t="s">
        <v>312</v>
      </c>
    </row>
    <row r="146" spans="1:1">
      <c r="A146" t="s">
        <v>313</v>
      </c>
    </row>
    <row r="147" spans="1:1">
      <c r="A147" t="s">
        <v>314</v>
      </c>
    </row>
    <row r="148" spans="1:1">
      <c r="A148" t="s">
        <v>315</v>
      </c>
    </row>
    <row r="149" spans="1:1">
      <c r="A149" t="s">
        <v>316</v>
      </c>
    </row>
    <row r="150" spans="1:1">
      <c r="A150" t="s">
        <v>317</v>
      </c>
    </row>
    <row r="151" spans="1:1">
      <c r="A151" t="s">
        <v>318</v>
      </c>
    </row>
    <row r="152" spans="1:1">
      <c r="A152" t="s">
        <v>319</v>
      </c>
    </row>
    <row r="153" spans="1:1">
      <c r="A153" t="s">
        <v>320</v>
      </c>
    </row>
    <row r="154" spans="1:1">
      <c r="A154" t="s">
        <v>321</v>
      </c>
    </row>
    <row r="155" spans="1:1">
      <c r="A155" t="s">
        <v>322</v>
      </c>
    </row>
    <row r="156" spans="1:1">
      <c r="A156" t="s">
        <v>323</v>
      </c>
    </row>
    <row r="157" spans="1:1">
      <c r="A157" t="s">
        <v>324</v>
      </c>
    </row>
    <row r="158" spans="1:1">
      <c r="A158" t="s">
        <v>325</v>
      </c>
    </row>
    <row r="159" spans="1:1">
      <c r="A159" t="s">
        <v>326</v>
      </c>
    </row>
    <row r="160" spans="1:1">
      <c r="A160" t="s">
        <v>327</v>
      </c>
    </row>
    <row r="161" spans="1:1">
      <c r="A161" t="s">
        <v>328</v>
      </c>
    </row>
    <row r="162" spans="1:1">
      <c r="A162" t="s">
        <v>329</v>
      </c>
    </row>
    <row r="163" spans="1:1">
      <c r="A163" t="s">
        <v>330</v>
      </c>
    </row>
    <row r="164" spans="1:1">
      <c r="A164" t="s">
        <v>331</v>
      </c>
    </row>
    <row r="165" spans="1:1">
      <c r="A165" t="s">
        <v>332</v>
      </c>
    </row>
    <row r="166" spans="1:1">
      <c r="A166" t="s">
        <v>333</v>
      </c>
    </row>
    <row r="167" spans="1:1">
      <c r="A167" t="s">
        <v>334</v>
      </c>
    </row>
    <row r="168" spans="1:1">
      <c r="A168" t="s">
        <v>335</v>
      </c>
    </row>
    <row r="169" spans="1:1">
      <c r="A169" t="s">
        <v>336</v>
      </c>
    </row>
    <row r="170" spans="1:1">
      <c r="A170" t="s">
        <v>337</v>
      </c>
    </row>
    <row r="171" spans="1:1">
      <c r="A171" t="s">
        <v>338</v>
      </c>
    </row>
    <row r="172" spans="1:1">
      <c r="A172" t="s">
        <v>339</v>
      </c>
    </row>
    <row r="173" spans="1:1">
      <c r="A173" t="s">
        <v>340</v>
      </c>
    </row>
    <row r="174" spans="1:1">
      <c r="A174" t="s">
        <v>341</v>
      </c>
    </row>
    <row r="175" spans="1:1">
      <c r="A175" t="s">
        <v>342</v>
      </c>
    </row>
    <row r="176" spans="1:1">
      <c r="A176" t="s">
        <v>343</v>
      </c>
    </row>
    <row r="177" spans="1:1">
      <c r="A177" t="s">
        <v>344</v>
      </c>
    </row>
    <row r="178" spans="1:1">
      <c r="A178" t="s">
        <v>345</v>
      </c>
    </row>
    <row r="179" spans="1:1">
      <c r="A179" t="s">
        <v>346</v>
      </c>
    </row>
    <row r="180" spans="1:1">
      <c r="A180" t="s">
        <v>347</v>
      </c>
    </row>
    <row r="181" spans="1:1">
      <c r="A181" t="s">
        <v>348</v>
      </c>
    </row>
    <row r="182" spans="1:1">
      <c r="A182" t="s">
        <v>349</v>
      </c>
    </row>
    <row r="183" spans="1:1">
      <c r="A183" t="s">
        <v>350</v>
      </c>
    </row>
    <row r="184" spans="1:1">
      <c r="A184" t="s">
        <v>351</v>
      </c>
    </row>
    <row r="185" spans="1:1">
      <c r="A185" t="s">
        <v>352</v>
      </c>
    </row>
    <row r="186" spans="1:1">
      <c r="A186" t="s">
        <v>353</v>
      </c>
    </row>
    <row r="187" spans="1:1">
      <c r="A187" t="s">
        <v>354</v>
      </c>
    </row>
    <row r="188" spans="1:1">
      <c r="A188" t="s">
        <v>355</v>
      </c>
    </row>
    <row r="189" spans="1:1">
      <c r="A189" t="s">
        <v>356</v>
      </c>
    </row>
    <row r="190" spans="1:1">
      <c r="A190" t="s">
        <v>357</v>
      </c>
    </row>
    <row r="191" spans="1:1">
      <c r="A191" t="s">
        <v>358</v>
      </c>
    </row>
    <row r="192" spans="1:1">
      <c r="A192" t="s">
        <v>359</v>
      </c>
    </row>
    <row r="193" spans="1:1">
      <c r="A193" t="s">
        <v>360</v>
      </c>
    </row>
    <row r="194" spans="1:1">
      <c r="A194" t="s">
        <v>361</v>
      </c>
    </row>
    <row r="195" spans="1:1">
      <c r="A195" t="s">
        <v>362</v>
      </c>
    </row>
    <row r="196" spans="1:1">
      <c r="A196" t="s">
        <v>363</v>
      </c>
    </row>
    <row r="197" spans="1:1">
      <c r="A197" t="s">
        <v>364</v>
      </c>
    </row>
    <row r="198" spans="1:1">
      <c r="A198" t="s">
        <v>365</v>
      </c>
    </row>
    <row r="199" spans="1:1">
      <c r="A199" t="s">
        <v>366</v>
      </c>
    </row>
    <row r="200" spans="1:1">
      <c r="A200" t="s">
        <v>367</v>
      </c>
    </row>
    <row r="201" spans="1:1">
      <c r="A201" t="s">
        <v>368</v>
      </c>
    </row>
    <row r="202" spans="1:1">
      <c r="A202" t="s">
        <v>369</v>
      </c>
    </row>
    <row r="203" spans="1:1">
      <c r="A203" t="s">
        <v>370</v>
      </c>
    </row>
    <row r="204" spans="1:1">
      <c r="A204" t="s">
        <v>371</v>
      </c>
    </row>
    <row r="205" spans="1:1">
      <c r="A205" t="s">
        <v>372</v>
      </c>
    </row>
    <row r="206" spans="1:1">
      <c r="A206" t="s">
        <v>373</v>
      </c>
    </row>
    <row r="207" spans="1:1">
      <c r="A207" t="s">
        <v>374</v>
      </c>
    </row>
    <row r="208" spans="1:1">
      <c r="A208" t="s">
        <v>375</v>
      </c>
    </row>
    <row r="209" spans="1:1">
      <c r="A209" t="s">
        <v>376</v>
      </c>
    </row>
    <row r="210" spans="1:1">
      <c r="A210" t="s">
        <v>377</v>
      </c>
    </row>
    <row r="211" spans="1:1">
      <c r="A211" t="s">
        <v>378</v>
      </c>
    </row>
    <row r="212" spans="1:1">
      <c r="A212" t="s">
        <v>379</v>
      </c>
    </row>
    <row r="213" spans="1:1">
      <c r="A213" t="s">
        <v>380</v>
      </c>
    </row>
    <row r="214" spans="1:1">
      <c r="A214" t="s">
        <v>381</v>
      </c>
    </row>
    <row r="215" spans="1:1">
      <c r="A215" t="s">
        <v>382</v>
      </c>
    </row>
    <row r="216" spans="1:1">
      <c r="A216" t="s">
        <v>383</v>
      </c>
    </row>
    <row r="217" spans="1:1">
      <c r="A217" t="s">
        <v>384</v>
      </c>
    </row>
    <row r="218" spans="1:1">
      <c r="A218" t="s">
        <v>385</v>
      </c>
    </row>
    <row r="219" spans="1:1">
      <c r="A219" t="s">
        <v>386</v>
      </c>
    </row>
    <row r="220" spans="1:1">
      <c r="A220" t="s">
        <v>387</v>
      </c>
    </row>
    <row r="221" spans="1:1">
      <c r="A221" t="s">
        <v>388</v>
      </c>
    </row>
    <row r="222" spans="1:1">
      <c r="A222" t="s">
        <v>389</v>
      </c>
    </row>
    <row r="223" spans="1:1">
      <c r="A223" t="s">
        <v>390</v>
      </c>
    </row>
    <row r="224" spans="1:1">
      <c r="A224" t="s">
        <v>391</v>
      </c>
    </row>
    <row r="225" spans="1:1">
      <c r="A225" t="s">
        <v>392</v>
      </c>
    </row>
    <row r="226" spans="1:1">
      <c r="A226" t="s">
        <v>393</v>
      </c>
    </row>
    <row r="227" spans="1:1">
      <c r="A227" t="s">
        <v>394</v>
      </c>
    </row>
    <row r="228" spans="1:1">
      <c r="A228" t="s">
        <v>395</v>
      </c>
    </row>
    <row r="229" spans="1:1">
      <c r="A229" t="s">
        <v>396</v>
      </c>
    </row>
    <row r="230" spans="1:1">
      <c r="A230" t="s">
        <v>397</v>
      </c>
    </row>
    <row r="231" spans="1:1">
      <c r="A231" t="s">
        <v>398</v>
      </c>
    </row>
    <row r="232" spans="1:1">
      <c r="A232" t="s">
        <v>399</v>
      </c>
    </row>
    <row r="233" spans="1:1">
      <c r="A233" t="s">
        <v>400</v>
      </c>
    </row>
    <row r="234" spans="1:1">
      <c r="A234" t="s">
        <v>401</v>
      </c>
    </row>
    <row r="235" spans="1:1">
      <c r="A235" t="s">
        <v>402</v>
      </c>
    </row>
    <row r="236" spans="1:1">
      <c r="A236" t="s">
        <v>403</v>
      </c>
    </row>
    <row r="237" spans="1:1">
      <c r="A237" t="s">
        <v>404</v>
      </c>
    </row>
    <row r="238" spans="1:1">
      <c r="A238" t="s">
        <v>405</v>
      </c>
    </row>
    <row r="239" spans="1:1">
      <c r="A239" t="s">
        <v>406</v>
      </c>
    </row>
    <row r="240" spans="1:1">
      <c r="A240" t="s">
        <v>407</v>
      </c>
    </row>
    <row r="241" spans="1:1">
      <c r="A241" t="s">
        <v>408</v>
      </c>
    </row>
    <row r="242" spans="1:1">
      <c r="A242" t="s">
        <v>409</v>
      </c>
    </row>
    <row r="243" spans="1:1">
      <c r="A243" t="s">
        <v>410</v>
      </c>
    </row>
    <row r="244" spans="1:1">
      <c r="A244" t="s">
        <v>411</v>
      </c>
    </row>
    <row r="245" spans="1:1">
      <c r="A245" t="s">
        <v>412</v>
      </c>
    </row>
    <row r="246" spans="1:1">
      <c r="A246" t="s">
        <v>413</v>
      </c>
    </row>
    <row r="247" spans="1:1">
      <c r="A247" t="s">
        <v>414</v>
      </c>
    </row>
    <row r="248" spans="1:1">
      <c r="A248" t="s">
        <v>415</v>
      </c>
    </row>
    <row r="249" spans="1:1">
      <c r="A249" t="s">
        <v>416</v>
      </c>
    </row>
    <row r="250" spans="1:1">
      <c r="A250" t="s">
        <v>417</v>
      </c>
    </row>
    <row r="251" spans="1:1">
      <c r="A251" t="s">
        <v>418</v>
      </c>
    </row>
    <row r="252" spans="1:1">
      <c r="A252" t="s">
        <v>419</v>
      </c>
    </row>
    <row r="253" spans="1:1">
      <c r="A253" t="s">
        <v>420</v>
      </c>
    </row>
    <row r="254" spans="1:1">
      <c r="A254" t="s">
        <v>421</v>
      </c>
    </row>
    <row r="255" spans="1:1">
      <c r="A255" t="s">
        <v>422</v>
      </c>
    </row>
    <row r="256" spans="1:1">
      <c r="A256" t="s">
        <v>423</v>
      </c>
    </row>
    <row r="257" spans="1:1">
      <c r="A257" t="s">
        <v>424</v>
      </c>
    </row>
    <row r="258" spans="1:1">
      <c r="A258" t="s">
        <v>425</v>
      </c>
    </row>
    <row r="259" spans="1:1">
      <c r="A259" t="s">
        <v>426</v>
      </c>
    </row>
    <row r="260" spans="1:1">
      <c r="A260" t="s">
        <v>427</v>
      </c>
    </row>
    <row r="261" spans="1:1">
      <c r="A261" t="s">
        <v>428</v>
      </c>
    </row>
    <row r="262" spans="1:1">
      <c r="A262" t="s">
        <v>429</v>
      </c>
    </row>
    <row r="263" spans="1:1">
      <c r="A263" t="s">
        <v>430</v>
      </c>
    </row>
    <row r="264" spans="1:1">
      <c r="A264" t="s">
        <v>431</v>
      </c>
    </row>
    <row r="265" spans="1:1">
      <c r="A265" t="s">
        <v>432</v>
      </c>
    </row>
    <row r="266" spans="1:1">
      <c r="A266" t="s">
        <v>433</v>
      </c>
    </row>
    <row r="267" spans="1:1">
      <c r="A267" t="s">
        <v>434</v>
      </c>
    </row>
    <row r="268" spans="1:1">
      <c r="A268" t="s">
        <v>435</v>
      </c>
    </row>
    <row r="269" spans="1:1">
      <c r="A269" t="s">
        <v>436</v>
      </c>
    </row>
    <row r="270" spans="1:1">
      <c r="A270" t="s">
        <v>437</v>
      </c>
    </row>
    <row r="271" spans="1:1">
      <c r="A271" t="s">
        <v>438</v>
      </c>
    </row>
    <row r="272" spans="1:1">
      <c r="A272" t="s">
        <v>439</v>
      </c>
    </row>
    <row r="273" spans="1:1">
      <c r="A273" t="s">
        <v>440</v>
      </c>
    </row>
    <row r="274" spans="1:1">
      <c r="A274" t="s">
        <v>441</v>
      </c>
    </row>
    <row r="275" spans="1:1">
      <c r="A275" t="s">
        <v>442</v>
      </c>
    </row>
    <row r="276" spans="1:1">
      <c r="A276" t="s">
        <v>443</v>
      </c>
    </row>
    <row r="277" spans="1:1">
      <c r="A277" t="s">
        <v>444</v>
      </c>
    </row>
    <row r="278" spans="1:1">
      <c r="A278" t="s">
        <v>445</v>
      </c>
    </row>
    <row r="279" spans="1:1">
      <c r="A279" t="s">
        <v>446</v>
      </c>
    </row>
    <row r="280" spans="1:1">
      <c r="A280" t="s">
        <v>447</v>
      </c>
    </row>
    <row r="281" spans="1:1">
      <c r="A281" t="s">
        <v>448</v>
      </c>
    </row>
    <row r="282" spans="1:1">
      <c r="A282" t="s">
        <v>449</v>
      </c>
    </row>
    <row r="283" spans="1:1">
      <c r="A283" t="s">
        <v>450</v>
      </c>
    </row>
    <row r="284" spans="1:1">
      <c r="A284" t="s">
        <v>451</v>
      </c>
    </row>
    <row r="285" spans="1:1">
      <c r="A285" t="s">
        <v>452</v>
      </c>
    </row>
    <row r="286" spans="1:1">
      <c r="A286" t="s">
        <v>453</v>
      </c>
    </row>
    <row r="287" spans="1:1">
      <c r="A287" t="s">
        <v>454</v>
      </c>
    </row>
    <row r="288" spans="1:1">
      <c r="A288" t="s">
        <v>455</v>
      </c>
    </row>
    <row r="289" spans="1:1">
      <c r="A289" t="s">
        <v>251</v>
      </c>
    </row>
    <row r="290" spans="1:1">
      <c r="A290" t="s">
        <v>251</v>
      </c>
    </row>
    <row r="291" spans="1:1">
      <c r="A291" t="s">
        <v>456</v>
      </c>
    </row>
    <row r="292" spans="1:1">
      <c r="A292" t="s">
        <v>457</v>
      </c>
    </row>
    <row r="293" spans="1:1">
      <c r="A293" t="s">
        <v>458</v>
      </c>
    </row>
    <row r="294" spans="1:1">
      <c r="A294" t="s">
        <v>459</v>
      </c>
    </row>
    <row r="295" spans="1:1">
      <c r="A295" t="s">
        <v>460</v>
      </c>
    </row>
    <row r="296" spans="1:1">
      <c r="A296" t="s">
        <v>461</v>
      </c>
    </row>
    <row r="297" spans="1:1">
      <c r="A297" t="s">
        <v>462</v>
      </c>
    </row>
    <row r="298" spans="1:1">
      <c r="A298" t="s">
        <v>463</v>
      </c>
    </row>
    <row r="299" spans="1:1">
      <c r="A299" t="s">
        <v>464</v>
      </c>
    </row>
    <row r="300" spans="1:1">
      <c r="A300" t="s">
        <v>465</v>
      </c>
    </row>
    <row r="301" spans="1:1">
      <c r="A301" t="s">
        <v>466</v>
      </c>
    </row>
    <row r="302" spans="1:1">
      <c r="A302" t="s">
        <v>467</v>
      </c>
    </row>
    <row r="303" spans="1:1">
      <c r="A303" t="s">
        <v>468</v>
      </c>
    </row>
    <row r="304" spans="1:1">
      <c r="A304" t="s">
        <v>469</v>
      </c>
    </row>
    <row r="305" spans="1:1">
      <c r="A305" t="s">
        <v>470</v>
      </c>
    </row>
    <row r="306" spans="1:1">
      <c r="A306" t="s">
        <v>471</v>
      </c>
    </row>
    <row r="307" spans="1:1">
      <c r="A307" t="s">
        <v>472</v>
      </c>
    </row>
    <row r="308" spans="1:1">
      <c r="A308" t="s">
        <v>473</v>
      </c>
    </row>
    <row r="309" spans="1:1">
      <c r="A309" t="s">
        <v>474</v>
      </c>
    </row>
    <row r="310" spans="1:1">
      <c r="A310" t="s">
        <v>475</v>
      </c>
    </row>
    <row r="311" spans="1:1">
      <c r="A311" t="s">
        <v>476</v>
      </c>
    </row>
    <row r="312" spans="1:1">
      <c r="A312" t="s">
        <v>477</v>
      </c>
    </row>
    <row r="313" spans="1:1">
      <c r="A313" t="s">
        <v>478</v>
      </c>
    </row>
    <row r="314" spans="1:1">
      <c r="A314" t="s">
        <v>479</v>
      </c>
    </row>
    <row r="315" spans="1:1">
      <c r="A315" t="s">
        <v>480</v>
      </c>
    </row>
    <row r="316" spans="1:1">
      <c r="A316" t="s">
        <v>481</v>
      </c>
    </row>
    <row r="317" spans="1:1">
      <c r="A317" t="s">
        <v>482</v>
      </c>
    </row>
    <row r="318" spans="1:1">
      <c r="A318" t="s">
        <v>483</v>
      </c>
    </row>
    <row r="319" spans="1:1">
      <c r="A319" t="s">
        <v>484</v>
      </c>
    </row>
    <row r="320" spans="1:1">
      <c r="A320" t="s">
        <v>485</v>
      </c>
    </row>
    <row r="321" spans="1:1">
      <c r="A321" t="s">
        <v>486</v>
      </c>
    </row>
    <row r="322" spans="1:1">
      <c r="A322" t="s">
        <v>487</v>
      </c>
    </row>
    <row r="323" spans="1:1">
      <c r="A323" t="s">
        <v>488</v>
      </c>
    </row>
    <row r="324" spans="1:1">
      <c r="A324" t="s">
        <v>489</v>
      </c>
    </row>
    <row r="325" spans="1:1">
      <c r="A325" t="s">
        <v>490</v>
      </c>
    </row>
    <row r="326" spans="1:1">
      <c r="A326" t="s">
        <v>491</v>
      </c>
    </row>
    <row r="327" spans="1:1">
      <c r="A327" t="s">
        <v>492</v>
      </c>
    </row>
    <row r="328" spans="1:1">
      <c r="A328" t="s">
        <v>493</v>
      </c>
    </row>
    <row r="329" spans="1:1">
      <c r="A329" t="s">
        <v>494</v>
      </c>
    </row>
    <row r="330" spans="1:1">
      <c r="A330" t="s">
        <v>495</v>
      </c>
    </row>
    <row r="331" spans="1:1">
      <c r="A331" t="s">
        <v>496</v>
      </c>
    </row>
    <row r="332" spans="1:1">
      <c r="A332" t="s">
        <v>497</v>
      </c>
    </row>
    <row r="333" spans="1:1">
      <c r="A333" t="s">
        <v>498</v>
      </c>
    </row>
    <row r="334" spans="1:1">
      <c r="A334" t="s">
        <v>499</v>
      </c>
    </row>
    <row r="335" spans="1:1">
      <c r="A335" t="s">
        <v>500</v>
      </c>
    </row>
    <row r="336" spans="1:1">
      <c r="A336" t="s">
        <v>501</v>
      </c>
    </row>
    <row r="337" spans="1:1">
      <c r="A337" t="s">
        <v>502</v>
      </c>
    </row>
    <row r="338" spans="1:1">
      <c r="A338" t="s">
        <v>503</v>
      </c>
    </row>
    <row r="339" spans="1:1">
      <c r="A339" t="s">
        <v>504</v>
      </c>
    </row>
    <row r="340" spans="1:1">
      <c r="A340" t="s">
        <v>505</v>
      </c>
    </row>
    <row r="341" spans="1:1">
      <c r="A341" t="s">
        <v>506</v>
      </c>
    </row>
    <row r="342" spans="1:1">
      <c r="A342" t="s">
        <v>507</v>
      </c>
    </row>
    <row r="343" spans="1:1">
      <c r="A343" t="s">
        <v>508</v>
      </c>
    </row>
    <row r="344" spans="1:1">
      <c r="A344" t="s">
        <v>509</v>
      </c>
    </row>
    <row r="345" spans="1:1">
      <c r="A345" t="s">
        <v>510</v>
      </c>
    </row>
    <row r="346" spans="1:1">
      <c r="A346" t="s">
        <v>511</v>
      </c>
    </row>
    <row r="347" spans="1:1">
      <c r="A347" t="s">
        <v>512</v>
      </c>
    </row>
    <row r="348" spans="1:1">
      <c r="A348" t="s">
        <v>513</v>
      </c>
    </row>
    <row r="349" spans="1:1">
      <c r="A349" t="s">
        <v>514</v>
      </c>
    </row>
    <row r="350" spans="1:1">
      <c r="A350" t="s">
        <v>515</v>
      </c>
    </row>
    <row r="351" spans="1:1">
      <c r="A351" t="s">
        <v>516</v>
      </c>
    </row>
    <row r="352" spans="1:1">
      <c r="A352" t="s">
        <v>517</v>
      </c>
    </row>
    <row r="353" spans="1:1">
      <c r="A353" t="s">
        <v>518</v>
      </c>
    </row>
    <row r="354" spans="1:1">
      <c r="A354" t="s">
        <v>519</v>
      </c>
    </row>
    <row r="355" spans="1:1">
      <c r="A355" t="s">
        <v>520</v>
      </c>
    </row>
    <row r="356" spans="1:1">
      <c r="A356" t="s">
        <v>521</v>
      </c>
    </row>
    <row r="357" spans="1:1">
      <c r="A357" t="s">
        <v>522</v>
      </c>
    </row>
    <row r="358" spans="1:1">
      <c r="A358" t="s">
        <v>523</v>
      </c>
    </row>
    <row r="359" spans="1:1">
      <c r="A359" t="s">
        <v>524</v>
      </c>
    </row>
    <row r="360" spans="1:1">
      <c r="A360" t="s">
        <v>525</v>
      </c>
    </row>
    <row r="361" spans="1:1">
      <c r="A361" t="s">
        <v>526</v>
      </c>
    </row>
    <row r="362" spans="1:1">
      <c r="A362" t="s">
        <v>527</v>
      </c>
    </row>
    <row r="363" spans="1:1">
      <c r="A363" t="s">
        <v>528</v>
      </c>
    </row>
    <row r="364" spans="1:1">
      <c r="A364" t="s">
        <v>529</v>
      </c>
    </row>
    <row r="365" spans="1:1">
      <c r="A365" t="s">
        <v>530</v>
      </c>
    </row>
    <row r="366" spans="1:1">
      <c r="A366" t="s">
        <v>531</v>
      </c>
    </row>
    <row r="367" spans="1:1">
      <c r="A367" t="s">
        <v>532</v>
      </c>
    </row>
    <row r="368" spans="1:1">
      <c r="A368" t="s">
        <v>533</v>
      </c>
    </row>
    <row r="369" spans="1:1">
      <c r="A369" t="s">
        <v>534</v>
      </c>
    </row>
    <row r="370" spans="1:1">
      <c r="A370" t="s">
        <v>535</v>
      </c>
    </row>
    <row r="371" spans="1:1">
      <c r="A371" t="s">
        <v>536</v>
      </c>
    </row>
    <row r="372" spans="1:1">
      <c r="A372" t="s">
        <v>537</v>
      </c>
    </row>
    <row r="373" spans="1:1">
      <c r="A373" t="s">
        <v>538</v>
      </c>
    </row>
    <row r="374" spans="1:1">
      <c r="A374" t="s">
        <v>539</v>
      </c>
    </row>
    <row r="375" spans="1:1">
      <c r="A375" t="s">
        <v>540</v>
      </c>
    </row>
    <row r="376" spans="1:1">
      <c r="A376" t="s">
        <v>541</v>
      </c>
    </row>
    <row r="377" spans="1:1">
      <c r="A377" t="s">
        <v>542</v>
      </c>
    </row>
    <row r="378" spans="1:1">
      <c r="A378" t="s">
        <v>543</v>
      </c>
    </row>
    <row r="379" spans="1:1">
      <c r="A379" t="s">
        <v>544</v>
      </c>
    </row>
    <row r="380" spans="1:1">
      <c r="A380" t="s">
        <v>545</v>
      </c>
    </row>
    <row r="381" spans="1:1">
      <c r="A381" t="s">
        <v>546</v>
      </c>
    </row>
    <row r="382" spans="1:1">
      <c r="A382" t="s">
        <v>547</v>
      </c>
    </row>
    <row r="383" spans="1:1">
      <c r="A383" t="s">
        <v>548</v>
      </c>
    </row>
    <row r="384" spans="1:1">
      <c r="A384" t="s">
        <v>549</v>
      </c>
    </row>
    <row r="385" spans="1:1">
      <c r="A385" t="s">
        <v>550</v>
      </c>
    </row>
    <row r="386" spans="1:1">
      <c r="A386" t="s">
        <v>551</v>
      </c>
    </row>
    <row r="387" spans="1:1">
      <c r="A387" t="s">
        <v>552</v>
      </c>
    </row>
    <row r="388" spans="1:1">
      <c r="A388" t="s">
        <v>553</v>
      </c>
    </row>
    <row r="389" spans="1:1">
      <c r="A389" t="s">
        <v>554</v>
      </c>
    </row>
    <row r="390" spans="1:1">
      <c r="A390" t="s">
        <v>555</v>
      </c>
    </row>
    <row r="391" spans="1:1">
      <c r="A391" t="s">
        <v>556</v>
      </c>
    </row>
    <row r="392" spans="1:1">
      <c r="A392" t="s">
        <v>557</v>
      </c>
    </row>
    <row r="393" spans="1:1">
      <c r="A393" t="s">
        <v>558</v>
      </c>
    </row>
    <row r="394" spans="1:1">
      <c r="A394" t="s">
        <v>559</v>
      </c>
    </row>
    <row r="395" spans="1:1">
      <c r="A395" t="s">
        <v>560</v>
      </c>
    </row>
    <row r="396" spans="1:1">
      <c r="A396" t="s">
        <v>561</v>
      </c>
    </row>
    <row r="397" spans="1:1">
      <c r="A397" t="s">
        <v>562</v>
      </c>
    </row>
    <row r="398" spans="1:1">
      <c r="A398" t="s">
        <v>563</v>
      </c>
    </row>
    <row r="399" spans="1:1">
      <c r="A399" t="s">
        <v>564</v>
      </c>
    </row>
    <row r="400" spans="1:1">
      <c r="A400" t="s">
        <v>565</v>
      </c>
    </row>
    <row r="401" spans="1:1">
      <c r="A401" t="s">
        <v>566</v>
      </c>
    </row>
    <row r="402" spans="1:1">
      <c r="A402" t="s">
        <v>567</v>
      </c>
    </row>
    <row r="403" spans="1:1">
      <c r="A403" t="s">
        <v>568</v>
      </c>
    </row>
    <row r="404" spans="1:1">
      <c r="A404" t="s">
        <v>569</v>
      </c>
    </row>
    <row r="405" spans="1:1">
      <c r="A405" t="s">
        <v>570</v>
      </c>
    </row>
    <row r="406" spans="1:1">
      <c r="A406" t="s">
        <v>571</v>
      </c>
    </row>
    <row r="407" spans="1:1">
      <c r="A407" t="s">
        <v>572</v>
      </c>
    </row>
    <row r="408" spans="1:1">
      <c r="A408" t="s">
        <v>573</v>
      </c>
    </row>
    <row r="409" spans="1:1">
      <c r="A409" t="s">
        <v>574</v>
      </c>
    </row>
    <row r="410" spans="1:1">
      <c r="A410" t="s">
        <v>575</v>
      </c>
    </row>
    <row r="411" spans="1:1">
      <c r="A411" t="s">
        <v>576</v>
      </c>
    </row>
    <row r="412" spans="1:1">
      <c r="A412" t="s">
        <v>577</v>
      </c>
    </row>
    <row r="413" spans="1:1">
      <c r="A413" t="s">
        <v>578</v>
      </c>
    </row>
    <row r="414" spans="1:1">
      <c r="A414" t="s">
        <v>579</v>
      </c>
    </row>
    <row r="415" spans="1:1">
      <c r="A415" t="s">
        <v>580</v>
      </c>
    </row>
    <row r="416" spans="1:1">
      <c r="A416" t="s">
        <v>581</v>
      </c>
    </row>
    <row r="417" spans="1:1">
      <c r="A417" t="s">
        <v>582</v>
      </c>
    </row>
    <row r="418" spans="1:1">
      <c r="A418" t="s">
        <v>583</v>
      </c>
    </row>
    <row r="419" spans="1:1">
      <c r="A419" t="s">
        <v>584</v>
      </c>
    </row>
    <row r="420" spans="1:1">
      <c r="A420" t="s">
        <v>585</v>
      </c>
    </row>
    <row r="421" spans="1:1">
      <c r="A421" t="s">
        <v>586</v>
      </c>
    </row>
    <row r="422" spans="1:1">
      <c r="A422" t="s">
        <v>587</v>
      </c>
    </row>
    <row r="423" spans="1:1">
      <c r="A423" t="s">
        <v>588</v>
      </c>
    </row>
    <row r="424" spans="1:1">
      <c r="A424" t="s">
        <v>589</v>
      </c>
    </row>
    <row r="425" spans="1:1">
      <c r="A425" t="s">
        <v>590</v>
      </c>
    </row>
    <row r="426" spans="1:1">
      <c r="A426" t="s">
        <v>591</v>
      </c>
    </row>
    <row r="427" spans="1:1">
      <c r="A427" t="s">
        <v>592</v>
      </c>
    </row>
    <row r="428" spans="1:1">
      <c r="A428" t="s">
        <v>593</v>
      </c>
    </row>
    <row r="429" spans="1:1">
      <c r="A429" t="s">
        <v>594</v>
      </c>
    </row>
    <row r="430" spans="1:1">
      <c r="A430" t="s">
        <v>595</v>
      </c>
    </row>
    <row r="431" spans="1:1">
      <c r="A431" t="s">
        <v>596</v>
      </c>
    </row>
    <row r="432" spans="1:1">
      <c r="A432" t="s">
        <v>597</v>
      </c>
    </row>
    <row r="433" spans="1:1">
      <c r="A433" t="s">
        <v>598</v>
      </c>
    </row>
    <row r="434" spans="1:1">
      <c r="A434" t="s">
        <v>599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10</vt:i4>
      </vt:variant>
    </vt:vector>
  </HeadingPairs>
  <TitlesOfParts>
    <vt:vector size="19" baseType="lpstr">
      <vt:lpstr>.</vt:lpstr>
      <vt:lpstr>Base_Sinistre</vt:lpstr>
      <vt:lpstr>Base_Epave</vt:lpstr>
      <vt:lpstr>Modèle_Sinistre</vt:lpstr>
      <vt:lpstr>Modèle_Epave</vt:lpstr>
      <vt:lpstr>Autorisation</vt:lpstr>
      <vt:lpstr>Reseaux</vt:lpstr>
      <vt:lpstr>Récap</vt:lpstr>
      <vt:lpstr>liste expert</vt:lpstr>
      <vt:lpstr>Base_Epave!codeagence</vt:lpstr>
      <vt:lpstr>codeagence</vt:lpstr>
      <vt:lpstr>dr</vt:lpstr>
      <vt:lpstr>Expert</vt:lpstr>
      <vt:lpstr>Fourniture</vt:lpstr>
      <vt:lpstr>listeagence</vt:lpstr>
      <vt:lpstr>Base_Epave!listeDR</vt:lpstr>
      <vt:lpstr>listeDR</vt:lpstr>
      <vt:lpstr>listeexpert</vt:lpstr>
      <vt:lpstr>Modèle_Sinistre!Zone_d_impression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anonyme</cp:lastModifiedBy>
  <cp:lastPrinted>2019-11-19T20:54:04Z</cp:lastPrinted>
  <dcterms:created xsi:type="dcterms:W3CDTF">2018-11-07T08:15:07Z</dcterms:created>
  <dcterms:modified xsi:type="dcterms:W3CDTF">2019-11-22T18:40:39Z</dcterms:modified>
</cp:coreProperties>
</file>