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10.xml" ContentType="application/vnd.openxmlformats-officedocument.spreadsheetml.worksheet+xml"/>
  <Override PartName="/xl/charts/chart1.xml" ContentType="application/vnd.openxmlformats-officedocument.drawingml.char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7" rupBuild="4506" codeName="{B7FE6334-C1A2-E50D-BD3D-5F4D41BBC2E3}"/>
  <workbookPr showInkAnnotation="0" codeName="ThisWorkbook" hidePivotFieldList="1"/>
  <bookViews>
    <workbookView xWindow="0" yWindow="0" windowWidth="19176" windowHeight="5748" firstSheet="3" activeTab="10"/>
  </bookViews>
  <sheets>
    <sheet name="rdv 2017" sheetId="1" r:id="rId1"/>
    <sheet name="rdv 2016" sheetId="11" r:id="rId2"/>
    <sheet name="RDV EQUIPE" sheetId="5" r:id="rId3"/>
    <sheet name="JEAN" sheetId="6" r:id="rId4"/>
    <sheet name="KEVIN" sheetId="12" r:id="rId5"/>
    <sheet name="CHARLOTTE" sheetId="8" r:id="rId6"/>
    <sheet name="CHARLES" sheetId="13" r:id="rId7"/>
    <sheet name="ANDRE" sheetId="10" r:id="rId8"/>
    <sheet name="ARTHUR" sheetId="14" r:id="rId9"/>
    <sheet name="GRAPH" sheetId="9" r:id="rId10"/>
    <sheet name="VENTES" sheetId="18" r:id="rId11"/>
    <sheet name="L2017" sheetId="19" r:id="rId12"/>
  </sheets>
  <externalReferences>
    <externalReference r:id="rId13"/>
  </externalReferences>
  <definedNames>
    <definedName name="feuilles">'RDV EQUIPE'!$T$1:$T$2</definedName>
    <definedName name="ventes">GRAPH!$Q$2:$Q$6</definedName>
  </definedNames>
  <calcPr calcId="125725"/>
</workbook>
</file>

<file path=xl/calcChain.xml><?xml version="1.0" encoding="utf-8"?>
<calcChain xmlns="http://schemas.openxmlformats.org/spreadsheetml/2006/main">
  <c r="O15" i="5"/>
  <c r="N15"/>
  <c r="M15"/>
  <c r="L15"/>
  <c r="K15"/>
  <c r="J15"/>
  <c r="I15"/>
  <c r="H15"/>
  <c r="G15"/>
  <c r="F15"/>
  <c r="E15"/>
  <c r="D15"/>
  <c r="P15" s="1"/>
  <c r="O14"/>
  <c r="N14"/>
  <c r="M14"/>
  <c r="L14"/>
  <c r="K14"/>
  <c r="J14"/>
  <c r="I14"/>
  <c r="H14"/>
  <c r="G14"/>
  <c r="F14"/>
  <c r="E14"/>
  <c r="D14"/>
  <c r="P14" s="1"/>
  <c r="O13"/>
  <c r="N13"/>
  <c r="M13"/>
  <c r="L13"/>
  <c r="K13"/>
  <c r="J13"/>
  <c r="H13"/>
  <c r="G13"/>
  <c r="F13"/>
  <c r="E13"/>
  <c r="D13"/>
  <c r="O12"/>
  <c r="N12"/>
  <c r="M12"/>
  <c r="L12"/>
  <c r="K12"/>
  <c r="J12"/>
  <c r="I12"/>
  <c r="H12"/>
  <c r="G12"/>
  <c r="F12"/>
  <c r="E12"/>
  <c r="D12"/>
  <c r="P12" s="1"/>
  <c r="O11"/>
  <c r="N11"/>
  <c r="M11"/>
  <c r="L11"/>
  <c r="K11"/>
  <c r="J11"/>
  <c r="I11"/>
  <c r="H11"/>
  <c r="G11"/>
  <c r="F11"/>
  <c r="E11"/>
  <c r="D11"/>
  <c r="P11"/>
  <c r="O10"/>
  <c r="N10"/>
  <c r="M10"/>
  <c r="L10"/>
  <c r="K10"/>
  <c r="J10"/>
  <c r="I10"/>
  <c r="H10"/>
  <c r="G10"/>
  <c r="F10"/>
  <c r="E10"/>
  <c r="D10"/>
  <c r="O8"/>
  <c r="O25" s="1"/>
  <c r="N8"/>
  <c r="N25" s="1"/>
  <c r="M8"/>
  <c r="M25" s="1"/>
  <c r="L8"/>
  <c r="K8"/>
  <c r="K25" s="1"/>
  <c r="J8"/>
  <c r="J25" s="1"/>
  <c r="I8"/>
  <c r="I25" s="1"/>
  <c r="H8"/>
  <c r="G8"/>
  <c r="G25" s="1"/>
  <c r="F8"/>
  <c r="F25" s="1"/>
  <c r="E8"/>
  <c r="E25" s="1"/>
  <c r="O7"/>
  <c r="O24" s="1"/>
  <c r="N7"/>
  <c r="N24" s="1"/>
  <c r="M7"/>
  <c r="M24" s="1"/>
  <c r="L7"/>
  <c r="K7"/>
  <c r="K24" s="1"/>
  <c r="J7"/>
  <c r="J24" s="1"/>
  <c r="I7"/>
  <c r="I24" s="1"/>
  <c r="H7"/>
  <c r="G7"/>
  <c r="G24" s="1"/>
  <c r="F7"/>
  <c r="F24" s="1"/>
  <c r="E7"/>
  <c r="E24" s="1"/>
  <c r="O6"/>
  <c r="O23" s="1"/>
  <c r="N6"/>
  <c r="N23" s="1"/>
  <c r="M6"/>
  <c r="M23" s="1"/>
  <c r="L6"/>
  <c r="K6"/>
  <c r="K23" s="1"/>
  <c r="J6"/>
  <c r="J23" s="1"/>
  <c r="I6"/>
  <c r="H6"/>
  <c r="H23" s="1"/>
  <c r="G6"/>
  <c r="F6"/>
  <c r="F23" s="1"/>
  <c r="E6"/>
  <c r="E23" s="1"/>
  <c r="O5"/>
  <c r="N5"/>
  <c r="N22" s="1"/>
  <c r="M5"/>
  <c r="M22" s="1"/>
  <c r="L5"/>
  <c r="L22" s="1"/>
  <c r="K5"/>
  <c r="J5"/>
  <c r="J22" s="1"/>
  <c r="I5"/>
  <c r="I22" s="1"/>
  <c r="H5"/>
  <c r="H22" s="1"/>
  <c r="G5"/>
  <c r="G22" s="1"/>
  <c r="F5"/>
  <c r="F22" s="1"/>
  <c r="E5"/>
  <c r="E22" s="1"/>
  <c r="D5"/>
  <c r="D22" s="1"/>
  <c r="P22" s="1"/>
  <c r="O4"/>
  <c r="O21" s="1"/>
  <c r="N4"/>
  <c r="M4"/>
  <c r="M21" s="1"/>
  <c r="L4"/>
  <c r="L21" s="1"/>
  <c r="K4"/>
  <c r="J4"/>
  <c r="I4"/>
  <c r="I21" s="1"/>
  <c r="H4"/>
  <c r="H21" s="1"/>
  <c r="G4"/>
  <c r="F4"/>
  <c r="E4"/>
  <c r="E21" s="1"/>
  <c r="D4"/>
  <c r="P4" s="1"/>
  <c r="O3"/>
  <c r="O20" s="1"/>
  <c r="N3"/>
  <c r="N20" s="1"/>
  <c r="M3"/>
  <c r="L3"/>
  <c r="L20" s="1"/>
  <c r="K3"/>
  <c r="K20" s="1"/>
  <c r="J3"/>
  <c r="I3"/>
  <c r="H3"/>
  <c r="G3"/>
  <c r="G20" s="1"/>
  <c r="F3"/>
  <c r="E3"/>
  <c r="D3"/>
  <c r="C36" i="9"/>
  <c r="R10" i="14"/>
  <c r="Q10"/>
  <c r="R9"/>
  <c r="Q9"/>
  <c r="S9" s="1"/>
  <c r="R8"/>
  <c r="Q8"/>
  <c r="R7"/>
  <c r="Q7"/>
  <c r="S7" s="1"/>
  <c r="R6"/>
  <c r="Q6"/>
  <c r="R5"/>
  <c r="Q5"/>
  <c r="S5" s="1"/>
  <c r="R4"/>
  <c r="Q4"/>
  <c r="R3"/>
  <c r="Q3"/>
  <c r="S3" s="1"/>
  <c r="R2"/>
  <c r="Q2"/>
  <c r="R13" i="10"/>
  <c r="Q13"/>
  <c r="P13"/>
  <c r="R12"/>
  <c r="Q12"/>
  <c r="P12"/>
  <c r="R11"/>
  <c r="Q11"/>
  <c r="P11"/>
  <c r="R10"/>
  <c r="Q10"/>
  <c r="P10"/>
  <c r="R9"/>
  <c r="Q9"/>
  <c r="P9"/>
  <c r="R8"/>
  <c r="Q8"/>
  <c r="P8"/>
  <c r="R7"/>
  <c r="Q7"/>
  <c r="P7"/>
  <c r="R6"/>
  <c r="Q6"/>
  <c r="P6"/>
  <c r="R5"/>
  <c r="Q5"/>
  <c r="P5"/>
  <c r="R4"/>
  <c r="Q4"/>
  <c r="P4"/>
  <c r="R3"/>
  <c r="Q3"/>
  <c r="P3"/>
  <c r="R2"/>
  <c r="Q2"/>
  <c r="P2"/>
  <c r="S18"/>
  <c r="P5" i="5"/>
  <c r="S2" i="14"/>
  <c r="S8"/>
  <c r="S8" i="10"/>
  <c r="S4" i="14"/>
  <c r="S6"/>
  <c r="S10"/>
  <c r="R19" i="6"/>
  <c r="S19"/>
  <c r="I13" i="5"/>
  <c r="D6"/>
  <c r="D7"/>
  <c r="D8"/>
  <c r="E20" l="1"/>
  <c r="I20"/>
  <c r="M20"/>
  <c r="G23"/>
  <c r="H24"/>
  <c r="K22"/>
  <c r="O22"/>
  <c r="L24"/>
  <c r="H25"/>
  <c r="L25"/>
  <c r="D21"/>
  <c r="P21" s="1"/>
  <c r="Q20" s="1"/>
  <c r="G21"/>
  <c r="K21"/>
  <c r="L23"/>
  <c r="F20"/>
  <c r="P10"/>
  <c r="J20"/>
  <c r="S9" i="10"/>
  <c r="S13"/>
  <c r="S2"/>
  <c r="S6"/>
  <c r="S7"/>
  <c r="S3"/>
  <c r="S10"/>
  <c r="R14"/>
  <c r="R18" s="1"/>
  <c r="S4"/>
  <c r="S5"/>
  <c r="S12"/>
  <c r="S11"/>
  <c r="P3" i="5"/>
  <c r="D20"/>
  <c r="P20" s="1"/>
  <c r="H20"/>
  <c r="F21"/>
  <c r="J21"/>
  <c r="N21"/>
  <c r="P14" i="10"/>
  <c r="P18" s="1"/>
  <c r="Q14"/>
  <c r="Q18" s="1"/>
  <c r="D24" i="5"/>
  <c r="P24" s="1"/>
  <c r="Q24" s="1"/>
  <c r="P7"/>
  <c r="P13"/>
  <c r="I23"/>
  <c r="D23"/>
  <c r="P23" s="1"/>
  <c r="P6"/>
  <c r="D25"/>
  <c r="P25" s="1"/>
  <c r="Q25" s="1"/>
  <c r="P8"/>
  <c r="Q23" l="1"/>
  <c r="S14" i="10"/>
</calcChain>
</file>

<file path=xl/sharedStrings.xml><?xml version="1.0" encoding="utf-8"?>
<sst xmlns="http://schemas.openxmlformats.org/spreadsheetml/2006/main" count="2774" uniqueCount="69">
  <si>
    <t>Terrain construction</t>
  </si>
  <si>
    <t>R1-david-sylvain-Autre</t>
  </si>
  <si>
    <t>R1</t>
  </si>
  <si>
    <t>BREST</t>
  </si>
  <si>
    <t>JANV</t>
  </si>
  <si>
    <t>MARS</t>
  </si>
  <si>
    <t>AVRIL</t>
  </si>
  <si>
    <t>MAI</t>
  </si>
  <si>
    <t>JUIN</t>
  </si>
  <si>
    <t>JUILLET</t>
  </si>
  <si>
    <t>AOUT</t>
  </si>
  <si>
    <t>SEPT</t>
  </si>
  <si>
    <t>OCT</t>
  </si>
  <si>
    <t>NOV</t>
  </si>
  <si>
    <t>DEC</t>
  </si>
  <si>
    <t>CHATEAULIN</t>
  </si>
  <si>
    <t>MORLAIX</t>
  </si>
  <si>
    <t>TOTAL</t>
  </si>
  <si>
    <t>Télépro R1</t>
  </si>
  <si>
    <t>Ventes</t>
  </si>
  <si>
    <t>Ventes/Télépro R1</t>
  </si>
  <si>
    <t>Ventes/R1</t>
  </si>
  <si>
    <t>VENTES</t>
  </si>
  <si>
    <t>TOTAL RDV</t>
  </si>
  <si>
    <t>Ventes/Télépro</t>
  </si>
  <si>
    <t xml:space="preserve"> Télépro R1</t>
  </si>
  <si>
    <t>transfo</t>
  </si>
  <si>
    <t>Faire construire</t>
  </si>
  <si>
    <t>Pages jaunes</t>
  </si>
  <si>
    <t>feuilles</t>
  </si>
  <si>
    <t>Telepro R1-</t>
  </si>
  <si>
    <t>FEV</t>
  </si>
  <si>
    <t>rdv2016</t>
  </si>
  <si>
    <t>rdv2017</t>
  </si>
  <si>
    <t>Jean DUPONT</t>
  </si>
  <si>
    <t>Kévin DURAND</t>
  </si>
  <si>
    <t>commercial</t>
  </si>
  <si>
    <t xml:space="preserve"> Créé par</t>
  </si>
  <si>
    <t>Date rdv</t>
  </si>
  <si>
    <t>produit</t>
  </si>
  <si>
    <t>Date vente</t>
  </si>
  <si>
    <t>kévin DURAND</t>
  </si>
  <si>
    <t xml:space="preserve">Valérie  </t>
  </si>
  <si>
    <t xml:space="preserve">Telepro R1- </t>
  </si>
  <si>
    <t xml:space="preserve">R1- </t>
  </si>
  <si>
    <t xml:space="preserve"> Date rdv</t>
  </si>
  <si>
    <t>Valérie</t>
  </si>
  <si>
    <t>R1-</t>
  </si>
  <si>
    <t>-</t>
  </si>
  <si>
    <t>Arthur</t>
  </si>
  <si>
    <t>Charlotte</t>
  </si>
  <si>
    <t>Charles</t>
  </si>
  <si>
    <t>André</t>
  </si>
  <si>
    <t>Planifiée</t>
  </si>
  <si>
    <t>N'a pas eu lieu</t>
  </si>
  <si>
    <t>A eu lieu</t>
  </si>
  <si>
    <t>Pré-enregistrement</t>
  </si>
  <si>
    <t>Statut</t>
  </si>
  <si>
    <t>Date Vente</t>
  </si>
  <si>
    <t>Commercial</t>
  </si>
  <si>
    <t>Événements
Créé par</t>
  </si>
  <si>
    <t>Événements
Date de fin</t>
  </si>
  <si>
    <t>Événements
Sujet</t>
  </si>
  <si>
    <t>Événements
Statut</t>
  </si>
  <si>
    <t>Dossier Client
Origine</t>
  </si>
  <si>
    <t>Dossier Client
Support</t>
  </si>
  <si>
    <t>Dossier Client
Date de Signature</t>
  </si>
  <si>
    <t>Événements
Assigné à</t>
  </si>
  <si>
    <t>Dossier Client
Pre-enregistre pour le mois de</t>
  </si>
</sst>
</file>

<file path=xl/styles.xml><?xml version="1.0" encoding="utf-8"?>
<styleSheet xmlns="http://schemas.openxmlformats.org/spreadsheetml/2006/main">
  <numFmts count="1">
    <numFmt numFmtId="164" formatCode="dd\-mm\-yyyy"/>
  </numFmts>
  <fonts count="12">
    <font>
      <sz val="11"/>
      <color indexed="8"/>
      <name val="Calibri"/>
    </font>
    <font>
      <sz val="11"/>
      <color indexed="8"/>
      <name val="Calibri"/>
      <family val="2"/>
    </font>
    <font>
      <sz val="11"/>
      <color indexed="8"/>
      <name val="Calibri"/>
      <family val="2"/>
    </font>
    <font>
      <b/>
      <sz val="11"/>
      <color indexed="8"/>
      <name val="Calibri"/>
      <family val="2"/>
    </font>
    <font>
      <sz val="10"/>
      <color indexed="8"/>
      <name val="Calibri"/>
      <family val="2"/>
    </font>
    <font>
      <b/>
      <sz val="9"/>
      <color indexed="8"/>
      <name val="Calibri"/>
      <family val="2"/>
    </font>
    <font>
      <b/>
      <sz val="11"/>
      <color indexed="8"/>
      <name val="Calibri"/>
      <family val="2"/>
    </font>
    <font>
      <b/>
      <sz val="9"/>
      <color indexed="8"/>
      <name val="Calibri"/>
      <family val="2"/>
    </font>
    <font>
      <sz val="11"/>
      <color indexed="8"/>
      <name val="Calibri"/>
      <family val="2"/>
    </font>
    <font>
      <sz val="10"/>
      <color indexed="8"/>
      <name val="Calibri"/>
      <family val="2"/>
    </font>
    <font>
      <sz val="11"/>
      <color indexed="8"/>
      <name val="Calibri"/>
      <family val="2"/>
    </font>
    <font>
      <sz val="10"/>
      <color rgb="FF333333"/>
      <name val="Verdana"/>
      <family val="2"/>
    </font>
  </fonts>
  <fills count="9">
    <fill>
      <patternFill patternType="none"/>
    </fill>
    <fill>
      <patternFill patternType="gray125"/>
    </fill>
    <fill>
      <patternFill patternType="solid">
        <fgColor indexed="10"/>
        <bgColor indexed="8"/>
      </patternFill>
    </fill>
    <fill>
      <patternFill patternType="solid">
        <fgColor rgb="FFFFFF00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rgb="FFFF0000"/>
        <bgColor indexed="64"/>
      </patternFill>
    </fill>
  </fills>
  <borders count="10">
    <border>
      <left/>
      <right/>
      <top/>
      <bottom/>
      <diagonal/>
    </border>
    <border>
      <left style="thick">
        <color theme="8" tint="-0.24994659260841701"/>
      </left>
      <right/>
      <top style="thick">
        <color theme="8" tint="-0.24994659260841701"/>
      </top>
      <bottom/>
      <diagonal/>
    </border>
    <border>
      <left/>
      <right/>
      <top style="thick">
        <color theme="8" tint="-0.24994659260841701"/>
      </top>
      <bottom/>
      <diagonal/>
    </border>
    <border>
      <left/>
      <right style="thick">
        <color theme="8" tint="-0.24994659260841701"/>
      </right>
      <top style="thick">
        <color theme="8" tint="-0.24994659260841701"/>
      </top>
      <bottom/>
      <diagonal/>
    </border>
    <border>
      <left style="thick">
        <color theme="8" tint="-0.24994659260841701"/>
      </left>
      <right/>
      <top/>
      <bottom/>
      <diagonal/>
    </border>
    <border>
      <left/>
      <right style="thick">
        <color theme="8" tint="-0.24994659260841701"/>
      </right>
      <top/>
      <bottom/>
      <diagonal/>
    </border>
    <border>
      <left style="thick">
        <color theme="8" tint="-0.24994659260841701"/>
      </left>
      <right/>
      <top/>
      <bottom style="thick">
        <color theme="8" tint="-0.24994659260841701"/>
      </bottom>
      <diagonal/>
    </border>
    <border>
      <left/>
      <right/>
      <top/>
      <bottom style="thick">
        <color theme="8" tint="-0.24994659260841701"/>
      </bottom>
      <diagonal/>
    </border>
    <border>
      <left/>
      <right style="thick">
        <color theme="8" tint="-0.24994659260841701"/>
      </right>
      <top/>
      <bottom style="thick">
        <color theme="8" tint="-0.24994659260841701"/>
      </bottom>
      <diagonal/>
    </border>
    <border>
      <left style="thick">
        <color rgb="FF0070C0"/>
      </left>
      <right/>
      <top/>
      <bottom/>
      <diagonal/>
    </border>
  </borders>
  <cellStyleXfs count="1">
    <xf numFmtId="0" fontId="0" fillId="0" borderId="0" applyFill="0" applyProtection="0"/>
  </cellStyleXfs>
  <cellXfs count="65">
    <xf numFmtId="0" fontId="0" fillId="0" borderId="0" xfId="0" applyFill="1" applyProtection="1"/>
    <xf numFmtId="0" fontId="2" fillId="0" borderId="0" xfId="0" applyFont="1" applyFill="1" applyProtection="1"/>
    <xf numFmtId="164" fontId="0" fillId="0" borderId="0" xfId="0" applyNumberFormat="1" applyFill="1" applyProtection="1"/>
    <xf numFmtId="0" fontId="1" fillId="0" borderId="0" xfId="0" applyFont="1" applyFill="1" applyProtection="1"/>
    <xf numFmtId="0" fontId="1" fillId="0" borderId="0" xfId="0" applyFont="1" applyFill="1" applyAlignment="1" applyProtection="1">
      <alignment horizontal="center"/>
    </xf>
    <xf numFmtId="0" fontId="3" fillId="0" borderId="0" xfId="0" applyFont="1" applyFill="1" applyProtection="1"/>
    <xf numFmtId="0" fontId="1" fillId="3" borderId="0" xfId="0" applyFont="1" applyFill="1" applyProtection="1"/>
    <xf numFmtId="0" fontId="0" fillId="3" borderId="0" xfId="0" applyFill="1" applyProtection="1"/>
    <xf numFmtId="0" fontId="3" fillId="0" borderId="0" xfId="0" applyFont="1" applyFill="1" applyAlignment="1" applyProtection="1">
      <alignment horizontal="center"/>
    </xf>
    <xf numFmtId="0" fontId="1" fillId="4" borderId="0" xfId="0" applyFont="1" applyFill="1" applyProtection="1"/>
    <xf numFmtId="0" fontId="3" fillId="4" borderId="0" xfId="0" applyFont="1" applyFill="1" applyProtection="1"/>
    <xf numFmtId="0" fontId="1" fillId="5" borderId="0" xfId="0" applyFont="1" applyFill="1" applyProtection="1"/>
    <xf numFmtId="2" fontId="3" fillId="0" borderId="0" xfId="0" applyNumberFormat="1" applyFont="1" applyFill="1" applyProtection="1"/>
    <xf numFmtId="2" fontId="1" fillId="0" borderId="0" xfId="0" applyNumberFormat="1" applyFont="1" applyFill="1" applyProtection="1"/>
    <xf numFmtId="0" fontId="0" fillId="0" borderId="0" xfId="0" applyFill="1" applyBorder="1" applyProtection="1"/>
    <xf numFmtId="0" fontId="3" fillId="0" borderId="0" xfId="0" applyFont="1" applyFill="1" applyBorder="1" applyProtection="1"/>
    <xf numFmtId="0" fontId="3" fillId="0" borderId="1" xfId="0" applyFont="1" applyFill="1" applyBorder="1" applyProtection="1"/>
    <xf numFmtId="0" fontId="3" fillId="0" borderId="2" xfId="0" applyFont="1" applyFill="1" applyBorder="1" applyProtection="1"/>
    <xf numFmtId="0" fontId="3" fillId="0" borderId="3" xfId="0" applyFont="1" applyFill="1" applyBorder="1" applyProtection="1"/>
    <xf numFmtId="0" fontId="1" fillId="0" borderId="4" xfId="0" applyFont="1" applyFill="1" applyBorder="1" applyProtection="1"/>
    <xf numFmtId="0" fontId="1" fillId="0" borderId="5" xfId="0" applyFont="1" applyFill="1" applyBorder="1" applyProtection="1"/>
    <xf numFmtId="0" fontId="3" fillId="0" borderId="4" xfId="0" applyFont="1" applyFill="1" applyBorder="1" applyProtection="1"/>
    <xf numFmtId="0" fontId="3" fillId="0" borderId="5" xfId="0" applyFont="1" applyFill="1" applyBorder="1" applyProtection="1"/>
    <xf numFmtId="0" fontId="1" fillId="0" borderId="6" xfId="0" applyFont="1" applyFill="1" applyBorder="1" applyProtection="1"/>
    <xf numFmtId="0" fontId="0" fillId="0" borderId="7" xfId="0" applyFill="1" applyBorder="1" applyProtection="1"/>
    <xf numFmtId="0" fontId="1" fillId="0" borderId="8" xfId="0" applyFont="1" applyFill="1" applyBorder="1" applyProtection="1"/>
    <xf numFmtId="0" fontId="4" fillId="0" borderId="0" xfId="0" applyFont="1" applyFill="1" applyProtection="1"/>
    <xf numFmtId="0" fontId="4" fillId="3" borderId="0" xfId="0" applyFont="1" applyFill="1" applyProtection="1"/>
    <xf numFmtId="0" fontId="3" fillId="3" borderId="0" xfId="0" applyFont="1" applyFill="1" applyProtection="1"/>
    <xf numFmtId="0" fontId="1" fillId="5" borderId="9" xfId="0" applyFont="1" applyFill="1" applyBorder="1" applyProtection="1"/>
    <xf numFmtId="0" fontId="3" fillId="3" borderId="9" xfId="0" applyFont="1" applyFill="1" applyBorder="1" applyProtection="1"/>
    <xf numFmtId="0" fontId="4" fillId="6" borderId="0" xfId="0" applyFont="1" applyFill="1" applyProtection="1"/>
    <xf numFmtId="0" fontId="1" fillId="6" borderId="0" xfId="0" applyFont="1" applyFill="1" applyProtection="1"/>
    <xf numFmtId="0" fontId="1" fillId="6" borderId="9" xfId="0" applyFont="1" applyFill="1" applyBorder="1" applyProtection="1"/>
    <xf numFmtId="0" fontId="5" fillId="0" borderId="0" xfId="0" applyFont="1" applyFill="1" applyProtection="1"/>
    <xf numFmtId="0" fontId="5" fillId="0" borderId="9" xfId="0" applyFont="1" applyFill="1" applyBorder="1" applyProtection="1"/>
    <xf numFmtId="0" fontId="3" fillId="6" borderId="0" xfId="0" applyFont="1" applyFill="1" applyProtection="1"/>
    <xf numFmtId="10" fontId="0" fillId="0" borderId="0" xfId="0" applyNumberFormat="1" applyFill="1" applyProtection="1"/>
    <xf numFmtId="0" fontId="5" fillId="7" borderId="0" xfId="0" applyFont="1" applyFill="1" applyProtection="1"/>
    <xf numFmtId="0" fontId="5" fillId="7" borderId="9" xfId="0" applyFont="1" applyFill="1" applyBorder="1" applyProtection="1"/>
    <xf numFmtId="0" fontId="6" fillId="0" borderId="0" xfId="0" applyFont="1" applyFill="1" applyProtection="1"/>
    <xf numFmtId="0" fontId="7" fillId="0" borderId="0" xfId="0" applyFont="1" applyFill="1" applyProtection="1"/>
    <xf numFmtId="0" fontId="7" fillId="0" borderId="9" xfId="0" applyFont="1" applyFill="1" applyBorder="1" applyProtection="1"/>
    <xf numFmtId="0" fontId="8" fillId="0" borderId="0" xfId="0" applyFont="1" applyFill="1" applyProtection="1"/>
    <xf numFmtId="0" fontId="9" fillId="6" borderId="0" xfId="0" applyFont="1" applyFill="1" applyProtection="1"/>
    <xf numFmtId="0" fontId="10" fillId="6" borderId="0" xfId="0" applyFont="1" applyFill="1" applyProtection="1"/>
    <xf numFmtId="0" fontId="6" fillId="6" borderId="0" xfId="0" applyFont="1" applyFill="1" applyProtection="1"/>
    <xf numFmtId="0" fontId="9" fillId="0" borderId="0" xfId="0" applyFont="1" applyFill="1" applyProtection="1"/>
    <xf numFmtId="0" fontId="10" fillId="5" borderId="0" xfId="0" applyFont="1" applyFill="1" applyProtection="1"/>
    <xf numFmtId="0" fontId="9" fillId="3" borderId="0" xfId="0" applyFont="1" applyFill="1" applyProtection="1"/>
    <xf numFmtId="0" fontId="6" fillId="3" borderId="0" xfId="0" applyFont="1" applyFill="1" applyProtection="1"/>
    <xf numFmtId="0" fontId="6" fillId="3" borderId="9" xfId="0" applyFont="1" applyFill="1" applyBorder="1" applyProtection="1"/>
    <xf numFmtId="10" fontId="8" fillId="0" borderId="0" xfId="0" applyNumberFormat="1" applyFont="1" applyFill="1" applyProtection="1"/>
    <xf numFmtId="0" fontId="3" fillId="8" borderId="0" xfId="0" applyFont="1" applyFill="1" applyAlignment="1" applyProtection="1">
      <alignment horizontal="center"/>
    </xf>
    <xf numFmtId="0" fontId="11" fillId="0" borderId="0" xfId="0" applyFont="1" applyFill="1" applyProtection="1"/>
    <xf numFmtId="0" fontId="3" fillId="2" borderId="0" xfId="0" applyFont="1" applyFill="1" applyAlignment="1" applyProtection="1">
      <alignment vertical="center"/>
    </xf>
    <xf numFmtId="0" fontId="3" fillId="2" borderId="0" xfId="0" applyFont="1" applyFill="1" applyAlignment="1" applyProtection="1">
      <alignment horizontal="center" vertical="center"/>
    </xf>
    <xf numFmtId="164" fontId="0" fillId="0" borderId="0" xfId="0" applyNumberFormat="1" applyFill="1" applyAlignment="1" applyProtection="1">
      <alignment horizontal="center"/>
    </xf>
    <xf numFmtId="0" fontId="0" fillId="0" borderId="0" xfId="0" applyFill="1" applyAlignment="1" applyProtection="1">
      <alignment horizontal="center"/>
    </xf>
    <xf numFmtId="164" fontId="3" fillId="2" borderId="0" xfId="0" applyNumberFormat="1" applyFont="1" applyFill="1" applyAlignment="1" applyProtection="1">
      <alignment vertical="center"/>
    </xf>
    <xf numFmtId="14" fontId="0" fillId="0" borderId="0" xfId="0" applyNumberFormat="1" applyFill="1" applyProtection="1"/>
    <xf numFmtId="14" fontId="0" fillId="0" borderId="0" xfId="0" applyNumberFormat="1" applyFill="1" applyAlignment="1" applyProtection="1">
      <alignment horizontal="center"/>
    </xf>
    <xf numFmtId="164" fontId="3" fillId="2" borderId="0" xfId="0" applyNumberFormat="1" applyFont="1" applyFill="1" applyAlignment="1" applyProtection="1">
      <alignment horizontal="center" vertical="center"/>
    </xf>
    <xf numFmtId="0" fontId="0" fillId="0" borderId="0" xfId="0" applyFill="1" applyAlignment="1" applyProtection="1">
      <alignment vertical="center"/>
    </xf>
    <xf numFmtId="0" fontId="3" fillId="2" borderId="0" xfId="0" applyFont="1" applyFill="1" applyAlignment="1" applyProtection="1">
      <alignment vertical="center" wrapText="1"/>
    </xf>
  </cellXfs>
  <cellStyles count="1">
    <cellStyle name="Normal" xfId="0" builtinId="0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E1E0F7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externalLink" Target="externalLinks/externalLink1.xml"/><Relationship Id="rId1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calcChain" Target="calcChain.xml"/><Relationship Id="rId2" Type="http://schemas.openxmlformats.org/officeDocument/2006/relationships/worksheet" Target="worksheets/sheet2.xml"/><Relationship Id="rId16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tyles" Target="style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theme" Target="theme/them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fr-FR"/>
  <c:chart>
    <c:view3D>
      <c:rotX val="30"/>
      <c:perspective val="0"/>
    </c:view3D>
    <c:plotArea>
      <c:layout/>
      <c:pie3DChart>
        <c:varyColors val="1"/>
        <c:ser>
          <c:idx val="0"/>
          <c:order val="0"/>
          <c:dPt>
            <c:idx val="0"/>
            <c:spPr>
              <a:solidFill>
                <a:schemeClr val="accent1"/>
              </a:solidFill>
              <a:ln w="25400">
                <a:solidFill>
                  <a:schemeClr val="lt1"/>
                </a:solidFill>
              </a:ln>
              <a:effectLst/>
              <a:sp3d contourW="25400">
                <a:contourClr>
                  <a:schemeClr val="lt1"/>
                </a:contourClr>
              </a:sp3d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00-9D31-4E33-941A-E11F697ED221}"/>
              </c:ext>
            </c:extLst>
          </c:dPt>
          <c:dPt>
            <c:idx val="1"/>
            <c:spPr>
              <a:solidFill>
                <a:schemeClr val="accent2"/>
              </a:solidFill>
              <a:ln w="25400">
                <a:solidFill>
                  <a:schemeClr val="lt1"/>
                </a:solidFill>
              </a:ln>
              <a:effectLst/>
              <a:sp3d contourW="25400">
                <a:contourClr>
                  <a:schemeClr val="lt1"/>
                </a:contourClr>
              </a:sp3d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01-9D31-4E33-941A-E11F697ED221}"/>
              </c:ext>
            </c:extLst>
          </c:dPt>
          <c:dPt>
            <c:idx val="2"/>
            <c:spPr>
              <a:solidFill>
                <a:schemeClr val="accent3"/>
              </a:solidFill>
              <a:ln w="25400">
                <a:solidFill>
                  <a:schemeClr val="lt1"/>
                </a:solidFill>
              </a:ln>
              <a:effectLst/>
              <a:sp3d contourW="25400">
                <a:contourClr>
                  <a:schemeClr val="lt1"/>
                </a:contourClr>
              </a:sp3d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02-9D31-4E33-941A-E11F697ED221}"/>
              </c:ext>
            </c:extLst>
          </c:dPt>
          <c:dPt>
            <c:idx val="3"/>
            <c:spPr>
              <a:solidFill>
                <a:schemeClr val="accent4"/>
              </a:solidFill>
              <a:ln w="25400">
                <a:solidFill>
                  <a:schemeClr val="lt1"/>
                </a:solidFill>
              </a:ln>
              <a:effectLst/>
              <a:sp3d contourW="25400">
                <a:contourClr>
                  <a:schemeClr val="lt1"/>
                </a:contourClr>
              </a:sp3d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03-9D31-4E33-941A-E11F697ED221}"/>
              </c:ext>
            </c:extLst>
          </c:dPt>
          <c:dPt>
            <c:idx val="4"/>
            <c:spPr>
              <a:solidFill>
                <a:schemeClr val="accent5"/>
              </a:solidFill>
              <a:ln w="25400">
                <a:solidFill>
                  <a:schemeClr val="lt1"/>
                </a:solidFill>
              </a:ln>
              <a:effectLst/>
              <a:sp3d contourW="25400">
                <a:contourClr>
                  <a:schemeClr val="lt1"/>
                </a:contourClr>
              </a:sp3d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04-9D31-4E33-941A-E11F697ED221}"/>
              </c:ext>
            </c:extLst>
          </c:dPt>
          <c:dPt>
            <c:idx val="5"/>
            <c:spPr>
              <a:solidFill>
                <a:schemeClr val="accent6"/>
              </a:solidFill>
              <a:ln w="25400">
                <a:solidFill>
                  <a:schemeClr val="lt1"/>
                </a:solidFill>
              </a:ln>
              <a:effectLst/>
              <a:sp3d contourW="25400">
                <a:contourClr>
                  <a:schemeClr val="lt1"/>
                </a:contourClr>
              </a:sp3d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05-9D31-4E33-941A-E11F697ED221}"/>
              </c:ext>
            </c:extLst>
          </c:dPt>
          <c:dPt>
            <c:idx val="6"/>
            <c:spPr>
              <a:solidFill>
                <a:schemeClr val="accent1">
                  <a:lumMod val="60000"/>
                </a:schemeClr>
              </a:solidFill>
              <a:ln w="25400">
                <a:solidFill>
                  <a:schemeClr val="lt1"/>
                </a:solidFill>
              </a:ln>
              <a:effectLst/>
              <a:sp3d contourW="25400">
                <a:contourClr>
                  <a:schemeClr val="lt1"/>
                </a:contourClr>
              </a:sp3d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06-9D31-4E33-941A-E11F697ED221}"/>
              </c:ext>
            </c:extLst>
          </c:dPt>
          <c:dPt>
            <c:idx val="7"/>
            <c:spPr>
              <a:solidFill>
                <a:schemeClr val="accent2">
                  <a:lumMod val="60000"/>
                </a:schemeClr>
              </a:solidFill>
              <a:ln w="25400">
                <a:solidFill>
                  <a:schemeClr val="lt1"/>
                </a:solidFill>
              </a:ln>
              <a:effectLst/>
              <a:sp3d contourW="25400">
                <a:contourClr>
                  <a:schemeClr val="lt1"/>
                </a:contourClr>
              </a:sp3d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07-9D31-4E33-941A-E11F697ED221}"/>
              </c:ext>
            </c:extLst>
          </c:dPt>
          <c:dPt>
            <c:idx val="8"/>
            <c:spPr>
              <a:solidFill>
                <a:schemeClr val="accent3">
                  <a:lumMod val="60000"/>
                </a:schemeClr>
              </a:solidFill>
              <a:ln w="25400">
                <a:solidFill>
                  <a:schemeClr val="lt1"/>
                </a:solidFill>
              </a:ln>
              <a:effectLst/>
              <a:sp3d contourW="25400">
                <a:contourClr>
                  <a:schemeClr val="lt1"/>
                </a:contourClr>
              </a:sp3d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08-9D31-4E33-941A-E11F697ED221}"/>
              </c:ext>
            </c:extLst>
          </c:dPt>
          <c:dPt>
            <c:idx val="9"/>
            <c:spPr>
              <a:solidFill>
                <a:schemeClr val="accent4">
                  <a:lumMod val="60000"/>
                </a:schemeClr>
              </a:solidFill>
              <a:ln w="25400">
                <a:solidFill>
                  <a:schemeClr val="lt1"/>
                </a:solidFill>
              </a:ln>
              <a:effectLst/>
              <a:sp3d contourW="25400">
                <a:contourClr>
                  <a:schemeClr val="lt1"/>
                </a:contourClr>
              </a:sp3d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09-9D31-4E33-941A-E11F697ED221}"/>
              </c:ext>
            </c:extLst>
          </c:dPt>
          <c:dPt>
            <c:idx val="10"/>
            <c:spPr>
              <a:solidFill>
                <a:schemeClr val="accent5">
                  <a:lumMod val="60000"/>
                </a:schemeClr>
              </a:solidFill>
              <a:ln w="25400">
                <a:solidFill>
                  <a:schemeClr val="lt1"/>
                </a:solidFill>
              </a:ln>
              <a:effectLst/>
              <a:sp3d contourW="25400">
                <a:contourClr>
                  <a:schemeClr val="lt1"/>
                </a:contourClr>
              </a:sp3d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0A-9D31-4E33-941A-E11F697ED221}"/>
              </c:ext>
            </c:extLst>
          </c:dPt>
          <c:dPt>
            <c:idx val="11"/>
            <c:spPr>
              <a:solidFill>
                <a:schemeClr val="accent6">
                  <a:lumMod val="60000"/>
                </a:schemeClr>
              </a:solidFill>
              <a:ln w="25400">
                <a:solidFill>
                  <a:schemeClr val="lt1"/>
                </a:solidFill>
              </a:ln>
              <a:effectLst/>
              <a:sp3d contourW="25400">
                <a:contourClr>
                  <a:schemeClr val="lt1"/>
                </a:contourClr>
              </a:sp3d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0B-9D31-4E33-941A-E11F697ED221}"/>
              </c:ext>
            </c:extLst>
          </c:dPt>
          <c:dPt>
            <c:idx val="12"/>
            <c:spPr>
              <a:solidFill>
                <a:schemeClr val="accent1">
                  <a:lumMod val="80000"/>
                  <a:lumOff val="20000"/>
                </a:schemeClr>
              </a:solidFill>
              <a:ln w="25400">
                <a:solidFill>
                  <a:schemeClr val="lt1"/>
                </a:solidFill>
              </a:ln>
              <a:effectLst/>
              <a:sp3d contourW="25400">
                <a:contourClr>
                  <a:schemeClr val="lt1"/>
                </a:contourClr>
              </a:sp3d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0C-9D31-4E33-941A-E11F697ED221}"/>
              </c:ext>
            </c:extLst>
          </c:dPt>
          <c:dPt>
            <c:idx val="13"/>
            <c:spPr>
              <a:solidFill>
                <a:schemeClr val="accent2">
                  <a:lumMod val="80000"/>
                  <a:lumOff val="20000"/>
                </a:schemeClr>
              </a:solidFill>
              <a:ln w="25400">
                <a:solidFill>
                  <a:schemeClr val="lt1"/>
                </a:solidFill>
              </a:ln>
              <a:effectLst/>
              <a:sp3d contourW="25400">
                <a:contourClr>
                  <a:schemeClr val="lt1"/>
                </a:contourClr>
              </a:sp3d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0D-9D31-4E33-941A-E11F697ED221}"/>
              </c:ext>
            </c:extLst>
          </c:dPt>
          <c:dPt>
            <c:idx val="14"/>
            <c:spPr>
              <a:solidFill>
                <a:schemeClr val="accent3">
                  <a:lumMod val="80000"/>
                  <a:lumOff val="20000"/>
                </a:schemeClr>
              </a:solidFill>
              <a:ln w="25400">
                <a:solidFill>
                  <a:schemeClr val="lt1"/>
                </a:solidFill>
              </a:ln>
              <a:effectLst/>
              <a:sp3d contourW="25400">
                <a:contourClr>
                  <a:schemeClr val="lt1"/>
                </a:contourClr>
              </a:sp3d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0E-9D31-4E33-941A-E11F697ED221}"/>
              </c:ext>
            </c:extLst>
          </c:dPt>
          <c:cat>
            <c:numRef>
              <c:f>GRAPH!$B$24:$Q$24</c:f>
              <c:numCache>
                <c:formatCode>General</c:formatCode>
                <c:ptCount val="16"/>
              </c:numCache>
            </c:numRef>
          </c:cat>
          <c:val>
            <c:numRef>
              <c:f>GRAPH!$B$25:$Q$25</c:f>
              <c:numCache>
                <c:formatCode>General</c:formatCode>
                <c:ptCount val="16"/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F-9D31-4E33-941A-E11F697ED221}"/>
            </c:ext>
          </c:extLst>
        </c:ser>
        <c:dLbls/>
      </c:pie3DChart>
      <c:spPr>
        <a:noFill/>
        <a:ln w="25400">
          <a:noFill/>
        </a:ln>
      </c:spPr>
    </c:plotArea>
    <c:plotVisOnly val="1"/>
    <c:dispBlanksAs val="zero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 sz="1000" b="0" i="0" u="none" strike="noStrike" baseline="0">
          <a:solidFill>
            <a:srgbClr val="000000"/>
          </a:solidFill>
          <a:latin typeface="Calibri"/>
          <a:ea typeface="Calibri"/>
          <a:cs typeface="Calibri"/>
        </a:defRPr>
      </a:pPr>
      <a:endParaRPr lang="fr-FR"/>
    </a:p>
  </c:txPr>
  <c:printSettings>
    <c:headerFooter/>
    <c:pageMargins b="0.75000000000000422" l="0.70000000000000062" r="0.70000000000000062" t="0.75000000000000422" header="0.30000000000000032" footer="0.30000000000000032"/>
    <c:pageSetup/>
  </c:printSettings>
</c:chartSpac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76200</xdr:colOff>
      <xdr:row>0</xdr:row>
      <xdr:rowOff>19050</xdr:rowOff>
    </xdr:from>
    <xdr:to>
      <xdr:col>10</xdr:col>
      <xdr:colOff>276225</xdr:colOff>
      <xdr:row>19</xdr:row>
      <xdr:rowOff>171450</xdr:rowOff>
    </xdr:to>
    <xdr:graphicFrame macro="">
      <xdr:nvGraphicFramePr>
        <xdr:cNvPr id="18552" name="Graphique 2">
          <a:extLst>
            <a:ext uri="{FF2B5EF4-FFF2-40B4-BE49-F238E27FC236}">
              <a16:creationId xmlns:a16="http://schemas.microsoft.com/office/drawing/2014/main" xmlns="" id="{00000000-0008-0000-0900-00007848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Utilisateur/Downloads/fichier%20test%20RV%20V2%20(1).xlsm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rdv2017"/>
      <sheetName val="rdv2016"/>
      <sheetName val="RDV EQUIPE"/>
      <sheetName val="FEUIL4"/>
    </sheetNames>
    <sheetDataSet>
      <sheetData sheetId="0">
        <row r="1">
          <cell r="A1" t="str">
            <v>commercial</v>
          </cell>
          <cell r="C1" t="str">
            <v xml:space="preserve"> Date rdv</v>
          </cell>
          <cell r="D1" t="str">
            <v>produit</v>
          </cell>
          <cell r="I1" t="str">
            <v>Date vente</v>
          </cell>
        </row>
        <row r="2">
          <cell r="A2" t="str">
            <v>Jean DUPONT</v>
          </cell>
          <cell r="C2">
            <v>42751</v>
          </cell>
          <cell r="D2" t="str">
            <v xml:space="preserve">R1- </v>
          </cell>
        </row>
        <row r="3">
          <cell r="A3" t="str">
            <v>Jean DUPONT</v>
          </cell>
          <cell r="C3">
            <v>42738</v>
          </cell>
          <cell r="D3" t="str">
            <v xml:space="preserve">R1- </v>
          </cell>
        </row>
        <row r="4">
          <cell r="A4" t="str">
            <v>Jean DUPONT</v>
          </cell>
          <cell r="C4">
            <v>42746</v>
          </cell>
          <cell r="D4" t="str">
            <v xml:space="preserve">Telepro R1- </v>
          </cell>
        </row>
        <row r="5">
          <cell r="A5" t="str">
            <v>Jean DUPONT</v>
          </cell>
          <cell r="C5">
            <v>42753</v>
          </cell>
          <cell r="D5" t="str">
            <v xml:space="preserve">Telepro R1- </v>
          </cell>
        </row>
        <row r="6">
          <cell r="A6" t="str">
            <v>Jean DUPONT</v>
          </cell>
          <cell r="C6">
            <v>42745</v>
          </cell>
          <cell r="D6" t="str">
            <v xml:space="preserve">Telepro R1- </v>
          </cell>
        </row>
        <row r="7">
          <cell r="A7" t="str">
            <v>Jean DUPONT</v>
          </cell>
          <cell r="C7">
            <v>42748</v>
          </cell>
          <cell r="D7" t="str">
            <v xml:space="preserve">Telepro R1- </v>
          </cell>
        </row>
        <row r="8">
          <cell r="A8" t="str">
            <v>Jean DUPONT</v>
          </cell>
          <cell r="C8">
            <v>42746</v>
          </cell>
          <cell r="D8" t="str">
            <v xml:space="preserve">Telepro R1- </v>
          </cell>
        </row>
        <row r="9">
          <cell r="A9" t="str">
            <v>Jean DUPONT</v>
          </cell>
          <cell r="C9">
            <v>42742</v>
          </cell>
          <cell r="D9" t="str">
            <v xml:space="preserve">Telepro R1- </v>
          </cell>
        </row>
        <row r="10">
          <cell r="A10" t="str">
            <v>Jean DUPONT</v>
          </cell>
          <cell r="C10">
            <v>42742</v>
          </cell>
          <cell r="D10" t="str">
            <v xml:space="preserve">Telepro R1- </v>
          </cell>
        </row>
        <row r="11">
          <cell r="A11" t="str">
            <v>Jean DUPONT</v>
          </cell>
          <cell r="C11">
            <v>42737</v>
          </cell>
          <cell r="D11" t="str">
            <v xml:space="preserve">R1- </v>
          </cell>
        </row>
        <row r="12">
          <cell r="A12" t="str">
            <v>Jean DUPONT</v>
          </cell>
          <cell r="C12">
            <v>42760</v>
          </cell>
          <cell r="D12" t="str">
            <v xml:space="preserve">Telepro R1- </v>
          </cell>
        </row>
        <row r="13">
          <cell r="A13" t="str">
            <v>Jean DUPONT</v>
          </cell>
          <cell r="C13">
            <v>42753</v>
          </cell>
          <cell r="D13" t="str">
            <v xml:space="preserve">Telepro R1- </v>
          </cell>
        </row>
        <row r="14">
          <cell r="A14" t="str">
            <v>Jean DUPONT</v>
          </cell>
          <cell r="C14">
            <v>42756</v>
          </cell>
          <cell r="D14" t="str">
            <v xml:space="preserve">Telepro R1- </v>
          </cell>
        </row>
        <row r="15">
          <cell r="A15" t="str">
            <v>Jean DUPONT</v>
          </cell>
          <cell r="C15">
            <v>42739</v>
          </cell>
          <cell r="D15" t="str">
            <v xml:space="preserve">Telepro R1- </v>
          </cell>
        </row>
        <row r="16">
          <cell r="A16" t="str">
            <v>Jean DUPONT</v>
          </cell>
          <cell r="C16">
            <v>42773</v>
          </cell>
          <cell r="D16" t="str">
            <v xml:space="preserve">Telepro R1- </v>
          </cell>
        </row>
        <row r="17">
          <cell r="A17" t="str">
            <v>Jean DUPONT</v>
          </cell>
          <cell r="C17">
            <v>42781</v>
          </cell>
          <cell r="D17" t="str">
            <v xml:space="preserve">Telepro R1- </v>
          </cell>
        </row>
        <row r="18">
          <cell r="A18" t="str">
            <v>Jean DUPONT</v>
          </cell>
          <cell r="C18">
            <v>42770</v>
          </cell>
          <cell r="D18" t="str">
            <v xml:space="preserve">Telepro R1- </v>
          </cell>
          <cell r="I18">
            <v>42794</v>
          </cell>
        </row>
        <row r="19">
          <cell r="A19" t="str">
            <v>Jean DUPONT</v>
          </cell>
          <cell r="C19">
            <v>42770</v>
          </cell>
          <cell r="D19" t="str">
            <v xml:space="preserve">Telepro R1- </v>
          </cell>
        </row>
        <row r="20">
          <cell r="A20" t="str">
            <v>Jean DUPONT</v>
          </cell>
          <cell r="C20">
            <v>42780</v>
          </cell>
          <cell r="D20" t="str">
            <v xml:space="preserve">Telepro R1- </v>
          </cell>
        </row>
        <row r="21">
          <cell r="A21" t="str">
            <v>Jean DUPONT</v>
          </cell>
          <cell r="C21">
            <v>42767</v>
          </cell>
          <cell r="D21" t="str">
            <v xml:space="preserve">Telepro R1- </v>
          </cell>
        </row>
        <row r="22">
          <cell r="A22" t="str">
            <v>Jean DUPONT</v>
          </cell>
          <cell r="C22">
            <v>42784</v>
          </cell>
          <cell r="D22" t="str">
            <v xml:space="preserve">Telepro R1- </v>
          </cell>
        </row>
        <row r="23">
          <cell r="A23" t="str">
            <v>Jean DUPONT</v>
          </cell>
          <cell r="C23">
            <v>42782</v>
          </cell>
          <cell r="D23" t="str">
            <v xml:space="preserve">R1- </v>
          </cell>
        </row>
        <row r="24">
          <cell r="A24" t="str">
            <v>Jean DUPONT</v>
          </cell>
          <cell r="C24">
            <v>42776</v>
          </cell>
          <cell r="D24" t="str">
            <v>Telepro R1-</v>
          </cell>
        </row>
        <row r="25">
          <cell r="A25" t="str">
            <v>Jean DUPONT</v>
          </cell>
          <cell r="C25">
            <v>42780</v>
          </cell>
          <cell r="D25" t="str">
            <v xml:space="preserve">Telepro R1- </v>
          </cell>
        </row>
        <row r="26">
          <cell r="A26" t="str">
            <v>Jean DUPONT</v>
          </cell>
          <cell r="C26">
            <v>42774</v>
          </cell>
          <cell r="D26" t="str">
            <v>Telepro R1-</v>
          </cell>
        </row>
        <row r="27">
          <cell r="A27" t="str">
            <v>Jean DUPONT</v>
          </cell>
          <cell r="C27">
            <v>42781</v>
          </cell>
          <cell r="D27" t="str">
            <v xml:space="preserve">Telepro R1- </v>
          </cell>
        </row>
        <row r="28">
          <cell r="A28" t="str">
            <v>Jean DUPONT</v>
          </cell>
          <cell r="C28">
            <v>42770</v>
          </cell>
          <cell r="D28" t="str">
            <v>Telepro R1-</v>
          </cell>
        </row>
        <row r="29">
          <cell r="A29" t="str">
            <v>Jean DUPONT</v>
          </cell>
          <cell r="C29">
            <v>42770</v>
          </cell>
          <cell r="D29" t="str">
            <v xml:space="preserve">Telepro R1- </v>
          </cell>
        </row>
        <row r="30">
          <cell r="A30" t="str">
            <v>Jean DUPONT</v>
          </cell>
          <cell r="C30">
            <v>42815</v>
          </cell>
          <cell r="D30" t="str">
            <v>Telepro R1-</v>
          </cell>
        </row>
        <row r="31">
          <cell r="A31" t="str">
            <v>Jean DUPONT</v>
          </cell>
          <cell r="C31">
            <v>42821</v>
          </cell>
          <cell r="D31" t="str">
            <v>Telepro R1-</v>
          </cell>
        </row>
        <row r="32">
          <cell r="A32" t="str">
            <v>Jean DUPONT</v>
          </cell>
          <cell r="C32">
            <v>42817</v>
          </cell>
          <cell r="D32" t="str">
            <v xml:space="preserve">Telepro R1- </v>
          </cell>
        </row>
        <row r="33">
          <cell r="A33" t="str">
            <v>Jean DUPONT</v>
          </cell>
          <cell r="C33">
            <v>42812</v>
          </cell>
          <cell r="D33" t="str">
            <v>Telepro R1-</v>
          </cell>
        </row>
        <row r="34">
          <cell r="A34" t="str">
            <v>Jean DUPONT</v>
          </cell>
          <cell r="C34">
            <v>42809</v>
          </cell>
          <cell r="D34" t="str">
            <v xml:space="preserve">Telepro R1- </v>
          </cell>
        </row>
        <row r="35">
          <cell r="A35" t="str">
            <v>Jean DUPONT</v>
          </cell>
          <cell r="C35">
            <v>42818</v>
          </cell>
          <cell r="D35" t="str">
            <v>Telepro R1-</v>
          </cell>
        </row>
        <row r="36">
          <cell r="A36" t="str">
            <v>Jean DUPONT</v>
          </cell>
          <cell r="C36">
            <v>42808</v>
          </cell>
          <cell r="D36" t="str">
            <v xml:space="preserve">Telepro R1- </v>
          </cell>
        </row>
        <row r="37">
          <cell r="A37" t="str">
            <v>Jean DUPONT</v>
          </cell>
          <cell r="C37">
            <v>42825</v>
          </cell>
          <cell r="D37" t="str">
            <v>Telepro R1-</v>
          </cell>
          <cell r="I37">
            <v>42855</v>
          </cell>
        </row>
        <row r="38">
          <cell r="A38" t="str">
            <v>Jean DUPONT</v>
          </cell>
          <cell r="C38">
            <v>42812</v>
          </cell>
          <cell r="D38" t="str">
            <v>Telepro R1-</v>
          </cell>
        </row>
        <row r="39">
          <cell r="A39" t="str">
            <v>Jean DUPONT</v>
          </cell>
          <cell r="C39">
            <v>42824</v>
          </cell>
          <cell r="D39" t="str">
            <v xml:space="preserve">Telepro R1- </v>
          </cell>
          <cell r="I39">
            <v>42855</v>
          </cell>
        </row>
        <row r="40">
          <cell r="A40" t="str">
            <v>Jean DUPONT</v>
          </cell>
          <cell r="C40">
            <v>42821</v>
          </cell>
          <cell r="D40" t="str">
            <v>Telepro R1-</v>
          </cell>
        </row>
        <row r="41">
          <cell r="A41" t="str">
            <v>Jean DUPONT</v>
          </cell>
          <cell r="C41">
            <v>42812</v>
          </cell>
          <cell r="D41" t="str">
            <v xml:space="preserve">Telepro R1- </v>
          </cell>
        </row>
        <row r="42">
          <cell r="A42" t="str">
            <v>Jean DUPONT</v>
          </cell>
          <cell r="C42">
            <v>42854</v>
          </cell>
          <cell r="D42" t="str">
            <v>Telepro R1-</v>
          </cell>
        </row>
        <row r="43">
          <cell r="A43" t="str">
            <v>Jean DUPONT</v>
          </cell>
          <cell r="C43">
            <v>42853</v>
          </cell>
          <cell r="D43" t="str">
            <v xml:space="preserve">R1- </v>
          </cell>
        </row>
        <row r="44">
          <cell r="A44" t="str">
            <v>Jean DUPONT</v>
          </cell>
          <cell r="C44">
            <v>42835</v>
          </cell>
          <cell r="D44" t="str">
            <v xml:space="preserve">Telepro R1- </v>
          </cell>
        </row>
        <row r="45">
          <cell r="A45" t="str">
            <v>Jean DUPONT</v>
          </cell>
          <cell r="C45">
            <v>42835</v>
          </cell>
          <cell r="D45" t="str">
            <v xml:space="preserve">Telepro R1- </v>
          </cell>
        </row>
        <row r="46">
          <cell r="A46" t="str">
            <v>Jean DUPONT</v>
          </cell>
          <cell r="C46">
            <v>42843</v>
          </cell>
          <cell r="D46" t="str">
            <v xml:space="preserve">R1- </v>
          </cell>
        </row>
        <row r="47">
          <cell r="A47" t="str">
            <v>Jean DUPONT</v>
          </cell>
          <cell r="C47">
            <v>42830</v>
          </cell>
          <cell r="D47" t="str">
            <v xml:space="preserve">Telepro R1- </v>
          </cell>
        </row>
        <row r="48">
          <cell r="A48" t="str">
            <v>Jean DUPONT</v>
          </cell>
          <cell r="C48">
            <v>42830</v>
          </cell>
          <cell r="D48" t="str">
            <v xml:space="preserve">Telepro R1- </v>
          </cell>
        </row>
        <row r="49">
          <cell r="A49" t="str">
            <v>Jean DUPONT</v>
          </cell>
          <cell r="C49">
            <v>42851</v>
          </cell>
          <cell r="D49" t="str">
            <v xml:space="preserve">Telepro R1- </v>
          </cell>
        </row>
        <row r="50">
          <cell r="A50" t="str">
            <v>Jean DUPONT</v>
          </cell>
          <cell r="C50">
            <v>42838</v>
          </cell>
          <cell r="D50" t="str">
            <v xml:space="preserve">R1- </v>
          </cell>
        </row>
        <row r="51">
          <cell r="A51" t="str">
            <v>Jean DUPONT</v>
          </cell>
          <cell r="C51">
            <v>42831</v>
          </cell>
          <cell r="D51" t="str">
            <v xml:space="preserve">R1- </v>
          </cell>
        </row>
        <row r="52">
          <cell r="A52" t="str">
            <v>Jean DUPONT</v>
          </cell>
          <cell r="C52">
            <v>42840</v>
          </cell>
          <cell r="D52" t="str">
            <v xml:space="preserve">Telepro R1- </v>
          </cell>
        </row>
        <row r="53">
          <cell r="A53" t="str">
            <v>Jean DUPONT</v>
          </cell>
          <cell r="C53">
            <v>42846</v>
          </cell>
          <cell r="D53" t="str">
            <v xml:space="preserve">Telepro R1- </v>
          </cell>
        </row>
        <row r="54">
          <cell r="A54" t="str">
            <v>Jean DUPONT</v>
          </cell>
          <cell r="C54">
            <v>42843</v>
          </cell>
          <cell r="D54" t="str">
            <v xml:space="preserve">Telepro R1- </v>
          </cell>
        </row>
        <row r="55">
          <cell r="A55" t="str">
            <v>Jean DUPONT</v>
          </cell>
          <cell r="C55">
            <v>42836</v>
          </cell>
          <cell r="D55" t="str">
            <v xml:space="preserve">Telepro R1- </v>
          </cell>
        </row>
        <row r="56">
          <cell r="A56" t="str">
            <v>Jean DUPONT</v>
          </cell>
          <cell r="C56">
            <v>42857</v>
          </cell>
          <cell r="D56" t="str">
            <v xml:space="preserve">Telepro R1- </v>
          </cell>
        </row>
        <row r="57">
          <cell r="A57" t="str">
            <v>Jean DUPONT</v>
          </cell>
          <cell r="C57">
            <v>42865</v>
          </cell>
          <cell r="D57" t="str">
            <v xml:space="preserve">Telepro R1- </v>
          </cell>
        </row>
        <row r="58">
          <cell r="A58" t="str">
            <v>Jean DUPONT</v>
          </cell>
          <cell r="C58">
            <v>42872</v>
          </cell>
          <cell r="D58" t="str">
            <v xml:space="preserve">Telepro R1- </v>
          </cell>
        </row>
        <row r="59">
          <cell r="A59" t="str">
            <v>Jean DUPONT</v>
          </cell>
          <cell r="C59">
            <v>42824</v>
          </cell>
          <cell r="D59" t="str">
            <v xml:space="preserve">Telepro R1- </v>
          </cell>
          <cell r="I59">
            <v>42855</v>
          </cell>
        </row>
        <row r="60">
          <cell r="A60" t="str">
            <v>Jean DUPONT</v>
          </cell>
          <cell r="C60">
            <v>42824</v>
          </cell>
          <cell r="D60" t="str">
            <v xml:space="preserve">Telepro R1- </v>
          </cell>
          <cell r="I60">
            <v>42855</v>
          </cell>
        </row>
        <row r="61">
          <cell r="A61" t="str">
            <v>Jean DUPONT</v>
          </cell>
          <cell r="C61">
            <v>42879</v>
          </cell>
          <cell r="D61" t="str">
            <v xml:space="preserve">R1- </v>
          </cell>
        </row>
        <row r="62">
          <cell r="A62" t="str">
            <v>Jean DUPONT</v>
          </cell>
          <cell r="C62">
            <v>42877</v>
          </cell>
          <cell r="D62" t="str">
            <v xml:space="preserve">Telepro R1- </v>
          </cell>
        </row>
        <row r="63">
          <cell r="A63" t="str">
            <v>Jean DUPONT</v>
          </cell>
          <cell r="C63">
            <v>42859</v>
          </cell>
          <cell r="D63" t="str">
            <v xml:space="preserve">R1- </v>
          </cell>
          <cell r="I63">
            <v>42886</v>
          </cell>
        </row>
        <row r="64">
          <cell r="A64" t="str">
            <v>Jean DUPONT</v>
          </cell>
          <cell r="C64">
            <v>42857</v>
          </cell>
          <cell r="D64" t="str">
            <v xml:space="preserve">Telepro R1- </v>
          </cell>
          <cell r="I64">
            <v>42886</v>
          </cell>
        </row>
        <row r="65">
          <cell r="A65" t="str">
            <v>Jean DUPONT</v>
          </cell>
          <cell r="C65">
            <v>42886</v>
          </cell>
          <cell r="D65" t="str">
            <v xml:space="preserve">R1- </v>
          </cell>
          <cell r="I65">
            <v>42947</v>
          </cell>
        </row>
        <row r="66">
          <cell r="A66" t="str">
            <v>Jean DUPONT</v>
          </cell>
          <cell r="C66">
            <v>42882</v>
          </cell>
          <cell r="D66" t="str">
            <v xml:space="preserve">Telepro R1- </v>
          </cell>
        </row>
        <row r="67">
          <cell r="A67" t="str">
            <v>Jean DUPONT</v>
          </cell>
          <cell r="C67">
            <v>42902</v>
          </cell>
          <cell r="D67" t="str">
            <v xml:space="preserve">Telepro R1- </v>
          </cell>
        </row>
        <row r="68">
          <cell r="A68" t="str">
            <v>Jean DUPONT</v>
          </cell>
          <cell r="C68">
            <v>42899</v>
          </cell>
          <cell r="D68" t="str">
            <v xml:space="preserve">Telepro R1- </v>
          </cell>
        </row>
        <row r="69">
          <cell r="A69" t="str">
            <v>Jean DUPONT</v>
          </cell>
          <cell r="C69">
            <v>42900</v>
          </cell>
          <cell r="D69" t="str">
            <v xml:space="preserve">Telepro R1- </v>
          </cell>
        </row>
        <row r="70">
          <cell r="A70" t="str">
            <v>Jean DUPONT</v>
          </cell>
          <cell r="C70">
            <v>42906</v>
          </cell>
          <cell r="D70" t="str">
            <v xml:space="preserve">Telepro R1- </v>
          </cell>
        </row>
        <row r="71">
          <cell r="A71" t="str">
            <v>Jean DUPONT</v>
          </cell>
          <cell r="C71">
            <v>42905</v>
          </cell>
          <cell r="D71" t="str">
            <v xml:space="preserve">R1- </v>
          </cell>
        </row>
        <row r="72">
          <cell r="A72" t="str">
            <v>Jean DUPONT</v>
          </cell>
          <cell r="C72">
            <v>42888</v>
          </cell>
          <cell r="D72" t="str">
            <v>Telepro R1-</v>
          </cell>
        </row>
        <row r="73">
          <cell r="A73" t="str">
            <v>Jean DUPONT</v>
          </cell>
          <cell r="C73">
            <v>42893</v>
          </cell>
          <cell r="D73" t="str">
            <v xml:space="preserve">Telepro R1- </v>
          </cell>
        </row>
        <row r="74">
          <cell r="A74" t="str">
            <v>Jean DUPONT</v>
          </cell>
          <cell r="C74">
            <v>42910</v>
          </cell>
          <cell r="D74" t="str">
            <v>Telepro R1-</v>
          </cell>
        </row>
        <row r="75">
          <cell r="A75" t="str">
            <v>Jean DUPONT</v>
          </cell>
          <cell r="C75">
            <v>42941</v>
          </cell>
          <cell r="D75" t="str">
            <v xml:space="preserve">Telepro R1- </v>
          </cell>
        </row>
        <row r="76">
          <cell r="A76" t="str">
            <v>Jean DUPONT</v>
          </cell>
          <cell r="C76">
            <v>42943</v>
          </cell>
          <cell r="D76" t="str">
            <v>Telepro R1-</v>
          </cell>
        </row>
        <row r="77">
          <cell r="A77" t="str">
            <v>Jean DUPONT</v>
          </cell>
          <cell r="C77">
            <v>42945</v>
          </cell>
          <cell r="D77" t="str">
            <v xml:space="preserve">Telepro R1- </v>
          </cell>
        </row>
        <row r="78">
          <cell r="A78" t="str">
            <v>Jean DUPONT</v>
          </cell>
          <cell r="C78">
            <v>42947</v>
          </cell>
          <cell r="D78" t="str">
            <v>Telepro R1-</v>
          </cell>
        </row>
        <row r="79">
          <cell r="A79" t="str">
            <v>Jean DUPONT</v>
          </cell>
          <cell r="C79">
            <v>42944</v>
          </cell>
          <cell r="D79" t="str">
            <v xml:space="preserve">Telepro R1- </v>
          </cell>
        </row>
        <row r="80">
          <cell r="A80" t="str">
            <v>Jean DUPONT</v>
          </cell>
          <cell r="C80">
            <v>42947</v>
          </cell>
          <cell r="D80" t="str">
            <v>Telepro R1-</v>
          </cell>
        </row>
        <row r="81">
          <cell r="A81" t="str">
            <v>Jean DUPONT</v>
          </cell>
          <cell r="C81">
            <v>42945</v>
          </cell>
          <cell r="D81" t="str">
            <v xml:space="preserve">Telepro R1- </v>
          </cell>
        </row>
        <row r="82">
          <cell r="A82" t="str">
            <v>Jean DUPONT</v>
          </cell>
          <cell r="C82">
            <v>42961</v>
          </cell>
          <cell r="D82" t="str">
            <v>Telepro R1-</v>
          </cell>
        </row>
        <row r="83">
          <cell r="A83" t="str">
            <v>Jean DUPONT</v>
          </cell>
          <cell r="C83">
            <v>42961</v>
          </cell>
          <cell r="D83" t="str">
            <v xml:space="preserve">Telepro R1- </v>
          </cell>
        </row>
        <row r="84">
          <cell r="A84" t="str">
            <v>Jean DUPONT</v>
          </cell>
          <cell r="C84">
            <v>42956</v>
          </cell>
          <cell r="D84" t="str">
            <v xml:space="preserve">R1- </v>
          </cell>
        </row>
        <row r="85">
          <cell r="A85" t="str">
            <v>Jean DUPONT</v>
          </cell>
          <cell r="C85">
            <v>42963</v>
          </cell>
          <cell r="D85" t="str">
            <v>Telepro R1-</v>
          </cell>
        </row>
        <row r="86">
          <cell r="A86" t="str">
            <v>Jean DUPONT</v>
          </cell>
          <cell r="C86">
            <v>42948</v>
          </cell>
          <cell r="D86" t="str">
            <v xml:space="preserve">Telepro R1- </v>
          </cell>
        </row>
        <row r="87">
          <cell r="A87" t="str">
            <v>Jean DUPONT</v>
          </cell>
          <cell r="C87">
            <v>42975</v>
          </cell>
          <cell r="D87" t="str">
            <v>Telepro R1-</v>
          </cell>
        </row>
        <row r="88">
          <cell r="A88" t="str">
            <v>Jean DUPONT</v>
          </cell>
          <cell r="C88">
            <v>42976</v>
          </cell>
          <cell r="D88" t="str">
            <v xml:space="preserve">R1- </v>
          </cell>
        </row>
        <row r="89">
          <cell r="A89" t="str">
            <v>Jean DUPONT</v>
          </cell>
          <cell r="C89">
            <v>42958</v>
          </cell>
          <cell r="D89" t="str">
            <v xml:space="preserve">R1- </v>
          </cell>
        </row>
        <row r="90">
          <cell r="A90" t="str">
            <v>Jean DUPONT</v>
          </cell>
          <cell r="C90">
            <v>42972</v>
          </cell>
          <cell r="D90" t="str">
            <v xml:space="preserve">Telepro R1- </v>
          </cell>
        </row>
        <row r="91">
          <cell r="A91" t="str">
            <v>Jean DUPONT</v>
          </cell>
          <cell r="C91">
            <v>42963</v>
          </cell>
          <cell r="D91" t="str">
            <v xml:space="preserve">Telepro R1- </v>
          </cell>
        </row>
        <row r="92">
          <cell r="A92" t="str">
            <v>Jean DUPONT</v>
          </cell>
          <cell r="C92">
            <v>42954</v>
          </cell>
          <cell r="D92" t="str">
            <v xml:space="preserve">R1- </v>
          </cell>
        </row>
        <row r="93">
          <cell r="A93" t="str">
            <v>Jean DUPONT</v>
          </cell>
          <cell r="C93">
            <v>42957</v>
          </cell>
          <cell r="D93" t="str">
            <v xml:space="preserve">Telepro R1- </v>
          </cell>
        </row>
        <row r="94">
          <cell r="A94" t="str">
            <v>Jean DUPONT</v>
          </cell>
          <cell r="C94">
            <v>42972</v>
          </cell>
          <cell r="D94" t="str">
            <v>R1-</v>
          </cell>
        </row>
        <row r="95">
          <cell r="A95" t="str">
            <v>Jean DUPONT</v>
          </cell>
          <cell r="C95">
            <v>42977</v>
          </cell>
          <cell r="D95" t="str">
            <v xml:space="preserve">R1- </v>
          </cell>
        </row>
        <row r="96">
          <cell r="A96" t="str">
            <v>Jean DUPONT</v>
          </cell>
          <cell r="C96">
            <v>42949</v>
          </cell>
          <cell r="D96" t="str">
            <v xml:space="preserve">Telepro R1- </v>
          </cell>
        </row>
        <row r="97">
          <cell r="A97" t="str">
            <v>Jean DUPONT</v>
          </cell>
          <cell r="C97">
            <v>42963</v>
          </cell>
          <cell r="D97" t="str">
            <v xml:space="preserve">Telepro R1- </v>
          </cell>
        </row>
        <row r="98">
          <cell r="A98" t="str">
            <v>Jean DUPONT</v>
          </cell>
          <cell r="C98">
            <v>42951</v>
          </cell>
          <cell r="D98" t="str">
            <v xml:space="preserve">Telepro R1- </v>
          </cell>
        </row>
        <row r="99">
          <cell r="A99" t="str">
            <v>Jean DUPONT</v>
          </cell>
          <cell r="C99">
            <v>42961</v>
          </cell>
          <cell r="D99" t="str">
            <v xml:space="preserve">Telepro R1- </v>
          </cell>
        </row>
        <row r="100">
          <cell r="A100" t="str">
            <v>Jean DUPONT</v>
          </cell>
          <cell r="C100">
            <v>42956</v>
          </cell>
          <cell r="D100" t="str">
            <v>R1-</v>
          </cell>
          <cell r="I100">
            <v>42978</v>
          </cell>
        </row>
        <row r="101">
          <cell r="A101" t="str">
            <v>Jean DUPONT</v>
          </cell>
          <cell r="C101">
            <v>42964</v>
          </cell>
          <cell r="D101" t="str">
            <v xml:space="preserve">Telepro R1- </v>
          </cell>
        </row>
        <row r="102">
          <cell r="A102" t="str">
            <v>Jean DUPONT</v>
          </cell>
          <cell r="C102">
            <v>42978</v>
          </cell>
          <cell r="D102" t="str">
            <v xml:space="preserve">Telepro R1- </v>
          </cell>
        </row>
        <row r="103">
          <cell r="A103" t="str">
            <v>Jean DUPONT</v>
          </cell>
          <cell r="C103">
            <v>42977</v>
          </cell>
          <cell r="D103" t="str">
            <v xml:space="preserve">Telepro R1- </v>
          </cell>
        </row>
        <row r="104">
          <cell r="A104" t="str">
            <v>Kévin DURAND</v>
          </cell>
          <cell r="C104">
            <v>42754</v>
          </cell>
          <cell r="D104" t="str">
            <v xml:space="preserve">Telepro R1- </v>
          </cell>
        </row>
        <row r="105">
          <cell r="A105" t="str">
            <v>Kévin DURAND</v>
          </cell>
          <cell r="C105">
            <v>42758</v>
          </cell>
          <cell r="D105" t="str">
            <v xml:space="preserve">Telepro R1- </v>
          </cell>
        </row>
        <row r="106">
          <cell r="A106" t="str">
            <v>Kévin DURAND</v>
          </cell>
          <cell r="C106">
            <v>42755</v>
          </cell>
          <cell r="D106" t="str">
            <v xml:space="preserve">Telepro R1- </v>
          </cell>
        </row>
        <row r="107">
          <cell r="A107" t="str">
            <v>Kévin DURAND</v>
          </cell>
          <cell r="C107">
            <v>42749</v>
          </cell>
          <cell r="D107" t="str">
            <v xml:space="preserve">R1- </v>
          </cell>
        </row>
        <row r="108">
          <cell r="A108" t="str">
            <v>Kévin DURAND</v>
          </cell>
          <cell r="C108">
            <v>42766</v>
          </cell>
          <cell r="D108" t="str">
            <v xml:space="preserve">Telepro R1- </v>
          </cell>
        </row>
        <row r="109">
          <cell r="A109" t="str">
            <v>Kévin DURAND</v>
          </cell>
          <cell r="C109">
            <v>42758</v>
          </cell>
          <cell r="D109" t="str">
            <v xml:space="preserve">R1- </v>
          </cell>
        </row>
        <row r="110">
          <cell r="A110" t="str">
            <v>Kévin DURAND</v>
          </cell>
          <cell r="C110">
            <v>42763</v>
          </cell>
          <cell r="D110" t="str">
            <v xml:space="preserve">Telepro R1- </v>
          </cell>
        </row>
        <row r="111">
          <cell r="A111" t="str">
            <v>Kévin DURAND</v>
          </cell>
          <cell r="C111">
            <v>42740</v>
          </cell>
          <cell r="D111" t="str">
            <v xml:space="preserve">Telepro R1- </v>
          </cell>
        </row>
        <row r="112">
          <cell r="A112" t="str">
            <v>Kévin DURAND</v>
          </cell>
          <cell r="C112">
            <v>42749</v>
          </cell>
          <cell r="D112" t="str">
            <v xml:space="preserve">Telepro R1- </v>
          </cell>
        </row>
        <row r="113">
          <cell r="A113" t="str">
            <v>Kévin DURAND</v>
          </cell>
          <cell r="C113">
            <v>42738</v>
          </cell>
          <cell r="D113" t="str">
            <v xml:space="preserve">Telepro R1- </v>
          </cell>
        </row>
        <row r="114">
          <cell r="A114" t="str">
            <v>Kévin DURAND</v>
          </cell>
          <cell r="C114">
            <v>42772</v>
          </cell>
          <cell r="D114" t="str">
            <v xml:space="preserve">R1- </v>
          </cell>
        </row>
        <row r="115">
          <cell r="A115" t="str">
            <v>Kévin DURAND</v>
          </cell>
          <cell r="C115">
            <v>42773</v>
          </cell>
          <cell r="D115" t="str">
            <v xml:space="preserve">Telepro R1- </v>
          </cell>
        </row>
        <row r="116">
          <cell r="A116" t="str">
            <v>Kévin DURAND</v>
          </cell>
          <cell r="C116">
            <v>42769</v>
          </cell>
          <cell r="D116" t="str">
            <v xml:space="preserve">R1- </v>
          </cell>
        </row>
        <row r="117">
          <cell r="A117" t="str">
            <v>Kévin DURAND</v>
          </cell>
          <cell r="C117">
            <v>42790</v>
          </cell>
          <cell r="D117" t="str">
            <v xml:space="preserve">R1- </v>
          </cell>
        </row>
        <row r="118">
          <cell r="A118" t="str">
            <v>Kévin DURAND</v>
          </cell>
          <cell r="C118">
            <v>42786</v>
          </cell>
          <cell r="D118" t="str">
            <v xml:space="preserve">R1- </v>
          </cell>
        </row>
        <row r="119">
          <cell r="A119" t="str">
            <v>Kévin DURAND</v>
          </cell>
          <cell r="C119">
            <v>42787</v>
          </cell>
          <cell r="D119" t="str">
            <v xml:space="preserve">Telepro R1- </v>
          </cell>
        </row>
        <row r="120">
          <cell r="A120" t="str">
            <v>Kévin DURAND</v>
          </cell>
          <cell r="C120">
            <v>42774</v>
          </cell>
          <cell r="D120" t="str">
            <v xml:space="preserve">Telepro R1- </v>
          </cell>
        </row>
        <row r="121">
          <cell r="A121" t="str">
            <v>Kévin DURAND</v>
          </cell>
          <cell r="C121">
            <v>42767</v>
          </cell>
          <cell r="D121" t="str">
            <v xml:space="preserve">Telepro R1- </v>
          </cell>
        </row>
        <row r="122">
          <cell r="A122" t="str">
            <v>Kévin DURAND</v>
          </cell>
          <cell r="C122">
            <v>42783</v>
          </cell>
          <cell r="D122" t="str">
            <v xml:space="preserve">R1- </v>
          </cell>
        </row>
        <row r="123">
          <cell r="A123" t="str">
            <v>Kévin DURAND</v>
          </cell>
          <cell r="C123">
            <v>42780</v>
          </cell>
          <cell r="D123" t="str">
            <v xml:space="preserve">Telepro R1- </v>
          </cell>
        </row>
        <row r="124">
          <cell r="A124" t="str">
            <v>Kévin DURAND</v>
          </cell>
          <cell r="C124">
            <v>42768</v>
          </cell>
          <cell r="D124" t="str">
            <v xml:space="preserve">Telepro R1- </v>
          </cell>
        </row>
        <row r="125">
          <cell r="A125" t="str">
            <v>Kévin DURAND</v>
          </cell>
          <cell r="C125">
            <v>42773</v>
          </cell>
          <cell r="D125" t="str">
            <v xml:space="preserve">Telepro R1- </v>
          </cell>
          <cell r="I125">
            <v>42794</v>
          </cell>
        </row>
        <row r="126">
          <cell r="A126" t="str">
            <v>Kévin DURAND</v>
          </cell>
          <cell r="C126">
            <v>42786</v>
          </cell>
          <cell r="D126" t="str">
            <v xml:space="preserve">R1- </v>
          </cell>
        </row>
        <row r="127">
          <cell r="A127" t="str">
            <v>Kévin DURAND</v>
          </cell>
          <cell r="C127">
            <v>42790</v>
          </cell>
          <cell r="D127" t="str">
            <v>Telepro R1-</v>
          </cell>
        </row>
        <row r="128">
          <cell r="A128" t="str">
            <v>Kévin DURAND</v>
          </cell>
          <cell r="C128">
            <v>42788</v>
          </cell>
          <cell r="D128" t="str">
            <v>R1-</v>
          </cell>
        </row>
        <row r="129">
          <cell r="A129" t="str">
            <v>Kévin DURAND</v>
          </cell>
          <cell r="C129">
            <v>42770</v>
          </cell>
          <cell r="D129" t="str">
            <v>Telepro R1-</v>
          </cell>
          <cell r="I129">
            <v>42794</v>
          </cell>
        </row>
        <row r="130">
          <cell r="A130" t="str">
            <v>Kévin DURAND</v>
          </cell>
          <cell r="C130">
            <v>42768</v>
          </cell>
          <cell r="D130" t="str">
            <v xml:space="preserve">R1- </v>
          </cell>
        </row>
        <row r="131">
          <cell r="A131" t="str">
            <v>Kévin DURAND</v>
          </cell>
          <cell r="C131">
            <v>42787</v>
          </cell>
          <cell r="D131" t="str">
            <v xml:space="preserve">R1- </v>
          </cell>
        </row>
        <row r="132">
          <cell r="A132" t="str">
            <v>Kévin DURAND</v>
          </cell>
          <cell r="C132">
            <v>42784</v>
          </cell>
          <cell r="D132" t="str">
            <v xml:space="preserve">Telepro R1- </v>
          </cell>
        </row>
        <row r="133">
          <cell r="A133" t="str">
            <v>Kévin DURAND</v>
          </cell>
          <cell r="C133">
            <v>42790</v>
          </cell>
          <cell r="D133" t="str">
            <v xml:space="preserve">Telepro R1- </v>
          </cell>
        </row>
        <row r="134">
          <cell r="A134" t="str">
            <v>Kévin DURAND</v>
          </cell>
          <cell r="C134">
            <v>42788</v>
          </cell>
          <cell r="D134" t="str">
            <v xml:space="preserve">R1- </v>
          </cell>
        </row>
        <row r="135">
          <cell r="A135" t="str">
            <v>Kévin DURAND</v>
          </cell>
          <cell r="C135">
            <v>42824</v>
          </cell>
          <cell r="D135" t="str">
            <v xml:space="preserve">Telepro R1- </v>
          </cell>
        </row>
        <row r="136">
          <cell r="A136" t="str">
            <v>Kévin DURAND</v>
          </cell>
          <cell r="C136">
            <v>42770</v>
          </cell>
          <cell r="D136" t="str">
            <v>Telepro R1-</v>
          </cell>
          <cell r="I136">
            <v>42794</v>
          </cell>
        </row>
        <row r="137">
          <cell r="A137" t="str">
            <v>Kévin DURAND</v>
          </cell>
          <cell r="C137">
            <v>42800</v>
          </cell>
          <cell r="D137" t="str">
            <v>R1-david-sylvain-Autre</v>
          </cell>
        </row>
        <row r="138">
          <cell r="A138" t="str">
            <v>Kévin DURAND</v>
          </cell>
          <cell r="C138">
            <v>42825</v>
          </cell>
          <cell r="D138" t="str">
            <v xml:space="preserve">R1- </v>
          </cell>
        </row>
        <row r="139">
          <cell r="A139" t="str">
            <v>Kévin DURAND</v>
          </cell>
          <cell r="C139">
            <v>42808</v>
          </cell>
          <cell r="D139" t="str">
            <v xml:space="preserve">Telepro R1- </v>
          </cell>
        </row>
        <row r="140">
          <cell r="A140" t="str">
            <v>Kévin DURAND</v>
          </cell>
          <cell r="C140">
            <v>42802</v>
          </cell>
          <cell r="D140" t="str">
            <v xml:space="preserve">Telepro R1- </v>
          </cell>
        </row>
        <row r="141">
          <cell r="A141" t="str">
            <v>Kévin DURAND</v>
          </cell>
          <cell r="C141">
            <v>42816</v>
          </cell>
          <cell r="D141" t="str">
            <v xml:space="preserve">R1- </v>
          </cell>
        </row>
        <row r="142">
          <cell r="A142" t="str">
            <v>Kévin DURAND</v>
          </cell>
          <cell r="C142">
            <v>42806</v>
          </cell>
          <cell r="D142" t="str">
            <v xml:space="preserve">Telepro R1- </v>
          </cell>
        </row>
        <row r="143">
          <cell r="A143" t="str">
            <v>Kévin DURAND</v>
          </cell>
          <cell r="C143">
            <v>42825</v>
          </cell>
          <cell r="D143" t="str">
            <v xml:space="preserve">Telepro R1- </v>
          </cell>
        </row>
        <row r="144">
          <cell r="A144" t="str">
            <v>Kévin DURAND</v>
          </cell>
          <cell r="C144">
            <v>42815</v>
          </cell>
          <cell r="D144" t="str">
            <v xml:space="preserve">R1- </v>
          </cell>
        </row>
        <row r="145">
          <cell r="A145" t="str">
            <v>Kévin DURAND</v>
          </cell>
          <cell r="C145">
            <v>42809</v>
          </cell>
          <cell r="D145" t="str">
            <v xml:space="preserve">Telepro R1- </v>
          </cell>
        </row>
        <row r="146">
          <cell r="A146" t="str">
            <v>Kévin DURAND</v>
          </cell>
          <cell r="C146">
            <v>42802</v>
          </cell>
          <cell r="D146" t="str">
            <v xml:space="preserve">Telepro R1- </v>
          </cell>
        </row>
        <row r="147">
          <cell r="A147" t="str">
            <v>Kévin DURAND</v>
          </cell>
          <cell r="C147">
            <v>42797</v>
          </cell>
          <cell r="D147" t="str">
            <v xml:space="preserve">R1- </v>
          </cell>
        </row>
        <row r="148">
          <cell r="A148" t="str">
            <v>Kévin DURAND</v>
          </cell>
          <cell r="C148">
            <v>42798</v>
          </cell>
          <cell r="D148" t="str">
            <v xml:space="preserve">Telepro R1- </v>
          </cell>
        </row>
        <row r="149">
          <cell r="A149" t="str">
            <v>Kévin DURAND</v>
          </cell>
          <cell r="C149">
            <v>42836</v>
          </cell>
          <cell r="D149" t="str">
            <v xml:space="preserve">Telepro R1- </v>
          </cell>
        </row>
        <row r="150">
          <cell r="A150" t="str">
            <v>Kévin DURAND</v>
          </cell>
          <cell r="C150">
            <v>42839</v>
          </cell>
          <cell r="D150" t="str">
            <v xml:space="preserve">Telepro R1- </v>
          </cell>
        </row>
        <row r="151">
          <cell r="A151" t="str">
            <v>Kévin DURAND</v>
          </cell>
          <cell r="C151">
            <v>42844</v>
          </cell>
          <cell r="D151" t="str">
            <v xml:space="preserve">Telepro R1- </v>
          </cell>
        </row>
        <row r="152">
          <cell r="A152" t="str">
            <v>Kévin DURAND</v>
          </cell>
          <cell r="C152">
            <v>42838</v>
          </cell>
          <cell r="D152" t="str">
            <v xml:space="preserve">Telepro R1- </v>
          </cell>
        </row>
        <row r="153">
          <cell r="A153" t="str">
            <v>Kévin DURAND</v>
          </cell>
          <cell r="C153">
            <v>42843</v>
          </cell>
          <cell r="D153" t="str">
            <v xml:space="preserve">Telepro R1- </v>
          </cell>
        </row>
        <row r="154">
          <cell r="A154" t="str">
            <v>Kévin DURAND</v>
          </cell>
          <cell r="C154">
            <v>42828</v>
          </cell>
          <cell r="D154" t="str">
            <v xml:space="preserve">Telepro R1- </v>
          </cell>
        </row>
        <row r="155">
          <cell r="A155" t="str">
            <v>Kévin DURAND</v>
          </cell>
          <cell r="C155">
            <v>42853</v>
          </cell>
          <cell r="D155" t="str">
            <v xml:space="preserve">Telepro R1- </v>
          </cell>
        </row>
        <row r="156">
          <cell r="A156" t="str">
            <v>Kévin DURAND</v>
          </cell>
          <cell r="C156">
            <v>42844</v>
          </cell>
          <cell r="D156" t="str">
            <v xml:space="preserve">R1- </v>
          </cell>
        </row>
        <row r="157">
          <cell r="A157" t="str">
            <v>Kévin DURAND</v>
          </cell>
          <cell r="C157">
            <v>42828</v>
          </cell>
          <cell r="D157" t="str">
            <v xml:space="preserve">R1- </v>
          </cell>
        </row>
        <row r="158">
          <cell r="A158" t="str">
            <v>Kévin DURAND</v>
          </cell>
          <cell r="C158">
            <v>42847</v>
          </cell>
          <cell r="D158" t="str">
            <v xml:space="preserve">Telepro R1- </v>
          </cell>
        </row>
        <row r="159">
          <cell r="A159" t="str">
            <v>Kévin DURAND</v>
          </cell>
          <cell r="C159">
            <v>42833</v>
          </cell>
          <cell r="D159" t="str">
            <v xml:space="preserve">Telepro R1- </v>
          </cell>
        </row>
        <row r="160">
          <cell r="A160" t="str">
            <v>Kévin DURAND</v>
          </cell>
          <cell r="C160">
            <v>42850</v>
          </cell>
          <cell r="D160" t="str">
            <v xml:space="preserve">Telepro R1- </v>
          </cell>
        </row>
        <row r="161">
          <cell r="A161" t="str">
            <v>Kévin DURAND</v>
          </cell>
          <cell r="C161">
            <v>42829</v>
          </cell>
          <cell r="D161" t="str">
            <v xml:space="preserve">R1- </v>
          </cell>
        </row>
        <row r="162">
          <cell r="A162" t="str">
            <v>Kévin DURAND</v>
          </cell>
          <cell r="C162">
            <v>42770</v>
          </cell>
          <cell r="D162" t="str">
            <v>Telepro R1-</v>
          </cell>
          <cell r="I162">
            <v>42794</v>
          </cell>
        </row>
        <row r="163">
          <cell r="A163" t="str">
            <v>Kévin DURAND</v>
          </cell>
          <cell r="C163">
            <v>42831</v>
          </cell>
          <cell r="D163" t="str">
            <v xml:space="preserve">Telepro R1- </v>
          </cell>
        </row>
        <row r="164">
          <cell r="A164" t="str">
            <v>Kévin DURAND</v>
          </cell>
          <cell r="C164">
            <v>42851</v>
          </cell>
          <cell r="D164" t="str">
            <v xml:space="preserve">Telepro R1- </v>
          </cell>
        </row>
        <row r="165">
          <cell r="A165" t="str">
            <v>Kévin DURAND</v>
          </cell>
          <cell r="C165">
            <v>42850</v>
          </cell>
          <cell r="D165" t="str">
            <v xml:space="preserve">Telepro R1- </v>
          </cell>
        </row>
        <row r="166">
          <cell r="A166" t="str">
            <v>Kévin DURAND</v>
          </cell>
          <cell r="C166">
            <v>42875</v>
          </cell>
          <cell r="D166" t="str">
            <v xml:space="preserve">Telepro R1- </v>
          </cell>
        </row>
        <row r="167">
          <cell r="A167" t="str">
            <v>Kévin DURAND</v>
          </cell>
          <cell r="C167">
            <v>42870</v>
          </cell>
          <cell r="D167" t="str">
            <v xml:space="preserve">R1- </v>
          </cell>
          <cell r="I167">
            <v>42916</v>
          </cell>
        </row>
        <row r="168">
          <cell r="A168" t="str">
            <v>Kévin DURAND</v>
          </cell>
          <cell r="C168">
            <v>42874</v>
          </cell>
          <cell r="D168" t="str">
            <v xml:space="preserve">Telepro R1- </v>
          </cell>
        </row>
        <row r="169">
          <cell r="A169" t="str">
            <v>Kévin DURAND</v>
          </cell>
          <cell r="C169">
            <v>42870</v>
          </cell>
          <cell r="D169" t="str">
            <v xml:space="preserve">Telepro R1- </v>
          </cell>
        </row>
        <row r="170">
          <cell r="A170" t="str">
            <v>Kévin DURAND</v>
          </cell>
          <cell r="C170">
            <v>42884</v>
          </cell>
          <cell r="D170" t="str">
            <v xml:space="preserve">R1- </v>
          </cell>
        </row>
        <row r="171">
          <cell r="A171" t="str">
            <v>Kévin DURAND</v>
          </cell>
          <cell r="C171">
            <v>42861</v>
          </cell>
          <cell r="D171" t="str">
            <v xml:space="preserve">Telepro R1- </v>
          </cell>
        </row>
        <row r="172">
          <cell r="A172" t="str">
            <v>Kévin DURAND</v>
          </cell>
          <cell r="C172">
            <v>42865</v>
          </cell>
          <cell r="D172" t="str">
            <v xml:space="preserve">Telepro R1- </v>
          </cell>
        </row>
        <row r="173">
          <cell r="A173" t="str">
            <v>Kévin DURAND</v>
          </cell>
          <cell r="C173">
            <v>42885</v>
          </cell>
          <cell r="D173" t="str">
            <v xml:space="preserve">Telepro R1- </v>
          </cell>
        </row>
        <row r="174">
          <cell r="A174" t="str">
            <v>Kévin DURAND</v>
          </cell>
          <cell r="C174">
            <v>42861</v>
          </cell>
          <cell r="D174" t="str">
            <v xml:space="preserve">R1- </v>
          </cell>
        </row>
        <row r="175">
          <cell r="A175" t="str">
            <v>Kévin DURAND</v>
          </cell>
          <cell r="C175">
            <v>42858</v>
          </cell>
          <cell r="D175" t="str">
            <v xml:space="preserve">R1- </v>
          </cell>
        </row>
        <row r="176">
          <cell r="A176" t="str">
            <v>Kévin DURAND</v>
          </cell>
          <cell r="C176">
            <v>42867</v>
          </cell>
          <cell r="D176" t="str">
            <v xml:space="preserve">R1- </v>
          </cell>
          <cell r="I176">
            <v>42886</v>
          </cell>
        </row>
        <row r="177">
          <cell r="A177" t="str">
            <v>Kévin DURAND</v>
          </cell>
          <cell r="C177">
            <v>42886</v>
          </cell>
          <cell r="D177" t="str">
            <v xml:space="preserve">R1- </v>
          </cell>
        </row>
        <row r="178">
          <cell r="A178" t="str">
            <v>Kévin DURAND</v>
          </cell>
          <cell r="C178">
            <v>42873</v>
          </cell>
          <cell r="D178" t="str">
            <v xml:space="preserve">Telepro R1- </v>
          </cell>
        </row>
        <row r="179">
          <cell r="A179" t="str">
            <v>Kévin DURAND</v>
          </cell>
          <cell r="C179">
            <v>42874</v>
          </cell>
          <cell r="D179" t="str">
            <v xml:space="preserve">Telepro R1- </v>
          </cell>
        </row>
        <row r="180">
          <cell r="A180" t="str">
            <v>Kévin DURAND</v>
          </cell>
          <cell r="C180">
            <v>42865</v>
          </cell>
          <cell r="D180" t="str">
            <v xml:space="preserve">R1- </v>
          </cell>
        </row>
        <row r="181">
          <cell r="A181" t="str">
            <v>Kévin DURAND</v>
          </cell>
          <cell r="C181">
            <v>42872</v>
          </cell>
          <cell r="D181" t="str">
            <v xml:space="preserve">Telepro R1- </v>
          </cell>
        </row>
        <row r="182">
          <cell r="A182" t="str">
            <v>Kévin DURAND</v>
          </cell>
          <cell r="C182">
            <v>42878</v>
          </cell>
          <cell r="D182" t="str">
            <v xml:space="preserve">Telepro R1- </v>
          </cell>
        </row>
        <row r="183">
          <cell r="A183" t="str">
            <v>Kévin DURAND</v>
          </cell>
          <cell r="C183">
            <v>42885</v>
          </cell>
          <cell r="D183" t="str">
            <v xml:space="preserve">R1- </v>
          </cell>
        </row>
        <row r="184">
          <cell r="A184" t="str">
            <v>Kévin DURAND</v>
          </cell>
          <cell r="C184">
            <v>42906</v>
          </cell>
          <cell r="D184" t="str">
            <v xml:space="preserve">R1- </v>
          </cell>
        </row>
        <row r="185">
          <cell r="A185" t="str">
            <v>Kévin DURAND</v>
          </cell>
          <cell r="C185">
            <v>42914</v>
          </cell>
          <cell r="D185" t="str">
            <v xml:space="preserve">Telepro R1- </v>
          </cell>
        </row>
        <row r="186">
          <cell r="A186" t="str">
            <v>Kévin DURAND</v>
          </cell>
          <cell r="C186">
            <v>42908</v>
          </cell>
          <cell r="D186" t="str">
            <v xml:space="preserve">Telepro R1- </v>
          </cell>
        </row>
        <row r="187">
          <cell r="A187" t="str">
            <v>Kévin DURAND</v>
          </cell>
          <cell r="C187">
            <v>42888</v>
          </cell>
          <cell r="D187" t="str">
            <v xml:space="preserve">Telepro R1- </v>
          </cell>
        </row>
        <row r="188">
          <cell r="A188" t="str">
            <v>Kévin DURAND</v>
          </cell>
          <cell r="C188">
            <v>42913</v>
          </cell>
          <cell r="D188" t="str">
            <v xml:space="preserve">R1- </v>
          </cell>
        </row>
        <row r="189">
          <cell r="A189" t="str">
            <v>Kévin DURAND</v>
          </cell>
          <cell r="C189">
            <v>42913</v>
          </cell>
          <cell r="D189" t="str">
            <v xml:space="preserve">Telepro R1- </v>
          </cell>
        </row>
        <row r="190">
          <cell r="A190" t="str">
            <v>Kévin DURAND</v>
          </cell>
          <cell r="C190">
            <v>42914</v>
          </cell>
          <cell r="D190" t="str">
            <v xml:space="preserve">R1- </v>
          </cell>
        </row>
        <row r="191">
          <cell r="A191" t="str">
            <v>Kévin DURAND</v>
          </cell>
          <cell r="C191">
            <v>42900</v>
          </cell>
          <cell r="D191" t="str">
            <v>Telepro R1-</v>
          </cell>
        </row>
        <row r="192">
          <cell r="A192" t="str">
            <v>Kévin DURAND</v>
          </cell>
          <cell r="C192">
            <v>42908</v>
          </cell>
          <cell r="D192" t="str">
            <v>Telepro R1-</v>
          </cell>
        </row>
        <row r="193">
          <cell r="A193" t="str">
            <v>Kévin DURAND</v>
          </cell>
          <cell r="C193">
            <v>42913</v>
          </cell>
          <cell r="D193" t="str">
            <v xml:space="preserve">R1- </v>
          </cell>
        </row>
        <row r="194">
          <cell r="A194" t="str">
            <v>Kévin DURAND</v>
          </cell>
          <cell r="C194">
            <v>42893</v>
          </cell>
          <cell r="D194" t="str">
            <v xml:space="preserve">R1- </v>
          </cell>
        </row>
        <row r="195">
          <cell r="A195" t="str">
            <v>Kévin DURAND</v>
          </cell>
          <cell r="C195">
            <v>42912</v>
          </cell>
          <cell r="D195" t="str">
            <v xml:space="preserve">Telepro R1- </v>
          </cell>
        </row>
        <row r="196">
          <cell r="A196" t="str">
            <v>Kévin DURAND</v>
          </cell>
          <cell r="C196">
            <v>42892</v>
          </cell>
          <cell r="D196" t="str">
            <v xml:space="preserve">Telepro R1- </v>
          </cell>
        </row>
        <row r="197">
          <cell r="A197" t="str">
            <v>Kévin DURAND</v>
          </cell>
          <cell r="C197">
            <v>42907</v>
          </cell>
          <cell r="D197" t="str">
            <v xml:space="preserve">Telepro R1- </v>
          </cell>
          <cell r="I197">
            <v>42978</v>
          </cell>
        </row>
        <row r="198">
          <cell r="A198" t="str">
            <v>Kévin DURAND</v>
          </cell>
          <cell r="C198">
            <v>42895</v>
          </cell>
          <cell r="D198" t="str">
            <v xml:space="preserve">Telepro R1- </v>
          </cell>
        </row>
        <row r="199">
          <cell r="A199" t="str">
            <v>Kévin DURAND</v>
          </cell>
          <cell r="C199">
            <v>42903</v>
          </cell>
          <cell r="D199" t="str">
            <v xml:space="preserve">Telepro R1- </v>
          </cell>
        </row>
        <row r="200">
          <cell r="A200" t="str">
            <v>Kévin DURAND</v>
          </cell>
          <cell r="C200">
            <v>42935</v>
          </cell>
          <cell r="D200" t="str">
            <v xml:space="preserve">Telepro R1- </v>
          </cell>
        </row>
        <row r="201">
          <cell r="A201" t="str">
            <v>Kévin DURAND</v>
          </cell>
          <cell r="C201">
            <v>42937</v>
          </cell>
          <cell r="D201" t="str">
            <v xml:space="preserve">R1- </v>
          </cell>
        </row>
        <row r="202">
          <cell r="A202" t="str">
            <v>Kévin DURAND</v>
          </cell>
          <cell r="C202">
            <v>42929</v>
          </cell>
          <cell r="D202" t="str">
            <v xml:space="preserve">Telepro R1- </v>
          </cell>
        </row>
        <row r="203">
          <cell r="A203" t="str">
            <v>Kévin DURAND</v>
          </cell>
          <cell r="C203">
            <v>42923</v>
          </cell>
          <cell r="D203" t="str">
            <v xml:space="preserve">Telepro R1- </v>
          </cell>
        </row>
        <row r="204">
          <cell r="A204" t="str">
            <v>Kévin DURAND</v>
          </cell>
          <cell r="C204">
            <v>42934</v>
          </cell>
          <cell r="D204" t="str">
            <v>R1-</v>
          </cell>
        </row>
        <row r="205">
          <cell r="A205" t="str">
            <v>Kévin DURAND</v>
          </cell>
          <cell r="C205">
            <v>42923</v>
          </cell>
          <cell r="D205" t="str">
            <v>R1-</v>
          </cell>
        </row>
        <row r="206">
          <cell r="A206" t="str">
            <v>Kévin DURAND</v>
          </cell>
          <cell r="C206">
            <v>42935</v>
          </cell>
          <cell r="D206" t="str">
            <v xml:space="preserve">Telepro R1- </v>
          </cell>
        </row>
        <row r="207">
          <cell r="A207" t="str">
            <v>Kévin DURAND</v>
          </cell>
          <cell r="C207">
            <v>42923</v>
          </cell>
          <cell r="D207" t="str">
            <v xml:space="preserve">Telepro R1- </v>
          </cell>
        </row>
        <row r="208">
          <cell r="A208" t="str">
            <v>Kévin DURAND</v>
          </cell>
          <cell r="C208">
            <v>42936</v>
          </cell>
          <cell r="D208" t="str">
            <v xml:space="preserve">Telepro R1- </v>
          </cell>
        </row>
        <row r="209">
          <cell r="A209" t="str">
            <v>Kévin DURAND</v>
          </cell>
          <cell r="C209">
            <v>42942</v>
          </cell>
          <cell r="D209" t="str">
            <v xml:space="preserve">Telepro R1- </v>
          </cell>
        </row>
        <row r="210">
          <cell r="A210" t="str">
            <v>Kévin DURAND</v>
          </cell>
          <cell r="C210">
            <v>42937</v>
          </cell>
          <cell r="D210" t="str">
            <v xml:space="preserve">Telepro R1- </v>
          </cell>
        </row>
        <row r="211">
          <cell r="A211" t="str">
            <v>Kévin DURAND</v>
          </cell>
          <cell r="C211">
            <v>42921</v>
          </cell>
          <cell r="D211" t="str">
            <v xml:space="preserve">Telepro R1- </v>
          </cell>
        </row>
        <row r="212">
          <cell r="A212" t="str">
            <v>Kévin DURAND</v>
          </cell>
          <cell r="C212">
            <v>42977</v>
          </cell>
          <cell r="D212" t="str">
            <v xml:space="preserve">Telepro R1- </v>
          </cell>
        </row>
        <row r="213">
          <cell r="A213" t="str">
            <v>Kévin DURAND</v>
          </cell>
          <cell r="C213">
            <v>42969</v>
          </cell>
          <cell r="D213" t="str">
            <v xml:space="preserve">Telepro R1- </v>
          </cell>
        </row>
        <row r="214">
          <cell r="A214" t="str">
            <v>Kévin DURAND</v>
          </cell>
          <cell r="C214">
            <v>42976</v>
          </cell>
          <cell r="D214" t="str">
            <v xml:space="preserve">Telepro R1- </v>
          </cell>
        </row>
        <row r="215">
          <cell r="A215" t="str">
            <v>Kévin DURAND</v>
          </cell>
          <cell r="C215">
            <v>42970</v>
          </cell>
          <cell r="D215" t="str">
            <v xml:space="preserve">Telepro R1- </v>
          </cell>
        </row>
        <row r="216">
          <cell r="A216" t="str">
            <v>Kévin DURAND</v>
          </cell>
          <cell r="C216">
            <v>42965</v>
          </cell>
          <cell r="D216" t="str">
            <v xml:space="preserve">Telepro R1- </v>
          </cell>
        </row>
        <row r="217">
          <cell r="A217" t="str">
            <v>Kévin DURAND</v>
          </cell>
          <cell r="C217">
            <v>42965</v>
          </cell>
          <cell r="D217" t="str">
            <v xml:space="preserve">R1- </v>
          </cell>
        </row>
        <row r="218">
          <cell r="A218" t="str">
            <v>Kévin DURAND</v>
          </cell>
          <cell r="C218">
            <v>42978</v>
          </cell>
          <cell r="D218" t="str">
            <v xml:space="preserve">Telepro R1- </v>
          </cell>
        </row>
      </sheetData>
      <sheetData sheetId="1"/>
      <sheetData sheetId="2"/>
      <sheetData sheetId="3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J476"/>
  <sheetViews>
    <sheetView showRuler="0" topLeftCell="C1" zoomScaleNormal="100" workbookViewId="0">
      <selection activeCell="H3" sqref="H3"/>
    </sheetView>
  </sheetViews>
  <sheetFormatPr baseColWidth="10" defaultColWidth="8.88671875" defaultRowHeight="14.4"/>
  <cols>
    <col min="1" max="1" width="24.6640625" customWidth="1"/>
    <col min="2" max="2" width="23.44140625" customWidth="1"/>
    <col min="3" max="3" width="17" style="2" customWidth="1"/>
    <col min="4" max="4" width="14.33203125" customWidth="1"/>
    <col min="5" max="5" width="21.109375" customWidth="1"/>
    <col min="6" max="6" width="17.6640625" customWidth="1"/>
    <col min="7" max="7" width="20.44140625" customWidth="1"/>
    <col min="8" max="8" width="39.6640625" customWidth="1"/>
    <col min="9" max="9" width="30.109375" bestFit="1" customWidth="1"/>
    <col min="10" max="10" width="10.44140625" bestFit="1" customWidth="1"/>
  </cols>
  <sheetData>
    <row r="1" spans="1:9" s="63" customFormat="1" ht="40.049999999999997" customHeight="1">
      <c r="A1" s="64" t="s">
        <v>67</v>
      </c>
      <c r="B1" s="64" t="s">
        <v>60</v>
      </c>
      <c r="C1" s="64" t="s">
        <v>61</v>
      </c>
      <c r="D1" s="64" t="s">
        <v>62</v>
      </c>
      <c r="E1" s="64" t="s">
        <v>63</v>
      </c>
      <c r="F1" s="64" t="s">
        <v>64</v>
      </c>
      <c r="G1" s="64" t="s">
        <v>65</v>
      </c>
      <c r="H1" s="64" t="s">
        <v>68</v>
      </c>
      <c r="I1" s="64" t="s">
        <v>66</v>
      </c>
    </row>
    <row r="2" spans="1:9" ht="19.95" customHeight="1">
      <c r="A2" t="s">
        <v>49</v>
      </c>
      <c r="B2" t="s">
        <v>49</v>
      </c>
      <c r="C2" s="2">
        <v>42751</v>
      </c>
      <c r="D2" t="s">
        <v>44</v>
      </c>
      <c r="E2" t="s">
        <v>53</v>
      </c>
      <c r="H2" s="2">
        <v>43025</v>
      </c>
      <c r="I2" s="2" t="s">
        <v>48</v>
      </c>
    </row>
    <row r="3" spans="1:9" ht="19.95" customHeight="1">
      <c r="A3" t="s">
        <v>49</v>
      </c>
      <c r="B3" t="s">
        <v>46</v>
      </c>
      <c r="C3" s="2">
        <v>42738</v>
      </c>
      <c r="D3" t="s">
        <v>44</v>
      </c>
      <c r="E3" t="s">
        <v>53</v>
      </c>
      <c r="H3" s="2" t="s">
        <v>48</v>
      </c>
      <c r="I3" s="2" t="s">
        <v>48</v>
      </c>
    </row>
    <row r="4" spans="1:9" ht="19.95" customHeight="1">
      <c r="A4" t="s">
        <v>49</v>
      </c>
      <c r="B4" t="s">
        <v>46</v>
      </c>
      <c r="C4" s="2">
        <v>42746</v>
      </c>
      <c r="D4" t="s">
        <v>43</v>
      </c>
      <c r="E4" t="s">
        <v>53</v>
      </c>
      <c r="H4" s="2">
        <v>43025</v>
      </c>
      <c r="I4" s="2" t="s">
        <v>48</v>
      </c>
    </row>
    <row r="5" spans="1:9" ht="19.95" customHeight="1">
      <c r="A5" t="s">
        <v>49</v>
      </c>
      <c r="B5" t="s">
        <v>46</v>
      </c>
      <c r="C5" s="2">
        <v>42753</v>
      </c>
      <c r="D5" t="s">
        <v>43</v>
      </c>
      <c r="E5" t="s">
        <v>53</v>
      </c>
      <c r="H5" s="2" t="s">
        <v>48</v>
      </c>
      <c r="I5" s="2" t="s">
        <v>48</v>
      </c>
    </row>
    <row r="6" spans="1:9" ht="19.95" customHeight="1">
      <c r="A6" t="s">
        <v>49</v>
      </c>
      <c r="B6" t="s">
        <v>46</v>
      </c>
      <c r="C6" s="2">
        <v>42745</v>
      </c>
      <c r="D6" t="s">
        <v>43</v>
      </c>
      <c r="E6" t="s">
        <v>54</v>
      </c>
      <c r="H6" s="2" t="s">
        <v>48</v>
      </c>
      <c r="I6" s="2" t="s">
        <v>48</v>
      </c>
    </row>
    <row r="7" spans="1:9" ht="19.95" customHeight="1">
      <c r="A7" t="s">
        <v>49</v>
      </c>
      <c r="B7" t="s">
        <v>49</v>
      </c>
      <c r="C7" s="2">
        <v>42748</v>
      </c>
      <c r="D7" t="s">
        <v>43</v>
      </c>
      <c r="E7" t="s">
        <v>55</v>
      </c>
      <c r="H7" s="2" t="s">
        <v>48</v>
      </c>
      <c r="I7" s="2" t="s">
        <v>48</v>
      </c>
    </row>
    <row r="8" spans="1:9" ht="19.95" customHeight="1">
      <c r="A8" t="s">
        <v>49</v>
      </c>
      <c r="B8" t="s">
        <v>49</v>
      </c>
      <c r="C8" s="2">
        <v>42746</v>
      </c>
      <c r="D8" t="s">
        <v>43</v>
      </c>
      <c r="E8" t="s">
        <v>55</v>
      </c>
      <c r="H8" s="2" t="s">
        <v>48</v>
      </c>
      <c r="I8" s="2" t="s">
        <v>48</v>
      </c>
    </row>
    <row r="9" spans="1:9" ht="19.95" customHeight="1">
      <c r="A9" t="s">
        <v>49</v>
      </c>
      <c r="B9" t="s">
        <v>46</v>
      </c>
      <c r="C9" s="2">
        <v>42742</v>
      </c>
      <c r="D9" t="s">
        <v>43</v>
      </c>
      <c r="E9" t="s">
        <v>53</v>
      </c>
      <c r="H9" s="2" t="s">
        <v>48</v>
      </c>
      <c r="I9" s="2" t="s">
        <v>48</v>
      </c>
    </row>
    <row r="10" spans="1:9" ht="19.95" customHeight="1">
      <c r="A10" t="s">
        <v>49</v>
      </c>
      <c r="B10" t="s">
        <v>46</v>
      </c>
      <c r="C10" s="2">
        <v>42742</v>
      </c>
      <c r="D10" t="s">
        <v>43</v>
      </c>
      <c r="E10" t="s">
        <v>53</v>
      </c>
      <c r="H10" s="2" t="s">
        <v>48</v>
      </c>
      <c r="I10" s="2" t="s">
        <v>48</v>
      </c>
    </row>
    <row r="11" spans="1:9" ht="19.95" customHeight="1">
      <c r="A11" t="s">
        <v>49</v>
      </c>
      <c r="B11" t="s">
        <v>46</v>
      </c>
      <c r="C11" s="2">
        <v>42737</v>
      </c>
      <c r="D11" t="s">
        <v>44</v>
      </c>
      <c r="E11" t="s">
        <v>55</v>
      </c>
      <c r="H11" s="2" t="s">
        <v>48</v>
      </c>
      <c r="I11" s="2" t="s">
        <v>48</v>
      </c>
    </row>
    <row r="12" spans="1:9" ht="19.95" customHeight="1">
      <c r="A12" t="s">
        <v>49</v>
      </c>
      <c r="B12" t="s">
        <v>49</v>
      </c>
      <c r="C12" s="2">
        <v>42760</v>
      </c>
      <c r="D12" t="s">
        <v>43</v>
      </c>
      <c r="E12" t="s">
        <v>55</v>
      </c>
      <c r="H12" s="2" t="s">
        <v>48</v>
      </c>
      <c r="I12" s="2" t="s">
        <v>48</v>
      </c>
    </row>
    <row r="13" spans="1:9" ht="19.95" customHeight="1">
      <c r="A13" t="s">
        <v>49</v>
      </c>
      <c r="B13" t="s">
        <v>49</v>
      </c>
      <c r="C13" s="2">
        <v>42753</v>
      </c>
      <c r="D13" t="s">
        <v>43</v>
      </c>
      <c r="E13" t="s">
        <v>54</v>
      </c>
      <c r="H13" s="2" t="s">
        <v>48</v>
      </c>
      <c r="I13" s="2" t="s">
        <v>48</v>
      </c>
    </row>
    <row r="14" spans="1:9" ht="19.95" customHeight="1">
      <c r="A14" t="s">
        <v>49</v>
      </c>
      <c r="B14" t="s">
        <v>49</v>
      </c>
      <c r="C14" s="2">
        <v>42756</v>
      </c>
      <c r="D14" t="s">
        <v>43</v>
      </c>
      <c r="E14" t="s">
        <v>55</v>
      </c>
      <c r="H14" s="2" t="s">
        <v>48</v>
      </c>
      <c r="I14" s="2" t="s">
        <v>48</v>
      </c>
    </row>
    <row r="15" spans="1:9" ht="19.95" customHeight="1">
      <c r="A15" t="s">
        <v>49</v>
      </c>
      <c r="B15" t="s">
        <v>46</v>
      </c>
      <c r="C15" s="2">
        <v>42739</v>
      </c>
      <c r="D15" t="s">
        <v>43</v>
      </c>
      <c r="E15" t="s">
        <v>55</v>
      </c>
      <c r="H15" s="2" t="s">
        <v>48</v>
      </c>
      <c r="I15" s="2" t="s">
        <v>48</v>
      </c>
    </row>
    <row r="16" spans="1:9" ht="19.95" customHeight="1">
      <c r="A16" t="s">
        <v>49</v>
      </c>
      <c r="B16" t="s">
        <v>46</v>
      </c>
      <c r="C16" s="2">
        <v>42773</v>
      </c>
      <c r="D16" t="s">
        <v>43</v>
      </c>
      <c r="E16" t="s">
        <v>53</v>
      </c>
      <c r="H16" s="2" t="s">
        <v>48</v>
      </c>
      <c r="I16" s="2" t="s">
        <v>48</v>
      </c>
    </row>
    <row r="17" spans="1:9" ht="19.95" customHeight="1">
      <c r="A17" t="s">
        <v>49</v>
      </c>
      <c r="B17" t="s">
        <v>46</v>
      </c>
      <c r="C17" s="2">
        <v>42781</v>
      </c>
      <c r="D17" t="s">
        <v>43</v>
      </c>
      <c r="E17" t="s">
        <v>53</v>
      </c>
      <c r="H17" s="2" t="s">
        <v>48</v>
      </c>
      <c r="I17" s="2" t="s">
        <v>48</v>
      </c>
    </row>
    <row r="18" spans="1:9" ht="19.95" customHeight="1">
      <c r="A18" t="s">
        <v>49</v>
      </c>
      <c r="B18" t="s">
        <v>46</v>
      </c>
      <c r="C18" s="2">
        <v>42770</v>
      </c>
      <c r="D18" t="s">
        <v>43</v>
      </c>
      <c r="E18" t="s">
        <v>55</v>
      </c>
      <c r="H18" s="2" t="s">
        <v>48</v>
      </c>
      <c r="I18" s="2" t="s">
        <v>48</v>
      </c>
    </row>
    <row r="19" spans="1:9" ht="19.95" customHeight="1">
      <c r="A19" t="s">
        <v>49</v>
      </c>
      <c r="B19" t="s">
        <v>46</v>
      </c>
      <c r="C19" s="2">
        <v>42770</v>
      </c>
      <c r="D19" t="s">
        <v>43</v>
      </c>
      <c r="E19" t="s">
        <v>53</v>
      </c>
      <c r="H19" s="2" t="s">
        <v>48</v>
      </c>
      <c r="I19" s="2" t="s">
        <v>48</v>
      </c>
    </row>
    <row r="20" spans="1:9" ht="19.95" customHeight="1">
      <c r="A20" t="s">
        <v>49</v>
      </c>
      <c r="B20" t="s">
        <v>46</v>
      </c>
      <c r="C20" s="2">
        <v>42780</v>
      </c>
      <c r="D20" t="s">
        <v>43</v>
      </c>
      <c r="E20" t="s">
        <v>53</v>
      </c>
      <c r="H20" s="2" t="s">
        <v>48</v>
      </c>
      <c r="I20" s="2" t="s">
        <v>48</v>
      </c>
    </row>
    <row r="21" spans="1:9" ht="19.95" customHeight="1">
      <c r="A21" t="s">
        <v>34</v>
      </c>
      <c r="B21" t="s">
        <v>34</v>
      </c>
      <c r="C21" s="2">
        <v>42767</v>
      </c>
      <c r="D21" t="s">
        <v>43</v>
      </c>
      <c r="E21" t="s">
        <v>53</v>
      </c>
      <c r="H21" s="2" t="s">
        <v>48</v>
      </c>
      <c r="I21" s="2" t="s">
        <v>48</v>
      </c>
    </row>
    <row r="22" spans="1:9" ht="19.95" customHeight="1">
      <c r="A22" t="s">
        <v>34</v>
      </c>
      <c r="B22" t="s">
        <v>34</v>
      </c>
      <c r="C22" s="2">
        <v>42784</v>
      </c>
      <c r="D22" t="s">
        <v>43</v>
      </c>
      <c r="E22" t="s">
        <v>53</v>
      </c>
      <c r="H22" s="2" t="s">
        <v>48</v>
      </c>
      <c r="I22" s="2" t="s">
        <v>48</v>
      </c>
    </row>
    <row r="23" spans="1:9" ht="19.95" customHeight="1">
      <c r="A23" t="s">
        <v>34</v>
      </c>
      <c r="B23" t="s">
        <v>46</v>
      </c>
      <c r="C23" s="2">
        <v>42782</v>
      </c>
      <c r="D23" t="s">
        <v>44</v>
      </c>
      <c r="E23" t="s">
        <v>54</v>
      </c>
      <c r="H23" s="2" t="s">
        <v>48</v>
      </c>
      <c r="I23" s="2" t="s">
        <v>48</v>
      </c>
    </row>
    <row r="24" spans="1:9" ht="19.95" customHeight="1">
      <c r="A24" t="s">
        <v>34</v>
      </c>
      <c r="B24" t="s">
        <v>46</v>
      </c>
      <c r="C24" s="2">
        <v>42776</v>
      </c>
      <c r="D24" t="s">
        <v>30</v>
      </c>
      <c r="E24" t="s">
        <v>54</v>
      </c>
      <c r="H24" s="2" t="s">
        <v>48</v>
      </c>
      <c r="I24" s="2" t="s">
        <v>48</v>
      </c>
    </row>
    <row r="25" spans="1:9" ht="19.95" customHeight="1">
      <c r="A25" t="s">
        <v>34</v>
      </c>
      <c r="B25" t="s">
        <v>46</v>
      </c>
      <c r="C25" s="2">
        <v>42780</v>
      </c>
      <c r="D25" t="s">
        <v>43</v>
      </c>
      <c r="E25" t="s">
        <v>54</v>
      </c>
      <c r="H25" s="2" t="s">
        <v>48</v>
      </c>
      <c r="I25" s="2" t="s">
        <v>48</v>
      </c>
    </row>
    <row r="26" spans="1:9" ht="19.95" customHeight="1">
      <c r="A26" t="s">
        <v>34</v>
      </c>
      <c r="B26" t="s">
        <v>46</v>
      </c>
      <c r="C26" s="2">
        <v>42774</v>
      </c>
      <c r="D26" t="s">
        <v>30</v>
      </c>
      <c r="E26" t="s">
        <v>53</v>
      </c>
      <c r="H26" s="2" t="s">
        <v>48</v>
      </c>
      <c r="I26" s="2" t="s">
        <v>48</v>
      </c>
    </row>
    <row r="27" spans="1:9" ht="19.95" customHeight="1">
      <c r="A27" t="s">
        <v>34</v>
      </c>
      <c r="B27" t="s">
        <v>46</v>
      </c>
      <c r="C27" s="2">
        <v>42781</v>
      </c>
      <c r="D27" t="s">
        <v>43</v>
      </c>
      <c r="E27" t="s">
        <v>53</v>
      </c>
      <c r="H27" s="2" t="s">
        <v>48</v>
      </c>
      <c r="I27" s="2" t="s">
        <v>48</v>
      </c>
    </row>
    <row r="28" spans="1:9" ht="19.95" customHeight="1">
      <c r="A28" t="s">
        <v>34</v>
      </c>
      <c r="B28" t="s">
        <v>46</v>
      </c>
      <c r="C28" s="2">
        <v>42770</v>
      </c>
      <c r="D28" t="s">
        <v>30</v>
      </c>
      <c r="E28" t="s">
        <v>53</v>
      </c>
      <c r="H28" s="2" t="s">
        <v>48</v>
      </c>
      <c r="I28" s="2" t="s">
        <v>48</v>
      </c>
    </row>
    <row r="29" spans="1:9" ht="19.95" customHeight="1">
      <c r="A29" t="s">
        <v>34</v>
      </c>
      <c r="B29" t="s">
        <v>46</v>
      </c>
      <c r="C29" s="2">
        <v>42770</v>
      </c>
      <c r="D29" t="s">
        <v>43</v>
      </c>
      <c r="E29" t="s">
        <v>53</v>
      </c>
      <c r="H29" s="2" t="s">
        <v>48</v>
      </c>
      <c r="I29" s="2" t="s">
        <v>48</v>
      </c>
    </row>
    <row r="30" spans="1:9" ht="19.95" customHeight="1">
      <c r="A30" t="s">
        <v>34</v>
      </c>
      <c r="B30" t="s">
        <v>34</v>
      </c>
      <c r="C30" s="2">
        <v>42815</v>
      </c>
      <c r="D30" t="s">
        <v>30</v>
      </c>
      <c r="E30" t="s">
        <v>53</v>
      </c>
      <c r="H30" s="2" t="s">
        <v>48</v>
      </c>
      <c r="I30" s="2" t="s">
        <v>48</v>
      </c>
    </row>
    <row r="31" spans="1:9" ht="19.95" customHeight="1">
      <c r="A31" t="s">
        <v>34</v>
      </c>
      <c r="B31" t="s">
        <v>46</v>
      </c>
      <c r="C31" s="2">
        <v>42821</v>
      </c>
      <c r="D31" t="s">
        <v>30</v>
      </c>
      <c r="E31" t="s">
        <v>54</v>
      </c>
      <c r="H31" s="2" t="s">
        <v>48</v>
      </c>
      <c r="I31" s="2" t="s">
        <v>48</v>
      </c>
    </row>
    <row r="32" spans="1:9" ht="19.95" customHeight="1">
      <c r="A32" t="s">
        <v>34</v>
      </c>
      <c r="B32" t="s">
        <v>46</v>
      </c>
      <c r="C32" s="2">
        <v>42817</v>
      </c>
      <c r="D32" t="s">
        <v>43</v>
      </c>
      <c r="E32" t="s">
        <v>53</v>
      </c>
      <c r="H32" s="2" t="s">
        <v>48</v>
      </c>
      <c r="I32" s="2" t="s">
        <v>48</v>
      </c>
    </row>
    <row r="33" spans="1:10" ht="19.95" customHeight="1">
      <c r="A33" t="s">
        <v>34</v>
      </c>
      <c r="B33" t="s">
        <v>46</v>
      </c>
      <c r="C33" s="2">
        <v>42812</v>
      </c>
      <c r="D33" t="s">
        <v>30</v>
      </c>
      <c r="E33" t="s">
        <v>54</v>
      </c>
      <c r="H33" s="2" t="s">
        <v>48</v>
      </c>
      <c r="I33" s="2" t="s">
        <v>48</v>
      </c>
    </row>
    <row r="34" spans="1:10" ht="19.95" customHeight="1">
      <c r="A34" t="s">
        <v>34</v>
      </c>
      <c r="B34" t="s">
        <v>46</v>
      </c>
      <c r="C34" s="2">
        <v>42809</v>
      </c>
      <c r="D34" t="s">
        <v>43</v>
      </c>
      <c r="E34" t="s">
        <v>53</v>
      </c>
      <c r="H34" s="2" t="s">
        <v>48</v>
      </c>
      <c r="I34" s="2" t="s">
        <v>48</v>
      </c>
    </row>
    <row r="35" spans="1:10" ht="19.95" customHeight="1">
      <c r="A35" t="s">
        <v>34</v>
      </c>
      <c r="B35" t="s">
        <v>46</v>
      </c>
      <c r="C35" s="2">
        <v>42818</v>
      </c>
      <c r="D35" t="s">
        <v>30</v>
      </c>
      <c r="E35" t="s">
        <v>54</v>
      </c>
      <c r="H35" s="2" t="s">
        <v>48</v>
      </c>
      <c r="I35" s="2" t="s">
        <v>48</v>
      </c>
    </row>
    <row r="36" spans="1:10" ht="19.95" customHeight="1">
      <c r="A36" t="s">
        <v>34</v>
      </c>
      <c r="B36" t="s">
        <v>46</v>
      </c>
      <c r="C36" s="2">
        <v>42808</v>
      </c>
      <c r="D36" t="s">
        <v>43</v>
      </c>
      <c r="E36" t="s">
        <v>55</v>
      </c>
      <c r="H36" s="2">
        <v>42787</v>
      </c>
      <c r="I36" s="2">
        <v>42794</v>
      </c>
      <c r="J36" s="2"/>
    </row>
    <row r="37" spans="1:10" ht="19.95" customHeight="1">
      <c r="A37" t="s">
        <v>34</v>
      </c>
      <c r="B37" t="s">
        <v>46</v>
      </c>
      <c r="C37" s="2">
        <v>42825</v>
      </c>
      <c r="D37" t="s">
        <v>30</v>
      </c>
      <c r="E37" t="s">
        <v>54</v>
      </c>
      <c r="H37" s="2" t="s">
        <v>48</v>
      </c>
      <c r="I37" s="2" t="s">
        <v>48</v>
      </c>
    </row>
    <row r="38" spans="1:10" ht="19.95" customHeight="1">
      <c r="A38" t="s">
        <v>34</v>
      </c>
      <c r="B38" t="s">
        <v>46</v>
      </c>
      <c r="C38" s="2">
        <v>42812</v>
      </c>
      <c r="D38" t="s">
        <v>30</v>
      </c>
      <c r="E38" t="s">
        <v>55</v>
      </c>
      <c r="H38" s="2" t="s">
        <v>48</v>
      </c>
      <c r="I38" s="2" t="s">
        <v>48</v>
      </c>
    </row>
    <row r="39" spans="1:10" ht="19.95" customHeight="1">
      <c r="A39" t="s">
        <v>34</v>
      </c>
      <c r="B39" t="s">
        <v>34</v>
      </c>
      <c r="C39" s="2">
        <v>42824</v>
      </c>
      <c r="D39" t="s">
        <v>43</v>
      </c>
      <c r="E39" t="s">
        <v>53</v>
      </c>
      <c r="H39" s="2" t="s">
        <v>48</v>
      </c>
      <c r="I39" s="2" t="s">
        <v>48</v>
      </c>
    </row>
    <row r="40" spans="1:10" ht="19.95" customHeight="1">
      <c r="A40" t="s">
        <v>34</v>
      </c>
      <c r="B40" t="s">
        <v>46</v>
      </c>
      <c r="C40" s="2">
        <v>42821</v>
      </c>
      <c r="D40" t="s">
        <v>30</v>
      </c>
      <c r="E40" t="s">
        <v>53</v>
      </c>
      <c r="H40" s="2" t="s">
        <v>48</v>
      </c>
      <c r="I40" s="2" t="s">
        <v>48</v>
      </c>
    </row>
    <row r="41" spans="1:10" ht="19.95" customHeight="1">
      <c r="A41" t="s">
        <v>34</v>
      </c>
      <c r="B41" t="s">
        <v>34</v>
      </c>
      <c r="C41" s="2">
        <v>42812</v>
      </c>
      <c r="D41" t="s">
        <v>43</v>
      </c>
      <c r="E41" t="s">
        <v>53</v>
      </c>
      <c r="H41" s="2" t="s">
        <v>48</v>
      </c>
      <c r="I41" s="2" t="s">
        <v>48</v>
      </c>
    </row>
    <row r="42" spans="1:10" ht="19.95" customHeight="1">
      <c r="A42" t="s">
        <v>34</v>
      </c>
      <c r="B42" t="s">
        <v>46</v>
      </c>
      <c r="C42" s="2">
        <v>42854</v>
      </c>
      <c r="D42" t="s">
        <v>30</v>
      </c>
      <c r="E42" t="s">
        <v>53</v>
      </c>
      <c r="H42" s="2" t="s">
        <v>48</v>
      </c>
      <c r="I42" s="2" t="s">
        <v>48</v>
      </c>
    </row>
    <row r="43" spans="1:10" ht="19.95" customHeight="1">
      <c r="A43" t="s">
        <v>34</v>
      </c>
      <c r="B43" t="s">
        <v>46</v>
      </c>
      <c r="C43" s="2">
        <v>42853</v>
      </c>
      <c r="D43" t="s">
        <v>44</v>
      </c>
      <c r="E43" t="s">
        <v>53</v>
      </c>
      <c r="H43" s="2" t="s">
        <v>48</v>
      </c>
      <c r="I43" s="2" t="s">
        <v>48</v>
      </c>
    </row>
    <row r="44" spans="1:10" ht="19.95" customHeight="1">
      <c r="A44" t="s">
        <v>34</v>
      </c>
      <c r="B44" t="s">
        <v>46</v>
      </c>
      <c r="C44" s="2">
        <v>42835</v>
      </c>
      <c r="D44" t="s">
        <v>43</v>
      </c>
      <c r="E44" t="s">
        <v>53</v>
      </c>
      <c r="H44" s="2" t="s">
        <v>48</v>
      </c>
      <c r="I44" s="2" t="s">
        <v>48</v>
      </c>
    </row>
    <row r="45" spans="1:10" ht="19.95" customHeight="1">
      <c r="A45" t="s">
        <v>34</v>
      </c>
      <c r="B45" t="s">
        <v>46</v>
      </c>
      <c r="C45" s="2">
        <v>42835</v>
      </c>
      <c r="D45" t="s">
        <v>43</v>
      </c>
      <c r="E45" t="s">
        <v>53</v>
      </c>
      <c r="H45" s="2" t="s">
        <v>48</v>
      </c>
      <c r="I45" s="2" t="s">
        <v>48</v>
      </c>
    </row>
    <row r="46" spans="1:10" ht="19.95" customHeight="1">
      <c r="A46" t="s">
        <v>34</v>
      </c>
      <c r="B46" t="s">
        <v>46</v>
      </c>
      <c r="C46" s="2">
        <v>42843</v>
      </c>
      <c r="D46" t="s">
        <v>44</v>
      </c>
      <c r="E46" t="s">
        <v>53</v>
      </c>
      <c r="H46" s="2" t="s">
        <v>48</v>
      </c>
      <c r="I46" s="2" t="s">
        <v>48</v>
      </c>
    </row>
    <row r="47" spans="1:10" ht="19.95" customHeight="1">
      <c r="A47" t="s">
        <v>34</v>
      </c>
      <c r="B47" t="s">
        <v>34</v>
      </c>
      <c r="C47" s="2">
        <v>42830</v>
      </c>
      <c r="D47" t="s">
        <v>43</v>
      </c>
      <c r="E47" t="s">
        <v>53</v>
      </c>
      <c r="H47" s="2" t="s">
        <v>48</v>
      </c>
      <c r="I47" s="2" t="s">
        <v>48</v>
      </c>
    </row>
    <row r="48" spans="1:10" ht="19.95" customHeight="1">
      <c r="A48" t="s">
        <v>34</v>
      </c>
      <c r="B48" t="s">
        <v>46</v>
      </c>
      <c r="C48" s="2">
        <v>42830</v>
      </c>
      <c r="D48" t="s">
        <v>43</v>
      </c>
      <c r="E48" t="s">
        <v>53</v>
      </c>
      <c r="H48" s="2" t="s">
        <v>48</v>
      </c>
      <c r="I48" s="2" t="s">
        <v>48</v>
      </c>
    </row>
    <row r="49" spans="1:9" ht="19.95" customHeight="1">
      <c r="A49" t="s">
        <v>34</v>
      </c>
      <c r="B49" t="s">
        <v>46</v>
      </c>
      <c r="C49" s="2">
        <v>42851</v>
      </c>
      <c r="D49" t="s">
        <v>43</v>
      </c>
      <c r="E49" t="s">
        <v>53</v>
      </c>
      <c r="H49" s="2">
        <v>42824</v>
      </c>
      <c r="I49" s="2" t="s">
        <v>48</v>
      </c>
    </row>
    <row r="50" spans="1:9" ht="19.95" customHeight="1">
      <c r="A50" t="s">
        <v>34</v>
      </c>
      <c r="B50" t="s">
        <v>46</v>
      </c>
      <c r="C50" s="2">
        <v>42838</v>
      </c>
      <c r="D50" t="s">
        <v>44</v>
      </c>
      <c r="E50" t="s">
        <v>53</v>
      </c>
      <c r="H50" s="2" t="s">
        <v>48</v>
      </c>
      <c r="I50" s="2" t="s">
        <v>48</v>
      </c>
    </row>
    <row r="51" spans="1:9" ht="19.95" customHeight="1">
      <c r="A51" t="s">
        <v>34</v>
      </c>
      <c r="B51" t="s">
        <v>46</v>
      </c>
      <c r="C51" s="2">
        <v>42831</v>
      </c>
      <c r="D51" t="s">
        <v>44</v>
      </c>
      <c r="E51" t="s">
        <v>53</v>
      </c>
      <c r="H51" s="2" t="s">
        <v>48</v>
      </c>
      <c r="I51" s="2" t="s">
        <v>48</v>
      </c>
    </row>
    <row r="52" spans="1:9" ht="19.95" customHeight="1">
      <c r="A52" t="s">
        <v>34</v>
      </c>
      <c r="B52" t="s">
        <v>46</v>
      </c>
      <c r="C52" s="2">
        <v>42840</v>
      </c>
      <c r="D52" t="s">
        <v>43</v>
      </c>
      <c r="E52" t="s">
        <v>53</v>
      </c>
      <c r="H52" s="2" t="s">
        <v>48</v>
      </c>
      <c r="I52" s="2" t="s">
        <v>48</v>
      </c>
    </row>
    <row r="53" spans="1:9" ht="19.95" customHeight="1">
      <c r="A53" t="s">
        <v>34</v>
      </c>
      <c r="B53" t="s">
        <v>46</v>
      </c>
      <c r="C53" s="2">
        <v>42846</v>
      </c>
      <c r="D53" t="s">
        <v>43</v>
      </c>
      <c r="E53" t="s">
        <v>53</v>
      </c>
      <c r="H53" s="2" t="s">
        <v>48</v>
      </c>
      <c r="I53" s="2" t="s">
        <v>48</v>
      </c>
    </row>
    <row r="54" spans="1:9" ht="19.95" customHeight="1">
      <c r="A54" t="s">
        <v>34</v>
      </c>
      <c r="B54" t="s">
        <v>46</v>
      </c>
      <c r="C54" s="2">
        <v>42843</v>
      </c>
      <c r="D54" t="s">
        <v>43</v>
      </c>
      <c r="E54" t="s">
        <v>53</v>
      </c>
      <c r="H54" s="2" t="s">
        <v>48</v>
      </c>
      <c r="I54" s="2" t="s">
        <v>48</v>
      </c>
    </row>
    <row r="55" spans="1:9" ht="19.95" customHeight="1">
      <c r="A55" t="s">
        <v>34</v>
      </c>
      <c r="B55" t="s">
        <v>34</v>
      </c>
      <c r="C55" s="2">
        <v>42836</v>
      </c>
      <c r="D55" t="s">
        <v>43</v>
      </c>
      <c r="E55" t="s">
        <v>53</v>
      </c>
      <c r="H55" s="2" t="s">
        <v>48</v>
      </c>
      <c r="I55" s="2" t="s">
        <v>48</v>
      </c>
    </row>
    <row r="56" spans="1:9" ht="19.95" customHeight="1">
      <c r="A56" t="s">
        <v>34</v>
      </c>
      <c r="B56" t="s">
        <v>46</v>
      </c>
      <c r="C56" s="2">
        <v>42857</v>
      </c>
      <c r="D56" t="s">
        <v>43</v>
      </c>
      <c r="E56" t="s">
        <v>53</v>
      </c>
      <c r="H56" s="2" t="s">
        <v>48</v>
      </c>
      <c r="I56" s="2" t="s">
        <v>48</v>
      </c>
    </row>
    <row r="57" spans="1:9" ht="19.95" customHeight="1">
      <c r="A57" t="s">
        <v>34</v>
      </c>
      <c r="B57" t="s">
        <v>34</v>
      </c>
      <c r="C57" s="2">
        <v>42865</v>
      </c>
      <c r="D57" t="s">
        <v>43</v>
      </c>
      <c r="E57" t="s">
        <v>53</v>
      </c>
      <c r="H57" s="2" t="s">
        <v>48</v>
      </c>
      <c r="I57" s="2" t="s">
        <v>48</v>
      </c>
    </row>
    <row r="58" spans="1:9" ht="19.95" customHeight="1">
      <c r="A58" t="s">
        <v>34</v>
      </c>
      <c r="B58" t="s">
        <v>46</v>
      </c>
      <c r="C58" s="2">
        <v>42872</v>
      </c>
      <c r="D58" t="s">
        <v>43</v>
      </c>
      <c r="E58" t="s">
        <v>53</v>
      </c>
      <c r="H58" s="2" t="s">
        <v>48</v>
      </c>
      <c r="I58" s="2" t="s">
        <v>48</v>
      </c>
    </row>
    <row r="59" spans="1:9" ht="19.95" customHeight="1">
      <c r="A59" t="s">
        <v>34</v>
      </c>
      <c r="B59" t="s">
        <v>46</v>
      </c>
      <c r="C59" s="2">
        <v>42824</v>
      </c>
      <c r="D59" t="s">
        <v>43</v>
      </c>
      <c r="E59" t="s">
        <v>53</v>
      </c>
      <c r="H59" s="2">
        <v>42855</v>
      </c>
      <c r="I59" s="2">
        <v>42855</v>
      </c>
    </row>
    <row r="60" spans="1:9" ht="19.95" customHeight="1">
      <c r="A60" t="s">
        <v>34</v>
      </c>
      <c r="B60" t="s">
        <v>46</v>
      </c>
      <c r="C60" s="2">
        <v>42824</v>
      </c>
      <c r="D60" t="s">
        <v>43</v>
      </c>
      <c r="E60" t="s">
        <v>53</v>
      </c>
      <c r="H60" s="2">
        <v>42849</v>
      </c>
      <c r="I60" s="2">
        <v>42855</v>
      </c>
    </row>
    <row r="61" spans="1:9" ht="19.95" customHeight="1">
      <c r="A61" t="s">
        <v>34</v>
      </c>
      <c r="B61" t="s">
        <v>52</v>
      </c>
      <c r="C61" s="2">
        <v>42879</v>
      </c>
      <c r="D61" t="s">
        <v>44</v>
      </c>
      <c r="E61" t="s">
        <v>53</v>
      </c>
      <c r="H61" s="2" t="s">
        <v>48</v>
      </c>
      <c r="I61" s="2" t="s">
        <v>48</v>
      </c>
    </row>
    <row r="62" spans="1:9" ht="19.95" customHeight="1">
      <c r="A62" t="s">
        <v>34</v>
      </c>
      <c r="B62" t="s">
        <v>52</v>
      </c>
      <c r="C62" s="2">
        <v>42877</v>
      </c>
      <c r="D62" t="s">
        <v>43</v>
      </c>
      <c r="E62" t="s">
        <v>53</v>
      </c>
      <c r="H62" s="2" t="s">
        <v>48</v>
      </c>
      <c r="I62" s="2" t="s">
        <v>48</v>
      </c>
    </row>
    <row r="63" spans="1:9" ht="19.95" customHeight="1">
      <c r="A63" t="s">
        <v>34</v>
      </c>
      <c r="B63" t="s">
        <v>46</v>
      </c>
      <c r="C63" s="2">
        <v>42859</v>
      </c>
      <c r="D63" t="s">
        <v>44</v>
      </c>
      <c r="E63" t="s">
        <v>53</v>
      </c>
      <c r="H63" s="2" t="s">
        <v>48</v>
      </c>
      <c r="I63" s="2" t="s">
        <v>48</v>
      </c>
    </row>
    <row r="64" spans="1:9" ht="19.95" customHeight="1">
      <c r="A64" t="s">
        <v>34</v>
      </c>
      <c r="B64" t="s">
        <v>46</v>
      </c>
      <c r="C64" s="2">
        <v>42857</v>
      </c>
      <c r="D64" t="s">
        <v>43</v>
      </c>
      <c r="E64" t="s">
        <v>53</v>
      </c>
      <c r="H64" s="2" t="s">
        <v>48</v>
      </c>
      <c r="I64" s="2" t="s">
        <v>48</v>
      </c>
    </row>
    <row r="65" spans="1:9" ht="19.95" customHeight="1">
      <c r="A65" t="s">
        <v>34</v>
      </c>
      <c r="B65" t="s">
        <v>46</v>
      </c>
      <c r="C65" s="2">
        <v>42886</v>
      </c>
      <c r="D65" t="s">
        <v>44</v>
      </c>
      <c r="E65" t="s">
        <v>53</v>
      </c>
      <c r="H65" s="2" t="s">
        <v>48</v>
      </c>
      <c r="I65" s="2" t="s">
        <v>48</v>
      </c>
    </row>
    <row r="66" spans="1:9" ht="19.95" customHeight="1">
      <c r="A66" t="s">
        <v>34</v>
      </c>
      <c r="B66" t="s">
        <v>46</v>
      </c>
      <c r="C66" s="2">
        <v>42882</v>
      </c>
      <c r="D66" t="s">
        <v>43</v>
      </c>
      <c r="E66" t="s">
        <v>53</v>
      </c>
      <c r="H66" s="2" t="s">
        <v>48</v>
      </c>
      <c r="I66" s="2" t="s">
        <v>48</v>
      </c>
    </row>
    <row r="67" spans="1:9" ht="19.95" customHeight="1">
      <c r="A67" t="s">
        <v>34</v>
      </c>
      <c r="B67" t="s">
        <v>46</v>
      </c>
      <c r="C67" s="2">
        <v>42902</v>
      </c>
      <c r="D67" t="s">
        <v>43</v>
      </c>
      <c r="E67" t="s">
        <v>53</v>
      </c>
      <c r="H67" s="2" t="s">
        <v>48</v>
      </c>
      <c r="I67" s="2" t="s">
        <v>48</v>
      </c>
    </row>
    <row r="68" spans="1:9" ht="19.95" customHeight="1">
      <c r="A68" t="s">
        <v>34</v>
      </c>
      <c r="B68" t="s">
        <v>34</v>
      </c>
      <c r="C68" s="2">
        <v>42899</v>
      </c>
      <c r="D68" t="s">
        <v>43</v>
      </c>
      <c r="E68" t="s">
        <v>55</v>
      </c>
      <c r="H68" s="2" t="s">
        <v>48</v>
      </c>
      <c r="I68" s="2" t="s">
        <v>48</v>
      </c>
    </row>
    <row r="69" spans="1:9" ht="19.95" customHeight="1">
      <c r="A69" t="s">
        <v>34</v>
      </c>
      <c r="B69" t="s">
        <v>46</v>
      </c>
      <c r="C69" s="2">
        <v>42900</v>
      </c>
      <c r="D69" t="s">
        <v>43</v>
      </c>
      <c r="E69" t="s">
        <v>54</v>
      </c>
      <c r="H69" s="2" t="s">
        <v>48</v>
      </c>
      <c r="I69" s="2" t="s">
        <v>48</v>
      </c>
    </row>
    <row r="70" spans="1:9" ht="19.95" customHeight="1">
      <c r="A70" t="s">
        <v>34</v>
      </c>
      <c r="B70" t="s">
        <v>46</v>
      </c>
      <c r="C70" s="2">
        <v>42906</v>
      </c>
      <c r="D70" t="s">
        <v>43</v>
      </c>
      <c r="E70" t="s">
        <v>55</v>
      </c>
      <c r="H70" s="2" t="s">
        <v>48</v>
      </c>
      <c r="I70" s="2" t="s">
        <v>48</v>
      </c>
    </row>
    <row r="71" spans="1:9" ht="19.95" customHeight="1">
      <c r="A71" t="s">
        <v>34</v>
      </c>
      <c r="B71" t="s">
        <v>34</v>
      </c>
      <c r="C71" s="2">
        <v>42905</v>
      </c>
      <c r="D71" t="s">
        <v>44</v>
      </c>
      <c r="E71" t="s">
        <v>55</v>
      </c>
      <c r="H71" s="2" t="s">
        <v>48</v>
      </c>
      <c r="I71" s="2" t="s">
        <v>48</v>
      </c>
    </row>
    <row r="72" spans="1:9" ht="19.95" customHeight="1">
      <c r="A72" t="s">
        <v>34</v>
      </c>
      <c r="B72" t="s">
        <v>46</v>
      </c>
      <c r="C72" s="2">
        <v>42888</v>
      </c>
      <c r="D72" t="s">
        <v>30</v>
      </c>
      <c r="E72" t="s">
        <v>55</v>
      </c>
      <c r="H72" s="2" t="s">
        <v>48</v>
      </c>
      <c r="I72" s="2" t="s">
        <v>48</v>
      </c>
    </row>
    <row r="73" spans="1:9" ht="19.95" customHeight="1">
      <c r="A73" t="s">
        <v>34</v>
      </c>
      <c r="B73" t="s">
        <v>46</v>
      </c>
      <c r="C73" s="2">
        <v>42893</v>
      </c>
      <c r="D73" t="s">
        <v>43</v>
      </c>
      <c r="E73" t="s">
        <v>55</v>
      </c>
      <c r="H73" s="2">
        <v>42915</v>
      </c>
      <c r="I73" s="2" t="s">
        <v>48</v>
      </c>
    </row>
    <row r="74" spans="1:9" ht="19.95" customHeight="1">
      <c r="A74" t="s">
        <v>34</v>
      </c>
      <c r="B74" t="s">
        <v>34</v>
      </c>
      <c r="C74" s="2">
        <v>42910</v>
      </c>
      <c r="D74" t="s">
        <v>30</v>
      </c>
      <c r="E74" t="s">
        <v>55</v>
      </c>
      <c r="H74" s="2" t="s">
        <v>48</v>
      </c>
      <c r="I74" s="2" t="s">
        <v>48</v>
      </c>
    </row>
    <row r="75" spans="1:9" ht="19.95" customHeight="1">
      <c r="A75" t="s">
        <v>34</v>
      </c>
      <c r="B75" t="s">
        <v>46</v>
      </c>
      <c r="C75" s="2">
        <v>42941</v>
      </c>
      <c r="D75" t="s">
        <v>43</v>
      </c>
      <c r="E75" t="s">
        <v>55</v>
      </c>
      <c r="H75" s="2" t="s">
        <v>48</v>
      </c>
      <c r="I75" s="2" t="s">
        <v>48</v>
      </c>
    </row>
    <row r="76" spans="1:9" ht="19.95" customHeight="1">
      <c r="A76" t="s">
        <v>34</v>
      </c>
      <c r="B76" t="s">
        <v>46</v>
      </c>
      <c r="C76" s="2">
        <v>42943</v>
      </c>
      <c r="D76" t="s">
        <v>30</v>
      </c>
      <c r="E76" t="s">
        <v>55</v>
      </c>
      <c r="H76" s="2">
        <v>42882</v>
      </c>
      <c r="I76" s="2">
        <v>42886</v>
      </c>
    </row>
    <row r="77" spans="1:9" ht="19.95" customHeight="1">
      <c r="A77" t="s">
        <v>34</v>
      </c>
      <c r="B77" t="s">
        <v>46</v>
      </c>
      <c r="C77" s="2">
        <v>42945</v>
      </c>
      <c r="D77" t="s">
        <v>43</v>
      </c>
      <c r="E77" t="s">
        <v>55</v>
      </c>
      <c r="H77" s="2" t="s">
        <v>48</v>
      </c>
      <c r="I77" s="2" t="s">
        <v>48</v>
      </c>
    </row>
    <row r="78" spans="1:9" ht="19.95" customHeight="1">
      <c r="A78" t="s">
        <v>34</v>
      </c>
      <c r="B78" t="s">
        <v>34</v>
      </c>
      <c r="C78" s="2">
        <v>42947</v>
      </c>
      <c r="D78" t="s">
        <v>30</v>
      </c>
      <c r="E78" t="s">
        <v>55</v>
      </c>
      <c r="H78" s="2">
        <v>42877</v>
      </c>
      <c r="I78" s="2">
        <v>42886</v>
      </c>
    </row>
    <row r="79" spans="1:9" ht="19.95" customHeight="1">
      <c r="A79" t="s">
        <v>34</v>
      </c>
      <c r="B79" t="s">
        <v>34</v>
      </c>
      <c r="C79" s="2">
        <v>42944</v>
      </c>
      <c r="D79" t="s">
        <v>43</v>
      </c>
      <c r="E79" t="s">
        <v>55</v>
      </c>
      <c r="H79" s="2">
        <v>42882</v>
      </c>
      <c r="I79" s="2">
        <v>42886</v>
      </c>
    </row>
    <row r="80" spans="1:9" ht="19.95" customHeight="1">
      <c r="A80" t="s">
        <v>34</v>
      </c>
      <c r="B80" t="s">
        <v>46</v>
      </c>
      <c r="C80" s="2">
        <v>42947</v>
      </c>
      <c r="D80" t="s">
        <v>30</v>
      </c>
      <c r="E80" t="s">
        <v>54</v>
      </c>
      <c r="H80" s="2" t="s">
        <v>48</v>
      </c>
      <c r="I80" s="2" t="s">
        <v>48</v>
      </c>
    </row>
    <row r="81" spans="1:9" ht="19.95" customHeight="1">
      <c r="A81" t="s">
        <v>34</v>
      </c>
      <c r="B81" t="s">
        <v>46</v>
      </c>
      <c r="C81" s="2">
        <v>42945</v>
      </c>
      <c r="D81" t="s">
        <v>43</v>
      </c>
      <c r="E81" t="s">
        <v>53</v>
      </c>
      <c r="H81" s="2">
        <v>42915</v>
      </c>
      <c r="I81" s="2">
        <v>42947</v>
      </c>
    </row>
    <row r="82" spans="1:9" ht="19.95" customHeight="1">
      <c r="A82" t="s">
        <v>34</v>
      </c>
      <c r="B82" t="s">
        <v>46</v>
      </c>
      <c r="C82" s="2">
        <v>42961</v>
      </c>
      <c r="D82" t="s">
        <v>30</v>
      </c>
      <c r="E82" t="s">
        <v>53</v>
      </c>
      <c r="H82" s="2" t="s">
        <v>48</v>
      </c>
      <c r="I82" s="2" t="s">
        <v>48</v>
      </c>
    </row>
    <row r="83" spans="1:9" ht="19.95" customHeight="1">
      <c r="A83" t="s">
        <v>34</v>
      </c>
      <c r="B83" t="s">
        <v>46</v>
      </c>
      <c r="C83" s="2">
        <v>42961</v>
      </c>
      <c r="D83" t="s">
        <v>43</v>
      </c>
      <c r="E83" t="s">
        <v>53</v>
      </c>
      <c r="H83" s="2" t="s">
        <v>48</v>
      </c>
      <c r="I83" s="2" t="s">
        <v>48</v>
      </c>
    </row>
    <row r="84" spans="1:9" ht="19.95" customHeight="1">
      <c r="A84" t="s">
        <v>34</v>
      </c>
      <c r="B84" t="s">
        <v>34</v>
      </c>
      <c r="C84" s="2">
        <v>42956</v>
      </c>
      <c r="D84" t="s">
        <v>44</v>
      </c>
      <c r="E84" t="s">
        <v>53</v>
      </c>
      <c r="H84" s="2" t="s">
        <v>48</v>
      </c>
      <c r="I84" s="2" t="s">
        <v>48</v>
      </c>
    </row>
    <row r="85" spans="1:9" ht="19.95" customHeight="1">
      <c r="A85" t="s">
        <v>34</v>
      </c>
      <c r="B85" t="s">
        <v>46</v>
      </c>
      <c r="C85" s="2">
        <v>42963</v>
      </c>
      <c r="D85" t="s">
        <v>30</v>
      </c>
      <c r="E85" t="s">
        <v>53</v>
      </c>
      <c r="H85" s="2" t="s">
        <v>48</v>
      </c>
      <c r="I85" s="2" t="s">
        <v>48</v>
      </c>
    </row>
    <row r="86" spans="1:9" ht="19.95" customHeight="1">
      <c r="A86" t="s">
        <v>34</v>
      </c>
      <c r="B86" t="s">
        <v>34</v>
      </c>
      <c r="C86" s="2">
        <v>42948</v>
      </c>
      <c r="D86" t="s">
        <v>43</v>
      </c>
      <c r="E86" t="s">
        <v>53</v>
      </c>
      <c r="H86" s="2">
        <v>42886</v>
      </c>
      <c r="I86" s="2">
        <v>42947</v>
      </c>
    </row>
    <row r="87" spans="1:9" ht="19.95" customHeight="1">
      <c r="A87" t="s">
        <v>34</v>
      </c>
      <c r="B87" t="s">
        <v>46</v>
      </c>
      <c r="C87" s="2">
        <v>42975</v>
      </c>
      <c r="D87" t="s">
        <v>30</v>
      </c>
      <c r="E87" t="s">
        <v>53</v>
      </c>
      <c r="H87" s="2" t="s">
        <v>48</v>
      </c>
      <c r="I87" s="2" t="s">
        <v>48</v>
      </c>
    </row>
    <row r="88" spans="1:9" ht="19.95" customHeight="1">
      <c r="A88" t="s">
        <v>34</v>
      </c>
      <c r="B88" t="s">
        <v>46</v>
      </c>
      <c r="C88" s="2">
        <v>42976</v>
      </c>
      <c r="D88" t="s">
        <v>44</v>
      </c>
      <c r="E88" t="s">
        <v>54</v>
      </c>
      <c r="H88" s="2" t="s">
        <v>48</v>
      </c>
      <c r="I88" s="2" t="s">
        <v>48</v>
      </c>
    </row>
    <row r="89" spans="1:9" ht="19.95" customHeight="1">
      <c r="A89" t="s">
        <v>34</v>
      </c>
      <c r="B89" t="s">
        <v>46</v>
      </c>
      <c r="C89" s="2">
        <v>42958</v>
      </c>
      <c r="D89" t="s">
        <v>44</v>
      </c>
      <c r="E89" t="s">
        <v>53</v>
      </c>
      <c r="H89" s="2" t="s">
        <v>48</v>
      </c>
      <c r="I89" s="2" t="s">
        <v>48</v>
      </c>
    </row>
    <row r="90" spans="1:9" ht="19.95" customHeight="1">
      <c r="A90" t="s">
        <v>34</v>
      </c>
      <c r="B90" t="s">
        <v>46</v>
      </c>
      <c r="C90" s="2">
        <v>42972</v>
      </c>
      <c r="D90" t="s">
        <v>43</v>
      </c>
      <c r="E90" t="s">
        <v>53</v>
      </c>
      <c r="H90" s="2" t="s">
        <v>48</v>
      </c>
      <c r="I90" s="2" t="s">
        <v>48</v>
      </c>
    </row>
    <row r="91" spans="1:9" ht="19.95" customHeight="1">
      <c r="A91" t="s">
        <v>34</v>
      </c>
      <c r="B91" t="s">
        <v>46</v>
      </c>
      <c r="C91" s="2">
        <v>42963</v>
      </c>
      <c r="D91" t="s">
        <v>43</v>
      </c>
      <c r="E91" t="s">
        <v>53</v>
      </c>
      <c r="H91" s="2" t="s">
        <v>48</v>
      </c>
      <c r="I91" s="2" t="s">
        <v>48</v>
      </c>
    </row>
    <row r="92" spans="1:9" ht="19.95" customHeight="1">
      <c r="A92" t="s">
        <v>34</v>
      </c>
      <c r="B92" t="s">
        <v>34</v>
      </c>
      <c r="C92" s="2">
        <v>42954</v>
      </c>
      <c r="D92" t="s">
        <v>44</v>
      </c>
      <c r="E92" t="s">
        <v>53</v>
      </c>
      <c r="H92" s="2" t="s">
        <v>48</v>
      </c>
      <c r="I92" s="2" t="s">
        <v>48</v>
      </c>
    </row>
    <row r="93" spans="1:9" ht="19.95" customHeight="1">
      <c r="A93" t="s">
        <v>34</v>
      </c>
      <c r="B93" t="s">
        <v>46</v>
      </c>
      <c r="C93" s="2">
        <v>42957</v>
      </c>
      <c r="D93" t="s">
        <v>43</v>
      </c>
      <c r="E93" t="s">
        <v>53</v>
      </c>
      <c r="H93" s="2" t="s">
        <v>48</v>
      </c>
      <c r="I93" s="2" t="s">
        <v>48</v>
      </c>
    </row>
    <row r="94" spans="1:9" ht="19.95" customHeight="1">
      <c r="A94" t="s">
        <v>34</v>
      </c>
      <c r="B94" t="s">
        <v>46</v>
      </c>
      <c r="C94" s="2">
        <v>42972</v>
      </c>
      <c r="D94" t="s">
        <v>47</v>
      </c>
      <c r="E94" t="s">
        <v>53</v>
      </c>
      <c r="H94" s="2" t="s">
        <v>48</v>
      </c>
      <c r="I94" s="2" t="s">
        <v>48</v>
      </c>
    </row>
    <row r="95" spans="1:9" ht="19.95" customHeight="1">
      <c r="A95" t="s">
        <v>34</v>
      </c>
      <c r="B95" t="s">
        <v>46</v>
      </c>
      <c r="C95" s="2">
        <v>42977</v>
      </c>
      <c r="D95" t="s">
        <v>44</v>
      </c>
      <c r="E95" t="s">
        <v>53</v>
      </c>
      <c r="H95" s="2" t="s">
        <v>48</v>
      </c>
      <c r="I95" s="2" t="s">
        <v>48</v>
      </c>
    </row>
    <row r="96" spans="1:9" ht="19.95" customHeight="1">
      <c r="A96" t="s">
        <v>34</v>
      </c>
      <c r="B96" t="s">
        <v>46</v>
      </c>
      <c r="C96" s="2">
        <v>42949</v>
      </c>
      <c r="D96" t="s">
        <v>43</v>
      </c>
      <c r="E96" t="s">
        <v>53</v>
      </c>
      <c r="H96" s="2" t="s">
        <v>48</v>
      </c>
      <c r="I96" s="2" t="s">
        <v>48</v>
      </c>
    </row>
    <row r="97" spans="1:9" ht="19.95" customHeight="1">
      <c r="A97" t="s">
        <v>34</v>
      </c>
      <c r="B97" t="s">
        <v>46</v>
      </c>
      <c r="C97" s="2">
        <v>42963</v>
      </c>
      <c r="D97" t="s">
        <v>43</v>
      </c>
      <c r="E97" t="s">
        <v>53</v>
      </c>
      <c r="H97" s="2" t="s">
        <v>48</v>
      </c>
      <c r="I97" s="2" t="s">
        <v>48</v>
      </c>
    </row>
    <row r="98" spans="1:9" ht="19.95" customHeight="1">
      <c r="A98" t="s">
        <v>34</v>
      </c>
      <c r="B98" t="s">
        <v>46</v>
      </c>
      <c r="C98" s="2">
        <v>42951</v>
      </c>
      <c r="D98" t="s">
        <v>43</v>
      </c>
      <c r="E98" t="s">
        <v>53</v>
      </c>
      <c r="H98" s="2" t="s">
        <v>48</v>
      </c>
      <c r="I98" s="2" t="s">
        <v>48</v>
      </c>
    </row>
    <row r="99" spans="1:9" ht="19.95" customHeight="1">
      <c r="A99" t="s">
        <v>34</v>
      </c>
      <c r="B99" t="s">
        <v>46</v>
      </c>
      <c r="C99" s="2">
        <v>42961</v>
      </c>
      <c r="D99" t="s">
        <v>43</v>
      </c>
      <c r="E99" t="s">
        <v>55</v>
      </c>
      <c r="H99" s="2" t="s">
        <v>48</v>
      </c>
      <c r="I99" s="2" t="s">
        <v>48</v>
      </c>
    </row>
    <row r="100" spans="1:9" ht="19.95" customHeight="1">
      <c r="A100" t="s">
        <v>34</v>
      </c>
      <c r="B100" t="s">
        <v>46</v>
      </c>
      <c r="C100" s="2">
        <v>42956</v>
      </c>
      <c r="D100" t="s">
        <v>47</v>
      </c>
      <c r="E100" t="s">
        <v>53</v>
      </c>
      <c r="H100" s="2" t="s">
        <v>48</v>
      </c>
      <c r="I100" s="2" t="s">
        <v>48</v>
      </c>
    </row>
    <row r="101" spans="1:9" ht="19.95" customHeight="1">
      <c r="A101" t="s">
        <v>34</v>
      </c>
      <c r="B101" t="s">
        <v>46</v>
      </c>
      <c r="C101" s="2">
        <v>42964</v>
      </c>
      <c r="D101" t="s">
        <v>43</v>
      </c>
      <c r="E101" t="s">
        <v>53</v>
      </c>
      <c r="H101" s="2" t="s">
        <v>48</v>
      </c>
      <c r="I101" s="2" t="s">
        <v>48</v>
      </c>
    </row>
    <row r="102" spans="1:9" ht="19.95" customHeight="1">
      <c r="A102" t="s">
        <v>34</v>
      </c>
      <c r="B102" t="s">
        <v>46</v>
      </c>
      <c r="C102" s="2">
        <v>42978</v>
      </c>
      <c r="D102" t="s">
        <v>43</v>
      </c>
      <c r="E102" t="s">
        <v>53</v>
      </c>
      <c r="H102" s="2" t="s">
        <v>48</v>
      </c>
      <c r="I102" s="2" t="s">
        <v>48</v>
      </c>
    </row>
    <row r="103" spans="1:9" ht="19.95" customHeight="1">
      <c r="A103" t="s">
        <v>34</v>
      </c>
      <c r="B103" t="s">
        <v>46</v>
      </c>
      <c r="C103" s="2">
        <v>42977</v>
      </c>
      <c r="D103" t="s">
        <v>43</v>
      </c>
      <c r="E103" t="s">
        <v>53</v>
      </c>
      <c r="H103" s="2" t="s">
        <v>48</v>
      </c>
      <c r="I103" s="2" t="s">
        <v>48</v>
      </c>
    </row>
    <row r="104" spans="1:9" ht="19.95" customHeight="1">
      <c r="A104" t="s">
        <v>34</v>
      </c>
      <c r="B104" t="s">
        <v>34</v>
      </c>
      <c r="C104" s="2">
        <v>42754</v>
      </c>
      <c r="D104" t="s">
        <v>43</v>
      </c>
      <c r="E104" t="s">
        <v>55</v>
      </c>
      <c r="H104" s="2" t="s">
        <v>48</v>
      </c>
      <c r="I104" s="2" t="s">
        <v>48</v>
      </c>
    </row>
    <row r="105" spans="1:9" ht="19.95" customHeight="1">
      <c r="A105" t="s">
        <v>34</v>
      </c>
      <c r="B105" t="s">
        <v>34</v>
      </c>
      <c r="C105" s="2">
        <v>42758</v>
      </c>
      <c r="D105" t="s">
        <v>43</v>
      </c>
      <c r="E105" t="s">
        <v>53</v>
      </c>
      <c r="H105" s="2">
        <v>42978</v>
      </c>
      <c r="I105" s="2">
        <v>42978</v>
      </c>
    </row>
    <row r="106" spans="1:9" ht="19.95" customHeight="1">
      <c r="A106" t="s">
        <v>34</v>
      </c>
      <c r="B106" t="s">
        <v>34</v>
      </c>
      <c r="C106" s="2">
        <v>42755</v>
      </c>
      <c r="D106" t="s">
        <v>43</v>
      </c>
      <c r="E106" t="s">
        <v>53</v>
      </c>
      <c r="H106" s="2">
        <v>43001</v>
      </c>
      <c r="I106" s="2" t="s">
        <v>48</v>
      </c>
    </row>
    <row r="107" spans="1:9" ht="19.95" customHeight="1">
      <c r="A107" t="s">
        <v>34</v>
      </c>
      <c r="B107" t="s">
        <v>46</v>
      </c>
      <c r="C107" s="2">
        <v>42749</v>
      </c>
      <c r="D107" t="s">
        <v>44</v>
      </c>
      <c r="E107" t="s">
        <v>53</v>
      </c>
      <c r="H107" s="2" t="s">
        <v>48</v>
      </c>
      <c r="I107" s="2" t="s">
        <v>48</v>
      </c>
    </row>
    <row r="108" spans="1:9" ht="19.95" customHeight="1">
      <c r="A108" t="s">
        <v>34</v>
      </c>
      <c r="B108" t="s">
        <v>34</v>
      </c>
      <c r="C108" s="2">
        <v>42766</v>
      </c>
      <c r="D108" t="s">
        <v>43</v>
      </c>
      <c r="E108" t="s">
        <v>53</v>
      </c>
      <c r="H108" s="2" t="s">
        <v>48</v>
      </c>
      <c r="I108" s="2" t="s">
        <v>48</v>
      </c>
    </row>
    <row r="109" spans="1:9" ht="19.95" customHeight="1">
      <c r="A109" t="s">
        <v>34</v>
      </c>
      <c r="B109" t="s">
        <v>46</v>
      </c>
      <c r="C109" s="2">
        <v>42758</v>
      </c>
      <c r="D109" t="s">
        <v>44</v>
      </c>
      <c r="E109" t="s">
        <v>53</v>
      </c>
      <c r="H109" s="2" t="s">
        <v>48</v>
      </c>
      <c r="I109" s="2" t="s">
        <v>48</v>
      </c>
    </row>
    <row r="110" spans="1:9" ht="19.95" customHeight="1">
      <c r="A110" t="s">
        <v>34</v>
      </c>
      <c r="B110" t="s">
        <v>46</v>
      </c>
      <c r="C110" s="2">
        <v>42763</v>
      </c>
      <c r="D110" t="s">
        <v>43</v>
      </c>
      <c r="E110" t="s">
        <v>53</v>
      </c>
      <c r="H110" s="2" t="s">
        <v>48</v>
      </c>
      <c r="I110" s="2" t="s">
        <v>48</v>
      </c>
    </row>
    <row r="111" spans="1:9" ht="19.95" customHeight="1">
      <c r="A111" t="s">
        <v>34</v>
      </c>
      <c r="B111" t="s">
        <v>46</v>
      </c>
      <c r="C111" s="2">
        <v>42740</v>
      </c>
      <c r="D111" t="s">
        <v>43</v>
      </c>
      <c r="E111" t="s">
        <v>53</v>
      </c>
      <c r="H111" s="2" t="s">
        <v>48</v>
      </c>
      <c r="I111" s="2" t="s">
        <v>48</v>
      </c>
    </row>
    <row r="112" spans="1:9" ht="19.95" customHeight="1">
      <c r="A112" t="s">
        <v>34</v>
      </c>
      <c r="B112" t="s">
        <v>46</v>
      </c>
      <c r="C112" s="2">
        <v>42749</v>
      </c>
      <c r="D112" t="s">
        <v>43</v>
      </c>
      <c r="E112" t="s">
        <v>53</v>
      </c>
      <c r="H112" s="2" t="s">
        <v>48</v>
      </c>
      <c r="I112" s="2" t="s">
        <v>48</v>
      </c>
    </row>
    <row r="113" spans="1:9" ht="19.95" customHeight="1">
      <c r="A113" t="s">
        <v>34</v>
      </c>
      <c r="B113" t="s">
        <v>46</v>
      </c>
      <c r="C113" s="2">
        <v>42738</v>
      </c>
      <c r="D113" t="s">
        <v>43</v>
      </c>
      <c r="E113" t="s">
        <v>54</v>
      </c>
      <c r="H113" s="2" t="s">
        <v>48</v>
      </c>
      <c r="I113" s="2" t="s">
        <v>48</v>
      </c>
    </row>
    <row r="114" spans="1:9" ht="19.95" customHeight="1">
      <c r="A114" t="s">
        <v>34</v>
      </c>
      <c r="B114" t="s">
        <v>46</v>
      </c>
      <c r="C114" s="2">
        <v>42772</v>
      </c>
      <c r="D114" t="s">
        <v>44</v>
      </c>
      <c r="E114" t="s">
        <v>53</v>
      </c>
      <c r="H114" s="2" t="s">
        <v>48</v>
      </c>
      <c r="I114" s="2" t="s">
        <v>48</v>
      </c>
    </row>
    <row r="115" spans="1:9" ht="19.95" customHeight="1">
      <c r="A115" t="s">
        <v>34</v>
      </c>
      <c r="B115" t="s">
        <v>46</v>
      </c>
      <c r="C115" s="2">
        <v>42773</v>
      </c>
      <c r="D115" t="s">
        <v>43</v>
      </c>
      <c r="E115" t="s">
        <v>53</v>
      </c>
      <c r="H115" s="2">
        <v>42990</v>
      </c>
      <c r="I115" s="2">
        <v>43008</v>
      </c>
    </row>
    <row r="116" spans="1:9" ht="19.95" customHeight="1">
      <c r="A116" t="s">
        <v>34</v>
      </c>
      <c r="B116" t="s">
        <v>34</v>
      </c>
      <c r="C116" s="2">
        <v>42769</v>
      </c>
      <c r="D116" t="s">
        <v>44</v>
      </c>
      <c r="E116" t="s">
        <v>53</v>
      </c>
      <c r="H116" s="2" t="s">
        <v>48</v>
      </c>
      <c r="I116" s="2" t="s">
        <v>48</v>
      </c>
    </row>
    <row r="117" spans="1:9" ht="19.95" customHeight="1">
      <c r="A117" t="s">
        <v>34</v>
      </c>
      <c r="B117" t="s">
        <v>34</v>
      </c>
      <c r="C117" s="2">
        <v>42790</v>
      </c>
      <c r="D117" t="s">
        <v>44</v>
      </c>
      <c r="E117" t="s">
        <v>53</v>
      </c>
      <c r="H117" s="2" t="s">
        <v>48</v>
      </c>
      <c r="I117" s="2" t="s">
        <v>48</v>
      </c>
    </row>
    <row r="118" spans="1:9" ht="19.95" customHeight="1">
      <c r="A118" t="s">
        <v>34</v>
      </c>
      <c r="B118" t="s">
        <v>34</v>
      </c>
      <c r="C118" s="2">
        <v>42786</v>
      </c>
      <c r="D118" t="s">
        <v>44</v>
      </c>
      <c r="E118" t="s">
        <v>53</v>
      </c>
      <c r="H118" s="2" t="s">
        <v>48</v>
      </c>
      <c r="I118" s="2" t="s">
        <v>48</v>
      </c>
    </row>
    <row r="119" spans="1:9" ht="19.95" customHeight="1">
      <c r="A119" t="s">
        <v>34</v>
      </c>
      <c r="B119" t="s">
        <v>34</v>
      </c>
      <c r="C119" s="2">
        <v>42787</v>
      </c>
      <c r="D119" t="s">
        <v>43</v>
      </c>
      <c r="E119" t="s">
        <v>53</v>
      </c>
      <c r="H119" s="2" t="s">
        <v>48</v>
      </c>
      <c r="I119" s="2" t="s">
        <v>48</v>
      </c>
    </row>
    <row r="120" spans="1:9" ht="19.95" customHeight="1">
      <c r="A120" t="s">
        <v>34</v>
      </c>
      <c r="B120" t="s">
        <v>34</v>
      </c>
      <c r="C120" s="2">
        <v>42774</v>
      </c>
      <c r="D120" t="s">
        <v>43</v>
      </c>
      <c r="E120" t="s">
        <v>53</v>
      </c>
      <c r="H120" s="2">
        <v>42998</v>
      </c>
      <c r="I120" s="2">
        <v>43008</v>
      </c>
    </row>
    <row r="121" spans="1:9" ht="19.95" customHeight="1">
      <c r="A121" t="s">
        <v>34</v>
      </c>
      <c r="B121" t="s">
        <v>34</v>
      </c>
      <c r="C121" s="2">
        <v>42767</v>
      </c>
      <c r="D121" t="s">
        <v>43</v>
      </c>
      <c r="E121" t="s">
        <v>53</v>
      </c>
      <c r="H121" s="2" t="s">
        <v>48</v>
      </c>
      <c r="I121" s="2" t="s">
        <v>48</v>
      </c>
    </row>
    <row r="122" spans="1:9" ht="19.95" customHeight="1">
      <c r="A122" t="s">
        <v>34</v>
      </c>
      <c r="B122" t="s">
        <v>34</v>
      </c>
      <c r="C122" s="2">
        <v>42783</v>
      </c>
      <c r="D122" t="s">
        <v>44</v>
      </c>
      <c r="E122" t="s">
        <v>53</v>
      </c>
      <c r="H122" s="2" t="s">
        <v>48</v>
      </c>
      <c r="I122" s="2" t="s">
        <v>48</v>
      </c>
    </row>
    <row r="123" spans="1:9" ht="19.95" customHeight="1">
      <c r="A123" t="s">
        <v>34</v>
      </c>
      <c r="B123" t="s">
        <v>34</v>
      </c>
      <c r="C123" s="2">
        <v>42780</v>
      </c>
      <c r="D123" t="s">
        <v>43</v>
      </c>
      <c r="E123" t="s">
        <v>53</v>
      </c>
      <c r="H123" s="2">
        <v>43008</v>
      </c>
      <c r="I123" s="2">
        <v>43008</v>
      </c>
    </row>
    <row r="124" spans="1:9" ht="19.95" customHeight="1">
      <c r="A124" t="s">
        <v>34</v>
      </c>
      <c r="B124" t="s">
        <v>46</v>
      </c>
      <c r="C124" s="2">
        <v>42768</v>
      </c>
      <c r="D124" t="s">
        <v>43</v>
      </c>
      <c r="E124" t="s">
        <v>55</v>
      </c>
      <c r="H124" s="2">
        <v>43008</v>
      </c>
      <c r="I124" s="2" t="s">
        <v>48</v>
      </c>
    </row>
    <row r="125" spans="1:9" ht="19.95" customHeight="1">
      <c r="A125" t="s">
        <v>34</v>
      </c>
      <c r="B125" t="s">
        <v>34</v>
      </c>
      <c r="C125" s="2">
        <v>42773</v>
      </c>
      <c r="D125" t="s">
        <v>43</v>
      </c>
      <c r="E125" t="s">
        <v>53</v>
      </c>
      <c r="H125" s="2" t="s">
        <v>48</v>
      </c>
      <c r="I125" s="2" t="s">
        <v>48</v>
      </c>
    </row>
    <row r="126" spans="1:9" ht="19.95" customHeight="1">
      <c r="A126" t="s">
        <v>34</v>
      </c>
      <c r="B126" t="s">
        <v>34</v>
      </c>
      <c r="C126" s="2">
        <v>42786</v>
      </c>
      <c r="D126" t="s">
        <v>44</v>
      </c>
      <c r="E126" t="s">
        <v>53</v>
      </c>
      <c r="H126" s="2" t="s">
        <v>48</v>
      </c>
      <c r="I126" s="2" t="s">
        <v>48</v>
      </c>
    </row>
    <row r="127" spans="1:9" ht="19.95" customHeight="1">
      <c r="A127" t="s">
        <v>34</v>
      </c>
      <c r="B127" t="s">
        <v>34</v>
      </c>
      <c r="C127" s="2">
        <v>42790</v>
      </c>
      <c r="D127" t="s">
        <v>30</v>
      </c>
      <c r="E127" t="s">
        <v>55</v>
      </c>
      <c r="H127" s="2" t="s">
        <v>48</v>
      </c>
      <c r="I127" s="2" t="s">
        <v>48</v>
      </c>
    </row>
    <row r="128" spans="1:9" ht="19.95" customHeight="1">
      <c r="A128" t="s">
        <v>34</v>
      </c>
      <c r="B128" t="s">
        <v>46</v>
      </c>
      <c r="C128" s="2">
        <v>42788</v>
      </c>
      <c r="D128" t="s">
        <v>47</v>
      </c>
      <c r="E128" t="s">
        <v>53</v>
      </c>
      <c r="H128" s="2" t="s">
        <v>48</v>
      </c>
      <c r="I128" s="2" t="s">
        <v>48</v>
      </c>
    </row>
    <row r="129" spans="1:9" ht="19.95" customHeight="1">
      <c r="A129" t="s">
        <v>34</v>
      </c>
      <c r="B129" t="s">
        <v>46</v>
      </c>
      <c r="C129" s="2">
        <v>42770</v>
      </c>
      <c r="D129" t="s">
        <v>30</v>
      </c>
      <c r="E129" t="s">
        <v>53</v>
      </c>
      <c r="H129" s="2" t="s">
        <v>48</v>
      </c>
      <c r="I129" s="2" t="s">
        <v>48</v>
      </c>
    </row>
    <row r="130" spans="1:9" ht="19.95" customHeight="1">
      <c r="A130" t="s">
        <v>34</v>
      </c>
      <c r="B130" t="s">
        <v>46</v>
      </c>
      <c r="C130" s="2">
        <v>42768</v>
      </c>
      <c r="D130" t="s">
        <v>44</v>
      </c>
      <c r="E130" t="s">
        <v>53</v>
      </c>
      <c r="H130" s="2" t="s">
        <v>48</v>
      </c>
      <c r="I130" s="2" t="s">
        <v>48</v>
      </c>
    </row>
    <row r="131" spans="1:9" ht="19.95" customHeight="1">
      <c r="A131" t="s">
        <v>34</v>
      </c>
      <c r="B131" t="s">
        <v>46</v>
      </c>
      <c r="C131" s="2">
        <v>42787</v>
      </c>
      <c r="D131" t="s">
        <v>44</v>
      </c>
      <c r="E131" t="s">
        <v>53</v>
      </c>
      <c r="H131" s="2" t="s">
        <v>48</v>
      </c>
      <c r="I131" s="2" t="s">
        <v>48</v>
      </c>
    </row>
    <row r="132" spans="1:9" ht="19.95" customHeight="1">
      <c r="A132" t="s">
        <v>34</v>
      </c>
      <c r="B132" t="s">
        <v>34</v>
      </c>
      <c r="C132" s="2">
        <v>42784</v>
      </c>
      <c r="D132" t="s">
        <v>43</v>
      </c>
      <c r="E132" t="s">
        <v>55</v>
      </c>
      <c r="H132" s="2" t="s">
        <v>48</v>
      </c>
      <c r="I132" s="2" t="s">
        <v>48</v>
      </c>
    </row>
    <row r="133" spans="1:9" ht="19.95" customHeight="1">
      <c r="A133" t="s">
        <v>34</v>
      </c>
      <c r="B133" t="s">
        <v>34</v>
      </c>
      <c r="C133" s="2">
        <v>42790</v>
      </c>
      <c r="D133" t="s">
        <v>43</v>
      </c>
      <c r="E133" t="s">
        <v>55</v>
      </c>
      <c r="H133" s="2">
        <v>43024</v>
      </c>
      <c r="I133" s="2" t="s">
        <v>48</v>
      </c>
    </row>
    <row r="134" spans="1:9" ht="19.95" customHeight="1">
      <c r="A134" t="s">
        <v>34</v>
      </c>
      <c r="B134" t="s">
        <v>46</v>
      </c>
      <c r="C134" s="2">
        <v>42788</v>
      </c>
      <c r="D134" t="s">
        <v>44</v>
      </c>
      <c r="E134" t="s">
        <v>54</v>
      </c>
      <c r="H134" s="2" t="s">
        <v>48</v>
      </c>
      <c r="I134" s="2" t="s">
        <v>48</v>
      </c>
    </row>
    <row r="135" spans="1:9" ht="19.95" customHeight="1">
      <c r="A135" t="s">
        <v>34</v>
      </c>
      <c r="B135" t="s">
        <v>46</v>
      </c>
      <c r="C135" s="2">
        <v>42824</v>
      </c>
      <c r="D135" t="s">
        <v>43</v>
      </c>
      <c r="E135" t="s">
        <v>55</v>
      </c>
      <c r="H135" s="2" t="s">
        <v>48</v>
      </c>
      <c r="I135" s="2" t="s">
        <v>48</v>
      </c>
    </row>
    <row r="136" spans="1:9" ht="19.95" customHeight="1">
      <c r="A136" t="s">
        <v>34</v>
      </c>
      <c r="B136" t="s">
        <v>34</v>
      </c>
      <c r="C136" s="2">
        <v>42770</v>
      </c>
      <c r="D136" t="s">
        <v>30</v>
      </c>
      <c r="E136" t="s">
        <v>55</v>
      </c>
      <c r="H136" s="2" t="s">
        <v>48</v>
      </c>
      <c r="I136" s="2" t="s">
        <v>48</v>
      </c>
    </row>
    <row r="137" spans="1:9" ht="19.95" customHeight="1">
      <c r="A137" t="s">
        <v>34</v>
      </c>
      <c r="B137" t="s">
        <v>34</v>
      </c>
      <c r="C137" s="2">
        <v>42800</v>
      </c>
      <c r="D137" t="s">
        <v>1</v>
      </c>
      <c r="E137" t="s">
        <v>54</v>
      </c>
      <c r="H137" s="2" t="s">
        <v>48</v>
      </c>
      <c r="I137" s="2" t="s">
        <v>48</v>
      </c>
    </row>
    <row r="138" spans="1:9" ht="19.95" customHeight="1">
      <c r="A138" t="s">
        <v>34</v>
      </c>
      <c r="B138" t="s">
        <v>34</v>
      </c>
      <c r="C138" s="2">
        <v>42825</v>
      </c>
      <c r="D138" t="s">
        <v>44</v>
      </c>
      <c r="E138" t="s">
        <v>55</v>
      </c>
      <c r="H138" s="2" t="s">
        <v>48</v>
      </c>
      <c r="I138" s="2" t="s">
        <v>48</v>
      </c>
    </row>
    <row r="139" spans="1:9" ht="19.95" customHeight="1">
      <c r="A139" t="s">
        <v>34</v>
      </c>
      <c r="B139" t="s">
        <v>34</v>
      </c>
      <c r="C139" s="2">
        <v>42808</v>
      </c>
      <c r="D139" t="s">
        <v>43</v>
      </c>
      <c r="E139" t="s">
        <v>54</v>
      </c>
      <c r="H139" s="2" t="s">
        <v>48</v>
      </c>
      <c r="I139" s="2" t="s">
        <v>48</v>
      </c>
    </row>
    <row r="140" spans="1:9" ht="19.95" customHeight="1">
      <c r="A140" t="s">
        <v>34</v>
      </c>
      <c r="B140" t="s">
        <v>46</v>
      </c>
      <c r="C140" s="2">
        <v>42802</v>
      </c>
      <c r="D140" t="s">
        <v>43</v>
      </c>
      <c r="E140" t="s">
        <v>55</v>
      </c>
      <c r="H140" s="2" t="s">
        <v>48</v>
      </c>
      <c r="I140" s="2" t="s">
        <v>48</v>
      </c>
    </row>
    <row r="141" spans="1:9" ht="19.95" customHeight="1">
      <c r="A141" t="s">
        <v>34</v>
      </c>
      <c r="B141" t="s">
        <v>34</v>
      </c>
      <c r="C141" s="2">
        <v>42816</v>
      </c>
      <c r="D141" t="s">
        <v>44</v>
      </c>
      <c r="E141" t="s">
        <v>55</v>
      </c>
      <c r="H141" s="2" t="s">
        <v>48</v>
      </c>
      <c r="I141" s="2" t="s">
        <v>48</v>
      </c>
    </row>
    <row r="142" spans="1:9" ht="19.95" customHeight="1">
      <c r="A142" t="s">
        <v>34</v>
      </c>
      <c r="B142" t="s">
        <v>34</v>
      </c>
      <c r="C142" s="2">
        <v>42806</v>
      </c>
      <c r="D142" t="s">
        <v>43</v>
      </c>
      <c r="E142" t="s">
        <v>55</v>
      </c>
      <c r="H142" s="2" t="s">
        <v>48</v>
      </c>
      <c r="I142" s="2" t="s">
        <v>48</v>
      </c>
    </row>
    <row r="143" spans="1:9" ht="19.95" customHeight="1">
      <c r="A143" t="s">
        <v>34</v>
      </c>
      <c r="B143" t="s">
        <v>46</v>
      </c>
      <c r="C143" s="2">
        <v>42825</v>
      </c>
      <c r="D143" t="s">
        <v>43</v>
      </c>
      <c r="E143" t="s">
        <v>53</v>
      </c>
      <c r="H143" s="2" t="s">
        <v>48</v>
      </c>
      <c r="I143" s="2" t="s">
        <v>48</v>
      </c>
    </row>
    <row r="144" spans="1:9" ht="19.95" customHeight="1">
      <c r="A144" t="s">
        <v>34</v>
      </c>
      <c r="B144" t="s">
        <v>46</v>
      </c>
      <c r="C144" s="2">
        <v>42815</v>
      </c>
      <c r="D144" t="s">
        <v>44</v>
      </c>
      <c r="E144" t="s">
        <v>53</v>
      </c>
      <c r="H144" s="2" t="s">
        <v>48</v>
      </c>
      <c r="I144" s="2" t="s">
        <v>48</v>
      </c>
    </row>
    <row r="145" spans="1:9" ht="19.95" customHeight="1">
      <c r="A145" t="s">
        <v>34</v>
      </c>
      <c r="B145" t="s">
        <v>46</v>
      </c>
      <c r="C145" s="2">
        <v>42809</v>
      </c>
      <c r="D145" t="s">
        <v>43</v>
      </c>
      <c r="E145" t="s">
        <v>53</v>
      </c>
      <c r="H145" s="2" t="s">
        <v>48</v>
      </c>
      <c r="I145" s="2" t="s">
        <v>48</v>
      </c>
    </row>
    <row r="146" spans="1:9" ht="19.95" customHeight="1">
      <c r="A146" t="s">
        <v>34</v>
      </c>
      <c r="B146" t="s">
        <v>46</v>
      </c>
      <c r="C146" s="2">
        <v>42802</v>
      </c>
      <c r="D146" t="s">
        <v>43</v>
      </c>
      <c r="E146" t="s">
        <v>53</v>
      </c>
      <c r="H146" s="2" t="s">
        <v>48</v>
      </c>
      <c r="I146" s="2" t="s">
        <v>48</v>
      </c>
    </row>
    <row r="147" spans="1:9" ht="19.95" customHeight="1">
      <c r="A147" t="s">
        <v>41</v>
      </c>
      <c r="B147" t="s">
        <v>46</v>
      </c>
      <c r="C147" s="2">
        <v>42797</v>
      </c>
      <c r="D147" t="s">
        <v>44</v>
      </c>
      <c r="E147" t="s">
        <v>54</v>
      </c>
      <c r="H147" s="2" t="s">
        <v>48</v>
      </c>
      <c r="I147" s="2" t="s">
        <v>48</v>
      </c>
    </row>
    <row r="148" spans="1:9" ht="19.95" customHeight="1">
      <c r="A148" t="s">
        <v>41</v>
      </c>
      <c r="B148" t="s">
        <v>46</v>
      </c>
      <c r="C148" s="2">
        <v>42798</v>
      </c>
      <c r="D148" t="s">
        <v>43</v>
      </c>
      <c r="E148" t="s">
        <v>53</v>
      </c>
      <c r="H148" s="2" t="s">
        <v>48</v>
      </c>
      <c r="I148" s="2" t="s">
        <v>48</v>
      </c>
    </row>
    <row r="149" spans="1:9" ht="19.95" customHeight="1">
      <c r="A149" t="s">
        <v>41</v>
      </c>
      <c r="B149" t="s">
        <v>46</v>
      </c>
      <c r="C149" s="2">
        <v>42836</v>
      </c>
      <c r="D149" t="s">
        <v>43</v>
      </c>
      <c r="E149" t="s">
        <v>53</v>
      </c>
      <c r="H149" s="2" t="s">
        <v>48</v>
      </c>
      <c r="I149" s="2" t="s">
        <v>48</v>
      </c>
    </row>
    <row r="150" spans="1:9" ht="19.95" customHeight="1">
      <c r="A150" t="s">
        <v>41</v>
      </c>
      <c r="B150" t="s">
        <v>41</v>
      </c>
      <c r="C150" s="2">
        <v>42839</v>
      </c>
      <c r="D150" t="s">
        <v>43</v>
      </c>
      <c r="E150" t="s">
        <v>53</v>
      </c>
      <c r="H150" s="2" t="s">
        <v>48</v>
      </c>
      <c r="I150" s="2" t="s">
        <v>48</v>
      </c>
    </row>
    <row r="151" spans="1:9" ht="19.95" customHeight="1">
      <c r="A151" t="s">
        <v>41</v>
      </c>
      <c r="B151" t="s">
        <v>46</v>
      </c>
      <c r="C151" s="2">
        <v>42844</v>
      </c>
      <c r="D151" t="s">
        <v>43</v>
      </c>
      <c r="E151" t="s">
        <v>53</v>
      </c>
      <c r="H151" s="2" t="s">
        <v>48</v>
      </c>
      <c r="I151" s="2" t="s">
        <v>48</v>
      </c>
    </row>
    <row r="152" spans="1:9" ht="19.95" customHeight="1">
      <c r="A152" t="s">
        <v>41</v>
      </c>
      <c r="B152" t="s">
        <v>46</v>
      </c>
      <c r="C152" s="2">
        <v>42838</v>
      </c>
      <c r="D152" t="s">
        <v>43</v>
      </c>
      <c r="E152" t="s">
        <v>53</v>
      </c>
      <c r="H152" s="2" t="s">
        <v>48</v>
      </c>
      <c r="I152" s="2" t="s">
        <v>48</v>
      </c>
    </row>
    <row r="153" spans="1:9" ht="19.95" customHeight="1">
      <c r="A153" t="s">
        <v>41</v>
      </c>
      <c r="B153" t="s">
        <v>46</v>
      </c>
      <c r="C153" s="2">
        <v>42843</v>
      </c>
      <c r="D153" t="s">
        <v>43</v>
      </c>
      <c r="E153" t="s">
        <v>54</v>
      </c>
      <c r="H153" s="2" t="s">
        <v>48</v>
      </c>
      <c r="I153" s="2" t="s">
        <v>48</v>
      </c>
    </row>
    <row r="154" spans="1:9" ht="19.95" customHeight="1">
      <c r="A154" t="s">
        <v>41</v>
      </c>
      <c r="B154" t="s">
        <v>41</v>
      </c>
      <c r="C154" s="2">
        <v>42828</v>
      </c>
      <c r="D154" t="s">
        <v>43</v>
      </c>
      <c r="E154" t="s">
        <v>53</v>
      </c>
      <c r="H154" s="2" t="s">
        <v>48</v>
      </c>
      <c r="I154" s="2" t="s">
        <v>48</v>
      </c>
    </row>
    <row r="155" spans="1:9" ht="19.95" customHeight="1">
      <c r="A155" t="s">
        <v>41</v>
      </c>
      <c r="B155" t="s">
        <v>46</v>
      </c>
      <c r="C155" s="2">
        <v>42853</v>
      </c>
      <c r="D155" t="s">
        <v>43</v>
      </c>
      <c r="E155" t="s">
        <v>54</v>
      </c>
      <c r="H155" s="2" t="s">
        <v>48</v>
      </c>
      <c r="I155" s="2" t="s">
        <v>48</v>
      </c>
    </row>
    <row r="156" spans="1:9" ht="19.95" customHeight="1">
      <c r="A156" t="s">
        <v>41</v>
      </c>
      <c r="B156" t="s">
        <v>46</v>
      </c>
      <c r="C156" s="2">
        <v>42844</v>
      </c>
      <c r="D156" t="s">
        <v>44</v>
      </c>
      <c r="E156" t="s">
        <v>54</v>
      </c>
      <c r="H156" s="2" t="s">
        <v>48</v>
      </c>
      <c r="I156" s="2" t="s">
        <v>48</v>
      </c>
    </row>
    <row r="157" spans="1:9" ht="19.95" customHeight="1">
      <c r="A157" t="s">
        <v>41</v>
      </c>
      <c r="B157" t="s">
        <v>46</v>
      </c>
      <c r="C157" s="2">
        <v>42828</v>
      </c>
      <c r="D157" t="s">
        <v>44</v>
      </c>
      <c r="E157" t="s">
        <v>53</v>
      </c>
      <c r="H157" s="2" t="s">
        <v>48</v>
      </c>
      <c r="I157" s="2" t="s">
        <v>48</v>
      </c>
    </row>
    <row r="158" spans="1:9" ht="19.95" customHeight="1">
      <c r="A158" t="s">
        <v>41</v>
      </c>
      <c r="B158" t="s">
        <v>46</v>
      </c>
      <c r="C158" s="2">
        <v>42847</v>
      </c>
      <c r="D158" t="s">
        <v>43</v>
      </c>
      <c r="E158" t="s">
        <v>54</v>
      </c>
      <c r="H158" s="2" t="s">
        <v>48</v>
      </c>
      <c r="I158" s="2" t="s">
        <v>48</v>
      </c>
    </row>
    <row r="159" spans="1:9" ht="19.95" customHeight="1">
      <c r="A159" t="s">
        <v>41</v>
      </c>
      <c r="B159" t="s">
        <v>41</v>
      </c>
      <c r="C159" s="2">
        <v>42833</v>
      </c>
      <c r="D159" t="s">
        <v>43</v>
      </c>
      <c r="E159" t="s">
        <v>54</v>
      </c>
      <c r="H159" s="2" t="s">
        <v>48</v>
      </c>
      <c r="I159" s="2" t="s">
        <v>48</v>
      </c>
    </row>
    <row r="160" spans="1:9" ht="19.95" customHeight="1">
      <c r="A160" t="s">
        <v>41</v>
      </c>
      <c r="B160" t="s">
        <v>46</v>
      </c>
      <c r="C160" s="2">
        <v>42850</v>
      </c>
      <c r="D160" t="s">
        <v>43</v>
      </c>
      <c r="E160" t="s">
        <v>53</v>
      </c>
      <c r="H160" s="2" t="s">
        <v>48</v>
      </c>
      <c r="I160" s="2" t="s">
        <v>48</v>
      </c>
    </row>
    <row r="161" spans="1:9" ht="19.95" customHeight="1">
      <c r="A161" t="s">
        <v>41</v>
      </c>
      <c r="B161" t="s">
        <v>46</v>
      </c>
      <c r="C161" s="2">
        <v>42829</v>
      </c>
      <c r="D161" t="s">
        <v>44</v>
      </c>
      <c r="E161" t="s">
        <v>53</v>
      </c>
      <c r="H161" s="2">
        <v>42790</v>
      </c>
      <c r="I161" s="2">
        <v>42794</v>
      </c>
    </row>
    <row r="162" spans="1:9" ht="19.95" customHeight="1">
      <c r="A162" t="s">
        <v>41</v>
      </c>
      <c r="B162" t="s">
        <v>41</v>
      </c>
      <c r="C162" s="2">
        <v>42770</v>
      </c>
      <c r="D162" t="s">
        <v>30</v>
      </c>
      <c r="E162" t="s">
        <v>53</v>
      </c>
      <c r="H162" s="2" t="s">
        <v>48</v>
      </c>
      <c r="I162" s="2" t="s">
        <v>48</v>
      </c>
    </row>
    <row r="163" spans="1:9" ht="19.95" customHeight="1">
      <c r="A163" t="s">
        <v>41</v>
      </c>
      <c r="B163" t="s">
        <v>46</v>
      </c>
      <c r="C163" s="2">
        <v>42831</v>
      </c>
      <c r="D163" t="s">
        <v>43</v>
      </c>
      <c r="E163" t="s">
        <v>53</v>
      </c>
      <c r="H163" s="2">
        <v>42794</v>
      </c>
      <c r="I163" s="2">
        <v>42794</v>
      </c>
    </row>
    <row r="164" spans="1:9" ht="19.95" customHeight="1">
      <c r="A164" t="s">
        <v>41</v>
      </c>
      <c r="B164" t="s">
        <v>46</v>
      </c>
      <c r="C164" s="2">
        <v>42851</v>
      </c>
      <c r="D164" t="s">
        <v>43</v>
      </c>
      <c r="E164" t="s">
        <v>54</v>
      </c>
      <c r="H164" s="2" t="s">
        <v>48</v>
      </c>
      <c r="I164" s="2" t="s">
        <v>48</v>
      </c>
    </row>
    <row r="165" spans="1:9" ht="19.95" customHeight="1">
      <c r="A165" t="s">
        <v>41</v>
      </c>
      <c r="B165" t="s">
        <v>46</v>
      </c>
      <c r="C165" s="2">
        <v>42850</v>
      </c>
      <c r="D165" t="s">
        <v>43</v>
      </c>
      <c r="E165" t="s">
        <v>53</v>
      </c>
      <c r="H165" s="2" t="s">
        <v>48</v>
      </c>
      <c r="I165" s="2" t="s">
        <v>48</v>
      </c>
    </row>
    <row r="166" spans="1:9" ht="19.95" customHeight="1">
      <c r="A166" t="s">
        <v>41</v>
      </c>
      <c r="B166" t="s">
        <v>46</v>
      </c>
      <c r="C166" s="2">
        <v>42875</v>
      </c>
      <c r="D166" t="s">
        <v>43</v>
      </c>
      <c r="E166" t="s">
        <v>53</v>
      </c>
      <c r="H166" s="2" t="s">
        <v>48</v>
      </c>
      <c r="I166" s="2" t="s">
        <v>48</v>
      </c>
    </row>
    <row r="167" spans="1:9" ht="19.95" customHeight="1">
      <c r="A167" t="s">
        <v>41</v>
      </c>
      <c r="B167" t="s">
        <v>41</v>
      </c>
      <c r="C167" s="2">
        <v>42870</v>
      </c>
      <c r="D167" t="s">
        <v>44</v>
      </c>
      <c r="E167" t="s">
        <v>53</v>
      </c>
      <c r="H167" s="2" t="s">
        <v>48</v>
      </c>
      <c r="I167" s="2" t="s">
        <v>48</v>
      </c>
    </row>
    <row r="168" spans="1:9" ht="19.95" customHeight="1">
      <c r="A168" t="s">
        <v>41</v>
      </c>
      <c r="B168" t="s">
        <v>46</v>
      </c>
      <c r="C168" s="2">
        <v>42874</v>
      </c>
      <c r="D168" t="s">
        <v>43</v>
      </c>
      <c r="E168" t="s">
        <v>53</v>
      </c>
      <c r="H168" s="2" t="s">
        <v>48</v>
      </c>
      <c r="I168" s="2" t="s">
        <v>48</v>
      </c>
    </row>
    <row r="169" spans="1:9" ht="19.95" customHeight="1">
      <c r="A169" t="s">
        <v>41</v>
      </c>
      <c r="B169" t="s">
        <v>41</v>
      </c>
      <c r="C169" s="2">
        <v>42870</v>
      </c>
      <c r="D169" t="s">
        <v>43</v>
      </c>
      <c r="E169" t="s">
        <v>53</v>
      </c>
      <c r="H169" s="2" t="s">
        <v>48</v>
      </c>
      <c r="I169" s="2" t="s">
        <v>48</v>
      </c>
    </row>
    <row r="170" spans="1:9" ht="19.95" customHeight="1">
      <c r="A170" t="s">
        <v>41</v>
      </c>
      <c r="B170" t="s">
        <v>41</v>
      </c>
      <c r="C170" s="2">
        <v>42884</v>
      </c>
      <c r="D170" t="s">
        <v>44</v>
      </c>
      <c r="E170" t="s">
        <v>53</v>
      </c>
      <c r="H170" s="2" t="s">
        <v>48</v>
      </c>
      <c r="I170" s="2" t="s">
        <v>48</v>
      </c>
    </row>
    <row r="171" spans="1:9" ht="19.95" customHeight="1">
      <c r="A171" t="s">
        <v>41</v>
      </c>
      <c r="B171" t="s">
        <v>41</v>
      </c>
      <c r="C171" s="2">
        <v>42861</v>
      </c>
      <c r="D171" t="s">
        <v>43</v>
      </c>
      <c r="E171" t="s">
        <v>53</v>
      </c>
      <c r="H171" s="2" t="s">
        <v>48</v>
      </c>
      <c r="I171" s="2" t="s">
        <v>48</v>
      </c>
    </row>
    <row r="172" spans="1:9" ht="19.95" customHeight="1">
      <c r="A172" t="s">
        <v>41</v>
      </c>
      <c r="B172" t="s">
        <v>46</v>
      </c>
      <c r="C172" s="2">
        <v>42865</v>
      </c>
      <c r="D172" t="s">
        <v>43</v>
      </c>
      <c r="E172" t="s">
        <v>53</v>
      </c>
      <c r="H172" s="2" t="s">
        <v>48</v>
      </c>
      <c r="I172" s="2" t="s">
        <v>48</v>
      </c>
    </row>
    <row r="173" spans="1:9" ht="19.95" customHeight="1">
      <c r="A173" t="s">
        <v>41</v>
      </c>
      <c r="B173" t="s">
        <v>41</v>
      </c>
      <c r="C173" s="2">
        <v>42885</v>
      </c>
      <c r="D173" t="s">
        <v>43</v>
      </c>
      <c r="E173" t="s">
        <v>53</v>
      </c>
      <c r="H173" s="2" t="s">
        <v>48</v>
      </c>
      <c r="I173" s="2" t="s">
        <v>48</v>
      </c>
    </row>
    <row r="174" spans="1:9" ht="19.95" customHeight="1">
      <c r="A174" t="s">
        <v>41</v>
      </c>
      <c r="B174" t="s">
        <v>41</v>
      </c>
      <c r="C174" s="2">
        <v>42861</v>
      </c>
      <c r="D174" t="s">
        <v>44</v>
      </c>
      <c r="E174" t="s">
        <v>53</v>
      </c>
      <c r="H174" s="2" t="s">
        <v>48</v>
      </c>
      <c r="I174" s="2" t="s">
        <v>48</v>
      </c>
    </row>
    <row r="175" spans="1:9" ht="19.95" customHeight="1">
      <c r="A175" t="s">
        <v>41</v>
      </c>
      <c r="B175" t="s">
        <v>46</v>
      </c>
      <c r="C175" s="2">
        <v>42858</v>
      </c>
      <c r="D175" t="s">
        <v>44</v>
      </c>
      <c r="E175" t="s">
        <v>53</v>
      </c>
      <c r="H175" s="2" t="s">
        <v>48</v>
      </c>
      <c r="I175" s="2" t="s">
        <v>48</v>
      </c>
    </row>
    <row r="176" spans="1:9" ht="19.95" customHeight="1">
      <c r="A176" t="s">
        <v>41</v>
      </c>
      <c r="B176" t="s">
        <v>41</v>
      </c>
      <c r="C176" s="2">
        <v>42867</v>
      </c>
      <c r="D176" t="s">
        <v>44</v>
      </c>
      <c r="E176" t="s">
        <v>55</v>
      </c>
      <c r="H176" s="2" t="s">
        <v>48</v>
      </c>
      <c r="I176" s="2" t="s">
        <v>48</v>
      </c>
    </row>
    <row r="177" spans="1:9" ht="19.95" customHeight="1">
      <c r="A177" t="s">
        <v>41</v>
      </c>
      <c r="B177" t="s">
        <v>46</v>
      </c>
      <c r="C177" s="2">
        <v>42886</v>
      </c>
      <c r="D177" t="s">
        <v>44</v>
      </c>
      <c r="E177" t="s">
        <v>53</v>
      </c>
      <c r="H177" s="2" t="s">
        <v>48</v>
      </c>
      <c r="I177" s="2" t="s">
        <v>48</v>
      </c>
    </row>
    <row r="178" spans="1:9" ht="19.95" customHeight="1">
      <c r="A178" t="s">
        <v>41</v>
      </c>
      <c r="B178" t="s">
        <v>41</v>
      </c>
      <c r="C178" s="2">
        <v>42873</v>
      </c>
      <c r="D178" t="s">
        <v>43</v>
      </c>
      <c r="E178" t="s">
        <v>55</v>
      </c>
      <c r="H178" s="2" t="s">
        <v>48</v>
      </c>
      <c r="I178" s="2" t="s">
        <v>48</v>
      </c>
    </row>
    <row r="179" spans="1:9" ht="19.95" customHeight="1">
      <c r="A179" t="s">
        <v>41</v>
      </c>
      <c r="B179" t="s">
        <v>46</v>
      </c>
      <c r="C179" s="2">
        <v>42874</v>
      </c>
      <c r="D179" t="s">
        <v>43</v>
      </c>
      <c r="E179" t="s">
        <v>53</v>
      </c>
      <c r="H179" s="2" t="s">
        <v>48</v>
      </c>
      <c r="I179" s="2" t="s">
        <v>48</v>
      </c>
    </row>
    <row r="180" spans="1:9" ht="19.95" customHeight="1">
      <c r="A180" t="s">
        <v>41</v>
      </c>
      <c r="B180" t="s">
        <v>41</v>
      </c>
      <c r="C180" s="2">
        <v>42865</v>
      </c>
      <c r="D180" t="s">
        <v>44</v>
      </c>
      <c r="E180" t="s">
        <v>53</v>
      </c>
      <c r="H180" s="2" t="s">
        <v>48</v>
      </c>
      <c r="I180" s="2" t="s">
        <v>48</v>
      </c>
    </row>
    <row r="181" spans="1:9" ht="19.95" customHeight="1">
      <c r="A181" t="s">
        <v>41</v>
      </c>
      <c r="B181" t="s">
        <v>46</v>
      </c>
      <c r="C181" s="2">
        <v>42872</v>
      </c>
      <c r="D181" t="s">
        <v>43</v>
      </c>
      <c r="E181" t="s">
        <v>53</v>
      </c>
      <c r="H181" s="2" t="s">
        <v>48</v>
      </c>
      <c r="I181" s="2" t="s">
        <v>48</v>
      </c>
    </row>
    <row r="182" spans="1:9" ht="19.95" customHeight="1">
      <c r="A182" t="s">
        <v>41</v>
      </c>
      <c r="B182" t="s">
        <v>46</v>
      </c>
      <c r="C182" s="2">
        <v>42878</v>
      </c>
      <c r="D182" t="s">
        <v>43</v>
      </c>
      <c r="E182" t="s">
        <v>54</v>
      </c>
      <c r="H182" s="2" t="s">
        <v>48</v>
      </c>
      <c r="I182" s="2" t="s">
        <v>48</v>
      </c>
    </row>
    <row r="183" spans="1:9" ht="19.95" customHeight="1">
      <c r="A183" t="s">
        <v>41</v>
      </c>
      <c r="B183" t="s">
        <v>46</v>
      </c>
      <c r="C183" s="2">
        <v>42885</v>
      </c>
      <c r="D183" t="s">
        <v>44</v>
      </c>
      <c r="E183" t="s">
        <v>53</v>
      </c>
      <c r="H183" s="2" t="s">
        <v>48</v>
      </c>
      <c r="I183" s="2" t="s">
        <v>48</v>
      </c>
    </row>
    <row r="184" spans="1:9" ht="19.95" customHeight="1">
      <c r="A184" t="s">
        <v>41</v>
      </c>
      <c r="B184" t="s">
        <v>46</v>
      </c>
      <c r="C184" s="2">
        <v>42906</v>
      </c>
      <c r="D184" t="s">
        <v>44</v>
      </c>
      <c r="E184" t="s">
        <v>53</v>
      </c>
      <c r="H184" s="2" t="s">
        <v>48</v>
      </c>
      <c r="I184" s="2" t="s">
        <v>48</v>
      </c>
    </row>
    <row r="185" spans="1:9" ht="19.95" customHeight="1">
      <c r="A185" t="s">
        <v>41</v>
      </c>
      <c r="B185" t="s">
        <v>46</v>
      </c>
      <c r="C185" s="2">
        <v>42914</v>
      </c>
      <c r="D185" t="s">
        <v>43</v>
      </c>
      <c r="E185" t="s">
        <v>53</v>
      </c>
      <c r="H185" s="2" t="s">
        <v>48</v>
      </c>
      <c r="I185" s="2" t="s">
        <v>48</v>
      </c>
    </row>
    <row r="186" spans="1:9" ht="19.95" customHeight="1">
      <c r="A186" t="s">
        <v>41</v>
      </c>
      <c r="B186" t="s">
        <v>41</v>
      </c>
      <c r="C186" s="2">
        <v>42908</v>
      </c>
      <c r="D186" t="s">
        <v>43</v>
      </c>
      <c r="E186" t="s">
        <v>53</v>
      </c>
      <c r="H186" s="2" t="s">
        <v>48</v>
      </c>
      <c r="I186" s="2" t="s">
        <v>48</v>
      </c>
    </row>
    <row r="187" spans="1:9" ht="19.95" customHeight="1">
      <c r="A187" t="s">
        <v>41</v>
      </c>
      <c r="B187" t="s">
        <v>41</v>
      </c>
      <c r="C187" s="2">
        <v>42888</v>
      </c>
      <c r="D187" t="s">
        <v>43</v>
      </c>
      <c r="E187" t="s">
        <v>55</v>
      </c>
      <c r="H187" s="2" t="s">
        <v>48</v>
      </c>
      <c r="I187" s="2" t="s">
        <v>48</v>
      </c>
    </row>
    <row r="188" spans="1:9" ht="19.95" customHeight="1">
      <c r="A188" t="s">
        <v>41</v>
      </c>
      <c r="B188" t="s">
        <v>46</v>
      </c>
      <c r="C188" s="2">
        <v>42913</v>
      </c>
      <c r="D188" t="s">
        <v>44</v>
      </c>
      <c r="E188" t="s">
        <v>53</v>
      </c>
      <c r="H188" s="2">
        <v>42854</v>
      </c>
      <c r="I188" s="2">
        <v>42855</v>
      </c>
    </row>
    <row r="189" spans="1:9" ht="19.95" customHeight="1">
      <c r="A189" t="s">
        <v>41</v>
      </c>
      <c r="B189" t="s">
        <v>46</v>
      </c>
      <c r="C189" s="2">
        <v>42913</v>
      </c>
      <c r="D189" t="s">
        <v>43</v>
      </c>
      <c r="E189" t="s">
        <v>53</v>
      </c>
      <c r="H189" s="2" t="s">
        <v>48</v>
      </c>
      <c r="I189" s="2" t="s">
        <v>48</v>
      </c>
    </row>
    <row r="190" spans="1:9" ht="19.95" customHeight="1">
      <c r="A190" t="s">
        <v>41</v>
      </c>
      <c r="B190" t="s">
        <v>46</v>
      </c>
      <c r="C190" s="2">
        <v>42914</v>
      </c>
      <c r="D190" t="s">
        <v>44</v>
      </c>
      <c r="E190" t="s">
        <v>53</v>
      </c>
      <c r="H190" s="2" t="s">
        <v>48</v>
      </c>
      <c r="I190" s="2" t="s">
        <v>48</v>
      </c>
    </row>
    <row r="191" spans="1:9" ht="19.95" customHeight="1">
      <c r="A191" t="s">
        <v>41</v>
      </c>
      <c r="B191" t="s">
        <v>41</v>
      </c>
      <c r="C191" s="2">
        <v>42900</v>
      </c>
      <c r="D191" t="s">
        <v>30</v>
      </c>
      <c r="E191" t="s">
        <v>55</v>
      </c>
      <c r="H191" s="2" t="s">
        <v>48</v>
      </c>
      <c r="I191" s="2" t="s">
        <v>48</v>
      </c>
    </row>
    <row r="192" spans="1:9" ht="19.95" customHeight="1">
      <c r="A192" t="s">
        <v>41</v>
      </c>
      <c r="B192" t="s">
        <v>41</v>
      </c>
      <c r="C192" s="2">
        <v>42908</v>
      </c>
      <c r="D192" t="s">
        <v>30</v>
      </c>
      <c r="E192" t="s">
        <v>53</v>
      </c>
      <c r="H192" s="2" t="s">
        <v>48</v>
      </c>
      <c r="I192" s="2" t="s">
        <v>48</v>
      </c>
    </row>
    <row r="193" spans="1:9" ht="19.95" customHeight="1">
      <c r="A193" t="s">
        <v>41</v>
      </c>
      <c r="B193" t="s">
        <v>46</v>
      </c>
      <c r="C193" s="2">
        <v>42913</v>
      </c>
      <c r="D193" t="s">
        <v>44</v>
      </c>
      <c r="E193" t="s">
        <v>53</v>
      </c>
      <c r="H193" s="2" t="s">
        <v>48</v>
      </c>
      <c r="I193" s="2" t="s">
        <v>48</v>
      </c>
    </row>
    <row r="194" spans="1:9" ht="19.95" customHeight="1">
      <c r="A194" t="s">
        <v>41</v>
      </c>
      <c r="B194" t="s">
        <v>41</v>
      </c>
      <c r="C194" s="2">
        <v>42893</v>
      </c>
      <c r="D194" t="s">
        <v>44</v>
      </c>
      <c r="E194" t="s">
        <v>53</v>
      </c>
      <c r="H194" s="2" t="s">
        <v>48</v>
      </c>
      <c r="I194" s="2" t="s">
        <v>48</v>
      </c>
    </row>
    <row r="195" spans="1:9" ht="19.95" customHeight="1">
      <c r="A195" t="s">
        <v>41</v>
      </c>
      <c r="B195" t="s">
        <v>46</v>
      </c>
      <c r="C195" s="2">
        <v>42912</v>
      </c>
      <c r="D195" t="s">
        <v>43</v>
      </c>
      <c r="E195" t="s">
        <v>53</v>
      </c>
      <c r="H195" s="2" t="s">
        <v>48</v>
      </c>
      <c r="I195" s="2" t="s">
        <v>48</v>
      </c>
    </row>
    <row r="196" spans="1:9" ht="19.95" customHeight="1">
      <c r="A196" t="s">
        <v>41</v>
      </c>
      <c r="B196" t="s">
        <v>46</v>
      </c>
      <c r="C196" s="2">
        <v>42892</v>
      </c>
      <c r="D196" t="s">
        <v>43</v>
      </c>
      <c r="E196" t="s">
        <v>53</v>
      </c>
      <c r="H196" s="2" t="s">
        <v>48</v>
      </c>
      <c r="I196" s="2" t="s">
        <v>48</v>
      </c>
    </row>
    <row r="197" spans="1:9" ht="19.95" customHeight="1">
      <c r="A197" t="s">
        <v>41</v>
      </c>
      <c r="B197" t="s">
        <v>46</v>
      </c>
      <c r="C197" s="2">
        <v>42907</v>
      </c>
      <c r="D197" t="s">
        <v>43</v>
      </c>
      <c r="E197" t="s">
        <v>53</v>
      </c>
      <c r="H197" s="2" t="s">
        <v>48</v>
      </c>
      <c r="I197" s="2" t="s">
        <v>48</v>
      </c>
    </row>
    <row r="198" spans="1:9" ht="19.95" customHeight="1">
      <c r="A198" t="s">
        <v>41</v>
      </c>
      <c r="B198" t="s">
        <v>46</v>
      </c>
      <c r="C198" s="2">
        <v>42895</v>
      </c>
      <c r="D198" t="s">
        <v>43</v>
      </c>
      <c r="E198" t="s">
        <v>55</v>
      </c>
      <c r="H198" s="2" t="s">
        <v>48</v>
      </c>
      <c r="I198" s="2" t="s">
        <v>48</v>
      </c>
    </row>
    <row r="199" spans="1:9" ht="19.95" customHeight="1">
      <c r="A199" t="s">
        <v>41</v>
      </c>
      <c r="B199" t="s">
        <v>46</v>
      </c>
      <c r="C199" s="2">
        <v>42903</v>
      </c>
      <c r="D199" t="s">
        <v>43</v>
      </c>
      <c r="E199" t="s">
        <v>54</v>
      </c>
      <c r="H199" s="2" t="s">
        <v>48</v>
      </c>
      <c r="I199" s="2" t="s">
        <v>48</v>
      </c>
    </row>
    <row r="200" spans="1:9" ht="19.95" customHeight="1">
      <c r="A200" t="s">
        <v>41</v>
      </c>
      <c r="B200" t="s">
        <v>46</v>
      </c>
      <c r="C200" s="2">
        <v>42935</v>
      </c>
      <c r="D200" t="s">
        <v>43</v>
      </c>
      <c r="E200" t="s">
        <v>54</v>
      </c>
      <c r="H200" s="2" t="s">
        <v>48</v>
      </c>
      <c r="I200" s="2" t="s">
        <v>48</v>
      </c>
    </row>
    <row r="201" spans="1:9" ht="19.95" customHeight="1">
      <c r="A201" t="s">
        <v>41</v>
      </c>
      <c r="B201" t="s">
        <v>46</v>
      </c>
      <c r="C201" s="2">
        <v>42937</v>
      </c>
      <c r="D201" t="s">
        <v>44</v>
      </c>
      <c r="E201" t="s">
        <v>55</v>
      </c>
      <c r="H201" s="2">
        <v>42867</v>
      </c>
      <c r="I201" s="2">
        <v>42886</v>
      </c>
    </row>
    <row r="202" spans="1:9" ht="19.95" customHeight="1">
      <c r="A202" t="s">
        <v>41</v>
      </c>
      <c r="B202" t="s">
        <v>46</v>
      </c>
      <c r="C202" s="2">
        <v>42929</v>
      </c>
      <c r="D202" t="s">
        <v>43</v>
      </c>
      <c r="E202" t="s">
        <v>55</v>
      </c>
      <c r="H202" s="2" t="s">
        <v>48</v>
      </c>
      <c r="I202" s="2" t="s">
        <v>48</v>
      </c>
    </row>
    <row r="203" spans="1:9" ht="19.95" customHeight="1">
      <c r="A203" t="s">
        <v>41</v>
      </c>
      <c r="B203" t="s">
        <v>46</v>
      </c>
      <c r="C203" s="2">
        <v>42923</v>
      </c>
      <c r="D203" t="s">
        <v>43</v>
      </c>
      <c r="E203" t="s">
        <v>54</v>
      </c>
      <c r="H203" s="2" t="s">
        <v>48</v>
      </c>
      <c r="I203" s="2" t="s">
        <v>48</v>
      </c>
    </row>
    <row r="204" spans="1:9" ht="19.95" customHeight="1">
      <c r="A204" t="s">
        <v>41</v>
      </c>
      <c r="B204" t="s">
        <v>46</v>
      </c>
      <c r="C204" s="2">
        <v>42934</v>
      </c>
      <c r="D204" t="s">
        <v>47</v>
      </c>
      <c r="E204" t="s">
        <v>55</v>
      </c>
      <c r="H204" s="2" t="s">
        <v>48</v>
      </c>
      <c r="I204" s="2" t="s">
        <v>48</v>
      </c>
    </row>
    <row r="205" spans="1:9" ht="19.95" customHeight="1">
      <c r="A205" t="s">
        <v>41</v>
      </c>
      <c r="B205" t="s">
        <v>46</v>
      </c>
      <c r="C205" s="2">
        <v>42923</v>
      </c>
      <c r="D205" t="s">
        <v>47</v>
      </c>
      <c r="E205" t="s">
        <v>54</v>
      </c>
      <c r="H205" s="2" t="s">
        <v>48</v>
      </c>
      <c r="I205" s="2" t="s">
        <v>48</v>
      </c>
    </row>
    <row r="206" spans="1:9" ht="19.95" customHeight="1">
      <c r="A206" t="s">
        <v>41</v>
      </c>
      <c r="B206" t="s">
        <v>46</v>
      </c>
      <c r="C206" s="2">
        <v>42935</v>
      </c>
      <c r="D206" t="s">
        <v>43</v>
      </c>
      <c r="E206" t="s">
        <v>55</v>
      </c>
      <c r="H206" s="2" t="s">
        <v>48</v>
      </c>
      <c r="I206" s="2" t="s">
        <v>48</v>
      </c>
    </row>
    <row r="207" spans="1:9" ht="19.95" customHeight="1">
      <c r="A207" t="s">
        <v>41</v>
      </c>
      <c r="B207" t="s">
        <v>46</v>
      </c>
      <c r="C207" s="2">
        <v>42923</v>
      </c>
      <c r="D207" t="s">
        <v>43</v>
      </c>
      <c r="E207" t="s">
        <v>54</v>
      </c>
      <c r="H207" s="2" t="s">
        <v>48</v>
      </c>
      <c r="I207" s="2" t="s">
        <v>48</v>
      </c>
    </row>
    <row r="208" spans="1:9" ht="19.95" customHeight="1">
      <c r="A208" t="s">
        <v>41</v>
      </c>
      <c r="B208" t="s">
        <v>46</v>
      </c>
      <c r="C208" s="2">
        <v>42936</v>
      </c>
      <c r="D208" t="s">
        <v>43</v>
      </c>
      <c r="E208" t="s">
        <v>55</v>
      </c>
      <c r="H208" s="2" t="s">
        <v>48</v>
      </c>
      <c r="I208" s="2" t="s">
        <v>48</v>
      </c>
    </row>
    <row r="209" spans="1:9" ht="19.95" customHeight="1">
      <c r="A209" t="s">
        <v>41</v>
      </c>
      <c r="B209" t="s">
        <v>41</v>
      </c>
      <c r="C209" s="2">
        <v>42942</v>
      </c>
      <c r="D209" t="s">
        <v>43</v>
      </c>
      <c r="E209" t="s">
        <v>55</v>
      </c>
      <c r="H209" s="2" t="s">
        <v>48</v>
      </c>
      <c r="I209" s="2" t="s">
        <v>48</v>
      </c>
    </row>
    <row r="210" spans="1:9" ht="19.95" customHeight="1">
      <c r="A210" t="s">
        <v>41</v>
      </c>
      <c r="B210" t="s">
        <v>41</v>
      </c>
      <c r="C210" s="2">
        <v>42937</v>
      </c>
      <c r="D210" t="s">
        <v>43</v>
      </c>
      <c r="E210" t="s">
        <v>55</v>
      </c>
      <c r="H210" s="2" t="s">
        <v>48</v>
      </c>
      <c r="I210" s="2" t="s">
        <v>48</v>
      </c>
    </row>
    <row r="211" spans="1:9" ht="19.95" customHeight="1">
      <c r="A211" t="s">
        <v>41</v>
      </c>
      <c r="B211" t="s">
        <v>46</v>
      </c>
      <c r="C211" s="2">
        <v>42921</v>
      </c>
      <c r="D211" t="s">
        <v>43</v>
      </c>
      <c r="E211" t="s">
        <v>54</v>
      </c>
      <c r="H211" s="2" t="s">
        <v>48</v>
      </c>
      <c r="I211" s="2" t="s">
        <v>48</v>
      </c>
    </row>
    <row r="212" spans="1:9" ht="19.95" customHeight="1">
      <c r="A212" t="s">
        <v>41</v>
      </c>
      <c r="B212" t="s">
        <v>41</v>
      </c>
      <c r="C212" s="2">
        <v>42977</v>
      </c>
      <c r="D212" t="s">
        <v>43</v>
      </c>
      <c r="E212" t="s">
        <v>55</v>
      </c>
      <c r="H212" s="2" t="s">
        <v>48</v>
      </c>
      <c r="I212" s="2" t="s">
        <v>48</v>
      </c>
    </row>
    <row r="213" spans="1:9" ht="19.95" customHeight="1">
      <c r="A213" t="s">
        <v>41</v>
      </c>
      <c r="B213" t="s">
        <v>46</v>
      </c>
      <c r="C213" s="2">
        <v>42969</v>
      </c>
      <c r="D213" t="s">
        <v>43</v>
      </c>
      <c r="E213" t="s">
        <v>55</v>
      </c>
      <c r="H213" s="2" t="s">
        <v>48</v>
      </c>
      <c r="I213" s="2" t="s">
        <v>48</v>
      </c>
    </row>
    <row r="214" spans="1:9" ht="19.95" customHeight="1">
      <c r="A214" t="s">
        <v>41</v>
      </c>
      <c r="B214" t="s">
        <v>41</v>
      </c>
      <c r="C214" s="2">
        <v>42976</v>
      </c>
      <c r="D214" t="s">
        <v>43</v>
      </c>
      <c r="E214" t="s">
        <v>55</v>
      </c>
      <c r="H214" s="2">
        <v>42875</v>
      </c>
      <c r="I214" s="2">
        <v>42886</v>
      </c>
    </row>
    <row r="215" spans="1:9" ht="19.95" customHeight="1">
      <c r="A215" t="s">
        <v>41</v>
      </c>
      <c r="B215" t="s">
        <v>41</v>
      </c>
      <c r="C215" s="2">
        <v>42970</v>
      </c>
      <c r="D215" t="s">
        <v>43</v>
      </c>
      <c r="E215" t="s">
        <v>53</v>
      </c>
      <c r="H215" s="2">
        <v>42914</v>
      </c>
      <c r="I215" s="2">
        <v>42916</v>
      </c>
    </row>
    <row r="216" spans="1:9" ht="19.95" customHeight="1">
      <c r="A216" t="s">
        <v>41</v>
      </c>
      <c r="B216" t="s">
        <v>46</v>
      </c>
      <c r="C216" s="2">
        <v>42965</v>
      </c>
      <c r="D216" t="s">
        <v>43</v>
      </c>
      <c r="E216" t="s">
        <v>53</v>
      </c>
      <c r="H216" s="2" t="s">
        <v>48</v>
      </c>
      <c r="I216" s="2" t="s">
        <v>48</v>
      </c>
    </row>
    <row r="217" spans="1:9" ht="19.95" customHeight="1">
      <c r="A217" t="s">
        <v>41</v>
      </c>
      <c r="B217" t="s">
        <v>46</v>
      </c>
      <c r="C217" s="2">
        <v>42965</v>
      </c>
      <c r="D217" t="s">
        <v>44</v>
      </c>
      <c r="E217" t="s">
        <v>54</v>
      </c>
      <c r="H217" s="2" t="s">
        <v>48</v>
      </c>
      <c r="I217" s="2" t="s">
        <v>48</v>
      </c>
    </row>
    <row r="218" spans="1:9" ht="19.95" customHeight="1">
      <c r="A218" t="s">
        <v>41</v>
      </c>
      <c r="B218" t="s">
        <v>46</v>
      </c>
      <c r="C218" s="2">
        <v>42978</v>
      </c>
      <c r="D218" t="s">
        <v>43</v>
      </c>
      <c r="E218" t="s">
        <v>53</v>
      </c>
      <c r="H218" s="2" t="s">
        <v>48</v>
      </c>
      <c r="I218" s="2" t="s">
        <v>48</v>
      </c>
    </row>
    <row r="219" spans="1:9" ht="19.95" customHeight="1">
      <c r="A219" t="s">
        <v>41</v>
      </c>
      <c r="B219" t="s">
        <v>46</v>
      </c>
      <c r="E219" t="s">
        <v>54</v>
      </c>
      <c r="H219" s="2" t="s">
        <v>48</v>
      </c>
      <c r="I219" s="2" t="s">
        <v>48</v>
      </c>
    </row>
    <row r="220" spans="1:9" ht="19.95" customHeight="1">
      <c r="A220" t="s">
        <v>41</v>
      </c>
      <c r="B220" t="s">
        <v>46</v>
      </c>
      <c r="E220" t="s">
        <v>54</v>
      </c>
      <c r="H220" s="2" t="s">
        <v>48</v>
      </c>
      <c r="I220" s="2" t="s">
        <v>48</v>
      </c>
    </row>
    <row r="221" spans="1:9" ht="19.95" customHeight="1">
      <c r="A221" t="s">
        <v>41</v>
      </c>
      <c r="B221" t="s">
        <v>46</v>
      </c>
      <c r="E221" t="s">
        <v>53</v>
      </c>
      <c r="H221" s="2" t="s">
        <v>48</v>
      </c>
      <c r="I221" s="2" t="s">
        <v>48</v>
      </c>
    </row>
    <row r="222" spans="1:9" ht="19.95" customHeight="1">
      <c r="A222" t="s">
        <v>41</v>
      </c>
      <c r="B222" t="s">
        <v>46</v>
      </c>
      <c r="E222" t="s">
        <v>53</v>
      </c>
      <c r="H222" s="2" t="s">
        <v>48</v>
      </c>
      <c r="I222" s="2" t="s">
        <v>48</v>
      </c>
    </row>
    <row r="223" spans="1:9" ht="19.95" customHeight="1">
      <c r="A223" t="s">
        <v>41</v>
      </c>
      <c r="B223" t="s">
        <v>46</v>
      </c>
      <c r="E223" t="s">
        <v>53</v>
      </c>
      <c r="H223" s="2" t="s">
        <v>48</v>
      </c>
      <c r="I223" s="2" t="s">
        <v>48</v>
      </c>
    </row>
    <row r="224" spans="1:9" ht="19.95" customHeight="1">
      <c r="A224" t="s">
        <v>41</v>
      </c>
      <c r="B224" t="s">
        <v>41</v>
      </c>
      <c r="E224" t="s">
        <v>53</v>
      </c>
      <c r="H224" s="2" t="s">
        <v>48</v>
      </c>
      <c r="I224" s="2" t="s">
        <v>48</v>
      </c>
    </row>
    <row r="225" spans="1:9" ht="19.95" customHeight="1">
      <c r="A225" t="s">
        <v>41</v>
      </c>
      <c r="B225" t="s">
        <v>46</v>
      </c>
      <c r="E225" t="s">
        <v>54</v>
      </c>
      <c r="H225" s="2" t="s">
        <v>48</v>
      </c>
      <c r="I225" s="2" t="s">
        <v>48</v>
      </c>
    </row>
    <row r="226" spans="1:9" ht="19.95" customHeight="1">
      <c r="A226" t="s">
        <v>41</v>
      </c>
      <c r="B226" t="s">
        <v>41</v>
      </c>
      <c r="E226" t="s">
        <v>53</v>
      </c>
      <c r="H226" s="2" t="s">
        <v>48</v>
      </c>
      <c r="I226" s="2" t="s">
        <v>48</v>
      </c>
    </row>
    <row r="227" spans="1:9" ht="19.95" customHeight="1">
      <c r="A227" t="s">
        <v>41</v>
      </c>
      <c r="B227" t="s">
        <v>46</v>
      </c>
      <c r="E227" t="s">
        <v>53</v>
      </c>
      <c r="H227" s="2" t="s">
        <v>48</v>
      </c>
      <c r="I227" s="2" t="s">
        <v>48</v>
      </c>
    </row>
    <row r="228" spans="1:9" ht="19.95" customHeight="1">
      <c r="A228" t="s">
        <v>41</v>
      </c>
      <c r="B228" t="s">
        <v>46</v>
      </c>
      <c r="E228" t="s">
        <v>53</v>
      </c>
      <c r="H228" s="2" t="s">
        <v>48</v>
      </c>
      <c r="I228" s="2" t="s">
        <v>48</v>
      </c>
    </row>
    <row r="229" spans="1:9" ht="19.95" customHeight="1">
      <c r="A229" t="s">
        <v>41</v>
      </c>
      <c r="B229" t="s">
        <v>41</v>
      </c>
      <c r="E229" t="s">
        <v>53</v>
      </c>
      <c r="H229" s="2" t="s">
        <v>48</v>
      </c>
      <c r="I229" s="2" t="s">
        <v>48</v>
      </c>
    </row>
    <row r="230" spans="1:9" ht="19.95" customHeight="1">
      <c r="A230" t="s">
        <v>41</v>
      </c>
      <c r="B230" t="s">
        <v>46</v>
      </c>
      <c r="E230" t="s">
        <v>53</v>
      </c>
      <c r="H230" s="2" t="s">
        <v>48</v>
      </c>
      <c r="I230" s="2" t="s">
        <v>48</v>
      </c>
    </row>
    <row r="231" spans="1:9" ht="19.95" customHeight="1">
      <c r="A231" t="s">
        <v>41</v>
      </c>
      <c r="B231" t="s">
        <v>46</v>
      </c>
      <c r="E231" t="s">
        <v>53</v>
      </c>
      <c r="H231" s="2" t="s">
        <v>48</v>
      </c>
      <c r="I231" s="2" t="s">
        <v>48</v>
      </c>
    </row>
    <row r="232" spans="1:9" ht="19.95" customHeight="1">
      <c r="A232" t="s">
        <v>41</v>
      </c>
      <c r="B232" t="s">
        <v>46</v>
      </c>
      <c r="E232" t="s">
        <v>53</v>
      </c>
      <c r="H232" s="2" t="s">
        <v>48</v>
      </c>
      <c r="I232" s="2" t="s">
        <v>48</v>
      </c>
    </row>
    <row r="233" spans="1:9" ht="19.95" customHeight="1">
      <c r="A233" t="s">
        <v>41</v>
      </c>
      <c r="B233" t="s">
        <v>41</v>
      </c>
      <c r="E233" t="s">
        <v>53</v>
      </c>
      <c r="H233" s="2" t="s">
        <v>48</v>
      </c>
      <c r="I233" s="2" t="s">
        <v>48</v>
      </c>
    </row>
    <row r="234" spans="1:9" ht="19.95" customHeight="1">
      <c r="A234" t="s">
        <v>41</v>
      </c>
      <c r="B234" t="s">
        <v>46</v>
      </c>
      <c r="E234" t="s">
        <v>53</v>
      </c>
      <c r="H234" s="2">
        <v>42973</v>
      </c>
      <c r="I234" s="2">
        <v>42978</v>
      </c>
    </row>
    <row r="235" spans="1:9" ht="19.95" customHeight="1">
      <c r="A235" t="s">
        <v>41</v>
      </c>
      <c r="B235" t="s">
        <v>46</v>
      </c>
      <c r="E235" t="s">
        <v>53</v>
      </c>
      <c r="H235" s="2">
        <v>42922</v>
      </c>
      <c r="I235" s="2" t="s">
        <v>48</v>
      </c>
    </row>
    <row r="236" spans="1:9" ht="19.95" customHeight="1">
      <c r="A236" t="s">
        <v>41</v>
      </c>
      <c r="B236" t="s">
        <v>46</v>
      </c>
      <c r="E236" t="s">
        <v>53</v>
      </c>
      <c r="H236" s="2" t="s">
        <v>48</v>
      </c>
      <c r="I236" s="2" t="s">
        <v>48</v>
      </c>
    </row>
    <row r="237" spans="1:9" ht="19.95" customHeight="1">
      <c r="A237" t="s">
        <v>41</v>
      </c>
      <c r="B237" t="s">
        <v>46</v>
      </c>
      <c r="E237" t="s">
        <v>54</v>
      </c>
      <c r="H237" s="2" t="s">
        <v>48</v>
      </c>
      <c r="I237" s="2" t="s">
        <v>48</v>
      </c>
    </row>
    <row r="238" spans="1:9" ht="19.95" customHeight="1">
      <c r="A238" t="s">
        <v>41</v>
      </c>
      <c r="B238" t="s">
        <v>41</v>
      </c>
      <c r="E238" t="s">
        <v>53</v>
      </c>
      <c r="H238" s="2" t="s">
        <v>48</v>
      </c>
      <c r="I238" s="2" t="s">
        <v>48</v>
      </c>
    </row>
    <row r="239" spans="1:9" ht="19.95" customHeight="1">
      <c r="A239" t="s">
        <v>41</v>
      </c>
      <c r="B239" t="s">
        <v>41</v>
      </c>
      <c r="E239" t="s">
        <v>53</v>
      </c>
      <c r="H239" s="2" t="s">
        <v>48</v>
      </c>
      <c r="I239" s="2" t="s">
        <v>48</v>
      </c>
    </row>
    <row r="240" spans="1:9" ht="19.95" customHeight="1">
      <c r="A240" t="s">
        <v>41</v>
      </c>
      <c r="B240" t="s">
        <v>46</v>
      </c>
      <c r="E240" t="s">
        <v>54</v>
      </c>
      <c r="H240" s="2" t="s">
        <v>48</v>
      </c>
      <c r="I240" s="2" t="s">
        <v>48</v>
      </c>
    </row>
    <row r="241" spans="1:9" ht="19.95" customHeight="1">
      <c r="A241" t="s">
        <v>41</v>
      </c>
      <c r="B241" t="s">
        <v>41</v>
      </c>
      <c r="E241" t="s">
        <v>53</v>
      </c>
      <c r="H241" s="2" t="s">
        <v>48</v>
      </c>
      <c r="I241" s="2" t="s">
        <v>48</v>
      </c>
    </row>
    <row r="242" spans="1:9" ht="19.95" customHeight="1">
      <c r="A242" t="s">
        <v>41</v>
      </c>
      <c r="B242" t="s">
        <v>46</v>
      </c>
      <c r="E242" t="s">
        <v>53</v>
      </c>
      <c r="H242" s="2" t="s">
        <v>48</v>
      </c>
      <c r="I242" s="2" t="s">
        <v>48</v>
      </c>
    </row>
    <row r="243" spans="1:9" ht="19.95" customHeight="1">
      <c r="A243" t="s">
        <v>41</v>
      </c>
      <c r="B243" t="s">
        <v>46</v>
      </c>
      <c r="E243" t="s">
        <v>53</v>
      </c>
      <c r="H243" s="2" t="s">
        <v>48</v>
      </c>
      <c r="I243" s="2" t="s">
        <v>48</v>
      </c>
    </row>
    <row r="244" spans="1:9" ht="19.95" customHeight="1">
      <c r="A244" t="s">
        <v>41</v>
      </c>
      <c r="B244" t="s">
        <v>41</v>
      </c>
      <c r="E244" t="s">
        <v>53</v>
      </c>
      <c r="H244" s="2" t="s">
        <v>48</v>
      </c>
      <c r="I244" s="2" t="s">
        <v>48</v>
      </c>
    </row>
    <row r="245" spans="1:9" ht="19.95" customHeight="1">
      <c r="A245" t="s">
        <v>41</v>
      </c>
      <c r="B245" t="s">
        <v>46</v>
      </c>
      <c r="E245" t="s">
        <v>54</v>
      </c>
      <c r="H245" s="2" t="s">
        <v>48</v>
      </c>
      <c r="I245" s="2" t="s">
        <v>48</v>
      </c>
    </row>
    <row r="246" spans="1:9" ht="19.95" customHeight="1">
      <c r="A246" t="s">
        <v>41</v>
      </c>
      <c r="B246" t="s">
        <v>46</v>
      </c>
      <c r="E246" t="s">
        <v>53</v>
      </c>
      <c r="H246" s="2" t="s">
        <v>48</v>
      </c>
      <c r="I246" s="2" t="s">
        <v>48</v>
      </c>
    </row>
    <row r="247" spans="1:9" ht="19.95" customHeight="1">
      <c r="A247" t="s">
        <v>41</v>
      </c>
      <c r="B247" t="s">
        <v>46</v>
      </c>
      <c r="E247" t="s">
        <v>53</v>
      </c>
      <c r="H247" s="2" t="s">
        <v>48</v>
      </c>
      <c r="I247" s="2" t="s">
        <v>48</v>
      </c>
    </row>
    <row r="248" spans="1:9" ht="19.95" customHeight="1">
      <c r="A248" t="s">
        <v>41</v>
      </c>
      <c r="B248" t="s">
        <v>41</v>
      </c>
      <c r="E248" t="s">
        <v>54</v>
      </c>
      <c r="H248" s="2" t="s">
        <v>48</v>
      </c>
      <c r="I248" s="2" t="s">
        <v>48</v>
      </c>
    </row>
    <row r="249" spans="1:9" ht="19.95" customHeight="1">
      <c r="A249" t="s">
        <v>41</v>
      </c>
      <c r="B249" t="s">
        <v>46</v>
      </c>
      <c r="E249" t="s">
        <v>53</v>
      </c>
      <c r="H249" s="2" t="s">
        <v>48</v>
      </c>
      <c r="I249" s="2" t="s">
        <v>48</v>
      </c>
    </row>
    <row r="250" spans="1:9" ht="19.95" customHeight="1">
      <c r="A250" t="s">
        <v>41</v>
      </c>
      <c r="B250" t="s">
        <v>46</v>
      </c>
      <c r="E250" t="s">
        <v>53</v>
      </c>
      <c r="H250" s="2" t="s">
        <v>48</v>
      </c>
      <c r="I250" s="2" t="s">
        <v>48</v>
      </c>
    </row>
    <row r="251" spans="1:9" ht="19.95" customHeight="1">
      <c r="A251" t="s">
        <v>41</v>
      </c>
      <c r="B251" t="s">
        <v>46</v>
      </c>
      <c r="E251" t="s">
        <v>53</v>
      </c>
      <c r="H251" s="2" t="s">
        <v>48</v>
      </c>
      <c r="I251" s="2" t="s">
        <v>48</v>
      </c>
    </row>
    <row r="252" spans="1:9" ht="19.95" customHeight="1">
      <c r="A252" t="s">
        <v>41</v>
      </c>
      <c r="B252" t="s">
        <v>41</v>
      </c>
      <c r="E252" t="s">
        <v>53</v>
      </c>
      <c r="H252" s="2" t="s">
        <v>48</v>
      </c>
      <c r="I252" s="2" t="s">
        <v>48</v>
      </c>
    </row>
    <row r="253" spans="1:9" ht="19.95" customHeight="1">
      <c r="A253" t="s">
        <v>41</v>
      </c>
      <c r="B253" t="s">
        <v>46</v>
      </c>
      <c r="E253" t="s">
        <v>54</v>
      </c>
      <c r="H253" s="2" t="s">
        <v>48</v>
      </c>
      <c r="I253" s="2" t="s">
        <v>48</v>
      </c>
    </row>
    <row r="254" spans="1:9" ht="19.95" customHeight="1">
      <c r="A254" t="s">
        <v>41</v>
      </c>
      <c r="B254" t="s">
        <v>46</v>
      </c>
      <c r="E254" t="s">
        <v>53</v>
      </c>
      <c r="H254" s="2" t="s">
        <v>48</v>
      </c>
      <c r="I254" s="2" t="s">
        <v>48</v>
      </c>
    </row>
    <row r="255" spans="1:9" ht="19.95" customHeight="1">
      <c r="A255" t="s">
        <v>41</v>
      </c>
      <c r="B255" t="s">
        <v>46</v>
      </c>
      <c r="E255" t="s">
        <v>53</v>
      </c>
      <c r="H255" s="2" t="s">
        <v>48</v>
      </c>
      <c r="I255" s="2" t="s">
        <v>48</v>
      </c>
    </row>
    <row r="256" spans="1:9" ht="19.95" customHeight="1">
      <c r="A256" t="s">
        <v>41</v>
      </c>
      <c r="B256" t="s">
        <v>41</v>
      </c>
      <c r="E256" t="s">
        <v>53</v>
      </c>
      <c r="H256" s="2" t="s">
        <v>48</v>
      </c>
      <c r="I256" s="2" t="s">
        <v>48</v>
      </c>
    </row>
    <row r="257" spans="1:9" ht="19.95" customHeight="1">
      <c r="A257" t="s">
        <v>41</v>
      </c>
      <c r="B257" t="s">
        <v>41</v>
      </c>
      <c r="E257" t="s">
        <v>53</v>
      </c>
      <c r="H257" s="2" t="s">
        <v>48</v>
      </c>
      <c r="I257" s="2" t="s">
        <v>48</v>
      </c>
    </row>
    <row r="258" spans="1:9" ht="19.95" customHeight="1">
      <c r="A258" t="s">
        <v>41</v>
      </c>
      <c r="B258" t="s">
        <v>41</v>
      </c>
      <c r="E258" t="s">
        <v>53</v>
      </c>
      <c r="H258" s="2" t="s">
        <v>48</v>
      </c>
      <c r="I258" s="2" t="s">
        <v>48</v>
      </c>
    </row>
    <row r="259" spans="1:9" ht="19.95" customHeight="1">
      <c r="A259" t="s">
        <v>41</v>
      </c>
      <c r="B259" t="s">
        <v>41</v>
      </c>
      <c r="E259" t="s">
        <v>53</v>
      </c>
      <c r="H259" s="2" t="s">
        <v>48</v>
      </c>
      <c r="I259" s="2" t="s">
        <v>48</v>
      </c>
    </row>
    <row r="260" spans="1:9" ht="19.95" customHeight="1">
      <c r="A260" t="s">
        <v>41</v>
      </c>
      <c r="B260" t="s">
        <v>41</v>
      </c>
      <c r="E260" t="s">
        <v>54</v>
      </c>
      <c r="H260" s="2" t="s">
        <v>48</v>
      </c>
      <c r="I260" s="2" t="s">
        <v>48</v>
      </c>
    </row>
    <row r="261" spans="1:9" ht="19.95" customHeight="1">
      <c r="A261" t="s">
        <v>41</v>
      </c>
      <c r="B261" t="s">
        <v>46</v>
      </c>
      <c r="E261" t="s">
        <v>53</v>
      </c>
      <c r="H261" s="2" t="s">
        <v>48</v>
      </c>
      <c r="I261" s="2" t="s">
        <v>48</v>
      </c>
    </row>
    <row r="262" spans="1:9" ht="19.95" customHeight="1">
      <c r="A262" t="s">
        <v>41</v>
      </c>
      <c r="B262" t="s">
        <v>46</v>
      </c>
      <c r="E262" t="s">
        <v>53</v>
      </c>
      <c r="H262" s="2" t="s">
        <v>48</v>
      </c>
      <c r="I262" s="2" t="s">
        <v>48</v>
      </c>
    </row>
    <row r="263" spans="1:9" ht="19.95" customHeight="1">
      <c r="A263" t="s">
        <v>41</v>
      </c>
      <c r="B263" t="s">
        <v>46</v>
      </c>
      <c r="E263" t="s">
        <v>54</v>
      </c>
      <c r="H263" s="2" t="s">
        <v>48</v>
      </c>
      <c r="I263" s="2" t="s">
        <v>48</v>
      </c>
    </row>
    <row r="264" spans="1:9" ht="19.95" customHeight="1">
      <c r="A264" t="s">
        <v>41</v>
      </c>
      <c r="B264" t="s">
        <v>46</v>
      </c>
      <c r="E264" t="s">
        <v>53</v>
      </c>
      <c r="H264" s="2" t="s">
        <v>48</v>
      </c>
      <c r="I264" s="2" t="s">
        <v>48</v>
      </c>
    </row>
    <row r="265" spans="1:9" ht="19.95" customHeight="1">
      <c r="A265" t="s">
        <v>41</v>
      </c>
      <c r="B265" t="s">
        <v>46</v>
      </c>
      <c r="E265" t="s">
        <v>53</v>
      </c>
      <c r="H265" s="2" t="s">
        <v>48</v>
      </c>
      <c r="I265" s="2" t="s">
        <v>48</v>
      </c>
    </row>
    <row r="266" spans="1:9" ht="19.95" customHeight="1">
      <c r="A266" t="s">
        <v>41</v>
      </c>
      <c r="B266" t="s">
        <v>46</v>
      </c>
      <c r="E266" t="s">
        <v>53</v>
      </c>
      <c r="H266" s="2" t="s">
        <v>48</v>
      </c>
      <c r="I266" s="2" t="s">
        <v>48</v>
      </c>
    </row>
    <row r="267" spans="1:9" ht="19.95" customHeight="1">
      <c r="A267" t="s">
        <v>41</v>
      </c>
      <c r="B267" t="s">
        <v>41</v>
      </c>
      <c r="E267" t="s">
        <v>55</v>
      </c>
      <c r="H267" s="2" t="s">
        <v>48</v>
      </c>
      <c r="I267" s="2" t="s">
        <v>48</v>
      </c>
    </row>
    <row r="268" spans="1:9" ht="19.95" customHeight="1">
      <c r="A268" t="s">
        <v>41</v>
      </c>
      <c r="B268" t="s">
        <v>46</v>
      </c>
      <c r="E268" t="s">
        <v>53</v>
      </c>
      <c r="H268" s="2">
        <v>43029</v>
      </c>
      <c r="I268" s="2" t="s">
        <v>48</v>
      </c>
    </row>
    <row r="269" spans="1:9" ht="19.95" customHeight="1">
      <c r="A269" t="s">
        <v>41</v>
      </c>
      <c r="B269" t="s">
        <v>46</v>
      </c>
      <c r="E269" t="s">
        <v>54</v>
      </c>
      <c r="H269" s="2" t="s">
        <v>48</v>
      </c>
      <c r="I269" s="2" t="s">
        <v>48</v>
      </c>
    </row>
    <row r="270" spans="1:9" ht="19.95" customHeight="1">
      <c r="A270" t="s">
        <v>41</v>
      </c>
      <c r="B270" t="s">
        <v>46</v>
      </c>
      <c r="E270" t="s">
        <v>54</v>
      </c>
      <c r="H270" s="2" t="s">
        <v>48</v>
      </c>
      <c r="I270" s="2" t="s">
        <v>48</v>
      </c>
    </row>
    <row r="271" spans="1:9" ht="19.95" customHeight="1">
      <c r="A271" t="s">
        <v>41</v>
      </c>
      <c r="B271" t="s">
        <v>46</v>
      </c>
      <c r="E271" t="s">
        <v>53</v>
      </c>
      <c r="H271" s="2" t="s">
        <v>48</v>
      </c>
      <c r="I271" s="2" t="s">
        <v>48</v>
      </c>
    </row>
    <row r="272" spans="1:9" ht="19.95" customHeight="1">
      <c r="A272" t="s">
        <v>41</v>
      </c>
      <c r="B272" t="s">
        <v>46</v>
      </c>
      <c r="E272" t="s">
        <v>53</v>
      </c>
      <c r="H272" s="2" t="s">
        <v>48</v>
      </c>
      <c r="I272" s="2" t="s">
        <v>48</v>
      </c>
    </row>
    <row r="273" spans="1:9" ht="19.95" customHeight="1">
      <c r="A273" t="s">
        <v>41</v>
      </c>
      <c r="B273" t="s">
        <v>46</v>
      </c>
      <c r="E273" t="s">
        <v>53</v>
      </c>
      <c r="H273" s="2" t="s">
        <v>48</v>
      </c>
      <c r="I273" s="2" t="s">
        <v>48</v>
      </c>
    </row>
    <row r="274" spans="1:9" ht="19.95" customHeight="1">
      <c r="A274" t="s">
        <v>41</v>
      </c>
      <c r="B274" t="s">
        <v>46</v>
      </c>
      <c r="E274" t="s">
        <v>53</v>
      </c>
      <c r="H274" s="2" t="s">
        <v>48</v>
      </c>
      <c r="I274" s="2" t="s">
        <v>48</v>
      </c>
    </row>
    <row r="275" spans="1:9" ht="19.95" customHeight="1">
      <c r="A275" t="s">
        <v>41</v>
      </c>
      <c r="B275" t="s">
        <v>41</v>
      </c>
      <c r="E275" t="s">
        <v>55</v>
      </c>
      <c r="H275" s="2" t="s">
        <v>48</v>
      </c>
      <c r="I275" s="2" t="s">
        <v>48</v>
      </c>
    </row>
    <row r="276" spans="1:9" ht="19.95" customHeight="1">
      <c r="A276" t="s">
        <v>41</v>
      </c>
      <c r="B276" t="s">
        <v>41</v>
      </c>
      <c r="E276" t="s">
        <v>55</v>
      </c>
      <c r="H276" s="2" t="s">
        <v>48</v>
      </c>
      <c r="I276" s="2" t="s">
        <v>48</v>
      </c>
    </row>
    <row r="277" spans="1:9" ht="19.95" customHeight="1">
      <c r="A277" t="s">
        <v>41</v>
      </c>
      <c r="B277" t="s">
        <v>46</v>
      </c>
      <c r="E277" t="s">
        <v>54</v>
      </c>
      <c r="H277" s="2" t="s">
        <v>48</v>
      </c>
      <c r="I277" s="2" t="s">
        <v>48</v>
      </c>
    </row>
    <row r="278" spans="1:9" ht="19.95" customHeight="1">
      <c r="A278" t="s">
        <v>41</v>
      </c>
      <c r="B278" t="s">
        <v>46</v>
      </c>
      <c r="E278" t="s">
        <v>53</v>
      </c>
      <c r="H278" s="2" t="s">
        <v>48</v>
      </c>
      <c r="I278" s="2" t="s">
        <v>48</v>
      </c>
    </row>
    <row r="279" spans="1:9" ht="19.95" customHeight="1">
      <c r="A279" t="s">
        <v>41</v>
      </c>
      <c r="B279" t="s">
        <v>46</v>
      </c>
      <c r="E279" t="s">
        <v>54</v>
      </c>
      <c r="H279" s="2" t="s">
        <v>48</v>
      </c>
      <c r="I279" s="2" t="s">
        <v>48</v>
      </c>
    </row>
    <row r="280" spans="1:9" ht="19.95" customHeight="1">
      <c r="A280" t="s">
        <v>41</v>
      </c>
      <c r="B280" t="s">
        <v>41</v>
      </c>
      <c r="E280" t="s">
        <v>54</v>
      </c>
      <c r="H280" s="2" t="s">
        <v>48</v>
      </c>
      <c r="I280" s="2" t="s">
        <v>48</v>
      </c>
    </row>
    <row r="281" spans="1:9" ht="19.95" customHeight="1">
      <c r="A281" t="s">
        <v>41</v>
      </c>
      <c r="B281" t="s">
        <v>41</v>
      </c>
      <c r="E281" t="s">
        <v>55</v>
      </c>
      <c r="H281" s="2" t="s">
        <v>48</v>
      </c>
      <c r="I281" s="2" t="s">
        <v>48</v>
      </c>
    </row>
    <row r="282" spans="1:9" ht="19.95" customHeight="1">
      <c r="A282" t="s">
        <v>41</v>
      </c>
      <c r="B282" t="s">
        <v>41</v>
      </c>
      <c r="E282" t="s">
        <v>54</v>
      </c>
      <c r="H282" s="2" t="s">
        <v>48</v>
      </c>
      <c r="I282" s="2" t="s">
        <v>48</v>
      </c>
    </row>
    <row r="283" spans="1:9" ht="19.95" customHeight="1">
      <c r="A283" t="s">
        <v>41</v>
      </c>
      <c r="B283" t="s">
        <v>41</v>
      </c>
      <c r="E283" t="s">
        <v>55</v>
      </c>
      <c r="H283" s="2" t="s">
        <v>48</v>
      </c>
      <c r="I283" s="2" t="s">
        <v>48</v>
      </c>
    </row>
    <row r="284" spans="1:9" ht="19.95" customHeight="1">
      <c r="A284" t="s">
        <v>41</v>
      </c>
      <c r="B284" t="s">
        <v>41</v>
      </c>
      <c r="E284" t="s">
        <v>55</v>
      </c>
      <c r="H284" s="2" t="s">
        <v>48</v>
      </c>
      <c r="I284" s="2" t="s">
        <v>48</v>
      </c>
    </row>
    <row r="285" spans="1:9" ht="19.95" customHeight="1">
      <c r="A285" t="s">
        <v>41</v>
      </c>
      <c r="B285" t="s">
        <v>41</v>
      </c>
      <c r="E285" t="s">
        <v>54</v>
      </c>
      <c r="H285" s="2" t="s">
        <v>48</v>
      </c>
      <c r="I285" s="2" t="s">
        <v>48</v>
      </c>
    </row>
    <row r="286" spans="1:9" ht="19.95" customHeight="1">
      <c r="A286" t="s">
        <v>41</v>
      </c>
      <c r="B286" t="s">
        <v>46</v>
      </c>
      <c r="E286" t="s">
        <v>55</v>
      </c>
      <c r="H286" s="2" t="s">
        <v>48</v>
      </c>
      <c r="I286" s="2" t="s">
        <v>48</v>
      </c>
    </row>
    <row r="287" spans="1:9" ht="19.95" customHeight="1">
      <c r="A287" t="s">
        <v>41</v>
      </c>
      <c r="B287" t="s">
        <v>41</v>
      </c>
      <c r="E287" t="s">
        <v>54</v>
      </c>
      <c r="H287" s="2" t="s">
        <v>48</v>
      </c>
      <c r="I287" s="2" t="s">
        <v>48</v>
      </c>
    </row>
    <row r="288" spans="1:9" ht="19.95" customHeight="1">
      <c r="A288" t="s">
        <v>41</v>
      </c>
      <c r="B288" t="s">
        <v>41</v>
      </c>
      <c r="E288" t="s">
        <v>53</v>
      </c>
      <c r="H288" s="2" t="s">
        <v>48</v>
      </c>
      <c r="I288" s="2" t="s">
        <v>48</v>
      </c>
    </row>
    <row r="289" spans="1:9" ht="19.95" customHeight="1">
      <c r="A289" t="s">
        <v>41</v>
      </c>
      <c r="B289" t="s">
        <v>41</v>
      </c>
      <c r="E289" t="s">
        <v>53</v>
      </c>
      <c r="H289" s="2" t="s">
        <v>48</v>
      </c>
      <c r="I289" s="2" t="s">
        <v>48</v>
      </c>
    </row>
    <row r="290" spans="1:9" ht="19.95" customHeight="1">
      <c r="A290" t="s">
        <v>50</v>
      </c>
      <c r="B290" t="s">
        <v>50</v>
      </c>
      <c r="E290" t="s">
        <v>53</v>
      </c>
      <c r="H290" s="2">
        <v>42720</v>
      </c>
      <c r="I290" s="2" t="s">
        <v>48</v>
      </c>
    </row>
    <row r="291" spans="1:9" ht="19.95" customHeight="1">
      <c r="A291" t="s">
        <v>50</v>
      </c>
      <c r="B291" t="s">
        <v>46</v>
      </c>
      <c r="E291" t="s">
        <v>54</v>
      </c>
      <c r="H291" s="2" t="s">
        <v>48</v>
      </c>
      <c r="I291" s="2" t="s">
        <v>48</v>
      </c>
    </row>
    <row r="292" spans="1:9" ht="19.95" customHeight="1">
      <c r="A292" t="s">
        <v>50</v>
      </c>
      <c r="B292" t="s">
        <v>46</v>
      </c>
      <c r="E292" t="s">
        <v>53</v>
      </c>
      <c r="H292" s="2" t="s">
        <v>48</v>
      </c>
      <c r="I292" s="2" t="s">
        <v>48</v>
      </c>
    </row>
    <row r="293" spans="1:9" ht="19.95" customHeight="1">
      <c r="A293" t="s">
        <v>50</v>
      </c>
      <c r="B293" t="s">
        <v>46</v>
      </c>
      <c r="E293" t="s">
        <v>53</v>
      </c>
      <c r="H293" s="2" t="s">
        <v>48</v>
      </c>
      <c r="I293" s="2" t="s">
        <v>48</v>
      </c>
    </row>
    <row r="294" spans="1:9" ht="19.95" customHeight="1">
      <c r="A294" t="s">
        <v>50</v>
      </c>
      <c r="B294" t="s">
        <v>46</v>
      </c>
      <c r="E294" t="s">
        <v>53</v>
      </c>
      <c r="H294" s="2" t="s">
        <v>48</v>
      </c>
      <c r="I294" s="2" t="s">
        <v>48</v>
      </c>
    </row>
    <row r="295" spans="1:9" ht="19.95" customHeight="1">
      <c r="A295" t="s">
        <v>50</v>
      </c>
      <c r="B295" t="s">
        <v>50</v>
      </c>
      <c r="E295" t="s">
        <v>55</v>
      </c>
      <c r="H295" s="2" t="s">
        <v>48</v>
      </c>
      <c r="I295" s="2" t="s">
        <v>48</v>
      </c>
    </row>
    <row r="296" spans="1:9" ht="19.95" customHeight="1">
      <c r="A296" t="s">
        <v>50</v>
      </c>
      <c r="B296" t="s">
        <v>46</v>
      </c>
      <c r="E296" t="s">
        <v>53</v>
      </c>
      <c r="H296" s="2" t="s">
        <v>48</v>
      </c>
      <c r="I296" s="2" t="s">
        <v>48</v>
      </c>
    </row>
    <row r="297" spans="1:9" ht="19.95" customHeight="1">
      <c r="A297" t="s">
        <v>50</v>
      </c>
      <c r="B297" t="s">
        <v>50</v>
      </c>
      <c r="E297" t="s">
        <v>55</v>
      </c>
      <c r="H297" s="2">
        <v>42766</v>
      </c>
      <c r="I297" s="2">
        <v>42766</v>
      </c>
    </row>
    <row r="298" spans="1:9" ht="19.95" customHeight="1">
      <c r="A298" t="s">
        <v>50</v>
      </c>
      <c r="B298" t="s">
        <v>46</v>
      </c>
      <c r="E298" t="s">
        <v>53</v>
      </c>
      <c r="H298" s="2" t="s">
        <v>48</v>
      </c>
      <c r="I298" s="2" t="s">
        <v>48</v>
      </c>
    </row>
    <row r="299" spans="1:9" ht="19.95" customHeight="1">
      <c r="A299" t="s">
        <v>50</v>
      </c>
      <c r="B299" t="s">
        <v>46</v>
      </c>
      <c r="E299" t="s">
        <v>53</v>
      </c>
      <c r="H299" s="2">
        <v>42854</v>
      </c>
      <c r="I299" s="2">
        <v>42855</v>
      </c>
    </row>
    <row r="300" spans="1:9" ht="19.95" customHeight="1">
      <c r="A300" t="s">
        <v>50</v>
      </c>
      <c r="B300" t="s">
        <v>46</v>
      </c>
      <c r="E300" t="s">
        <v>53</v>
      </c>
      <c r="H300" s="2" t="s">
        <v>48</v>
      </c>
      <c r="I300" s="2" t="s">
        <v>48</v>
      </c>
    </row>
    <row r="301" spans="1:9" ht="19.95" customHeight="1">
      <c r="A301" t="s">
        <v>50</v>
      </c>
      <c r="B301" t="s">
        <v>50</v>
      </c>
      <c r="E301" t="s">
        <v>53</v>
      </c>
      <c r="H301" s="2" t="s">
        <v>48</v>
      </c>
      <c r="I301" s="2" t="s">
        <v>48</v>
      </c>
    </row>
    <row r="302" spans="1:9" ht="19.95" customHeight="1">
      <c r="A302" t="s">
        <v>50</v>
      </c>
      <c r="B302" t="s">
        <v>50</v>
      </c>
      <c r="E302" t="s">
        <v>53</v>
      </c>
      <c r="H302" s="2" t="s">
        <v>48</v>
      </c>
      <c r="I302" s="2" t="s">
        <v>48</v>
      </c>
    </row>
    <row r="303" spans="1:9" ht="19.95" customHeight="1">
      <c r="A303" t="s">
        <v>50</v>
      </c>
      <c r="B303" t="s">
        <v>50</v>
      </c>
      <c r="E303" t="s">
        <v>53</v>
      </c>
      <c r="H303" s="2" t="s">
        <v>48</v>
      </c>
      <c r="I303" s="2" t="s">
        <v>48</v>
      </c>
    </row>
    <row r="304" spans="1:9" ht="19.95" customHeight="1">
      <c r="A304" t="s">
        <v>50</v>
      </c>
      <c r="B304" t="s">
        <v>50</v>
      </c>
      <c r="E304" t="s">
        <v>55</v>
      </c>
      <c r="H304" s="2" t="s">
        <v>48</v>
      </c>
      <c r="I304" s="2" t="s">
        <v>48</v>
      </c>
    </row>
    <row r="305" spans="1:9" ht="19.95" customHeight="1">
      <c r="A305" t="s">
        <v>50</v>
      </c>
      <c r="B305" t="s">
        <v>46</v>
      </c>
      <c r="E305" t="s">
        <v>53</v>
      </c>
      <c r="H305" s="2" t="s">
        <v>48</v>
      </c>
      <c r="I305" s="2" t="s">
        <v>48</v>
      </c>
    </row>
    <row r="306" spans="1:9" ht="19.95" customHeight="1">
      <c r="A306" t="s">
        <v>50</v>
      </c>
      <c r="B306" t="s">
        <v>46</v>
      </c>
      <c r="E306" t="s">
        <v>53</v>
      </c>
      <c r="H306" s="2" t="s">
        <v>48</v>
      </c>
      <c r="I306" s="2" t="s">
        <v>48</v>
      </c>
    </row>
    <row r="307" spans="1:9" ht="19.95" customHeight="1">
      <c r="A307" t="s">
        <v>50</v>
      </c>
      <c r="B307" t="s">
        <v>46</v>
      </c>
      <c r="E307" t="s">
        <v>53</v>
      </c>
      <c r="H307" s="2" t="s">
        <v>48</v>
      </c>
      <c r="I307" s="2" t="s">
        <v>48</v>
      </c>
    </row>
    <row r="308" spans="1:9" ht="19.95" customHeight="1">
      <c r="A308" t="s">
        <v>50</v>
      </c>
      <c r="B308" t="s">
        <v>46</v>
      </c>
      <c r="E308" t="s">
        <v>53</v>
      </c>
      <c r="H308" s="2" t="s">
        <v>48</v>
      </c>
      <c r="I308" s="2" t="s">
        <v>48</v>
      </c>
    </row>
    <row r="309" spans="1:9" ht="19.95" customHeight="1">
      <c r="A309" t="s">
        <v>50</v>
      </c>
      <c r="B309" t="s">
        <v>50</v>
      </c>
      <c r="E309" t="s">
        <v>53</v>
      </c>
      <c r="H309" s="2" t="s">
        <v>48</v>
      </c>
      <c r="I309" s="2" t="s">
        <v>48</v>
      </c>
    </row>
    <row r="310" spans="1:9" ht="19.95" customHeight="1">
      <c r="A310" t="s">
        <v>50</v>
      </c>
      <c r="B310" t="s">
        <v>46</v>
      </c>
      <c r="E310" t="s">
        <v>53</v>
      </c>
      <c r="H310" s="2">
        <v>42830</v>
      </c>
      <c r="I310" s="2" t="s">
        <v>48</v>
      </c>
    </row>
    <row r="311" spans="1:9" ht="19.95" customHeight="1">
      <c r="A311" t="s">
        <v>50</v>
      </c>
      <c r="B311" t="s">
        <v>50</v>
      </c>
      <c r="E311" t="s">
        <v>53</v>
      </c>
      <c r="H311" s="2" t="s">
        <v>48</v>
      </c>
      <c r="I311" s="2" t="s">
        <v>48</v>
      </c>
    </row>
    <row r="312" spans="1:9" ht="19.95" customHeight="1">
      <c r="A312" t="s">
        <v>50</v>
      </c>
      <c r="B312" t="s">
        <v>50</v>
      </c>
      <c r="E312" t="s">
        <v>53</v>
      </c>
      <c r="H312" s="2" t="s">
        <v>48</v>
      </c>
      <c r="I312" s="2" t="s">
        <v>48</v>
      </c>
    </row>
    <row r="313" spans="1:9" ht="19.95" customHeight="1">
      <c r="A313" t="s">
        <v>50</v>
      </c>
      <c r="B313" t="s">
        <v>46</v>
      </c>
      <c r="E313" t="s">
        <v>53</v>
      </c>
      <c r="H313" s="2" t="s">
        <v>48</v>
      </c>
      <c r="I313" s="2" t="s">
        <v>48</v>
      </c>
    </row>
    <row r="314" spans="1:9" ht="19.95" customHeight="1">
      <c r="A314" t="s">
        <v>50</v>
      </c>
      <c r="B314" t="s">
        <v>46</v>
      </c>
      <c r="E314" t="s">
        <v>53</v>
      </c>
      <c r="H314" s="2" t="s">
        <v>48</v>
      </c>
      <c r="I314" s="2" t="s">
        <v>48</v>
      </c>
    </row>
    <row r="315" spans="1:9" ht="19.95" customHeight="1">
      <c r="A315" t="s">
        <v>50</v>
      </c>
      <c r="B315" t="s">
        <v>46</v>
      </c>
      <c r="E315" t="s">
        <v>53</v>
      </c>
      <c r="H315" s="2" t="s">
        <v>48</v>
      </c>
      <c r="I315" s="2" t="s">
        <v>48</v>
      </c>
    </row>
    <row r="316" spans="1:9" ht="19.95" customHeight="1">
      <c r="A316" t="s">
        <v>50</v>
      </c>
      <c r="B316" t="s">
        <v>50</v>
      </c>
      <c r="E316" t="s">
        <v>55</v>
      </c>
      <c r="H316" s="2">
        <v>42822</v>
      </c>
      <c r="I316" s="2">
        <v>42825</v>
      </c>
    </row>
    <row r="317" spans="1:9" ht="19.95" customHeight="1">
      <c r="A317" t="s">
        <v>50</v>
      </c>
      <c r="B317" t="s">
        <v>46</v>
      </c>
      <c r="E317" t="s">
        <v>53</v>
      </c>
      <c r="H317" s="2" t="s">
        <v>48</v>
      </c>
      <c r="I317" s="2" t="s">
        <v>48</v>
      </c>
    </row>
    <row r="318" spans="1:9" ht="19.95" customHeight="1">
      <c r="A318" t="s">
        <v>50</v>
      </c>
      <c r="B318" t="s">
        <v>50</v>
      </c>
      <c r="E318" t="s">
        <v>55</v>
      </c>
      <c r="H318" s="2" t="s">
        <v>48</v>
      </c>
      <c r="I318" s="2" t="s">
        <v>48</v>
      </c>
    </row>
    <row r="319" spans="1:9" ht="19.95" customHeight="1">
      <c r="A319" t="s">
        <v>50</v>
      </c>
      <c r="B319" t="s">
        <v>46</v>
      </c>
      <c r="E319" t="s">
        <v>55</v>
      </c>
      <c r="H319" s="2" t="s">
        <v>48</v>
      </c>
      <c r="I319" s="2" t="s">
        <v>48</v>
      </c>
    </row>
    <row r="320" spans="1:9" ht="19.95" customHeight="1">
      <c r="A320" t="s">
        <v>50</v>
      </c>
      <c r="B320" t="s">
        <v>50</v>
      </c>
      <c r="E320" t="s">
        <v>55</v>
      </c>
      <c r="H320" s="2" t="s">
        <v>48</v>
      </c>
      <c r="I320" s="2" t="s">
        <v>48</v>
      </c>
    </row>
    <row r="321" spans="1:9" ht="19.95" customHeight="1">
      <c r="A321" t="s">
        <v>50</v>
      </c>
      <c r="B321" t="s">
        <v>50</v>
      </c>
      <c r="E321" t="s">
        <v>55</v>
      </c>
      <c r="H321" s="2" t="s">
        <v>48</v>
      </c>
      <c r="I321" s="2" t="s">
        <v>48</v>
      </c>
    </row>
    <row r="322" spans="1:9" ht="19.95" customHeight="1">
      <c r="A322" t="s">
        <v>50</v>
      </c>
      <c r="B322" t="s">
        <v>46</v>
      </c>
      <c r="E322" t="s">
        <v>54</v>
      </c>
      <c r="H322" s="2" t="s">
        <v>48</v>
      </c>
      <c r="I322" s="2" t="s">
        <v>48</v>
      </c>
    </row>
    <row r="323" spans="1:9" ht="19.95" customHeight="1">
      <c r="A323" t="s">
        <v>50</v>
      </c>
      <c r="B323" t="s">
        <v>46</v>
      </c>
      <c r="E323" t="s">
        <v>53</v>
      </c>
      <c r="H323" s="2" t="s">
        <v>48</v>
      </c>
      <c r="I323" s="2" t="s">
        <v>48</v>
      </c>
    </row>
    <row r="324" spans="1:9" ht="19.95" customHeight="1">
      <c r="A324" t="s">
        <v>50</v>
      </c>
      <c r="B324" t="s">
        <v>46</v>
      </c>
      <c r="E324" t="s">
        <v>55</v>
      </c>
      <c r="H324" s="2">
        <v>42886</v>
      </c>
      <c r="I324" s="2">
        <v>42886</v>
      </c>
    </row>
    <row r="325" spans="1:9">
      <c r="A325" t="s">
        <v>50</v>
      </c>
      <c r="B325" t="s">
        <v>46</v>
      </c>
      <c r="E325" t="s">
        <v>53</v>
      </c>
      <c r="H325" s="2" t="s">
        <v>48</v>
      </c>
      <c r="I325" s="2" t="s">
        <v>48</v>
      </c>
    </row>
    <row r="326" spans="1:9">
      <c r="A326" t="s">
        <v>50</v>
      </c>
      <c r="B326" t="s">
        <v>50</v>
      </c>
      <c r="E326" t="s">
        <v>53</v>
      </c>
      <c r="H326" s="2">
        <v>42905</v>
      </c>
      <c r="I326" s="2">
        <v>42916</v>
      </c>
    </row>
    <row r="327" spans="1:9">
      <c r="A327" t="s">
        <v>50</v>
      </c>
      <c r="B327" t="s">
        <v>50</v>
      </c>
      <c r="E327" t="s">
        <v>53</v>
      </c>
      <c r="H327" s="2" t="s">
        <v>48</v>
      </c>
      <c r="I327" s="2" t="s">
        <v>48</v>
      </c>
    </row>
    <row r="328" spans="1:9">
      <c r="A328" t="s">
        <v>50</v>
      </c>
      <c r="B328" t="s">
        <v>46</v>
      </c>
      <c r="E328" t="s">
        <v>53</v>
      </c>
      <c r="H328" s="2" t="s">
        <v>48</v>
      </c>
      <c r="I328" s="2" t="s">
        <v>48</v>
      </c>
    </row>
    <row r="329" spans="1:9">
      <c r="A329" t="s">
        <v>50</v>
      </c>
      <c r="B329" t="s">
        <v>46</v>
      </c>
      <c r="E329" t="s">
        <v>54</v>
      </c>
      <c r="H329" s="2" t="s">
        <v>48</v>
      </c>
      <c r="I329" s="2" t="s">
        <v>48</v>
      </c>
    </row>
    <row r="330" spans="1:9">
      <c r="A330" t="s">
        <v>50</v>
      </c>
      <c r="B330" t="s">
        <v>50</v>
      </c>
      <c r="E330" t="s">
        <v>55</v>
      </c>
      <c r="H330" s="2" t="s">
        <v>48</v>
      </c>
      <c r="I330" s="2" t="s">
        <v>48</v>
      </c>
    </row>
    <row r="331" spans="1:9">
      <c r="A331" t="s">
        <v>50</v>
      </c>
      <c r="B331" t="s">
        <v>50</v>
      </c>
      <c r="E331" t="s">
        <v>55</v>
      </c>
      <c r="H331" s="2" t="s">
        <v>48</v>
      </c>
      <c r="I331" s="2" t="s">
        <v>48</v>
      </c>
    </row>
    <row r="332" spans="1:9">
      <c r="A332" t="s">
        <v>50</v>
      </c>
      <c r="B332" t="s">
        <v>46</v>
      </c>
      <c r="E332" t="s">
        <v>54</v>
      </c>
      <c r="H332" s="2" t="s">
        <v>48</v>
      </c>
      <c r="I332" s="2" t="s">
        <v>48</v>
      </c>
    </row>
    <row r="333" spans="1:9">
      <c r="A333" t="s">
        <v>50</v>
      </c>
      <c r="B333" t="s">
        <v>50</v>
      </c>
      <c r="E333" t="s">
        <v>55</v>
      </c>
      <c r="H333" s="2" t="s">
        <v>48</v>
      </c>
      <c r="I333" s="2" t="s">
        <v>48</v>
      </c>
    </row>
    <row r="334" spans="1:9">
      <c r="A334" t="s">
        <v>50</v>
      </c>
      <c r="B334" t="s">
        <v>46</v>
      </c>
      <c r="E334" t="s">
        <v>53</v>
      </c>
      <c r="H334" s="2" t="s">
        <v>48</v>
      </c>
      <c r="I334" s="2" t="s">
        <v>48</v>
      </c>
    </row>
    <row r="335" spans="1:9">
      <c r="A335" t="s">
        <v>50</v>
      </c>
      <c r="B335" t="s">
        <v>46</v>
      </c>
      <c r="E335" t="s">
        <v>55</v>
      </c>
      <c r="H335" s="2">
        <v>42947</v>
      </c>
      <c r="I335" s="2">
        <v>42947</v>
      </c>
    </row>
    <row r="336" spans="1:9">
      <c r="A336" t="s">
        <v>50</v>
      </c>
      <c r="B336" t="s">
        <v>50</v>
      </c>
      <c r="E336" t="s">
        <v>53</v>
      </c>
      <c r="H336" s="2" t="s">
        <v>48</v>
      </c>
      <c r="I336" s="2" t="s">
        <v>48</v>
      </c>
    </row>
    <row r="337" spans="1:9">
      <c r="A337" t="s">
        <v>50</v>
      </c>
      <c r="B337" t="s">
        <v>46</v>
      </c>
      <c r="E337" t="s">
        <v>53</v>
      </c>
      <c r="H337" s="2" t="s">
        <v>48</v>
      </c>
      <c r="I337" s="2" t="s">
        <v>48</v>
      </c>
    </row>
    <row r="338" spans="1:9">
      <c r="A338" t="s">
        <v>50</v>
      </c>
      <c r="B338" t="s">
        <v>46</v>
      </c>
      <c r="E338" t="s">
        <v>53</v>
      </c>
      <c r="H338" s="2" t="s">
        <v>48</v>
      </c>
      <c r="I338" s="2" t="s">
        <v>48</v>
      </c>
    </row>
    <row r="339" spans="1:9">
      <c r="A339" t="s">
        <v>50</v>
      </c>
      <c r="B339" t="s">
        <v>46</v>
      </c>
      <c r="E339" t="s">
        <v>53</v>
      </c>
      <c r="H339" s="2" t="s">
        <v>48</v>
      </c>
      <c r="I339" s="2" t="s">
        <v>48</v>
      </c>
    </row>
    <row r="340" spans="1:9">
      <c r="A340" t="s">
        <v>50</v>
      </c>
      <c r="B340" t="s">
        <v>50</v>
      </c>
      <c r="E340" t="s">
        <v>53</v>
      </c>
      <c r="H340" s="2" t="s">
        <v>48</v>
      </c>
      <c r="I340" s="2" t="s">
        <v>48</v>
      </c>
    </row>
    <row r="341" spans="1:9">
      <c r="A341" t="s">
        <v>50</v>
      </c>
      <c r="B341" t="s">
        <v>50</v>
      </c>
      <c r="E341" t="s">
        <v>53</v>
      </c>
      <c r="H341" s="2" t="s">
        <v>48</v>
      </c>
      <c r="I341" s="2" t="s">
        <v>48</v>
      </c>
    </row>
    <row r="342" spans="1:9">
      <c r="A342" t="s">
        <v>50</v>
      </c>
      <c r="B342" t="s">
        <v>50</v>
      </c>
      <c r="E342" t="s">
        <v>53</v>
      </c>
      <c r="H342" s="2" t="s">
        <v>48</v>
      </c>
      <c r="I342" s="2" t="s">
        <v>48</v>
      </c>
    </row>
    <row r="343" spans="1:9">
      <c r="A343" t="s">
        <v>50</v>
      </c>
      <c r="B343" t="s">
        <v>50</v>
      </c>
      <c r="E343" t="s">
        <v>53</v>
      </c>
      <c r="H343" s="2" t="s">
        <v>48</v>
      </c>
      <c r="I343" s="2" t="s">
        <v>48</v>
      </c>
    </row>
    <row r="344" spans="1:9">
      <c r="A344" t="s">
        <v>50</v>
      </c>
      <c r="B344" t="s">
        <v>46</v>
      </c>
      <c r="E344" t="s">
        <v>53</v>
      </c>
      <c r="H344" s="2" t="s">
        <v>48</v>
      </c>
      <c r="I344" s="2" t="s">
        <v>48</v>
      </c>
    </row>
    <row r="345" spans="1:9">
      <c r="A345" t="s">
        <v>50</v>
      </c>
      <c r="B345" t="s">
        <v>46</v>
      </c>
      <c r="E345" t="s">
        <v>53</v>
      </c>
      <c r="H345" s="2" t="s">
        <v>48</v>
      </c>
      <c r="I345" s="2" t="s">
        <v>48</v>
      </c>
    </row>
    <row r="346" spans="1:9">
      <c r="A346" t="s">
        <v>50</v>
      </c>
      <c r="B346" t="s">
        <v>46</v>
      </c>
      <c r="E346" t="s">
        <v>53</v>
      </c>
      <c r="H346" s="2" t="s">
        <v>48</v>
      </c>
      <c r="I346" s="2" t="s">
        <v>48</v>
      </c>
    </row>
    <row r="347" spans="1:9">
      <c r="A347" t="s">
        <v>50</v>
      </c>
      <c r="B347" t="s">
        <v>50</v>
      </c>
      <c r="E347" t="s">
        <v>53</v>
      </c>
      <c r="H347" s="2" t="s">
        <v>48</v>
      </c>
      <c r="I347" s="2" t="s">
        <v>48</v>
      </c>
    </row>
    <row r="348" spans="1:9">
      <c r="A348" t="s">
        <v>50</v>
      </c>
      <c r="B348" t="s">
        <v>50</v>
      </c>
      <c r="E348" t="s">
        <v>54</v>
      </c>
      <c r="H348" s="2" t="s">
        <v>48</v>
      </c>
      <c r="I348" s="2" t="s">
        <v>48</v>
      </c>
    </row>
    <row r="349" spans="1:9">
      <c r="A349" t="s">
        <v>50</v>
      </c>
      <c r="B349" t="s">
        <v>46</v>
      </c>
      <c r="E349" t="s">
        <v>54</v>
      </c>
      <c r="H349" s="2" t="s">
        <v>48</v>
      </c>
      <c r="I349" s="2" t="s">
        <v>48</v>
      </c>
    </row>
    <row r="350" spans="1:9">
      <c r="A350" t="s">
        <v>50</v>
      </c>
      <c r="B350" t="s">
        <v>50</v>
      </c>
      <c r="E350" t="s">
        <v>53</v>
      </c>
      <c r="H350" s="2" t="s">
        <v>48</v>
      </c>
      <c r="I350" s="2" t="s">
        <v>48</v>
      </c>
    </row>
    <row r="351" spans="1:9">
      <c r="A351" t="s">
        <v>50</v>
      </c>
      <c r="B351" t="s">
        <v>50</v>
      </c>
      <c r="E351" t="s">
        <v>53</v>
      </c>
      <c r="H351" s="2" t="s">
        <v>48</v>
      </c>
      <c r="I351" s="2" t="s">
        <v>48</v>
      </c>
    </row>
    <row r="352" spans="1:9">
      <c r="A352" t="s">
        <v>50</v>
      </c>
      <c r="B352" t="s">
        <v>46</v>
      </c>
      <c r="E352" t="s">
        <v>53</v>
      </c>
      <c r="H352" s="2" t="s">
        <v>48</v>
      </c>
      <c r="I352" s="2" t="s">
        <v>48</v>
      </c>
    </row>
    <row r="353" spans="1:9">
      <c r="A353" t="s">
        <v>50</v>
      </c>
      <c r="B353" t="s">
        <v>46</v>
      </c>
      <c r="E353" t="s">
        <v>54</v>
      </c>
      <c r="H353" s="2" t="s">
        <v>48</v>
      </c>
      <c r="I353" s="2" t="s">
        <v>48</v>
      </c>
    </row>
    <row r="354" spans="1:9">
      <c r="A354" t="s">
        <v>50</v>
      </c>
      <c r="B354" t="s">
        <v>46</v>
      </c>
      <c r="E354" t="s">
        <v>53</v>
      </c>
      <c r="H354" s="2">
        <v>43008</v>
      </c>
      <c r="I354" s="2">
        <v>43008</v>
      </c>
    </row>
    <row r="355" spans="1:9">
      <c r="A355" t="s">
        <v>50</v>
      </c>
      <c r="B355" t="s">
        <v>46</v>
      </c>
      <c r="E355" t="s">
        <v>54</v>
      </c>
      <c r="H355" s="2" t="s">
        <v>48</v>
      </c>
      <c r="I355" s="2" t="s">
        <v>48</v>
      </c>
    </row>
    <row r="356" spans="1:9">
      <c r="A356" t="s">
        <v>50</v>
      </c>
      <c r="B356" t="s">
        <v>50</v>
      </c>
      <c r="E356" t="s">
        <v>53</v>
      </c>
      <c r="H356" s="2" t="s">
        <v>48</v>
      </c>
      <c r="I356" s="2" t="s">
        <v>48</v>
      </c>
    </row>
    <row r="357" spans="1:9">
      <c r="A357" t="s">
        <v>50</v>
      </c>
      <c r="B357" t="s">
        <v>50</v>
      </c>
      <c r="E357" t="s">
        <v>53</v>
      </c>
      <c r="H357" s="2" t="s">
        <v>48</v>
      </c>
      <c r="I357" s="2" t="s">
        <v>48</v>
      </c>
    </row>
    <row r="358" spans="1:9">
      <c r="A358" t="s">
        <v>50</v>
      </c>
      <c r="B358" t="s">
        <v>46</v>
      </c>
      <c r="E358" t="s">
        <v>53</v>
      </c>
      <c r="H358" s="2">
        <v>43029</v>
      </c>
      <c r="I358" s="2">
        <v>43028</v>
      </c>
    </row>
    <row r="359" spans="1:9">
      <c r="A359" t="s">
        <v>50</v>
      </c>
      <c r="B359" t="s">
        <v>46</v>
      </c>
      <c r="E359" t="s">
        <v>53</v>
      </c>
      <c r="H359" s="2" t="s">
        <v>48</v>
      </c>
      <c r="I359" s="2" t="s">
        <v>48</v>
      </c>
    </row>
    <row r="360" spans="1:9">
      <c r="A360" t="s">
        <v>50</v>
      </c>
      <c r="B360" t="s">
        <v>50</v>
      </c>
      <c r="E360" t="s">
        <v>55</v>
      </c>
      <c r="H360" s="2">
        <v>43004</v>
      </c>
      <c r="I360" s="2">
        <v>43008</v>
      </c>
    </row>
    <row r="361" spans="1:9">
      <c r="A361" t="s">
        <v>50</v>
      </c>
      <c r="B361" t="s">
        <v>50</v>
      </c>
      <c r="E361" t="s">
        <v>55</v>
      </c>
      <c r="H361" s="2" t="s">
        <v>48</v>
      </c>
      <c r="I361" s="2" t="s">
        <v>48</v>
      </c>
    </row>
    <row r="362" spans="1:9">
      <c r="A362" t="s">
        <v>50</v>
      </c>
      <c r="B362" t="s">
        <v>50</v>
      </c>
      <c r="E362" t="s">
        <v>54</v>
      </c>
      <c r="H362" s="2" t="s">
        <v>48</v>
      </c>
      <c r="I362" s="2" t="s">
        <v>48</v>
      </c>
    </row>
    <row r="363" spans="1:9">
      <c r="A363" t="s">
        <v>50</v>
      </c>
      <c r="B363" t="s">
        <v>46</v>
      </c>
      <c r="E363" t="s">
        <v>54</v>
      </c>
      <c r="H363" s="2" t="s">
        <v>48</v>
      </c>
      <c r="I363" s="2" t="s">
        <v>48</v>
      </c>
    </row>
    <row r="364" spans="1:9">
      <c r="A364" t="s">
        <v>50</v>
      </c>
      <c r="B364" t="s">
        <v>46</v>
      </c>
      <c r="E364" t="s">
        <v>55</v>
      </c>
      <c r="H364" s="2" t="s">
        <v>48</v>
      </c>
      <c r="I364" s="2" t="s">
        <v>48</v>
      </c>
    </row>
    <row r="365" spans="1:9">
      <c r="A365" t="s">
        <v>50</v>
      </c>
      <c r="B365" t="s">
        <v>50</v>
      </c>
      <c r="E365" t="s">
        <v>55</v>
      </c>
      <c r="H365" s="2" t="s">
        <v>48</v>
      </c>
      <c r="I365" s="2" t="s">
        <v>48</v>
      </c>
    </row>
    <row r="366" spans="1:9">
      <c r="A366" t="s">
        <v>51</v>
      </c>
      <c r="B366" t="s">
        <v>46</v>
      </c>
      <c r="E366" t="s">
        <v>55</v>
      </c>
      <c r="H366" s="2">
        <v>42766</v>
      </c>
      <c r="I366" s="2">
        <v>42766</v>
      </c>
    </row>
    <row r="367" spans="1:9">
      <c r="A367" t="s">
        <v>51</v>
      </c>
      <c r="B367" t="s">
        <v>51</v>
      </c>
      <c r="E367" t="s">
        <v>55</v>
      </c>
      <c r="H367" s="2" t="s">
        <v>48</v>
      </c>
      <c r="I367" s="2" t="s">
        <v>48</v>
      </c>
    </row>
    <row r="368" spans="1:9">
      <c r="A368" t="s">
        <v>51</v>
      </c>
      <c r="B368" t="s">
        <v>51</v>
      </c>
      <c r="E368" t="s">
        <v>55</v>
      </c>
      <c r="H368" s="2" t="s">
        <v>48</v>
      </c>
      <c r="I368" s="2" t="s">
        <v>48</v>
      </c>
    </row>
    <row r="369" spans="1:9">
      <c r="A369" t="s">
        <v>51</v>
      </c>
      <c r="B369" t="s">
        <v>46</v>
      </c>
      <c r="E369" t="s">
        <v>55</v>
      </c>
      <c r="H369" s="2" t="s">
        <v>48</v>
      </c>
      <c r="I369" s="2" t="s">
        <v>48</v>
      </c>
    </row>
    <row r="370" spans="1:9">
      <c r="A370" t="s">
        <v>51</v>
      </c>
      <c r="B370" t="s">
        <v>51</v>
      </c>
      <c r="E370" t="s">
        <v>55</v>
      </c>
      <c r="H370" s="2" t="s">
        <v>48</v>
      </c>
      <c r="I370" s="2" t="s">
        <v>48</v>
      </c>
    </row>
    <row r="371" spans="1:9">
      <c r="A371" t="s">
        <v>51</v>
      </c>
      <c r="B371" t="s">
        <v>51</v>
      </c>
      <c r="E371" t="s">
        <v>55</v>
      </c>
      <c r="H371" s="2" t="s">
        <v>48</v>
      </c>
      <c r="I371" s="2" t="s">
        <v>48</v>
      </c>
    </row>
    <row r="372" spans="1:9">
      <c r="A372" t="s">
        <v>51</v>
      </c>
      <c r="B372" t="s">
        <v>46</v>
      </c>
      <c r="E372" t="s">
        <v>55</v>
      </c>
      <c r="H372" s="2" t="s">
        <v>48</v>
      </c>
      <c r="I372" s="2" t="s">
        <v>48</v>
      </c>
    </row>
    <row r="373" spans="1:9">
      <c r="A373" t="s">
        <v>51</v>
      </c>
      <c r="B373" t="s">
        <v>46</v>
      </c>
      <c r="E373" t="s">
        <v>55</v>
      </c>
      <c r="H373" s="2" t="s">
        <v>48</v>
      </c>
      <c r="I373" s="2" t="s">
        <v>48</v>
      </c>
    </row>
    <row r="374" spans="1:9">
      <c r="A374" t="s">
        <v>51</v>
      </c>
      <c r="B374" t="s">
        <v>51</v>
      </c>
      <c r="E374" t="s">
        <v>55</v>
      </c>
      <c r="H374" s="2" t="s">
        <v>48</v>
      </c>
      <c r="I374" s="2" t="s">
        <v>48</v>
      </c>
    </row>
    <row r="375" spans="1:9">
      <c r="A375" t="s">
        <v>51</v>
      </c>
      <c r="B375" t="s">
        <v>51</v>
      </c>
      <c r="E375" t="s">
        <v>55</v>
      </c>
      <c r="H375" s="2" t="s">
        <v>48</v>
      </c>
      <c r="I375" s="2" t="s">
        <v>48</v>
      </c>
    </row>
    <row r="376" spans="1:9">
      <c r="A376" t="s">
        <v>51</v>
      </c>
      <c r="B376" t="s">
        <v>51</v>
      </c>
      <c r="E376" t="s">
        <v>55</v>
      </c>
      <c r="H376" s="2" t="s">
        <v>48</v>
      </c>
      <c r="I376" s="2" t="s">
        <v>48</v>
      </c>
    </row>
    <row r="377" spans="1:9">
      <c r="A377" t="s">
        <v>51</v>
      </c>
      <c r="B377" t="s">
        <v>46</v>
      </c>
      <c r="E377" t="s">
        <v>55</v>
      </c>
      <c r="H377" s="2">
        <v>42859</v>
      </c>
      <c r="I377" s="2">
        <v>42886</v>
      </c>
    </row>
    <row r="378" spans="1:9">
      <c r="A378" t="s">
        <v>51</v>
      </c>
      <c r="B378" t="s">
        <v>46</v>
      </c>
      <c r="E378" t="s">
        <v>55</v>
      </c>
      <c r="H378" s="2" t="s">
        <v>48</v>
      </c>
      <c r="I378" s="2" t="s">
        <v>48</v>
      </c>
    </row>
    <row r="379" spans="1:9">
      <c r="A379" t="s">
        <v>51</v>
      </c>
      <c r="B379" t="s">
        <v>46</v>
      </c>
      <c r="E379" t="s">
        <v>55</v>
      </c>
      <c r="H379" s="2" t="s">
        <v>48</v>
      </c>
      <c r="I379" s="2" t="s">
        <v>48</v>
      </c>
    </row>
    <row r="380" spans="1:9">
      <c r="A380" t="s">
        <v>51</v>
      </c>
      <c r="B380" t="s">
        <v>51</v>
      </c>
      <c r="E380" t="s">
        <v>55</v>
      </c>
      <c r="H380" s="2" t="s">
        <v>48</v>
      </c>
      <c r="I380" s="2" t="s">
        <v>48</v>
      </c>
    </row>
    <row r="381" spans="1:9">
      <c r="A381" t="s">
        <v>51</v>
      </c>
      <c r="B381" t="s">
        <v>46</v>
      </c>
      <c r="E381" t="s">
        <v>55</v>
      </c>
      <c r="H381" s="2" t="s">
        <v>48</v>
      </c>
      <c r="I381" s="2" t="s">
        <v>48</v>
      </c>
    </row>
    <row r="382" spans="1:9">
      <c r="A382" t="s">
        <v>51</v>
      </c>
      <c r="B382" t="s">
        <v>51</v>
      </c>
      <c r="E382" t="s">
        <v>55</v>
      </c>
      <c r="H382" s="2" t="s">
        <v>48</v>
      </c>
      <c r="I382" s="2" t="s">
        <v>48</v>
      </c>
    </row>
    <row r="383" spans="1:9">
      <c r="A383" t="s">
        <v>51</v>
      </c>
      <c r="B383" t="s">
        <v>46</v>
      </c>
      <c r="E383" t="s">
        <v>55</v>
      </c>
      <c r="H383" s="2">
        <v>42916</v>
      </c>
      <c r="I383" s="2">
        <v>42916</v>
      </c>
    </row>
    <row r="384" spans="1:9">
      <c r="A384" t="s">
        <v>51</v>
      </c>
      <c r="B384" t="s">
        <v>46</v>
      </c>
      <c r="E384" t="s">
        <v>55</v>
      </c>
      <c r="H384" s="2" t="s">
        <v>48</v>
      </c>
      <c r="I384" s="2" t="s">
        <v>48</v>
      </c>
    </row>
    <row r="385" spans="1:9">
      <c r="A385" t="s">
        <v>51</v>
      </c>
      <c r="B385" t="s">
        <v>46</v>
      </c>
      <c r="E385" t="s">
        <v>55</v>
      </c>
      <c r="H385" s="2" t="s">
        <v>48</v>
      </c>
      <c r="I385" s="2" t="s">
        <v>48</v>
      </c>
    </row>
    <row r="386" spans="1:9">
      <c r="A386" t="s">
        <v>51</v>
      </c>
      <c r="B386" t="s">
        <v>46</v>
      </c>
      <c r="E386" t="s">
        <v>55</v>
      </c>
      <c r="H386" s="2" t="s">
        <v>48</v>
      </c>
      <c r="I386" s="2" t="s">
        <v>48</v>
      </c>
    </row>
    <row r="387" spans="1:9">
      <c r="A387" t="s">
        <v>51</v>
      </c>
      <c r="B387" t="s">
        <v>46</v>
      </c>
      <c r="E387" t="s">
        <v>55</v>
      </c>
      <c r="H387" s="2" t="s">
        <v>48</v>
      </c>
      <c r="I387" s="2" t="s">
        <v>48</v>
      </c>
    </row>
    <row r="388" spans="1:9">
      <c r="A388" t="s">
        <v>51</v>
      </c>
      <c r="B388" t="s">
        <v>51</v>
      </c>
      <c r="E388" t="s">
        <v>54</v>
      </c>
      <c r="H388" s="2" t="s">
        <v>48</v>
      </c>
      <c r="I388" s="2" t="s">
        <v>48</v>
      </c>
    </row>
    <row r="389" spans="1:9">
      <c r="A389" t="s">
        <v>51</v>
      </c>
      <c r="B389" t="s">
        <v>46</v>
      </c>
      <c r="E389" t="s">
        <v>55</v>
      </c>
      <c r="H389" s="2" t="s">
        <v>48</v>
      </c>
      <c r="I389" s="2" t="s">
        <v>48</v>
      </c>
    </row>
    <row r="390" spans="1:9">
      <c r="A390" t="s">
        <v>51</v>
      </c>
      <c r="B390" t="s">
        <v>46</v>
      </c>
      <c r="E390" t="s">
        <v>55</v>
      </c>
      <c r="H390" s="2" t="s">
        <v>48</v>
      </c>
      <c r="I390" s="2" t="s">
        <v>48</v>
      </c>
    </row>
    <row r="391" spans="1:9">
      <c r="A391" t="s">
        <v>51</v>
      </c>
      <c r="B391" t="s">
        <v>46</v>
      </c>
      <c r="E391" t="s">
        <v>55</v>
      </c>
      <c r="H391" s="2" t="s">
        <v>48</v>
      </c>
      <c r="I391" s="2" t="s">
        <v>48</v>
      </c>
    </row>
    <row r="392" spans="1:9">
      <c r="A392" t="s">
        <v>51</v>
      </c>
      <c r="B392" t="s">
        <v>46</v>
      </c>
      <c r="E392" t="s">
        <v>54</v>
      </c>
      <c r="H392" s="2" t="s">
        <v>48</v>
      </c>
      <c r="I392" s="2" t="s">
        <v>48</v>
      </c>
    </row>
    <row r="393" spans="1:9">
      <c r="A393" t="s">
        <v>51</v>
      </c>
      <c r="B393" t="s">
        <v>46</v>
      </c>
      <c r="E393" t="s">
        <v>55</v>
      </c>
      <c r="H393" s="2">
        <v>42978</v>
      </c>
      <c r="I393" s="2">
        <v>42978</v>
      </c>
    </row>
    <row r="394" spans="1:9">
      <c r="A394" t="s">
        <v>51</v>
      </c>
      <c r="B394" t="s">
        <v>46</v>
      </c>
      <c r="E394" t="s">
        <v>55</v>
      </c>
      <c r="H394" s="2" t="s">
        <v>48</v>
      </c>
      <c r="I394" s="2" t="s">
        <v>48</v>
      </c>
    </row>
    <row r="395" spans="1:9">
      <c r="A395" t="s">
        <v>51</v>
      </c>
      <c r="B395" t="s">
        <v>46</v>
      </c>
      <c r="E395" t="s">
        <v>55</v>
      </c>
      <c r="H395" s="2" t="s">
        <v>48</v>
      </c>
      <c r="I395" s="2" t="s">
        <v>48</v>
      </c>
    </row>
    <row r="396" spans="1:9">
      <c r="A396" t="s">
        <v>51</v>
      </c>
      <c r="B396" t="s">
        <v>51</v>
      </c>
      <c r="E396" t="s">
        <v>55</v>
      </c>
      <c r="H396" s="2" t="s">
        <v>48</v>
      </c>
      <c r="I396" s="2" t="s">
        <v>48</v>
      </c>
    </row>
    <row r="397" spans="1:9">
      <c r="A397" t="s">
        <v>51</v>
      </c>
      <c r="B397" t="s">
        <v>46</v>
      </c>
      <c r="E397" t="s">
        <v>55</v>
      </c>
      <c r="H397" s="2" t="s">
        <v>48</v>
      </c>
      <c r="I397" s="2" t="s">
        <v>48</v>
      </c>
    </row>
    <row r="398" spans="1:9">
      <c r="A398" t="s">
        <v>51</v>
      </c>
      <c r="B398" t="s">
        <v>46</v>
      </c>
      <c r="E398" t="s">
        <v>55</v>
      </c>
      <c r="H398" s="2" t="s">
        <v>48</v>
      </c>
      <c r="I398" s="2" t="s">
        <v>48</v>
      </c>
    </row>
    <row r="399" spans="1:9">
      <c r="A399" t="s">
        <v>51</v>
      </c>
      <c r="B399" t="s">
        <v>46</v>
      </c>
      <c r="E399" t="s">
        <v>54</v>
      </c>
      <c r="H399" s="2" t="s">
        <v>48</v>
      </c>
      <c r="I399" s="2" t="s">
        <v>48</v>
      </c>
    </row>
    <row r="400" spans="1:9">
      <c r="A400" t="s">
        <v>51</v>
      </c>
      <c r="B400" t="s">
        <v>46</v>
      </c>
      <c r="E400" t="s">
        <v>55</v>
      </c>
      <c r="H400" s="2" t="s">
        <v>48</v>
      </c>
      <c r="I400" s="2" t="s">
        <v>48</v>
      </c>
    </row>
    <row r="401" spans="1:9">
      <c r="A401" t="s">
        <v>51</v>
      </c>
      <c r="B401" t="s">
        <v>46</v>
      </c>
      <c r="E401" t="s">
        <v>55</v>
      </c>
      <c r="H401" s="2" t="s">
        <v>48</v>
      </c>
      <c r="I401" s="2" t="s">
        <v>48</v>
      </c>
    </row>
    <row r="402" spans="1:9">
      <c r="A402" t="s">
        <v>51</v>
      </c>
      <c r="B402" t="s">
        <v>46</v>
      </c>
      <c r="E402" t="s">
        <v>55</v>
      </c>
      <c r="H402" s="2" t="s">
        <v>48</v>
      </c>
      <c r="I402" s="2" t="s">
        <v>48</v>
      </c>
    </row>
    <row r="403" spans="1:9">
      <c r="A403" t="s">
        <v>51</v>
      </c>
      <c r="B403" t="s">
        <v>51</v>
      </c>
      <c r="E403" t="s">
        <v>55</v>
      </c>
      <c r="H403" s="2" t="s">
        <v>48</v>
      </c>
      <c r="I403" s="2" t="s">
        <v>48</v>
      </c>
    </row>
    <row r="404" spans="1:9">
      <c r="A404" t="s">
        <v>51</v>
      </c>
      <c r="B404" t="s">
        <v>51</v>
      </c>
      <c r="E404" t="s">
        <v>55</v>
      </c>
      <c r="H404" s="2" t="s">
        <v>48</v>
      </c>
      <c r="I404" s="2" t="s">
        <v>48</v>
      </c>
    </row>
    <row r="405" spans="1:9">
      <c r="A405" t="s">
        <v>51</v>
      </c>
      <c r="B405" t="s">
        <v>46</v>
      </c>
      <c r="E405" t="s">
        <v>54</v>
      </c>
      <c r="H405" s="2" t="s">
        <v>48</v>
      </c>
      <c r="I405" s="2" t="s">
        <v>48</v>
      </c>
    </row>
    <row r="406" spans="1:9">
      <c r="A406" t="s">
        <v>51</v>
      </c>
      <c r="B406" t="s">
        <v>46</v>
      </c>
      <c r="E406" t="s">
        <v>55</v>
      </c>
      <c r="H406" s="2" t="s">
        <v>48</v>
      </c>
      <c r="I406" s="2" t="s">
        <v>48</v>
      </c>
    </row>
    <row r="407" spans="1:9">
      <c r="A407" t="s">
        <v>51</v>
      </c>
      <c r="B407" t="s">
        <v>46</v>
      </c>
      <c r="E407" t="s">
        <v>54</v>
      </c>
      <c r="H407" s="2" t="s">
        <v>48</v>
      </c>
      <c r="I407" s="2" t="s">
        <v>48</v>
      </c>
    </row>
    <row r="408" spans="1:9">
      <c r="A408" t="s">
        <v>51</v>
      </c>
      <c r="B408" t="s">
        <v>46</v>
      </c>
      <c r="E408" t="s">
        <v>55</v>
      </c>
      <c r="H408" s="2" t="s">
        <v>48</v>
      </c>
      <c r="I408" s="2" t="s">
        <v>48</v>
      </c>
    </row>
    <row r="409" spans="1:9">
      <c r="A409" t="s">
        <v>51</v>
      </c>
      <c r="B409" t="s">
        <v>46</v>
      </c>
      <c r="E409" t="s">
        <v>54</v>
      </c>
      <c r="H409" s="2" t="s">
        <v>48</v>
      </c>
      <c r="I409" s="2" t="s">
        <v>48</v>
      </c>
    </row>
    <row r="410" spans="1:9">
      <c r="A410" t="s">
        <v>51</v>
      </c>
      <c r="B410" t="s">
        <v>46</v>
      </c>
      <c r="E410" t="s">
        <v>55</v>
      </c>
      <c r="H410" s="2" t="s">
        <v>48</v>
      </c>
      <c r="I410" s="2" t="s">
        <v>48</v>
      </c>
    </row>
    <row r="411" spans="1:9">
      <c r="A411" t="s">
        <v>51</v>
      </c>
      <c r="B411" t="s">
        <v>46</v>
      </c>
      <c r="E411" t="s">
        <v>54</v>
      </c>
      <c r="H411" s="2" t="s">
        <v>48</v>
      </c>
      <c r="I411" s="2" t="s">
        <v>48</v>
      </c>
    </row>
    <row r="412" spans="1:9">
      <c r="A412" t="s">
        <v>51</v>
      </c>
      <c r="B412" t="s">
        <v>51</v>
      </c>
      <c r="E412" t="s">
        <v>55</v>
      </c>
      <c r="H412" s="2">
        <v>43008</v>
      </c>
      <c r="I412" s="2">
        <v>43008</v>
      </c>
    </row>
    <row r="413" spans="1:9">
      <c r="A413" t="s">
        <v>51</v>
      </c>
      <c r="B413" t="s">
        <v>46</v>
      </c>
      <c r="E413" t="s">
        <v>54</v>
      </c>
      <c r="H413" s="2" t="s">
        <v>48</v>
      </c>
      <c r="I413" s="2" t="s">
        <v>48</v>
      </c>
    </row>
    <row r="414" spans="1:9">
      <c r="A414" t="s">
        <v>51</v>
      </c>
      <c r="B414" t="s">
        <v>46</v>
      </c>
      <c r="E414" t="s">
        <v>54</v>
      </c>
      <c r="H414" s="2" t="s">
        <v>48</v>
      </c>
      <c r="I414" s="2" t="s">
        <v>48</v>
      </c>
    </row>
    <row r="415" spans="1:9">
      <c r="A415" t="s">
        <v>51</v>
      </c>
      <c r="B415" t="s">
        <v>51</v>
      </c>
      <c r="E415" t="s">
        <v>55</v>
      </c>
      <c r="H415" s="2" t="s">
        <v>48</v>
      </c>
      <c r="I415" s="2" t="s">
        <v>48</v>
      </c>
    </row>
    <row r="416" spans="1:9">
      <c r="A416" t="s">
        <v>51</v>
      </c>
      <c r="B416" t="s">
        <v>46</v>
      </c>
      <c r="E416" t="s">
        <v>55</v>
      </c>
      <c r="H416" s="2" t="s">
        <v>48</v>
      </c>
      <c r="I416" s="2" t="s">
        <v>48</v>
      </c>
    </row>
    <row r="417" spans="1:9">
      <c r="A417" t="s">
        <v>51</v>
      </c>
      <c r="B417" t="s">
        <v>46</v>
      </c>
      <c r="E417" t="s">
        <v>55</v>
      </c>
      <c r="H417" s="2" t="s">
        <v>48</v>
      </c>
      <c r="I417" s="2" t="s">
        <v>48</v>
      </c>
    </row>
    <row r="418" spans="1:9">
      <c r="A418" t="s">
        <v>51</v>
      </c>
      <c r="B418" t="s">
        <v>46</v>
      </c>
      <c r="E418" t="s">
        <v>53</v>
      </c>
      <c r="H418" s="2" t="s">
        <v>48</v>
      </c>
      <c r="I418" s="2" t="s">
        <v>48</v>
      </c>
    </row>
    <row r="419" spans="1:9">
      <c r="A419" t="s">
        <v>51</v>
      </c>
      <c r="B419" t="s">
        <v>51</v>
      </c>
      <c r="E419" t="s">
        <v>54</v>
      </c>
      <c r="H419" s="2" t="s">
        <v>48</v>
      </c>
      <c r="I419" s="2" t="s">
        <v>48</v>
      </c>
    </row>
    <row r="420" spans="1:9">
      <c r="A420" t="s">
        <v>51</v>
      </c>
      <c r="B420" t="s">
        <v>46</v>
      </c>
      <c r="E420" t="s">
        <v>53</v>
      </c>
      <c r="H420" s="2" t="s">
        <v>48</v>
      </c>
      <c r="I420" s="2" t="s">
        <v>48</v>
      </c>
    </row>
    <row r="421" spans="1:9">
      <c r="A421" t="s">
        <v>51</v>
      </c>
      <c r="B421" t="s">
        <v>46</v>
      </c>
      <c r="E421" t="s">
        <v>53</v>
      </c>
      <c r="H421" s="2" t="s">
        <v>48</v>
      </c>
      <c r="I421" s="2" t="s">
        <v>48</v>
      </c>
    </row>
    <row r="422" spans="1:9">
      <c r="A422" t="s">
        <v>51</v>
      </c>
      <c r="B422" t="s">
        <v>46</v>
      </c>
      <c r="E422" t="s">
        <v>53</v>
      </c>
      <c r="H422" s="2" t="s">
        <v>48</v>
      </c>
      <c r="I422" s="2" t="s">
        <v>48</v>
      </c>
    </row>
    <row r="423" spans="1:9">
      <c r="A423" t="s">
        <v>51</v>
      </c>
      <c r="B423" t="s">
        <v>51</v>
      </c>
      <c r="E423" t="s">
        <v>55</v>
      </c>
      <c r="H423" s="2" t="s">
        <v>48</v>
      </c>
      <c r="I423" s="2" t="s">
        <v>48</v>
      </c>
    </row>
    <row r="424" spans="1:9">
      <c r="A424" t="s">
        <v>51</v>
      </c>
      <c r="B424" t="s">
        <v>51</v>
      </c>
      <c r="E424" t="s">
        <v>55</v>
      </c>
      <c r="H424" s="2" t="s">
        <v>48</v>
      </c>
      <c r="I424" s="2" t="s">
        <v>48</v>
      </c>
    </row>
    <row r="425" spans="1:9">
      <c r="A425" t="s">
        <v>51</v>
      </c>
      <c r="B425" t="s">
        <v>46</v>
      </c>
      <c r="E425" t="s">
        <v>55</v>
      </c>
      <c r="H425" s="2" t="s">
        <v>48</v>
      </c>
      <c r="I425" s="2" t="s">
        <v>48</v>
      </c>
    </row>
    <row r="426" spans="1:9">
      <c r="A426" t="s">
        <v>51</v>
      </c>
      <c r="B426" t="s">
        <v>46</v>
      </c>
      <c r="E426" t="s">
        <v>55</v>
      </c>
      <c r="H426" s="2" t="s">
        <v>48</v>
      </c>
      <c r="I426" s="2" t="s">
        <v>48</v>
      </c>
    </row>
    <row r="427" spans="1:9">
      <c r="A427" t="s">
        <v>51</v>
      </c>
      <c r="B427" t="s">
        <v>46</v>
      </c>
      <c r="E427" t="s">
        <v>55</v>
      </c>
      <c r="H427" s="2" t="s">
        <v>48</v>
      </c>
      <c r="I427" s="2" t="s">
        <v>48</v>
      </c>
    </row>
    <row r="428" spans="1:9">
      <c r="A428" t="s">
        <v>51</v>
      </c>
      <c r="B428" t="s">
        <v>51</v>
      </c>
      <c r="E428" t="s">
        <v>55</v>
      </c>
      <c r="H428" s="2" t="s">
        <v>48</v>
      </c>
      <c r="I428" s="2" t="s">
        <v>48</v>
      </c>
    </row>
    <row r="429" spans="1:9">
      <c r="A429" t="s">
        <v>51</v>
      </c>
      <c r="B429" t="s">
        <v>46</v>
      </c>
      <c r="E429" t="s">
        <v>55</v>
      </c>
      <c r="H429" s="2" t="s">
        <v>48</v>
      </c>
      <c r="I429" s="2" t="s">
        <v>48</v>
      </c>
    </row>
    <row r="430" spans="1:9">
      <c r="A430" t="s">
        <v>51</v>
      </c>
      <c r="B430" t="s">
        <v>46</v>
      </c>
      <c r="E430" t="s">
        <v>53</v>
      </c>
      <c r="H430" s="2" t="s">
        <v>48</v>
      </c>
      <c r="I430" s="2" t="s">
        <v>48</v>
      </c>
    </row>
    <row r="431" spans="1:9">
      <c r="A431" t="s">
        <v>51</v>
      </c>
      <c r="B431" t="s">
        <v>46</v>
      </c>
      <c r="E431" t="s">
        <v>53</v>
      </c>
      <c r="H431" s="2" t="s">
        <v>48</v>
      </c>
      <c r="I431" s="2" t="s">
        <v>48</v>
      </c>
    </row>
    <row r="432" spans="1:9">
      <c r="A432" t="s">
        <v>51</v>
      </c>
      <c r="B432" t="s">
        <v>46</v>
      </c>
      <c r="E432" t="s">
        <v>53</v>
      </c>
      <c r="H432" s="2" t="s">
        <v>48</v>
      </c>
      <c r="I432" s="2" t="s">
        <v>48</v>
      </c>
    </row>
    <row r="433" spans="1:9">
      <c r="A433" t="s">
        <v>51</v>
      </c>
      <c r="B433" t="s">
        <v>46</v>
      </c>
      <c r="E433" t="s">
        <v>53</v>
      </c>
      <c r="H433" s="2" t="s">
        <v>48</v>
      </c>
      <c r="I433" s="2" t="s">
        <v>48</v>
      </c>
    </row>
    <row r="434" spans="1:9">
      <c r="A434" t="s">
        <v>52</v>
      </c>
      <c r="B434" t="s">
        <v>46</v>
      </c>
      <c r="E434" t="s">
        <v>54</v>
      </c>
      <c r="H434" s="2" t="s">
        <v>48</v>
      </c>
      <c r="I434" s="2" t="s">
        <v>48</v>
      </c>
    </row>
    <row r="435" spans="1:9">
      <c r="A435" t="s">
        <v>52</v>
      </c>
      <c r="B435" t="s">
        <v>52</v>
      </c>
      <c r="E435" t="s">
        <v>53</v>
      </c>
      <c r="H435" s="2" t="s">
        <v>48</v>
      </c>
      <c r="I435" s="2" t="s">
        <v>48</v>
      </c>
    </row>
    <row r="436" spans="1:9">
      <c r="A436" t="s">
        <v>52</v>
      </c>
      <c r="B436" t="s">
        <v>46</v>
      </c>
      <c r="E436" t="s">
        <v>53</v>
      </c>
      <c r="H436" s="2" t="s">
        <v>48</v>
      </c>
      <c r="I436" s="2" t="s">
        <v>48</v>
      </c>
    </row>
    <row r="437" spans="1:9">
      <c r="A437" t="s">
        <v>52</v>
      </c>
      <c r="B437" t="s">
        <v>46</v>
      </c>
      <c r="E437" t="s">
        <v>53</v>
      </c>
      <c r="H437" s="2" t="s">
        <v>48</v>
      </c>
      <c r="I437" s="2" t="s">
        <v>48</v>
      </c>
    </row>
    <row r="438" spans="1:9">
      <c r="A438" t="s">
        <v>52</v>
      </c>
      <c r="B438" t="s">
        <v>46</v>
      </c>
      <c r="E438" t="s">
        <v>53</v>
      </c>
      <c r="H438" s="2" t="s">
        <v>48</v>
      </c>
      <c r="I438" s="2" t="s">
        <v>48</v>
      </c>
    </row>
    <row r="439" spans="1:9">
      <c r="A439" t="s">
        <v>52</v>
      </c>
      <c r="B439" t="s">
        <v>46</v>
      </c>
      <c r="E439" t="s">
        <v>53</v>
      </c>
      <c r="H439" s="2" t="s">
        <v>48</v>
      </c>
      <c r="I439" s="2" t="s">
        <v>48</v>
      </c>
    </row>
    <row r="440" spans="1:9">
      <c r="A440" t="s">
        <v>52</v>
      </c>
      <c r="B440" t="s">
        <v>46</v>
      </c>
      <c r="E440" t="s">
        <v>53</v>
      </c>
      <c r="H440" s="2" t="s">
        <v>48</v>
      </c>
      <c r="I440" s="2" t="s">
        <v>48</v>
      </c>
    </row>
    <row r="441" spans="1:9">
      <c r="A441" t="s">
        <v>52</v>
      </c>
      <c r="B441" t="s">
        <v>46</v>
      </c>
      <c r="E441" t="s">
        <v>53</v>
      </c>
      <c r="H441" s="2" t="s">
        <v>48</v>
      </c>
      <c r="I441" s="2" t="s">
        <v>48</v>
      </c>
    </row>
    <row r="442" spans="1:9">
      <c r="A442" t="s">
        <v>52</v>
      </c>
      <c r="B442" t="s">
        <v>46</v>
      </c>
      <c r="E442" t="s">
        <v>53</v>
      </c>
      <c r="H442" s="2" t="s">
        <v>48</v>
      </c>
      <c r="I442" s="2" t="s">
        <v>48</v>
      </c>
    </row>
    <row r="443" spans="1:9">
      <c r="A443" t="s">
        <v>52</v>
      </c>
      <c r="B443" t="s">
        <v>46</v>
      </c>
      <c r="E443" t="s">
        <v>53</v>
      </c>
      <c r="H443" s="2" t="s">
        <v>48</v>
      </c>
      <c r="I443" s="2" t="s">
        <v>48</v>
      </c>
    </row>
    <row r="444" spans="1:9">
      <c r="A444" t="s">
        <v>52</v>
      </c>
      <c r="B444" t="s">
        <v>46</v>
      </c>
      <c r="E444" t="s">
        <v>53</v>
      </c>
      <c r="H444" s="2" t="s">
        <v>48</v>
      </c>
      <c r="I444" s="2" t="s">
        <v>48</v>
      </c>
    </row>
    <row r="445" spans="1:9">
      <c r="A445" t="s">
        <v>52</v>
      </c>
      <c r="B445" t="s">
        <v>46</v>
      </c>
      <c r="E445" t="s">
        <v>53</v>
      </c>
      <c r="H445" s="2" t="s">
        <v>48</v>
      </c>
      <c r="I445" s="2" t="s">
        <v>48</v>
      </c>
    </row>
    <row r="446" spans="1:9">
      <c r="A446" t="s">
        <v>52</v>
      </c>
      <c r="B446" t="s">
        <v>46</v>
      </c>
      <c r="E446" t="s">
        <v>53</v>
      </c>
      <c r="H446" s="2" t="s">
        <v>48</v>
      </c>
      <c r="I446" s="2" t="s">
        <v>48</v>
      </c>
    </row>
    <row r="447" spans="1:9">
      <c r="A447" t="s">
        <v>52</v>
      </c>
      <c r="B447" t="s">
        <v>46</v>
      </c>
      <c r="E447" t="s">
        <v>53</v>
      </c>
      <c r="H447" s="2" t="s">
        <v>48</v>
      </c>
      <c r="I447" s="2" t="s">
        <v>48</v>
      </c>
    </row>
    <row r="448" spans="1:9">
      <c r="A448" t="s">
        <v>52</v>
      </c>
      <c r="B448" t="s">
        <v>46</v>
      </c>
      <c r="E448" t="s">
        <v>53</v>
      </c>
      <c r="H448" s="2" t="s">
        <v>48</v>
      </c>
      <c r="I448" s="2" t="s">
        <v>48</v>
      </c>
    </row>
    <row r="449" spans="1:9">
      <c r="A449" t="s">
        <v>52</v>
      </c>
      <c r="B449" t="s">
        <v>52</v>
      </c>
      <c r="E449" t="s">
        <v>54</v>
      </c>
      <c r="H449" s="2" t="s">
        <v>48</v>
      </c>
      <c r="I449" s="2" t="s">
        <v>48</v>
      </c>
    </row>
    <row r="450" spans="1:9">
      <c r="A450" t="s">
        <v>52</v>
      </c>
      <c r="B450" t="s">
        <v>46</v>
      </c>
      <c r="E450" t="s">
        <v>53</v>
      </c>
      <c r="H450" s="2" t="s">
        <v>48</v>
      </c>
      <c r="I450" s="2" t="s">
        <v>48</v>
      </c>
    </row>
    <row r="451" spans="1:9">
      <c r="A451" t="s">
        <v>52</v>
      </c>
      <c r="B451" t="s">
        <v>52</v>
      </c>
      <c r="E451" t="s">
        <v>53</v>
      </c>
      <c r="H451" s="2" t="s">
        <v>48</v>
      </c>
      <c r="I451" s="2" t="s">
        <v>48</v>
      </c>
    </row>
    <row r="452" spans="1:9">
      <c r="A452" t="s">
        <v>52</v>
      </c>
      <c r="B452" t="s">
        <v>46</v>
      </c>
      <c r="E452" t="s">
        <v>53</v>
      </c>
      <c r="H452" s="2" t="s">
        <v>48</v>
      </c>
      <c r="I452" s="2" t="s">
        <v>48</v>
      </c>
    </row>
    <row r="453" spans="1:9">
      <c r="A453" t="s">
        <v>52</v>
      </c>
      <c r="B453" t="s">
        <v>46</v>
      </c>
      <c r="E453" t="s">
        <v>53</v>
      </c>
      <c r="H453" s="2" t="s">
        <v>48</v>
      </c>
      <c r="I453" s="2" t="s">
        <v>48</v>
      </c>
    </row>
    <row r="454" spans="1:9">
      <c r="A454" t="s">
        <v>52</v>
      </c>
      <c r="B454" t="s">
        <v>46</v>
      </c>
      <c r="E454" t="s">
        <v>53</v>
      </c>
      <c r="H454" s="2" t="s">
        <v>48</v>
      </c>
      <c r="I454" s="2" t="s">
        <v>48</v>
      </c>
    </row>
    <row r="455" spans="1:9">
      <c r="A455" t="s">
        <v>52</v>
      </c>
      <c r="B455" t="s">
        <v>46</v>
      </c>
      <c r="E455" t="s">
        <v>53</v>
      </c>
      <c r="H455" s="2" t="s">
        <v>48</v>
      </c>
      <c r="I455" s="2" t="s">
        <v>48</v>
      </c>
    </row>
    <row r="456" spans="1:9">
      <c r="A456" t="s">
        <v>52</v>
      </c>
      <c r="B456" t="s">
        <v>52</v>
      </c>
      <c r="E456" t="s">
        <v>54</v>
      </c>
      <c r="H456" s="2" t="s">
        <v>48</v>
      </c>
      <c r="I456" s="2" t="s">
        <v>48</v>
      </c>
    </row>
    <row r="457" spans="1:9">
      <c r="A457" t="s">
        <v>52</v>
      </c>
      <c r="B457" t="s">
        <v>52</v>
      </c>
      <c r="E457" t="s">
        <v>54</v>
      </c>
      <c r="H457" s="2" t="s">
        <v>48</v>
      </c>
      <c r="I457" s="2" t="s">
        <v>48</v>
      </c>
    </row>
    <row r="458" spans="1:9">
      <c r="A458" t="s">
        <v>52</v>
      </c>
      <c r="B458" t="s">
        <v>46</v>
      </c>
      <c r="E458" t="s">
        <v>53</v>
      </c>
      <c r="H458" s="2">
        <v>42831</v>
      </c>
      <c r="I458" s="2">
        <v>42916</v>
      </c>
    </row>
    <row r="459" spans="1:9">
      <c r="A459" t="s">
        <v>52</v>
      </c>
      <c r="B459" t="s">
        <v>52</v>
      </c>
      <c r="E459" t="s">
        <v>53</v>
      </c>
      <c r="H459" s="2" t="s">
        <v>48</v>
      </c>
      <c r="I459" s="2" t="s">
        <v>48</v>
      </c>
    </row>
    <row r="460" spans="1:9">
      <c r="A460" t="s">
        <v>52</v>
      </c>
      <c r="B460" t="s">
        <v>46</v>
      </c>
      <c r="E460" t="s">
        <v>53</v>
      </c>
      <c r="H460" s="2" t="s">
        <v>48</v>
      </c>
      <c r="I460" s="2" t="s">
        <v>48</v>
      </c>
    </row>
    <row r="461" spans="1:9">
      <c r="A461" t="s">
        <v>52</v>
      </c>
      <c r="B461" t="s">
        <v>46</v>
      </c>
      <c r="E461" t="s">
        <v>53</v>
      </c>
      <c r="H461" s="2" t="s">
        <v>48</v>
      </c>
      <c r="I461" s="2" t="s">
        <v>48</v>
      </c>
    </row>
    <row r="462" spans="1:9">
      <c r="A462" t="s">
        <v>52</v>
      </c>
      <c r="B462" t="s">
        <v>46</v>
      </c>
      <c r="E462" t="s">
        <v>55</v>
      </c>
      <c r="H462" s="2" t="s">
        <v>48</v>
      </c>
      <c r="I462" s="2" t="s">
        <v>48</v>
      </c>
    </row>
    <row r="463" spans="1:9">
      <c r="A463" t="s">
        <v>52</v>
      </c>
      <c r="B463" t="s">
        <v>46</v>
      </c>
      <c r="E463" t="s">
        <v>53</v>
      </c>
      <c r="H463" s="2" t="s">
        <v>48</v>
      </c>
      <c r="I463" s="2" t="s">
        <v>48</v>
      </c>
    </row>
    <row r="464" spans="1:9">
      <c r="A464" t="s">
        <v>52</v>
      </c>
      <c r="B464" t="s">
        <v>46</v>
      </c>
      <c r="E464" t="s">
        <v>53</v>
      </c>
      <c r="H464" s="2" t="s">
        <v>48</v>
      </c>
      <c r="I464" s="2" t="s">
        <v>48</v>
      </c>
    </row>
    <row r="465" spans="1:9">
      <c r="A465" t="s">
        <v>52</v>
      </c>
      <c r="B465" t="s">
        <v>46</v>
      </c>
      <c r="E465" t="s">
        <v>53</v>
      </c>
      <c r="H465" s="2" t="s">
        <v>48</v>
      </c>
      <c r="I465" s="2" t="s">
        <v>48</v>
      </c>
    </row>
    <row r="466" spans="1:9">
      <c r="A466" t="s">
        <v>52</v>
      </c>
      <c r="B466" t="s">
        <v>46</v>
      </c>
      <c r="E466" t="s">
        <v>55</v>
      </c>
      <c r="H466" s="2" t="s">
        <v>48</v>
      </c>
      <c r="I466" s="2" t="s">
        <v>48</v>
      </c>
    </row>
    <row r="467" spans="1:9">
      <c r="A467" t="s">
        <v>52</v>
      </c>
      <c r="B467" t="s">
        <v>52</v>
      </c>
      <c r="E467" t="s">
        <v>55</v>
      </c>
      <c r="H467" s="2" t="s">
        <v>48</v>
      </c>
      <c r="I467" s="2" t="s">
        <v>48</v>
      </c>
    </row>
    <row r="468" spans="1:9">
      <c r="A468" t="s">
        <v>52</v>
      </c>
      <c r="B468" t="s">
        <v>46</v>
      </c>
      <c r="E468" t="s">
        <v>55</v>
      </c>
      <c r="H468" s="2" t="s">
        <v>48</v>
      </c>
      <c r="I468" s="2" t="s">
        <v>48</v>
      </c>
    </row>
    <row r="469" spans="1:9">
      <c r="A469" t="s">
        <v>52</v>
      </c>
      <c r="B469" t="s">
        <v>52</v>
      </c>
      <c r="E469" t="s">
        <v>55</v>
      </c>
      <c r="H469" s="2" t="s">
        <v>48</v>
      </c>
      <c r="I469" s="2" t="s">
        <v>48</v>
      </c>
    </row>
    <row r="470" spans="1:9">
      <c r="A470" t="s">
        <v>52</v>
      </c>
      <c r="B470" t="s">
        <v>46</v>
      </c>
      <c r="E470" t="s">
        <v>55</v>
      </c>
      <c r="H470" s="2" t="s">
        <v>48</v>
      </c>
      <c r="I470" s="2" t="s">
        <v>48</v>
      </c>
    </row>
    <row r="471" spans="1:9">
      <c r="A471" t="s">
        <v>52</v>
      </c>
      <c r="B471" t="s">
        <v>52</v>
      </c>
      <c r="E471" t="s">
        <v>55</v>
      </c>
      <c r="H471" s="2" t="s">
        <v>48</v>
      </c>
      <c r="I471" s="2" t="s">
        <v>48</v>
      </c>
    </row>
    <row r="472" spans="1:9">
      <c r="A472" t="s">
        <v>52</v>
      </c>
      <c r="B472" t="s">
        <v>46</v>
      </c>
      <c r="E472" t="s">
        <v>55</v>
      </c>
      <c r="H472" s="2" t="s">
        <v>48</v>
      </c>
      <c r="I472" s="2" t="s">
        <v>48</v>
      </c>
    </row>
    <row r="473" spans="1:9">
      <c r="A473" t="s">
        <v>52</v>
      </c>
      <c r="B473" t="s">
        <v>46</v>
      </c>
      <c r="E473" t="s">
        <v>53</v>
      </c>
      <c r="H473" s="2" t="s">
        <v>48</v>
      </c>
      <c r="I473" s="2" t="s">
        <v>48</v>
      </c>
    </row>
    <row r="474" spans="1:9">
      <c r="A474" t="s">
        <v>52</v>
      </c>
      <c r="B474" t="s">
        <v>52</v>
      </c>
      <c r="E474" t="s">
        <v>53</v>
      </c>
      <c r="H474" s="2" t="s">
        <v>48</v>
      </c>
      <c r="I474" s="2" t="s">
        <v>48</v>
      </c>
    </row>
    <row r="475" spans="1:9">
      <c r="A475" t="s">
        <v>52</v>
      </c>
      <c r="B475" t="s">
        <v>46</v>
      </c>
      <c r="E475" t="s">
        <v>53</v>
      </c>
      <c r="H475" s="2" t="s">
        <v>48</v>
      </c>
      <c r="I475" s="2" t="s">
        <v>48</v>
      </c>
    </row>
    <row r="476" spans="1:9">
      <c r="A476" t="s">
        <v>52</v>
      </c>
      <c r="B476" t="s">
        <v>52</v>
      </c>
      <c r="E476" t="s">
        <v>53</v>
      </c>
      <c r="H476" s="2" t="s">
        <v>48</v>
      </c>
      <c r="I476" s="2" t="s">
        <v>48</v>
      </c>
    </row>
  </sheetData>
  <sheetProtection formatCells="0" formatColumns="0" formatRows="0" insertColumns="0" insertRows="0" insertHyperlinks="0" deleteColumns="0" deleteRows="0" sort="0" autoFilter="0" pivotTables="0"/>
  <pageMargins left="0.7" right="0.7" top="0.75" bottom="0.75" header="0.3" footer="0.3"/>
  <pageSetup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:I3"/>
  <sheetViews>
    <sheetView workbookViewId="0">
      <selection activeCell="A2" sqref="A2"/>
    </sheetView>
  </sheetViews>
  <sheetFormatPr baseColWidth="10" defaultColWidth="11.44140625" defaultRowHeight="14.4"/>
  <cols>
    <col min="1" max="1" width="24.88671875" customWidth="1"/>
    <col min="2" max="2" width="23.44140625" customWidth="1"/>
    <col min="3" max="3" width="19.88671875" customWidth="1"/>
    <col min="4" max="4" width="16.88671875" customWidth="1"/>
    <col min="5" max="5" width="15.5546875" customWidth="1"/>
    <col min="6" max="6" width="14.5546875" customWidth="1"/>
    <col min="7" max="7" width="13.88671875" customWidth="1"/>
    <col min="8" max="8" width="14.33203125" customWidth="1"/>
    <col min="9" max="9" width="19" style="58" customWidth="1"/>
  </cols>
  <sheetData>
    <row r="1" spans="1:9">
      <c r="A1" s="55" t="s">
        <v>36</v>
      </c>
      <c r="B1" s="55" t="s">
        <v>37</v>
      </c>
      <c r="C1" s="55" t="s">
        <v>38</v>
      </c>
      <c r="D1" s="55" t="s">
        <v>39</v>
      </c>
      <c r="E1" s="55"/>
      <c r="F1" s="55"/>
      <c r="G1" s="55"/>
      <c r="H1" s="55"/>
      <c r="I1" s="56" t="s">
        <v>40</v>
      </c>
    </row>
    <row r="2" spans="1:9">
      <c r="A2" t="s">
        <v>41</v>
      </c>
      <c r="B2" t="s">
        <v>42</v>
      </c>
      <c r="C2" s="2">
        <v>42150</v>
      </c>
      <c r="D2" t="s">
        <v>43</v>
      </c>
      <c r="H2" s="13"/>
      <c r="I2" s="57">
        <v>42916</v>
      </c>
    </row>
    <row r="3" spans="1:9">
      <c r="A3" s="5" t="s">
        <v>34</v>
      </c>
      <c r="B3" s="3" t="s">
        <v>42</v>
      </c>
      <c r="C3" s="2">
        <v>42656</v>
      </c>
      <c r="D3" t="s">
        <v>44</v>
      </c>
      <c r="H3" s="13"/>
      <c r="I3" s="57">
        <v>42766</v>
      </c>
    </row>
  </sheetData>
  <pageMargins left="0.7" right="0.7" top="0.75" bottom="0.75" header="0.3" footer="0.3"/>
  <pageSetup paperSize="9" orientation="portrait" horizontalDpi="4294967293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A1:T33"/>
  <sheetViews>
    <sheetView topLeftCell="B1" workbookViewId="0">
      <selection activeCell="B1" sqref="B1"/>
    </sheetView>
  </sheetViews>
  <sheetFormatPr baseColWidth="10" defaultColWidth="11.44140625" defaultRowHeight="14.4"/>
  <cols>
    <col min="1" max="1" width="12.88671875" customWidth="1"/>
    <col min="2" max="2" width="14.6640625" customWidth="1"/>
    <col min="3" max="3" width="17.109375" customWidth="1"/>
    <col min="4" max="15" width="8.6640625" customWidth="1"/>
    <col min="16" max="18" width="9.109375" customWidth="1"/>
    <col min="19" max="19" width="7.6640625" bestFit="1" customWidth="1"/>
    <col min="20" max="20" width="7.88671875" bestFit="1" customWidth="1"/>
  </cols>
  <sheetData>
    <row r="1" spans="1:20">
      <c r="D1" s="8" t="s">
        <v>4</v>
      </c>
      <c r="E1" s="8" t="s">
        <v>31</v>
      </c>
      <c r="F1" s="8" t="s">
        <v>5</v>
      </c>
      <c r="G1" s="8" t="s">
        <v>6</v>
      </c>
      <c r="H1" s="8" t="s">
        <v>7</v>
      </c>
      <c r="I1" s="8" t="s">
        <v>8</v>
      </c>
      <c r="J1" s="8" t="s">
        <v>9</v>
      </c>
      <c r="K1" s="8" t="s">
        <v>10</v>
      </c>
      <c r="L1" s="8" t="s">
        <v>11</v>
      </c>
      <c r="M1" s="8" t="s">
        <v>12</v>
      </c>
      <c r="N1" s="8" t="s">
        <v>13</v>
      </c>
      <c r="O1" s="8" t="s">
        <v>14</v>
      </c>
      <c r="P1" s="8" t="s">
        <v>17</v>
      </c>
      <c r="Q1" s="4"/>
      <c r="R1" s="4"/>
      <c r="S1" s="8" t="s">
        <v>29</v>
      </c>
      <c r="T1" s="8" t="s">
        <v>32</v>
      </c>
    </row>
    <row r="2" spans="1:20">
      <c r="T2" s="8" t="s">
        <v>33</v>
      </c>
    </row>
    <row r="3" spans="1:20">
      <c r="A3" s="1" t="s">
        <v>3</v>
      </c>
      <c r="B3" s="5" t="s">
        <v>34</v>
      </c>
      <c r="C3" s="3"/>
      <c r="D3" s="5">
        <f>SUMPRODUCT(([1]rdv2017!A1:A2849="Jean DUPONT")*([1]rdv2017!C1:C2849&gt;=DATEVALUE("01-01-2017"))*([1]rdv2017!C1:C2849&lt;=DATEVALUE("31-01-2017")))</f>
        <v>14</v>
      </c>
      <c r="E3" s="5">
        <f>SUMPRODUCT(([1]rdv2017!A1:A2849="Jean DUPONT")*([1]rdv2017!C1:C2849&gt;=DATEVALUE("01-02-2017"))*([1]rdv2017!C1:C2849&lt;=DATEVALUE("28-02-2017")))</f>
        <v>14</v>
      </c>
      <c r="F3" s="5">
        <f>SUMPRODUCT(([1]rdv2017!A1:A2849="Jean DUPONT")*([1]rdv2017!C1:C2849&gt;=DATEVALUE("01-03-2017"))*([1]rdv2017!C1:C2849&lt;=DATEVALUE("31-03-2017")))</f>
        <v>14</v>
      </c>
      <c r="G3" s="5">
        <f>SUMPRODUCT(([1]rdv2017!A1:A2849="Jean DUPONT")*([1]rdv2017!C1:C2849&gt;=DATEVALUE("01-04-2017"))*([1]rdv2017!C1:C2849&lt;=DATEVALUE("30-04-2017")))</f>
        <v>14</v>
      </c>
      <c r="H3" s="5">
        <f>SUMPRODUCT(([1]rdv2017!A1:A2849="Jean DUPONT")*([1]rdv2017!C1:C2849&gt;=DATEVALUE("01-05-2017"))*([1]rdv2017!C1:C2849&lt;=DATEVALUE("31-05-2017")))</f>
        <v>9</v>
      </c>
      <c r="I3" s="5">
        <f>SUMPRODUCT(([1]rdv2017!A1:A2849="Jean DUPONT")*([1]rdv2017!C1:C2849&gt;=DATEVALUE("01-06-2017"))*([1]rdv2017!C1:C2849&lt;=DATEVALUE("30-06-2017")))</f>
        <v>8</v>
      </c>
      <c r="J3" s="5">
        <f>SUMPRODUCT(([1]rdv2017!A1:A2849="Jean DUPONT")*([1]rdv2017!C1:C2849&gt;=DATEVALUE("01-07-2017"))*([1]rdv2017!C1:C2849&lt;=DATEVALUE("31-07-2017")))</f>
        <v>7</v>
      </c>
      <c r="K3" s="5">
        <f>SUMPRODUCT(([1]rdv2017!A1:A2849="Jean DUPONT")*([1]rdv2017!C1:C2849&gt;=DATEVALUE("01-08-2017"))*([1]rdv2017!C1:C2849&lt;=DATEVALUE("31-08-2017")))</f>
        <v>22</v>
      </c>
      <c r="L3" s="5">
        <f>SUMPRODUCT(([1]rdv2017!A1:A2849="Jean DUPONT")*([1]rdv2017!C1:C2849&gt;=DATEVALUE("01-09-2017"))*([1]rdv2017!C1:C2849&lt;=DATEVALUE("30-09-2017")))</f>
        <v>0</v>
      </c>
      <c r="M3" s="5">
        <f>SUMPRODUCT(([1]rdv2017!A1:A2849="Jean DUPONT")*([1]rdv2017!C1:C2849&gt;=DATEVALUE("01-10-2017"))*([1]rdv2017!C1:C2849&lt;=DATEVALUE("31-10-2017")))</f>
        <v>0</v>
      </c>
      <c r="N3" s="5">
        <f>SUMPRODUCT(([1]rdv2017!A1:A2849="Jean DUPONT")*([1]rdv2017!C1:C2849&gt;=DATEVALUE("01-11-2017"))*([1]rdv2017!C1:C2849&lt;=DATEVALUE("30-11-2017")))</f>
        <v>0</v>
      </c>
      <c r="O3" s="5">
        <f>SUMPRODUCT(([1]rdv2017!A1:A2849="Jean DUPONT")*([1]rdv2017!C1:C2849&gt;=DATEVALUE("01-12-2017"))*([1]rdv2017!C1:C2849&lt;=DATEVALUE("31-12-2017")))</f>
        <v>0</v>
      </c>
      <c r="P3" s="5">
        <f t="shared" ref="P3:P8" si="0">SUM(D3:O3)</f>
        <v>102</v>
      </c>
      <c r="Q3" s="3"/>
    </row>
    <row r="4" spans="1:20">
      <c r="C4" s="3" t="s">
        <v>30</v>
      </c>
      <c r="D4" s="3" t="e">
        <f>COUNTIFS([1]rdv2017!A1:A1849,"Jean DUPONT",[1]rdv2017!D1:D1849,"*Telepro R1*",[1]rdv2017!C1:C1849,"&gt;01-01-2017",[1]rdv2017!C1:C1849,"&lt;01-02-2017")</f>
        <v>#VALUE!</v>
      </c>
      <c r="E4" s="3" t="e">
        <f>COUNTIFS([1]rdv2017!A1:A1849,"Jean DUPONT",[1]rdv2017!D1:D1849,"*Telepro R1*",[1]rdv2017!C1:C1849,"&gt;=01-02-2017",[1]rdv2017!C1:C1849,"&lt;01-03-2017")</f>
        <v>#VALUE!</v>
      </c>
      <c r="F4" s="3" t="e">
        <f>COUNTIFS([1]rdv2017!A1:A1849,"Jean DUPONT",[1]rdv2017!D1:D1849,"*Telepro R1*",[1]rdv2017!C1:C1849,"&gt;=01-03-2017",[1]rdv2017!C1:C1849,"&lt;01-04-2017")</f>
        <v>#VALUE!</v>
      </c>
      <c r="G4" s="3" t="e">
        <f>COUNTIFS([1]rdv2017!A1:A1849,"Jean DUPONT",[1]rdv2017!D1:D1849,"*Telepro R1*",[1]rdv2017!C1:C1849,"&gt;=01-04-2017",[1]rdv2017!C1:C1849,"&lt;01-5-2017")</f>
        <v>#VALUE!</v>
      </c>
      <c r="H4" s="3" t="e">
        <f>COUNTIFS([1]rdv2017!A1:A1849,"Jean DUPONT",[1]rdv2017!D1:D1849,"*Telepro R1*",[1]rdv2017!C1:C1849,"&gt;=01-05-2017",[1]rdv2017!C1:C1849,"&lt;01-06-2017")</f>
        <v>#VALUE!</v>
      </c>
      <c r="I4" s="3" t="e">
        <f>COUNTIFS([1]rdv2017!A1:A1849,"Jean DUPONT",[1]rdv2017!D1:D1849,"*Telepro R1*",[1]rdv2017!C1:C1849,"&gt;=01-06-2017",[1]rdv2017!C1:C1849,"&lt;01-07-2017")</f>
        <v>#VALUE!</v>
      </c>
      <c r="J4" s="3" t="e">
        <f>COUNTIFS([1]rdv2017!A1:A1849,"Jean DUPONT",[1]rdv2017!D1:D1849,"*Telepro R1*",[1]rdv2017!C1:C1849,"&gt;=01-07-2017",[1]rdv2017!C1:C1849,"&lt;01-08-2017")</f>
        <v>#VALUE!</v>
      </c>
      <c r="K4" s="3" t="e">
        <f>COUNTIFS([1]rdv2017!A1:A1849,"Jean DUPONT",[1]rdv2017!D1:D1849,"*Telepro R1*",[1]rdv2017!C1:C1849,"&gt;=01-08-2017",[1]rdv2017!C1:C1849,"&lt;01-09-2017")</f>
        <v>#VALUE!</v>
      </c>
      <c r="L4" s="3" t="e">
        <f>COUNTIFS([1]rdv2017!A1:A1849,"Jean DUPONT",[1]rdv2017!D1:D1849,"*Telepro R1*",[1]rdv2017!C1:C1849,"&gt;=01-09-2017",[1]rdv2017!C1:C1849,"&lt;01-10-2017")</f>
        <v>#VALUE!</v>
      </c>
      <c r="M4" s="3" t="e">
        <f>COUNTIFS([1]rdv2017!A1:A1849,"Jean DUPONT",[1]rdv2017!D1:D1849,"*Telepro R1*",[1]rdv2017!C1:C1849,"&gt;=01-10-2017",[1]rdv2017!C1:C1849,"&lt;01-11-2017")</f>
        <v>#VALUE!</v>
      </c>
      <c r="N4" s="3" t="e">
        <f>COUNTIFS([1]rdv2017!A1:A1849,"Jean DUPONT",[1]rdv2017!D1:D1849,"*Telepro R1*",[1]rdv2017!C1:C1849,"&gt;=01-11-2017",[1]rdv2017!C1:C1849,"&lt;01-12-2017")</f>
        <v>#VALUE!</v>
      </c>
      <c r="O4" s="3" t="e">
        <f>COUNTIFS([1]rdv2017!A1:A1849,"Jean DUPONT",[1]rdv2017!D1:D1849,"*Telepro R1*",[1]rdv2017!C1:C1849,"&gt;=01-12-2017",[1]rdv2017!C1:C1849,"&lt;01-01-2018")</f>
        <v>#VALUE!</v>
      </c>
      <c r="P4" t="e">
        <f t="shared" si="0"/>
        <v>#VALUE!</v>
      </c>
    </row>
    <row r="5" spans="1:20">
      <c r="C5" s="3" t="s">
        <v>2</v>
      </c>
      <c r="D5" s="3" t="e">
        <f>COUNTIFS([1]rdv2017!A1:A1849,"Jean DUPONT",[1]rdv2017!D1:D1849,"&lt;&gt;*Telepro*",[1]rdv2017!C1:C1849,"&gt;01-01-2017",[1]rdv2017!C1:C1849,"&lt;01-02-2017")</f>
        <v>#VALUE!</v>
      </c>
      <c r="E5" s="3" t="e">
        <f>COUNTIFS([1]rdv2017!A1:A1849,"Jean DUPONT",[1]rdv2017!D1:D1849,"&lt;&gt;*Telepro*",[1]rdv2017!C1:C1849,"&gt;=01-02-2017",[1]rdv2017!C1:C1849,"&lt;01-03-2017")</f>
        <v>#VALUE!</v>
      </c>
      <c r="F5" s="3" t="e">
        <f>COUNTIFS([1]rdv2017!A1:A1849,"Jean DUPONT",[1]rdv2017!D1:D1849,"&lt;&gt;*Telepro*",[1]rdv2017!C1:C1849,"&gt;=01-03-2017",[1]rdv2017!C1:C1849,"&lt;01-04-2017")</f>
        <v>#VALUE!</v>
      </c>
      <c r="G5" s="3" t="e">
        <f>COUNTIFS([1]rdv2017!A1:A1849,"Jean DUPONT",[1]rdv2017!D1:D1849,"&lt;&gt;*Telepro*",[1]rdv2017!C1:C1849,"&gt;=01-04-2017",[1]rdv2017!C1:C1849,"&lt;01-05-2017")</f>
        <v>#VALUE!</v>
      </c>
      <c r="H5" s="3" t="e">
        <f>COUNTIFS([1]rdv2017!A1:A1849,"Jean DUPONT",[1]rdv2017!D1:D1849,"&lt;&gt;*Telepro*",[1]rdv2017!C1:C1849,"&gt;=01-05-2017",[1]rdv2017!C1:C1849,"&lt;01-06-2017")</f>
        <v>#VALUE!</v>
      </c>
      <c r="I5" s="3" t="e">
        <f>COUNTIFS([1]rdv2017!A1:A1849,"Jean DUPONT",[1]rdv2017!D1:D1849,"&lt;&gt;*Telepro*",[1]rdv2017!C1:C1849,"&gt;=01-06-2017",[1]rdv2017!C1:C1849,"&lt;01-07-2017")</f>
        <v>#VALUE!</v>
      </c>
      <c r="J5" s="3" t="e">
        <f>COUNTIFS([1]rdv2017!A1:A1849,"Jean DUPONT",[1]rdv2017!D1:D1849,"&lt;&gt;*Telepro*",[1]rdv2017!C1:C1849,"&gt;=01-07-2017",[1]rdv2017!C1:C1849,"&lt;01-08-2017")</f>
        <v>#VALUE!</v>
      </c>
      <c r="K5" s="3" t="e">
        <f>COUNTIFS([1]rdv2017!A1:A1849,"Jean DUPONT",[1]rdv2017!D1:D1849,"&lt;&gt;*Telepro*",[1]rdv2017!C1:C1849,"&gt;01-08-2017",[1]rdv2017!C1:C1849,"&lt;01-09-2017")</f>
        <v>#VALUE!</v>
      </c>
      <c r="L5" s="3" t="e">
        <f>COUNTIFS([1]rdv2017!A1:A1849,"Jean DUPONT",[1]rdv2017!D1:D1849,"&lt;&gt;*Telepro*",[1]rdv2017!C1:C1849,"&gt;01-09-2017",[1]rdv2017!C1:C1849,"&lt;01-10-2017")</f>
        <v>#VALUE!</v>
      </c>
      <c r="M5" s="3" t="e">
        <f>COUNTIFS([1]rdv2017!A1:A1849,"Jean DUPONT",[1]rdv2017!D1:D1849,"&lt;&gt;*Telepro*",[1]rdv2017!C1:C1849,"&gt;01-10-2017",[1]rdv2017!C1:C1849,"&lt;01-11-2017")</f>
        <v>#VALUE!</v>
      </c>
      <c r="N5" s="3" t="e">
        <f>COUNTIFS([1]rdv2017!A1:A1849,"Jean DUPONT",[1]rdv2017!D1:D1849,"&lt;&gt;*Telepro*",[1]rdv2017!C1:C1849,"&gt;=01-11-2017",[1]rdv2017!C1:C1849,"&lt;01-12-2017")</f>
        <v>#VALUE!</v>
      </c>
      <c r="O5" s="3" t="e">
        <f>COUNTIFS([1]rdv2017!A1:A1849,"Jean DUPONT",[1]rdv2017!D1:D1849,"&lt;&gt;*Telepro*",[1]rdv2017!C1:C1849,"&gt;=01-12-2017",[1]rdv2017!C1:C1849,"&lt;01-01-2018")</f>
        <v>#VALUE!</v>
      </c>
      <c r="P5" t="e">
        <f t="shared" si="0"/>
        <v>#VALUE!</v>
      </c>
    </row>
    <row r="6" spans="1:20">
      <c r="C6" s="9" t="s">
        <v>19</v>
      </c>
      <c r="D6" s="53" t="e">
        <f ca="1">SUMPRODUCT(COUNTIFS(INDIRECT("'"&amp;feuilles&amp;"'!A2:A2000"),$B$3,INDIRECT("'"&amp;feuilles&amp;"'!I2:I2000"),"&lt;01-02-2017"))</f>
        <v>#REF!</v>
      </c>
      <c r="E6" s="10" t="e">
        <f>COUNTIFS([1]rdv2017!A1:A1849,"Jean DUPONT",[1]rdv2017!I1:I1849,"&gt;01-02-2017",[1]rdv2017!I1:I1849,"&lt;01-03-2017")</f>
        <v>#VALUE!</v>
      </c>
      <c r="F6" s="10" t="e">
        <f>COUNTIFS([1]rdv2017!A1:A1849,"Jean DUPONT",[1]rdv2017!I1:I1849,"&gt;29-02-2017",[1]rdv2017!I1:I1849,"&lt;01-04-2017")</f>
        <v>#VALUE!</v>
      </c>
      <c r="G6" s="10" t="e">
        <f>COUNTIFS([1]rdv2017!A1:A1849,"Jean DUPONT",[1]rdv2017!I1:I1849,"&gt;31-03-2017",[1]rdv2017!I1:I1849,"&lt;01-05-2017")</f>
        <v>#VALUE!</v>
      </c>
      <c r="H6" s="10" t="e">
        <f>COUNTIFS([1]rdv2017!A1:A1849,"Jean DUPONT",[1]rdv2017!I1:I1849,"&gt;30-04-2017",[1]rdv2017!I1:I1849,"&lt;01-06-2017")</f>
        <v>#VALUE!</v>
      </c>
      <c r="I6" s="10" t="e">
        <f>COUNTIFS([1]rdv2017!A1:A1849,"Jean DUPONT",[1]rdv2017!I1:I1849,"&gt;31-05-2017",[1]rdv2017!I1:I1849,"&lt;01-07-2017")</f>
        <v>#VALUE!</v>
      </c>
      <c r="J6" s="10" t="e">
        <f>COUNTIFS([1]rdv2017!A1:A1849,"Jean DUPONT",[1]rdv2017!I1:I1849,"&gt;30-06-2017",[1]rdv2017!I1:I1849,"&lt;01-08-2017")</f>
        <v>#VALUE!</v>
      </c>
      <c r="K6" s="10" t="e">
        <f>COUNTIFS([1]rdv2017!A1:A1849,"Jean DUPONT",[1]rdv2017!I1:I1849,"&gt;31-07-2017",[1]rdv2017!I1:I1849,"&lt;01-09-2017")</f>
        <v>#VALUE!</v>
      </c>
      <c r="L6" s="10" t="e">
        <f>COUNTIFS([1]rdv2017!A1:A1849,"Jean DUPONT",[1]rdv2017!I1:I1849,"&gt;31-08-2017",[1]rdv2017!I1:I1849,"&lt;01-10-2017")</f>
        <v>#VALUE!</v>
      </c>
      <c r="M6" s="10" t="e">
        <f>COUNTIFS([1]rdv2017!A1:A1849,"Jean DUPONT",[1]rdv2017!I1:I1849,"&gt;30-09-2017",[1]rdv2017!I1:I1849,"&lt;01-11-2017")</f>
        <v>#VALUE!</v>
      </c>
      <c r="N6" s="10" t="e">
        <f>COUNTIFS([1]rdv2017!A1:A1849,"Jean DUPONT",[1]rdv2017!I1:I1849,"&gt;31-10-2017",[1]rdv2017!I1:I1849,"&lt;01-12-2017")</f>
        <v>#VALUE!</v>
      </c>
      <c r="O6" s="10" t="e">
        <f>COUNTIFS([1]rdv2017!A1:A1849,"Jean DUPONT",[1]rdv2017!I1:I1849,"&gt;30-11-2017",[1]rdv2017!I1:I1849,"&lt;01-01-2018")</f>
        <v>#VALUE!</v>
      </c>
      <c r="P6" s="10" t="e">
        <f t="shared" ca="1" si="0"/>
        <v>#REF!</v>
      </c>
    </row>
    <row r="7" spans="1:20">
      <c r="C7" s="3" t="s">
        <v>20</v>
      </c>
      <c r="D7" s="11" t="e">
        <f ca="1">SUMPRODUCT(COUNTIFS(INDIRECT("'"&amp;feuilles&amp;"'!A2:A2000"),$B$3,INDIRECT("'"&amp;feuilles&amp;"'!I2:I2000"),"&lt;01-02-2017"),INDIRECT("'"&amp;feuilles&amp;"'!D2:D2000"),$C$4)</f>
        <v>#VALUE!</v>
      </c>
      <c r="E7" s="11" t="e">
        <f>COUNTIFS([1]rdv2017!A1:A1849,"Jean DUPONT",[1]rdv2017!I1:I1849,"&gt;31-01-2017",[1]rdv2017!I1:I1849,"&lt;01-03-2017",[1]rdv2017!D1:D1849,"*Telepro R1*")</f>
        <v>#VALUE!</v>
      </c>
      <c r="F7" s="11" t="e">
        <f>COUNTIFS([1]rdv2017!A1:A1849,"Jean DUPONT",[1]rdv2017!I1:I1849,"&gt;29-02-2017",[1]rdv2017!I1:I1849,"&lt;01-04-2017",[1]rdv2017!D1:D1849,"*Telepro R1*")</f>
        <v>#VALUE!</v>
      </c>
      <c r="G7" s="11" t="e">
        <f>COUNTIFS([1]rdv2017!A1:A1849,"Jean DUPONT",[1]rdv2017!I1:I1849,"&gt;31-03-2017",[1]rdv2017!I1:I1849,"&lt;01-05-2017",[1]rdv2017!D1:D1849,"*Telepro R1*")</f>
        <v>#VALUE!</v>
      </c>
      <c r="H7" s="11" t="e">
        <f>COUNTIFS([1]rdv2017!A1:A1849,"Jean DUPONT",[1]rdv2017!I1:I1849,"&gt;30-04-2017",[1]rdv2017!I1:I1849,"&lt;01-06-2017",[1]rdv2017!D1:D1849,"*Telepro R1*")</f>
        <v>#VALUE!</v>
      </c>
      <c r="I7" s="11" t="e">
        <f>COUNTIFS([1]rdv2017!A1:A1849,"Jean DUPONT",[1]rdv2017!I1:I1849,"&gt;31-05-2017",[1]rdv2017!I1:I1849,"&lt;01-07-2017",[1]rdv2017!D1:D1849,"*Telepro R1*")</f>
        <v>#VALUE!</v>
      </c>
      <c r="J7" s="11" t="e">
        <f>COUNTIFS([1]rdv2017!A1:A1849,"Jean DUPONT",[1]rdv2017!I1:I1849,"&gt;30-06-2017",[1]rdv2017!I1:I1849,"&lt;01-08-2017",[1]rdv2017!D1:D1849,"*Telepro R1*")</f>
        <v>#VALUE!</v>
      </c>
      <c r="K7" s="11" t="e">
        <f>COUNTIFS([1]rdv2017!A1:A1849,"Jean DUPONT",[1]rdv2017!I1:I1849,"&gt;31-07-2017",[1]rdv2017!I1:I1849,"&lt;01-09-2017",[1]rdv2017!D1:D1849,"*Telepro R1*")</f>
        <v>#VALUE!</v>
      </c>
      <c r="L7" s="11" t="e">
        <f>COUNTIFS([1]rdv2017!A1:A1849,"Jean DUPONT",[1]rdv2017!I1:I1849,"&gt;31-08-2017",[1]rdv2017!I1:I1849,"&lt;01-10-2017",[1]rdv2017!D1:D1849,"*Telepro R1*")</f>
        <v>#VALUE!</v>
      </c>
      <c r="M7" s="11" t="e">
        <f>COUNTIFS([1]rdv2017!A1:A1849,"Jean DUPONT",[1]rdv2017!I1:I1849,"&gt;30-09-2017",[1]rdv2017!I1:I1849,"&lt;01-11-2017",[1]rdv2017!D1:D1849,"*Telepro R1*")</f>
        <v>#VALUE!</v>
      </c>
      <c r="N7" s="11" t="e">
        <f>COUNTIFS([1]rdv2017!A1:A1849,"Jean DUPONT",[1]rdv2017!I1:I1849,"&gt;31-10-2017",[1]rdv2017!I1:I1849,"&lt;01-12-2017",[1]rdv2017!D1:D1849,"*Telepro R1*")</f>
        <v>#VALUE!</v>
      </c>
      <c r="O7" s="11" t="e">
        <f>COUNTIFS([1]rdv2017!A1:A1849,"Jean DUPONT",[1]rdv2017!I1:I1849,"&gt;30-11-2017",[1]rdv2017!I1:I1849,"&lt;01-01-2018",[1]rdv2017!D1:D1849,"*Telepro R1*")</f>
        <v>#VALUE!</v>
      </c>
      <c r="P7" s="11" t="e">
        <f t="shared" ca="1" si="0"/>
        <v>#VALUE!</v>
      </c>
    </row>
    <row r="8" spans="1:20">
      <c r="C8" s="3" t="s">
        <v>21</v>
      </c>
      <c r="D8" s="11" t="e">
        <f ca="1">SUMPRODUCT(COUNTIFS(INDIRECT("'"&amp;feuilles&amp;"'!A2:A2000"),$B$3,INDIRECT("'"&amp;feuilles&amp;"'!I2:I2000"),"&lt;01-02-2017"),INDIRECT("'"&amp;feuilles&amp;"'!D2:D2000"),"&lt;&gt;*Telepro R1*")</f>
        <v>#VALUE!</v>
      </c>
      <c r="E8" s="11" t="e">
        <f>COUNTIFS([1]rdv2017!A1:A1849,"Jean DUPONT",[1]rdv2017!I1:I1849,"&gt;31-01-2017",[1]rdv2017!I1:I1849,"&lt;01-03-2017",[1]rdv2017!D1:D1849,"&lt;&gt;*Telepro R1*")</f>
        <v>#VALUE!</v>
      </c>
      <c r="F8" s="11" t="e">
        <f>COUNTIFS([1]rdv2017!A1:A1849,"Jean DUPONT",[1]rdv2017!I1:I1849,"&gt;29-02-2017",[1]rdv2017!I1:I1849,"&lt;01-04-2017",[1]rdv2017!D1:D1849,"&lt;&gt;*Telepro R1*")</f>
        <v>#VALUE!</v>
      </c>
      <c r="G8" s="11" t="e">
        <f>COUNTIFS([1]rdv2017!A1:A1849,"Jean DUPONT",[1]rdv2017!I1:I1849,"&gt;31-03-2017",[1]rdv2017!I1:I1849,"&lt;01-05-2017",[1]rdv2017!D1:D1849,"&lt;&gt;*Telepro R1*")</f>
        <v>#VALUE!</v>
      </c>
      <c r="H8" s="11" t="e">
        <f>COUNTIFS([1]rdv2017!A1:A1849,"Jean DUPONT",[1]rdv2017!I1:I1849,"&gt;30-04-2017",[1]rdv2017!I1:I1849,"&lt;01-06-2017",[1]rdv2017!D1:D1849,"&lt;&gt;*Telepro R1*")</f>
        <v>#VALUE!</v>
      </c>
      <c r="I8" s="11" t="e">
        <f>COUNTIFS([1]rdv2017!A1:A1849,"Jean DUPONT",[1]rdv2017!I1:I1849,"&gt;31-05-2017",[1]rdv2017!I1:I1849,"&lt;01-07-2017",[1]rdv2017!D1:D1849,"&lt;&gt;*Telepro R1*")</f>
        <v>#VALUE!</v>
      </c>
      <c r="J8" s="11" t="e">
        <f>COUNTIFS([1]rdv2017!A1:A1849,"Jean DUPONT",[1]rdv2017!I1:I1849,"&gt;30-06-2017",[1]rdv2017!I1:I1849,"&lt;01-08-2017",[1]rdv2017!D1:D1849,"&lt;&gt;*Telepro R1*")</f>
        <v>#VALUE!</v>
      </c>
      <c r="K8" s="11" t="e">
        <f>COUNTIFS([1]rdv2017!A1:A1849,"Jean DUPONT",[1]rdv2017!I1:I1849,"&gt;31-07-2017",[1]rdv2017!I1:I1849,"&lt;01-09-2017",[1]rdv2017!D1:D1849,"&lt;&gt;*Telepro R1*")</f>
        <v>#VALUE!</v>
      </c>
      <c r="L8" s="11" t="e">
        <f>COUNTIFS([1]rdv2017!A1:A1849,"Jean DUPONT",[1]rdv2017!I1:I1849,"&gt;31-08-2017",[1]rdv2017!I1:I1849,"&lt;01-10-2017",[1]rdv2017!D1:D1849,"&lt;&gt;*Telepro R1*")</f>
        <v>#VALUE!</v>
      </c>
      <c r="M8" s="11" t="e">
        <f>COUNTIFS([1]rdv2017!A1:A1849,"Jean DUPONT",[1]rdv2017!I1:I1849,"&gt;30-09-2017",[1]rdv2017!I1:I1849,"&lt;01-11-2017",[1]rdv2017!D1:D1849,"&lt;&gt;*Telepro R1*")</f>
        <v>#VALUE!</v>
      </c>
      <c r="N8" s="11" t="e">
        <f>COUNTIFS([1]rdv2017!A1:A1849,"Jean DUPONT",[1]rdv2017!I1:I1849,"&gt;31-10-2017",[1]rdv2017!I1:I1849,"&lt;01-12-2017",[1]rdv2017!D1:D1849,"&lt;&gt;*Telepro R1*")</f>
        <v>#VALUE!</v>
      </c>
      <c r="O8" s="11" t="e">
        <f>COUNTIFS([1]rdv2017!A1:A1849,"Jean DUPONT",[1]rdv2017!I1:I1849,"&gt;30-11-2017",[1]rdv2017!I1:I1849,"&lt;01-01-2018",[1]rdv2017!D1:D1849,"&lt;&gt;*Telepro R1*")</f>
        <v>#VALUE!</v>
      </c>
      <c r="P8" s="11" t="e">
        <f t="shared" ca="1" si="0"/>
        <v>#VALUE!</v>
      </c>
    </row>
    <row r="9" spans="1:20">
      <c r="B9" s="7"/>
      <c r="C9" s="6"/>
      <c r="D9" s="7"/>
      <c r="E9" s="6"/>
      <c r="F9" s="7"/>
      <c r="G9" s="7"/>
      <c r="H9" s="7"/>
      <c r="I9" s="7"/>
      <c r="J9" s="7"/>
      <c r="K9" s="7"/>
      <c r="L9" s="7"/>
      <c r="M9" s="7"/>
      <c r="N9" s="7"/>
      <c r="O9" s="7"/>
      <c r="P9" s="7"/>
      <c r="R9" s="3"/>
    </row>
    <row r="10" spans="1:20">
      <c r="A10" s="1" t="s">
        <v>3</v>
      </c>
      <c r="B10" s="5" t="s">
        <v>35</v>
      </c>
      <c r="C10" s="3"/>
      <c r="D10" s="5">
        <f>SUMPRODUCT(([1]rdv2017!A1:A2849="Kévin DURAND")*([1]rdv2017!C1:C2849&gt;=DATEVALUE("01-01-2017"))*([1]rdv2017!C1:C2849&lt;=DATEVALUE("31-01-2017")))</f>
        <v>10</v>
      </c>
      <c r="E10" s="5">
        <f>SUMPRODUCT(([1]rdv2017!A1:A2849="Kévin DURAND")*([1]rdv2017!C1:C2849&gt;=DATEVALUE("01-02-2017"))*([1]rdv2017!C1:C2849&lt;=DATEVALUE("28-02-2017")))</f>
        <v>23</v>
      </c>
      <c r="F10" s="5">
        <f>SUMPRODUCT(([1]rdv2017!A1:A2849="Kévin DURAND")*([1]rdv2017!C1:C2849&gt;=DATEVALUE("01-03-2017"))*([1]rdv2017!C1:C2849&lt;=DATEVALUE("31-03-2017")))</f>
        <v>13</v>
      </c>
      <c r="G10" s="5">
        <f>SUMPRODUCT(([1]rdv2017!A1:A2849="Kévin DURAND")*([1]rdv2017!C1:C2849&gt;=DATEVALUE("01-04-2017"))*([1]rdv2017!C1:C2849&lt;=DATEVALUE("30-04-2017")))</f>
        <v>16</v>
      </c>
      <c r="H10" s="5">
        <f>SUMPRODUCT(([1]rdv2017!A1:A2849="Kévin DURAND")*([1]rdv2017!C1:C2849&gt;=DATEVALUE("01-05-2017"))*([1]rdv2017!C1:C2849&lt;=DATEVALUE("31-05-2017")))</f>
        <v>18</v>
      </c>
      <c r="I10" s="5">
        <f>SUMPRODUCT(([1]rdv2017!A1:A2849="Kévin DURAND")*([1]rdv2017!C1:C2849&gt;=DATEVALUE("01-06-2017"))*([1]rdv2017!C1:C2849&lt;=DATEVALUE("30-06-2017")))</f>
        <v>16</v>
      </c>
      <c r="J10" s="5">
        <f>SUMPRODUCT(([1]rdv2017!A1:A2849="Kévin DURAND")*([1]rdv2017!C1:C2849&gt;=DATEVALUE("01-07-2017"))*([1]rdv2017!C1:C2849&lt;=DATEVALUE("31-07-2017")))</f>
        <v>12</v>
      </c>
      <c r="K10" s="5">
        <f>SUMPRODUCT(([1]rdv2017!A1:A2849="Kévin DURAND")*([1]rdv2017!C1:C2849&gt;=DATEVALUE("01-08-2017"))*([1]rdv2017!C1:C2849&lt;=DATEVALUE("31-08-2017")))</f>
        <v>7</v>
      </c>
      <c r="L10" s="5">
        <f>SUMPRODUCT(([1]rdv2017!A1:A2849="Kévin DURAND")*([1]rdv2017!C1:C2849&gt;=DATEVALUE("01-09-2017"))*([1]rdv2017!C1:C2849&lt;=DATEVALUE("30-09-2017")))</f>
        <v>0</v>
      </c>
      <c r="M10" s="5">
        <f>SUMPRODUCT(([1]rdv2017!A1:A2849="Kévin DURAND")*([1]rdv2017!C1:C2849&gt;=DATEVALUE("01-10-2017"))*([1]rdv2017!C1:C2849&lt;=DATEVALUE("31-10-2017")))</f>
        <v>0</v>
      </c>
      <c r="N10" s="5">
        <f>SUMPRODUCT(([1]rdv2017!A1:A2849="Kévin DURAND")*([1]rdv2017!C1:C2849&gt;=DATEVALUE("01-11-2017"))*([1]rdv2017!C1:C2849&lt;=DATEVALUE("30-11-2017")))</f>
        <v>0</v>
      </c>
      <c r="O10" s="5">
        <f>SUMPRODUCT(([1]rdv2017!A1:A2849="Kévin DURAND")*([1]rdv2017!C1:C2849&gt;=DATEVALUE("01-12-2017"))*([1]rdv2017!C1:C2849&lt;=DATEVALUE("31-12-2017")))</f>
        <v>0</v>
      </c>
      <c r="P10" s="5">
        <f t="shared" ref="P10:P15" si="1">SUM(D10:O10)</f>
        <v>115</v>
      </c>
    </row>
    <row r="11" spans="1:20">
      <c r="A11" s="1"/>
      <c r="B11" s="3"/>
      <c r="C11" s="3" t="s">
        <v>18</v>
      </c>
      <c r="D11" s="3" t="e">
        <f>COUNTIFS([1]rdv2017!A1:A1849,"Kévin DURAND",[1]rdv2017!D1:D1849,"*Telepro R1*",[1]rdv2017!C1:C1849,"&gt;01-01-2017",[1]rdv2017!C1:C1849,"&lt;01-02-2017")</f>
        <v>#VALUE!</v>
      </c>
      <c r="E11" s="3" t="e">
        <f>COUNTIFS([1]rdv2017!A1:A1849,"Kévin DURAND",[1]rdv2017!D1:D1849,"*Telepro R1*",[1]rdv2017!C1:C1849,"&gt;=01-02-2017",[1]rdv2017!C1:C1849,"&lt;01-03-2017")</f>
        <v>#VALUE!</v>
      </c>
      <c r="F11" s="3" t="e">
        <f>COUNTIFS([1]rdv2017!A1:A1849,"Kévin DURAND",[1]rdv2017!D1:D1849,"*Telepro R1*",[1]rdv2017!C1:C1849,"&gt;=01-03-2017",[1]rdv2017!C1:C1849,"&lt;01-04-2017")</f>
        <v>#VALUE!</v>
      </c>
      <c r="G11" s="3" t="e">
        <f>COUNTIFS([1]rdv2017!A1:A1849,"Kévin DURAND",[1]rdv2017!D1:D1849,"*Telepro R1*",[1]rdv2017!C1:C1849,"&gt;=01-04-2017",[1]rdv2017!C1:C1849,"&lt;01-5-2017")</f>
        <v>#VALUE!</v>
      </c>
      <c r="H11" s="3" t="e">
        <f>COUNTIFS([1]rdv2017!A1:A1849,"Kévin DURAND",[1]rdv2017!D1:D1849,"*Telepro R1*",[1]rdv2017!C1:C1849,"&gt;=01-05-2017",[1]rdv2017!C1:C1849,"&lt;01-06-2017")</f>
        <v>#VALUE!</v>
      </c>
      <c r="I11" s="3" t="e">
        <f>COUNTIFS([1]rdv2017!A1:A1849,"Kévin DURAND",[1]rdv2017!D1:D1849,"*Telepro R1*",[1]rdv2017!C1:C1849,"&gt;=01-06-2017",[1]rdv2017!C1:C1849,"&lt;01-07-2017")</f>
        <v>#VALUE!</v>
      </c>
      <c r="J11" s="3" t="e">
        <f>COUNTIFS([1]rdv2017!A1:A1849,"Kévin DURAND",[1]rdv2017!D1:D1849,"*Telepro R1*",[1]rdv2017!C1:C1849,"&gt;=01-07-2017",[1]rdv2017!C1:C1849,"&lt;01-08-2017")</f>
        <v>#VALUE!</v>
      </c>
      <c r="K11" s="3" t="e">
        <f>COUNTIFS([1]rdv2017!A1:A1849,"Kévin DURAND",[1]rdv2017!D1:D1849,"*Telepro R1*",[1]rdv2017!C1:C1849,"&gt;=01-08-2017",[1]rdv2017!C1:C1849,"&lt;01-09-2017")</f>
        <v>#VALUE!</v>
      </c>
      <c r="L11" s="3" t="e">
        <f>COUNTIFS([1]rdv2017!A1:A1849,"Kévin DURAND",[1]rdv2017!D1:D1849,"*Telepro R1*",[1]rdv2017!C1:C1849,"&gt;=01-09-2017",[1]rdv2017!C1:C1849,"&lt;01-10-2017")</f>
        <v>#VALUE!</v>
      </c>
      <c r="M11" s="3" t="e">
        <f>COUNTIFS([1]rdv2017!A1:A1849,"Kévin DURAND",[1]rdv2017!D1:D1849,"*Telepro R1*",[1]rdv2017!C1:C1849,"&gt;=01-10-2017",[1]rdv2017!C1:C1849,"&lt;01-11-2017")</f>
        <v>#VALUE!</v>
      </c>
      <c r="N11" s="3" t="e">
        <f>COUNTIFS([1]rdv2017!A1:A1849,"Kévin DURAND",[1]rdv2017!D1:D1849,"*Telepro R1*",[1]rdv2017!C1:C1849,"&gt;=01-11-2017",[1]rdv2017!C1:C1849,"&lt;01-12-2017")</f>
        <v>#VALUE!</v>
      </c>
      <c r="O11" s="3" t="e">
        <f>COUNTIFS([1]rdv2017!A1:A1849,"Kévin DURAND",[1]rdv2017!D1:D1849,"*Telepro R1*",[1]rdv2017!C1:C1849,"&gt;=01-12-2017",[1]rdv2017!C1:C1849,"&lt;01-01-2018")</f>
        <v>#VALUE!</v>
      </c>
      <c r="P11" t="e">
        <f t="shared" si="1"/>
        <v>#VALUE!</v>
      </c>
      <c r="R11" s="54"/>
    </row>
    <row r="12" spans="1:20">
      <c r="A12" s="1"/>
      <c r="B12" s="3"/>
      <c r="C12" s="3" t="s">
        <v>2</v>
      </c>
      <c r="D12" s="3" t="e">
        <f>COUNTIFS([1]rdv2017!A1:A1849,"Kévin DURAND",[1]rdv2017!D1:D1849,"&lt;&gt;*Telepro*",[1]rdv2017!C1:C1849,"&gt;01-01-2017",[1]rdv2017!C1:C1849,"&lt;01-02-2017")</f>
        <v>#VALUE!</v>
      </c>
      <c r="E12" s="3" t="e">
        <f>COUNTIFS([1]rdv2017!A1:A1849,"Kévin DURAND",[1]rdv2017!D1:D1849,"&lt;&gt;*Telepro*",[1]rdv2017!C1:C1849,"&gt;=01-02-2017",[1]rdv2017!C1:C1849,"&lt;01-03-2017")</f>
        <v>#VALUE!</v>
      </c>
      <c r="F12" s="3" t="e">
        <f>COUNTIFS([1]rdv2017!A1:A1849,"Kévin DURAND",[1]rdv2017!D1:D1849,"&lt;&gt;*Telepro*",[1]rdv2017!C1:C1849,"&gt;=01-03-2017",[1]rdv2017!C1:C1849,"&lt;01-04-2017")</f>
        <v>#VALUE!</v>
      </c>
      <c r="G12" s="3" t="e">
        <f>COUNTIFS([1]rdv2017!A1:A1849,"Kévin DURAND",[1]rdv2017!D1:D1849,"&lt;&gt;*Telepro*",[1]rdv2017!C1:C1849,"&gt;=01-04-2017",[1]rdv2017!C1:C1849,"&lt;01-05-2017")</f>
        <v>#VALUE!</v>
      </c>
      <c r="H12" s="3" t="e">
        <f>COUNTIFS([1]rdv2017!A1:A1849,"Kévin DURAND",[1]rdv2017!D1:D1849,"&lt;&gt;*Telepro*",[1]rdv2017!C1:C1849,"&gt;=01-05-2017",[1]rdv2017!C1:C1849,"&lt;01-06-2017")</f>
        <v>#VALUE!</v>
      </c>
      <c r="I12" s="3" t="e">
        <f>COUNTIFS([1]rdv2017!A1:A1849,"Kévin DURAND",[1]rdv2017!D1:D1849,"&lt;&gt;*Telepro*",[1]rdv2017!C1:C1849,"&gt;=01-06-2017",[1]rdv2017!C1:C1849,"&lt;01-07-2017")</f>
        <v>#VALUE!</v>
      </c>
      <c r="J12" s="3" t="e">
        <f>COUNTIFS([1]rdv2017!A1:A1849,"Kévin DURAND",[1]rdv2017!D1:D1849,"&lt;&gt;*Telepro*",[1]rdv2017!C1:C1849,"&gt;=01-07-2017",[1]rdv2017!C1:C1849,"&lt;01-08-2017")</f>
        <v>#VALUE!</v>
      </c>
      <c r="K12" s="3" t="e">
        <f>COUNTIFS([1]rdv2017!A1:A1849,"Kévin DURAND",[1]rdv2017!D1:D1849,"&lt;&gt;*Telepro*",[1]rdv2017!C1:C1849,"&gt;01-08-2017",[1]rdv2017!C1:C1849,"&lt;01-09-2017")</f>
        <v>#VALUE!</v>
      </c>
      <c r="L12" s="3" t="e">
        <f>COUNTIFS([1]rdv2017!A1:A1849,"Kévin DURAND",[1]rdv2017!D1:D1849,"&lt;&gt;*Telepro*",[1]rdv2017!C1:C1849,"&gt;01-09-2017",[1]rdv2017!C1:C1849,"&lt;01-10-2017")</f>
        <v>#VALUE!</v>
      </c>
      <c r="M12" s="3" t="e">
        <f>COUNTIFS([1]rdv2017!A1:A1849,"Kévin DURAND",[1]rdv2017!D1:D1849,"&lt;&gt;*Telepro*",[1]rdv2017!C1:C1849,"&gt;01-10-2017",[1]rdv2017!C1:C1849,"&lt;01-11-2017")</f>
        <v>#VALUE!</v>
      </c>
      <c r="N12" s="3" t="e">
        <f>COUNTIFS([1]rdv2017!A1:A1849,"Kévin DURAND",[1]rdv2017!D1:D1849,"&lt;&gt;*Telepro*",[1]rdv2017!C1:C1849,"&gt;=01-11-2017",[1]rdv2017!C1:C1849,"&lt;01-12-2017")</f>
        <v>#VALUE!</v>
      </c>
      <c r="O12" s="3" t="e">
        <f>COUNTIFS([1]rdv2017!A1:A1849,"Kévin DURAND",[1]rdv2017!D1:D1849,"&lt;&gt;*Telepro*",[1]rdv2017!C1:C1849,"&gt;=01-12-2017",[1]rdv2017!C1:C1849,"&lt;01-01-2018")</f>
        <v>#VALUE!</v>
      </c>
      <c r="P12" s="3" t="e">
        <f t="shared" si="1"/>
        <v>#VALUE!</v>
      </c>
    </row>
    <row r="13" spans="1:20">
      <c r="A13" s="1"/>
      <c r="B13" s="3"/>
      <c r="C13" s="9" t="s">
        <v>19</v>
      </c>
      <c r="D13" s="10" t="e">
        <f>COUNTIFS([1]rdv2017!A1:A1849,"Kévin DURAND",[1]rdv2017!I1:I1849,"&gt;01-01-2017",[1]rdv2017!I1:I1849,"&lt;01-02-2017")</f>
        <v>#VALUE!</v>
      </c>
      <c r="E13" s="10" t="e">
        <f>COUNTIFS([1]rdv2017!A1:A1849,"Kévin DURAND",[1]rdv2017!I1:I1849,"&gt;01-02-2017",[1]rdv2017!I1:I1849,"&lt;01-03-2017")</f>
        <v>#VALUE!</v>
      </c>
      <c r="F13" s="10" t="e">
        <f>COUNTIFS([1]rdv2017!A1:A1849,"Kévin DURAND",[1]rdv2017!I1:I1849,"&gt;28-02-2017",[1]rdv2017!I1:I1849,"&lt;01-04-2017")</f>
        <v>#VALUE!</v>
      </c>
      <c r="G13" s="10" t="e">
        <f>COUNTIFS([1]rdv2017!A1:A1849,"Kévin DURAND",[1]rdv2017!I1:I1849,"&gt;31-03-2017",[1]rdv2017!I1:I1849,"&lt;01-05-2017")</f>
        <v>#VALUE!</v>
      </c>
      <c r="H13" s="10" t="e">
        <f>COUNTIFS([1]rdv2017!A1:A1849,"Kévin DURAND",[1]rdv2017!I1:I1849,"&gt;30-04-2017",[1]rdv2017!I1:I1849,"&lt;01-06-2017")</f>
        <v>#VALUE!</v>
      </c>
      <c r="I13" s="53" t="e">
        <f ca="1">SUMPRODUCT(COUNTIFS(INDIRECT("'"&amp;feuilles&amp;"'!A2:A2000"),$B$10,INDIRECT("'"&amp;feuilles&amp;"'!I2:I2000"),"&gt;01-06-2017",INDIRECT("'"&amp;feuilles&amp;"'!I2:I2000"),"&lt;01-07-2017"))</f>
        <v>#REF!</v>
      </c>
      <c r="J13" s="10" t="e">
        <f>COUNTIFS([1]rdv2017!A1:A1849,"Kévin DURAND",[1]rdv2017!I1:I1849,"&gt;30-06-2017",[1]rdv2017!I1:I1849,"&lt;01-08-2017")</f>
        <v>#VALUE!</v>
      </c>
      <c r="K13" s="10" t="e">
        <f>COUNTIFS([1]rdv2017!A1:A1849,"Kévin DURAND",[1]rdv2017!I1:I1849,"&gt;31-07-2017",[1]rdv2017!I1:I1849,"&lt;01-09-2017")</f>
        <v>#VALUE!</v>
      </c>
      <c r="L13" s="10" t="e">
        <f>COUNTIFS([1]rdv2017!A1:A1849,"Kévin DURAND",[1]rdv2017!I1:I1849,"&gt;31-08-2017",[1]rdv2017!I1:I1849,"&lt;01-10-2017")</f>
        <v>#VALUE!</v>
      </c>
      <c r="M13" s="10" t="e">
        <f>COUNTIFS([1]rdv2017!A1:A1849,"Kévin DURAND",[1]rdv2017!I1:I1849,"&gt;30-09-2017",[1]rdv2017!I1:I1849,"&lt;01-11-2017")</f>
        <v>#VALUE!</v>
      </c>
      <c r="N13" s="10" t="e">
        <f>COUNTIFS([1]rdv2017!A1:A1849,"Kévin DURAND",[1]rdv2017!I1:I1849,"&gt;31-10-2017",[1]rdv2017!I1:I1849,"&lt;01-12-2017")</f>
        <v>#VALUE!</v>
      </c>
      <c r="O13" s="10" t="e">
        <f>COUNTIFS([1]rdv2017!A1:A1849,"Kévin DURAND",[1]rdv2017!I1:I1849,"&gt;30-11-2017",[1]rdv2017!I1:I1849,"&lt;01-01-2018")</f>
        <v>#VALUE!</v>
      </c>
      <c r="P13" s="10" t="e">
        <f t="shared" si="1"/>
        <v>#VALUE!</v>
      </c>
    </row>
    <row r="14" spans="1:20">
      <c r="A14" s="1"/>
      <c r="B14" s="3"/>
      <c r="C14" s="3" t="s">
        <v>20</v>
      </c>
      <c r="D14" s="11" t="e">
        <f>COUNTIFS([1]rdv2017!A1:A1849,"Kévin DURAND",[1]rdv2017!I1:I1849,"&gt;01-01-2017",[1]rdv2017!I1:I1849,"&lt;01-02-2017",[1]rdv2017!D1:D1849,"*Telepro R1*")</f>
        <v>#VALUE!</v>
      </c>
      <c r="E14" s="11" t="e">
        <f>COUNTIFS([1]rdv2017!A1:A1849,"Kévin DURAND",[1]rdv2017!I1:I1849,"&gt;31-01-2017",[1]rdv2017!I1:I1849,"&lt;01-03-2017",[1]rdv2017!D1:D1849,"*Telepro R1*")</f>
        <v>#VALUE!</v>
      </c>
      <c r="F14" s="11" t="e">
        <f>COUNTIFS([1]rdv2017!A1:A1849,"Kévin DURAND",[1]rdv2017!I1:I1849,"&gt;29-02-2017",[1]rdv2017!I1:I1849,"&lt;01-04-2017",[1]rdv2017!D1:D1849,"Telepro R1")</f>
        <v>#VALUE!</v>
      </c>
      <c r="G14" s="11" t="e">
        <f>COUNTIFS([1]rdv2017!A1:A1849,"Kévin DURAND",[1]rdv2017!I1:I1849,"&gt;31-03-2017",[1]rdv2017!I1:I1849,"&lt;01-05-2017",[1]rdv2017!D1:D1849,"*Telepro R1*")</f>
        <v>#VALUE!</v>
      </c>
      <c r="H14" s="11" t="e">
        <f>COUNTIFS([1]rdv2017!A1:A1849,"Kévin DURAND",[1]rdv2017!I1:I1849,"&gt;30-04-2017",[1]rdv2017!I1:I1849,"&lt;01-06-2017",[1]rdv2017!D1:D1849,"*Telepro R1*")</f>
        <v>#VALUE!</v>
      </c>
      <c r="I14" s="11" t="e">
        <f>COUNTIFS([1]rdv2017!A1:A1849,"Kévin DURAND",[1]rdv2017!I1:I1849,"&gt;31-05-2017",[1]rdv2017!I1:I1849,"&lt;01-07-2017",[1]rdv2017!D1:D1849,"*Telepro R1*")</f>
        <v>#VALUE!</v>
      </c>
      <c r="J14" s="11" t="e">
        <f>COUNTIFS([1]rdv2017!A1:A1849,"Kévin DURAND",[1]rdv2017!I1:I1849,"&gt;30-06-2017",[1]rdv2017!I1:I1849,"&lt;01-08-2017",[1]rdv2017!D1:D1849,"*Telepro R1*")</f>
        <v>#VALUE!</v>
      </c>
      <c r="K14" s="11" t="e">
        <f>COUNTIFS([1]rdv2017!A1:A1849,"Kévin DURAND",[1]rdv2017!I1:I1849,"&gt;31-07-2017",[1]rdv2017!I1:I1849,"&lt;01-09-2017",[1]rdv2017!D1:D1849,"*Telepro R1*")</f>
        <v>#VALUE!</v>
      </c>
      <c r="L14" s="11" t="e">
        <f>COUNTIFS([1]rdv2017!A1:A1849,"Kévin DURAND",[1]rdv2017!I1:I1849,"&gt;31-08-2017",[1]rdv2017!I1:I1849,"&lt;01-10-2017",[1]rdv2017!D1:D1849,"*Telepro R1*")</f>
        <v>#VALUE!</v>
      </c>
      <c r="M14" s="11" t="e">
        <f>COUNTIFS([1]rdv2017!A1:A1849,"Kévin DURAND",[1]rdv2017!I1:I1849,"&gt;30-09-2017",[1]rdv2017!I1:I1849,"&lt;01-11-2017",[1]rdv2017!D1:D1849,"*Telepro R1*")</f>
        <v>#VALUE!</v>
      </c>
      <c r="N14" s="11" t="e">
        <f>COUNTIFS([1]rdv2017!A1:A1849,"Kévin DURAND",[1]rdv2017!I1:I1849,"&gt;31-10-2017",[1]rdv2017!I1:I1849,"&lt;01-12-2017",[1]rdv2017!D1:D1849,"*Telepro R1*")</f>
        <v>#VALUE!</v>
      </c>
      <c r="O14" s="11" t="e">
        <f>COUNTIFS([1]rdv2017!A1:A1849,"Kévin DURAND",[1]rdv2017!I1:I1849,"&gt;30-11-2017",[1]rdv2017!I1:I1849,"&lt;01-01-2018",[1]rdv2017!D1:D1849,"*Telepro R1*")</f>
        <v>#VALUE!</v>
      </c>
      <c r="P14" s="11" t="e">
        <f t="shared" si="1"/>
        <v>#VALUE!</v>
      </c>
    </row>
    <row r="15" spans="1:20">
      <c r="A15" s="1"/>
      <c r="B15" s="3"/>
      <c r="C15" s="3" t="s">
        <v>21</v>
      </c>
      <c r="D15" s="11" t="e">
        <f>COUNTIFS([1]rdv2017!A1:A1849,"Kévin DURAND",[1]rdv2017!I1:I1849,"&gt;01-01-2017",[1]rdv2017!I1:I1849,"&lt;01-02-2017",[1]rdv2017!D1:D1849,"&lt;&gt;*Telepro R1*")</f>
        <v>#VALUE!</v>
      </c>
      <c r="E15" s="11" t="e">
        <f>COUNTIFS([1]rdv2017!A1:A1849,"Kévin DURAND",[1]rdv2017!I1:I1849,"&gt;31-01-2017",[1]rdv2017!I1:I1849,"&lt;01-03-2017",[1]rdv2017!D1:D1849,"&lt;&gt;*Telepro R1*")</f>
        <v>#VALUE!</v>
      </c>
      <c r="F15" s="11" t="e">
        <f>COUNTIFS([1]rdv2017!A1:A1849,"Kévin DURAND",[1]rdv2017!I1:I1849,"&gt;29-02-2017",[1]rdv2017!I1:I1849,"&lt;01-04-2017",[1]rdv2017!D1:D1849,"&lt;&gt;*Telepro R1*")</f>
        <v>#VALUE!</v>
      </c>
      <c r="G15" s="11" t="e">
        <f>COUNTIFS([1]rdv2017!A1:A1849,"Kévin DURAND",[1]rdv2017!I1:I1849,"&gt;31-03-2017",[1]rdv2017!I1:I1849,"&lt;01-05-2017",[1]rdv2017!D1:D1849,"&lt;&gt;*Telepro R1*")</f>
        <v>#VALUE!</v>
      </c>
      <c r="H15" s="11" t="e">
        <f>COUNTIFS([1]rdv2017!A1:A1849,"Kévin DURAND",[1]rdv2017!I1:I1849,"&gt;30-04-2017",[1]rdv2017!I1:I1849,"&lt;01-06-2017",[1]rdv2017!D1:D1849,"&lt;&gt;*Telepro R1*")</f>
        <v>#VALUE!</v>
      </c>
      <c r="I15" s="11" t="e">
        <f>COUNTIFS([1]rdv2017!A1:A1849,"Kévin DURAND",[1]rdv2017!I1:I1849,"&gt;31-05-2017",[1]rdv2017!I1:I1849,"&lt;01-07-2017",[1]rdv2017!D1:D1849,"&lt;&gt;*Telepro R1*")</f>
        <v>#VALUE!</v>
      </c>
      <c r="J15" s="11" t="e">
        <f>COUNTIFS([1]rdv2017!A1:A1849,"Kévin DURAND",[1]rdv2017!I1:I1849,"&gt;30-06-2017",[1]rdv2017!I1:I1849,"&lt;01-08-2017",[1]rdv2017!D1:D1849,"&lt;&gt;*Telepro R1*")</f>
        <v>#VALUE!</v>
      </c>
      <c r="K15" s="11" t="e">
        <f>COUNTIFS([1]rdv2017!A1:A1849,"Kévin DURAND",[1]rdv2017!I1:I1849,"&gt;31-07-2017",[1]rdv2017!I1:I1849,"&lt;01-09-2017",[1]rdv2017!D1:D1849,"&lt;&gt;*Telepro R1*")</f>
        <v>#VALUE!</v>
      </c>
      <c r="L15" s="11" t="e">
        <f>COUNTIFS([1]rdv2017!A1:A1849,"Kévin DURAND",[1]rdv2017!I1:I1849,"&gt;31-08-2017",[1]rdv2017!I1:I1849,"&lt;01-10-2017",[1]rdv2017!D1:D1849,"&lt;&gt;*Telepro R1*")</f>
        <v>#VALUE!</v>
      </c>
      <c r="M15" s="11" t="e">
        <f>COUNTIFS([1]rdv2017!A1:A1849,"Kévin DURAND",[1]rdv2017!I1:I1849,"&gt;30-09-2017",[1]rdv2017!I1:I1849,"&lt;01-11-2017",[1]rdv2017!D1:D1849,"&lt;&gt;*Telepro R1*")</f>
        <v>#VALUE!</v>
      </c>
      <c r="N15" s="11" t="e">
        <f>COUNTIFS([1]rdv2017!A1:A1849,"Kévin DURAND",[1]rdv2017!I1:I1849,"&gt;31-10-2017",[1]rdv2017!I1:I1849,"&lt;01-12-2017",[1]rdv2017!D1:D1849,"&lt;&gt;*Telepro R1*")</f>
        <v>#VALUE!</v>
      </c>
      <c r="O15" s="11" t="e">
        <f>COUNTIFS([1]rdv2017!A1:A1849,"Kévin DURAND",[1]rdv2017!I1:I1849,"&gt;30-11-2017",[1]rdv2017!I1:I1849,"&lt;01-01-2018",[1]rdv2017!D1:D1849,"&lt;&gt;*Telepro R1*")</f>
        <v>#VALUE!</v>
      </c>
      <c r="P15" s="11" t="e">
        <f t="shared" si="1"/>
        <v>#VALUE!</v>
      </c>
    </row>
    <row r="16" spans="1:20">
      <c r="B16" s="7"/>
      <c r="C16" s="7"/>
      <c r="D16" s="7"/>
      <c r="E16" s="7"/>
      <c r="F16" s="7"/>
      <c r="G16" s="7"/>
      <c r="H16" s="7"/>
      <c r="I16" s="7"/>
      <c r="J16" s="7"/>
      <c r="K16" s="6"/>
      <c r="L16" s="7"/>
      <c r="M16" s="7"/>
      <c r="N16" s="7"/>
      <c r="O16" s="7"/>
      <c r="P16" s="7"/>
    </row>
    <row r="17" spans="1:18">
      <c r="A17" s="1" t="s">
        <v>15</v>
      </c>
    </row>
    <row r="18" spans="1:18">
      <c r="A18" s="1"/>
      <c r="C18" s="3"/>
    </row>
    <row r="19" spans="1:18" ht="15" thickBot="1">
      <c r="A19" s="1"/>
    </row>
    <row r="20" spans="1:18" ht="15" thickTop="1">
      <c r="A20" s="1"/>
      <c r="C20" s="16" t="s">
        <v>23</v>
      </c>
      <c r="D20" s="17" t="e">
        <f>D3+D10+#REF!+#REF!+#REF!</f>
        <v>#REF!</v>
      </c>
      <c r="E20" s="17" t="e">
        <f>E3+E10+#REF!+#REF!+#REF!</f>
        <v>#REF!</v>
      </c>
      <c r="F20" s="17" t="e">
        <f>F3+F10+#REF!+#REF!+#REF!</f>
        <v>#REF!</v>
      </c>
      <c r="G20" s="17" t="e">
        <f>G3+G10+#REF!+#REF!+#REF!</f>
        <v>#REF!</v>
      </c>
      <c r="H20" s="17" t="e">
        <f>H3+H10+#REF!+#REF!+#REF!</f>
        <v>#REF!</v>
      </c>
      <c r="I20" s="17" t="e">
        <f>I3+I10+#REF!+#REF!+#REF!</f>
        <v>#REF!</v>
      </c>
      <c r="J20" s="17" t="e">
        <f>J3+J10+#REF!+#REF!+#REF!</f>
        <v>#REF!</v>
      </c>
      <c r="K20" s="17" t="e">
        <f>K3+K10+#REF!+#REF!+#REF!</f>
        <v>#REF!</v>
      </c>
      <c r="L20" s="17" t="e">
        <f>L3+L10+#REF!+#REF!+#REF!</f>
        <v>#REF!</v>
      </c>
      <c r="M20" s="17" t="e">
        <f>M3+M10+#REF!+#REF!+#REF!</f>
        <v>#REF!</v>
      </c>
      <c r="N20" s="17" t="e">
        <f>N3+N10+#REF!+#REF!+#REF!</f>
        <v>#REF!</v>
      </c>
      <c r="O20" s="17" t="e">
        <f>O3+O10+#REF!+#REF!+#REF!</f>
        <v>#REF!</v>
      </c>
      <c r="P20" s="18" t="e">
        <f t="shared" ref="P20:P25" si="2">SUM(D20:O20)</f>
        <v>#REF!</v>
      </c>
      <c r="Q20" s="15" t="e">
        <f>P21+P22</f>
        <v>#VALUE!</v>
      </c>
    </row>
    <row r="21" spans="1:18">
      <c r="A21" s="1"/>
      <c r="C21" s="19" t="s">
        <v>25</v>
      </c>
      <c r="D21" s="14" t="e">
        <f>D4+D11+#REF!+#REF!+#REF!</f>
        <v>#VALUE!</v>
      </c>
      <c r="E21" s="14" t="e">
        <f>E4+E11+#REF!+#REF!+#REF!</f>
        <v>#VALUE!</v>
      </c>
      <c r="F21" s="14" t="e">
        <f>F4+F11+#REF!+#REF!+#REF!</f>
        <v>#VALUE!</v>
      </c>
      <c r="G21" s="14" t="e">
        <f>G4+G11+#REF!+#REF!+#REF!</f>
        <v>#VALUE!</v>
      </c>
      <c r="H21" s="14" t="e">
        <f>H4+H11+#REF!+#REF!+#REF!</f>
        <v>#VALUE!</v>
      </c>
      <c r="I21" s="14" t="e">
        <f>I4+I11+#REF!+#REF!+#REF!</f>
        <v>#VALUE!</v>
      </c>
      <c r="J21" s="14" t="e">
        <f>J4+J11+#REF!+#REF!+#REF!</f>
        <v>#VALUE!</v>
      </c>
      <c r="K21" s="14" t="e">
        <f>K4+K11+#REF!+#REF!+#REF!</f>
        <v>#VALUE!</v>
      </c>
      <c r="L21" s="14" t="e">
        <f>L4+L11+#REF!+#REF!+#REF!</f>
        <v>#VALUE!</v>
      </c>
      <c r="M21" s="14" t="e">
        <f>M4+M11+#REF!+#REF!+#REF!</f>
        <v>#VALUE!</v>
      </c>
      <c r="N21" s="14" t="e">
        <f>N4+N11+#REF!+#REF!+#REF!</f>
        <v>#VALUE!</v>
      </c>
      <c r="O21" s="14" t="e">
        <f>O4+O11+#REF!+#REF!+#REF!</f>
        <v>#VALUE!</v>
      </c>
      <c r="P21" s="20" t="e">
        <f t="shared" si="2"/>
        <v>#VALUE!</v>
      </c>
    </row>
    <row r="22" spans="1:18">
      <c r="A22" s="1"/>
      <c r="C22" s="19" t="s">
        <v>2</v>
      </c>
      <c r="D22" s="14" t="e">
        <f>D5+D12+#REF!+#REF!+#REF!</f>
        <v>#VALUE!</v>
      </c>
      <c r="E22" s="14" t="e">
        <f>E5+E12+#REF!+#REF!+#REF!</f>
        <v>#VALUE!</v>
      </c>
      <c r="F22" s="14" t="e">
        <f>F5+F12+#REF!+#REF!+#REF!</f>
        <v>#VALUE!</v>
      </c>
      <c r="G22" s="14" t="e">
        <f>G5+G12+#REF!+#REF!+#REF!</f>
        <v>#VALUE!</v>
      </c>
      <c r="H22" s="14" t="e">
        <f>H5+H12+#REF!+#REF!+#REF!</f>
        <v>#VALUE!</v>
      </c>
      <c r="I22" s="14" t="e">
        <f>I5+I12+#REF!+#REF!+#REF!</f>
        <v>#VALUE!</v>
      </c>
      <c r="J22" s="14" t="e">
        <f>J5+J12+#REF!+#REF!+#REF!</f>
        <v>#VALUE!</v>
      </c>
      <c r="K22" s="14" t="e">
        <f>K5+K12+#REF!+#REF!+#REF!</f>
        <v>#VALUE!</v>
      </c>
      <c r="L22" s="14" t="e">
        <f>L5+L12+#REF!+#REF!+#REF!</f>
        <v>#VALUE!</v>
      </c>
      <c r="M22" s="14" t="e">
        <f>M5+M12+#REF!+#REF!+#REF!</f>
        <v>#VALUE!</v>
      </c>
      <c r="N22" s="14" t="e">
        <f>N5+N12+#REF!+#REF!+#REF!</f>
        <v>#VALUE!</v>
      </c>
      <c r="O22" s="14" t="e">
        <f>O5+O12+#REF!+#REF!+#REF!</f>
        <v>#VALUE!</v>
      </c>
      <c r="P22" s="20" t="e">
        <f t="shared" si="2"/>
        <v>#VALUE!</v>
      </c>
    </row>
    <row r="23" spans="1:18">
      <c r="C23" s="21" t="s">
        <v>22</v>
      </c>
      <c r="D23" s="15" t="e">
        <f ca="1">D6+D13+#REF!+#REF!+#REF!</f>
        <v>#REF!</v>
      </c>
      <c r="E23" s="15" t="e">
        <f>E6+E13+#REF!+#REF!+#REF!</f>
        <v>#VALUE!</v>
      </c>
      <c r="F23" s="15" t="e">
        <f>F6+F13+#REF!+#REF!+#REF!</f>
        <v>#VALUE!</v>
      </c>
      <c r="G23" s="15" t="e">
        <f>G6+G13+#REF!+#REF!+#REF!</f>
        <v>#VALUE!</v>
      </c>
      <c r="H23" s="15" t="e">
        <f>H6+H13+#REF!+#REF!+#REF!</f>
        <v>#VALUE!</v>
      </c>
      <c r="I23" s="15" t="e">
        <f ca="1">I6+I13+#REF!+#REF!+#REF!</f>
        <v>#VALUE!</v>
      </c>
      <c r="J23" s="15" t="e">
        <f>J6+J13+#REF!+#REF!+#REF!</f>
        <v>#VALUE!</v>
      </c>
      <c r="K23" s="15" t="e">
        <f>K6+K13+#REF!+#REF!+#REF!</f>
        <v>#VALUE!</v>
      </c>
      <c r="L23" s="15" t="e">
        <f>L6+L13+#REF!+#REF!+#REF!</f>
        <v>#VALUE!</v>
      </c>
      <c r="M23" s="15" t="e">
        <f>M6+M13+#REF!+#REF!+#REF!</f>
        <v>#VALUE!</v>
      </c>
      <c r="N23" s="15" t="e">
        <f>N6+N13+#REF!+#REF!+#REF!</f>
        <v>#VALUE!</v>
      </c>
      <c r="O23" s="15" t="e">
        <f>O6+O13+#REF!+#REF!+#REF!</f>
        <v>#VALUE!</v>
      </c>
      <c r="P23" s="22" t="e">
        <f t="shared" ca="1" si="2"/>
        <v>#REF!</v>
      </c>
      <c r="Q23" s="12" t="e">
        <f ca="1">P20/P23</f>
        <v>#REF!</v>
      </c>
      <c r="R23" s="3" t="s">
        <v>26</v>
      </c>
    </row>
    <row r="24" spans="1:18">
      <c r="A24" s="1" t="s">
        <v>15</v>
      </c>
      <c r="C24" s="19" t="s">
        <v>24</v>
      </c>
      <c r="D24" s="14" t="e">
        <f ca="1">D7+D14+#REF!+#REF!+#REF!</f>
        <v>#VALUE!</v>
      </c>
      <c r="E24" s="14" t="e">
        <f>E7+E14+#REF!+#REF!+#REF!</f>
        <v>#VALUE!</v>
      </c>
      <c r="F24" s="14" t="e">
        <f>F7+F14+#REF!+#REF!+#REF!</f>
        <v>#VALUE!</v>
      </c>
      <c r="G24" s="14" t="e">
        <f>G7+G14+#REF!+#REF!+#REF!</f>
        <v>#VALUE!</v>
      </c>
      <c r="H24" s="14" t="e">
        <f>H7+H14+#REF!+#REF!+#REF!</f>
        <v>#VALUE!</v>
      </c>
      <c r="I24" s="14" t="e">
        <f>I7+I14+#REF!+#REF!+#REF!</f>
        <v>#VALUE!</v>
      </c>
      <c r="J24" s="14" t="e">
        <f>J7+J14+#REF!+#REF!+#REF!</f>
        <v>#VALUE!</v>
      </c>
      <c r="K24" s="14" t="e">
        <f>K7+K14+#REF!+#REF!+#REF!</f>
        <v>#VALUE!</v>
      </c>
      <c r="L24" s="14" t="e">
        <f>L7+L14+#REF!+#REF!+#REF!</f>
        <v>#VALUE!</v>
      </c>
      <c r="M24" s="14" t="e">
        <f>M7+M14+#REF!+#REF!+#REF!</f>
        <v>#VALUE!</v>
      </c>
      <c r="N24" s="14" t="e">
        <f>N7+N14+#REF!+#REF!+#REF!</f>
        <v>#VALUE!</v>
      </c>
      <c r="O24" s="14" t="e">
        <f>O7+O14+#REF!+#REF!+#REF!</f>
        <v>#VALUE!</v>
      </c>
      <c r="P24" s="20" t="e">
        <f t="shared" ca="1" si="2"/>
        <v>#VALUE!</v>
      </c>
      <c r="Q24" s="13" t="e">
        <f ca="1">P21/P24</f>
        <v>#VALUE!</v>
      </c>
    </row>
    <row r="25" spans="1:18" ht="15" thickBot="1">
      <c r="C25" s="23" t="s">
        <v>21</v>
      </c>
      <c r="D25" s="24" t="e">
        <f ca="1">D8+D15+#REF!+#REF!+#REF!</f>
        <v>#VALUE!</v>
      </c>
      <c r="E25" s="24" t="e">
        <f>E8+E15+#REF!+#REF!+#REF!</f>
        <v>#VALUE!</v>
      </c>
      <c r="F25" s="24" t="e">
        <f>F8+F15+#REF!+#REF!+#REF!</f>
        <v>#VALUE!</v>
      </c>
      <c r="G25" s="24" t="e">
        <f>G8+G15+#REF!+#REF!+#REF!</f>
        <v>#VALUE!</v>
      </c>
      <c r="H25" s="24" t="e">
        <f>H8+H15+#REF!+#REF!+#REF!</f>
        <v>#VALUE!</v>
      </c>
      <c r="I25" s="24" t="e">
        <f>I8+I15+#REF!+#REF!+#REF!</f>
        <v>#VALUE!</v>
      </c>
      <c r="J25" s="24" t="e">
        <f>J8+J15+#REF!+#REF!+#REF!</f>
        <v>#VALUE!</v>
      </c>
      <c r="K25" s="24" t="e">
        <f>K8+K15+#REF!+#REF!+#REF!</f>
        <v>#VALUE!</v>
      </c>
      <c r="L25" s="24" t="e">
        <f>L8+L15+#REF!+#REF!+#REF!</f>
        <v>#VALUE!</v>
      </c>
      <c r="M25" s="24" t="e">
        <f>M8+M15+#REF!+#REF!+#REF!</f>
        <v>#VALUE!</v>
      </c>
      <c r="N25" s="24" t="e">
        <f>N8+N15+#REF!+#REF!+#REF!</f>
        <v>#VALUE!</v>
      </c>
      <c r="O25" s="24" t="e">
        <f>O8+O15+#REF!+#REF!+#REF!</f>
        <v>#VALUE!</v>
      </c>
      <c r="P25" s="25" t="e">
        <f t="shared" ca="1" si="2"/>
        <v>#VALUE!</v>
      </c>
      <c r="Q25" s="13" t="e">
        <f ca="1">P22/P25</f>
        <v>#VALUE!</v>
      </c>
    </row>
    <row r="26" spans="1:18" ht="15" thickTop="1"/>
    <row r="31" spans="1:18">
      <c r="A31" s="1" t="s">
        <v>16</v>
      </c>
    </row>
    <row r="32" spans="1:18">
      <c r="A32" s="1"/>
    </row>
    <row r="33" spans="1:1">
      <c r="A33" s="1"/>
    </row>
  </sheetData>
  <pageMargins left="0.7" right="0.7" top="0.75" bottom="0.75" header="0.3" footer="0.3"/>
  <pageSetup paperSize="9" orientation="portrait" horizontalDpi="4294967293" verticalDpi="0" r:id="rId1"/>
</worksheet>
</file>

<file path=xl/worksheets/sheet4.xml><?xml version="1.0" encoding="utf-8"?>
<worksheet xmlns="http://schemas.openxmlformats.org/spreadsheetml/2006/main" xmlns:r="http://schemas.openxmlformats.org/officeDocument/2006/relationships">
  <sheetPr codeName="Feuil4"/>
  <dimension ref="A1:T19"/>
  <sheetViews>
    <sheetView workbookViewId="0"/>
  </sheetViews>
  <sheetFormatPr baseColWidth="10" defaultColWidth="11.5546875" defaultRowHeight="14.4"/>
  <cols>
    <col min="1" max="1" width="14.33203125" style="43" customWidth="1"/>
    <col min="2" max="2" width="12.33203125" style="43" customWidth="1"/>
    <col min="3" max="3" width="13.6640625" style="43" customWidth="1"/>
    <col min="4" max="4" width="8.6640625" style="43" customWidth="1"/>
    <col min="5" max="5" width="9.88671875" style="43" customWidth="1"/>
    <col min="6" max="6" width="8.6640625" style="43" customWidth="1"/>
    <col min="7" max="7" width="9.33203125" style="43" customWidth="1"/>
    <col min="8" max="8" width="8.33203125" style="43" customWidth="1"/>
    <col min="9" max="9" width="7.88671875" style="43" customWidth="1"/>
    <col min="10" max="10" width="9.44140625" style="43" customWidth="1"/>
    <col min="11" max="11" width="7.33203125" style="43" customWidth="1"/>
    <col min="12" max="13" width="9.44140625" style="43" customWidth="1"/>
    <col min="14" max="14" width="8.88671875" style="43" customWidth="1"/>
    <col min="15" max="15" width="8.5546875" style="43" customWidth="1"/>
    <col min="16" max="16" width="14.33203125" style="43" customWidth="1"/>
    <col min="17" max="17" width="11.5546875" style="43"/>
    <col min="18" max="18" width="9.6640625" style="43" customWidth="1"/>
    <col min="19" max="16384" width="11.5546875" style="43"/>
  </cols>
  <sheetData>
    <row r="1" spans="1:20">
      <c r="A1" s="40"/>
      <c r="B1" s="41"/>
      <c r="C1" s="41"/>
      <c r="D1" s="41"/>
      <c r="E1" s="41"/>
      <c r="F1" s="41"/>
      <c r="G1" s="41"/>
      <c r="H1" s="42"/>
      <c r="I1" s="41"/>
      <c r="J1" s="41"/>
      <c r="K1" s="41"/>
      <c r="L1" s="41"/>
      <c r="M1" s="41"/>
      <c r="N1" s="41"/>
      <c r="O1" s="41"/>
      <c r="P1" s="41"/>
      <c r="Q1" s="41"/>
      <c r="R1" s="41"/>
      <c r="T1" s="41"/>
    </row>
    <row r="2" spans="1:20">
      <c r="A2" s="44"/>
      <c r="B2" s="45"/>
      <c r="C2" s="45"/>
      <c r="D2" s="45"/>
      <c r="E2" s="45"/>
      <c r="F2" s="45"/>
      <c r="G2" s="45"/>
      <c r="H2" s="45"/>
      <c r="I2" s="45"/>
      <c r="J2" s="45"/>
      <c r="K2" s="45"/>
      <c r="L2" s="45"/>
      <c r="M2" s="45"/>
      <c r="N2" s="45"/>
      <c r="O2" s="45"/>
      <c r="P2" s="45"/>
      <c r="Q2" s="45"/>
      <c r="R2" s="45"/>
      <c r="S2" s="46"/>
    </row>
    <row r="3" spans="1:20">
      <c r="A3" s="47"/>
      <c r="B3" s="48"/>
      <c r="C3" s="48"/>
      <c r="D3" s="48"/>
      <c r="E3" s="48"/>
      <c r="F3" s="48"/>
      <c r="G3" s="48"/>
      <c r="H3" s="48"/>
      <c r="I3" s="48"/>
      <c r="J3" s="48"/>
      <c r="K3" s="48"/>
      <c r="L3" s="48"/>
      <c r="M3" s="48"/>
      <c r="N3" s="48"/>
      <c r="O3" s="48"/>
      <c r="P3" s="48"/>
      <c r="Q3" s="48"/>
      <c r="R3" s="48"/>
      <c r="S3" s="40"/>
    </row>
    <row r="4" spans="1:20">
      <c r="A4" s="44"/>
      <c r="B4" s="45"/>
      <c r="C4" s="45"/>
      <c r="D4" s="45"/>
      <c r="E4" s="45"/>
      <c r="F4" s="45"/>
      <c r="G4" s="45"/>
      <c r="H4" s="45"/>
      <c r="I4" s="45"/>
      <c r="J4" s="45"/>
      <c r="K4" s="45"/>
      <c r="L4" s="45"/>
      <c r="M4" s="45"/>
      <c r="N4" s="45"/>
      <c r="O4" s="45"/>
      <c r="P4" s="45"/>
      <c r="Q4" s="45"/>
      <c r="R4" s="45"/>
      <c r="S4" s="46"/>
    </row>
    <row r="5" spans="1:20">
      <c r="A5" s="47"/>
      <c r="B5" s="48"/>
      <c r="C5" s="48"/>
      <c r="D5" s="48"/>
      <c r="E5" s="48"/>
      <c r="F5" s="48"/>
      <c r="G5" s="48"/>
      <c r="H5" s="48"/>
      <c r="I5" s="48"/>
      <c r="J5" s="48"/>
      <c r="K5" s="48"/>
      <c r="L5" s="48"/>
      <c r="M5" s="48"/>
      <c r="N5" s="48"/>
      <c r="O5" s="48"/>
      <c r="P5" s="48"/>
      <c r="Q5" s="48"/>
      <c r="R5" s="48"/>
      <c r="S5" s="40"/>
    </row>
    <row r="6" spans="1:20">
      <c r="A6" s="44"/>
      <c r="B6" s="45"/>
      <c r="C6" s="45"/>
      <c r="D6" s="45"/>
      <c r="E6" s="45"/>
      <c r="F6" s="45"/>
      <c r="G6" s="45"/>
      <c r="H6" s="45"/>
      <c r="I6" s="45"/>
      <c r="J6" s="45"/>
      <c r="K6" s="45"/>
      <c r="L6" s="45"/>
      <c r="M6" s="45"/>
      <c r="N6" s="45"/>
      <c r="O6" s="45"/>
      <c r="P6" s="45"/>
      <c r="Q6" s="45"/>
      <c r="R6" s="45"/>
      <c r="S6" s="46"/>
    </row>
    <row r="7" spans="1:20">
      <c r="A7" s="47"/>
      <c r="B7" s="48"/>
      <c r="C7" s="48"/>
      <c r="D7" s="48"/>
      <c r="E7" s="48"/>
      <c r="F7" s="48"/>
      <c r="G7" s="48"/>
      <c r="H7" s="48"/>
      <c r="I7" s="48"/>
      <c r="J7" s="48"/>
      <c r="K7" s="48"/>
      <c r="L7" s="48"/>
      <c r="M7" s="48"/>
      <c r="N7" s="48"/>
      <c r="O7" s="48"/>
      <c r="P7" s="48"/>
      <c r="Q7" s="48"/>
      <c r="R7" s="48"/>
      <c r="S7" s="40"/>
    </row>
    <row r="8" spans="1:20">
      <c r="A8" s="44"/>
      <c r="B8" s="45"/>
      <c r="C8" s="45"/>
      <c r="D8" s="45"/>
      <c r="E8" s="45"/>
      <c r="F8" s="45"/>
      <c r="G8" s="45"/>
      <c r="H8" s="45"/>
      <c r="I8" s="45"/>
      <c r="J8" s="45"/>
      <c r="K8" s="45"/>
      <c r="L8" s="45"/>
      <c r="M8" s="45"/>
      <c r="N8" s="45"/>
      <c r="O8" s="45"/>
      <c r="P8" s="45"/>
      <c r="Q8" s="45"/>
      <c r="R8" s="45"/>
      <c r="S8" s="46"/>
    </row>
    <row r="9" spans="1:20">
      <c r="A9" s="47"/>
      <c r="B9" s="48"/>
      <c r="C9" s="48"/>
      <c r="D9" s="48"/>
      <c r="E9" s="48"/>
      <c r="F9" s="48"/>
      <c r="G9" s="48"/>
      <c r="H9" s="48"/>
      <c r="I9" s="48"/>
      <c r="J9" s="48"/>
      <c r="K9" s="48"/>
      <c r="L9" s="48"/>
      <c r="M9" s="48"/>
      <c r="N9" s="48"/>
      <c r="O9" s="48"/>
      <c r="P9" s="48"/>
      <c r="Q9" s="48"/>
      <c r="R9" s="48"/>
      <c r="S9" s="40"/>
    </row>
    <row r="10" spans="1:20">
      <c r="A10" s="44"/>
      <c r="B10" s="45"/>
      <c r="C10" s="45"/>
      <c r="D10" s="45"/>
      <c r="E10" s="45"/>
      <c r="F10" s="45"/>
      <c r="G10" s="45"/>
      <c r="H10" s="45"/>
      <c r="I10" s="45"/>
      <c r="J10" s="45"/>
      <c r="K10" s="45"/>
      <c r="L10" s="45"/>
      <c r="M10" s="45"/>
      <c r="N10" s="45"/>
      <c r="O10" s="45"/>
      <c r="P10" s="45"/>
      <c r="Q10" s="45"/>
      <c r="R10" s="45"/>
      <c r="S10" s="46"/>
    </row>
    <row r="11" spans="1:20">
      <c r="A11" s="47"/>
      <c r="B11" s="48"/>
      <c r="C11" s="48"/>
      <c r="D11" s="48"/>
      <c r="E11" s="48"/>
      <c r="F11" s="48"/>
      <c r="G11" s="48"/>
      <c r="H11" s="48"/>
      <c r="I11" s="48"/>
      <c r="J11" s="48"/>
      <c r="K11" s="48"/>
      <c r="L11" s="48"/>
      <c r="M11" s="48"/>
      <c r="N11" s="48"/>
      <c r="O11" s="48"/>
      <c r="P11" s="48"/>
      <c r="Q11" s="48"/>
      <c r="R11" s="48"/>
      <c r="S11" s="40"/>
    </row>
    <row r="12" spans="1:20">
      <c r="A12" s="44"/>
      <c r="B12" s="45"/>
      <c r="C12" s="45"/>
      <c r="D12" s="45"/>
      <c r="E12" s="45"/>
      <c r="F12" s="45"/>
      <c r="G12" s="45"/>
      <c r="H12" s="45"/>
      <c r="I12" s="45"/>
      <c r="J12" s="45"/>
      <c r="K12" s="45"/>
      <c r="L12" s="45"/>
      <c r="M12" s="45"/>
      <c r="N12" s="45"/>
      <c r="O12" s="45"/>
      <c r="P12" s="45"/>
      <c r="Q12" s="45"/>
      <c r="R12" s="45"/>
      <c r="S12" s="46"/>
    </row>
    <row r="13" spans="1:20">
      <c r="A13" s="47"/>
      <c r="B13" s="48"/>
      <c r="C13" s="48"/>
      <c r="D13" s="48"/>
      <c r="E13" s="48"/>
      <c r="F13" s="48"/>
      <c r="G13" s="48"/>
      <c r="H13" s="48"/>
      <c r="I13" s="48"/>
      <c r="J13" s="48"/>
      <c r="K13" s="48"/>
      <c r="L13" s="48"/>
      <c r="M13" s="48"/>
      <c r="N13" s="48"/>
      <c r="O13" s="48"/>
      <c r="P13" s="48"/>
      <c r="Q13" s="48"/>
      <c r="R13" s="48"/>
      <c r="S13" s="40"/>
    </row>
    <row r="14" spans="1:20">
      <c r="A14" s="49"/>
      <c r="B14" s="50"/>
      <c r="C14" s="50"/>
      <c r="D14" s="50"/>
      <c r="E14" s="50"/>
      <c r="F14" s="50"/>
      <c r="G14" s="50"/>
      <c r="H14" s="51"/>
      <c r="I14" s="50"/>
      <c r="J14" s="50"/>
      <c r="K14" s="50"/>
      <c r="L14" s="50"/>
      <c r="M14" s="50"/>
      <c r="N14" s="50"/>
      <c r="O14" s="50"/>
      <c r="P14" s="50"/>
      <c r="Q14" s="50"/>
      <c r="R14" s="50"/>
      <c r="S14" s="50"/>
    </row>
    <row r="17" spans="2:19">
      <c r="B17" s="41"/>
      <c r="C17" s="41"/>
      <c r="D17" s="41"/>
      <c r="E17" s="41"/>
      <c r="F17" s="41"/>
      <c r="G17" s="41"/>
      <c r="H17" s="42"/>
      <c r="I17" s="41"/>
      <c r="J17" s="41"/>
      <c r="K17" s="41"/>
      <c r="L17" s="41"/>
      <c r="M17" s="41"/>
      <c r="N17" s="41"/>
      <c r="O17" s="41"/>
      <c r="P17" s="41"/>
      <c r="Q17" s="41"/>
      <c r="R17" s="41"/>
    </row>
    <row r="18" spans="2:19">
      <c r="S18" s="40"/>
    </row>
    <row r="19" spans="2:19">
      <c r="B19" s="52"/>
      <c r="C19" s="52"/>
      <c r="D19" s="52"/>
      <c r="E19" s="52"/>
      <c r="F19" s="52"/>
      <c r="G19" s="52"/>
      <c r="H19" s="52"/>
      <c r="I19" s="52"/>
      <c r="J19" s="52"/>
      <c r="K19" s="52"/>
      <c r="L19" s="52"/>
      <c r="M19" s="52"/>
      <c r="N19" s="52"/>
      <c r="O19" s="52"/>
      <c r="P19" s="52"/>
      <c r="Q19" s="52"/>
      <c r="R19" s="52" t="e">
        <f>R18*100/S18/100</f>
        <v>#DIV/0!</v>
      </c>
      <c r="S19" s="52">
        <f>SUM(B19:Q19)</f>
        <v>0</v>
      </c>
    </row>
  </sheetData>
  <pageMargins left="0.7" right="0.7" top="0.75" bottom="0.75" header="0.3" footer="0.3"/>
  <pageSetup paperSize="9" orientation="portrait" horizontalDpi="4294967293" verticalDpi="0" r:id="rId1"/>
</worksheet>
</file>

<file path=xl/worksheets/sheet5.xml><?xml version="1.0" encoding="utf-8"?>
<worksheet xmlns="http://schemas.openxmlformats.org/spreadsheetml/2006/main" xmlns:r="http://schemas.openxmlformats.org/officeDocument/2006/relationships">
  <sheetPr codeName="Feuil5"/>
  <dimension ref="A1:S19"/>
  <sheetViews>
    <sheetView topLeftCell="J10" workbookViewId="0">
      <selection activeCell="S19" sqref="S19"/>
    </sheetView>
  </sheetViews>
  <sheetFormatPr baseColWidth="10" defaultColWidth="11.44140625" defaultRowHeight="14.4"/>
  <cols>
    <col min="4" max="4" width="8.33203125" customWidth="1"/>
    <col min="5" max="5" width="9.6640625" customWidth="1"/>
    <col min="6" max="6" width="9" customWidth="1"/>
    <col min="7" max="7" width="9.33203125" customWidth="1"/>
    <col min="8" max="9" width="8.33203125" customWidth="1"/>
    <col min="10" max="10" width="10.33203125" customWidth="1"/>
    <col min="11" max="11" width="6.6640625" customWidth="1"/>
    <col min="12" max="12" width="10.109375" customWidth="1"/>
    <col min="14" max="14" width="8.88671875" customWidth="1"/>
    <col min="15" max="15" width="8.44140625" customWidth="1"/>
    <col min="18" max="18" width="10" customWidth="1"/>
    <col min="19" max="19" width="8.33203125" customWidth="1"/>
  </cols>
  <sheetData>
    <row r="1" spans="1:19">
      <c r="A1" s="5"/>
      <c r="B1" s="34"/>
      <c r="C1" s="34"/>
      <c r="D1" s="34"/>
      <c r="E1" s="34"/>
      <c r="F1" s="34"/>
      <c r="G1" s="34"/>
      <c r="H1" s="35"/>
      <c r="I1" s="34"/>
      <c r="J1" s="34"/>
      <c r="K1" s="34"/>
      <c r="L1" s="34"/>
      <c r="M1" s="34"/>
      <c r="N1" s="34"/>
      <c r="O1" s="34"/>
      <c r="P1" s="34"/>
      <c r="Q1" s="34"/>
      <c r="R1" s="34"/>
    </row>
    <row r="2" spans="1:19">
      <c r="A2" s="31"/>
      <c r="B2" s="32"/>
      <c r="C2" s="32"/>
      <c r="D2" s="32"/>
      <c r="E2" s="32"/>
      <c r="F2" s="32"/>
      <c r="G2" s="32"/>
      <c r="H2" s="32"/>
      <c r="I2" s="32"/>
      <c r="J2" s="32"/>
      <c r="K2" s="32"/>
      <c r="L2" s="32"/>
      <c r="M2" s="32"/>
      <c r="N2" s="32"/>
      <c r="O2" s="32"/>
      <c r="P2" s="32"/>
      <c r="Q2" s="32"/>
      <c r="R2" s="32"/>
      <c r="S2" s="36"/>
    </row>
    <row r="3" spans="1:19">
      <c r="A3" s="26"/>
      <c r="B3" s="11"/>
      <c r="C3" s="11"/>
      <c r="D3" s="11"/>
      <c r="E3" s="11"/>
      <c r="F3" s="11"/>
      <c r="G3" s="11"/>
      <c r="H3" s="11"/>
      <c r="I3" s="11"/>
      <c r="J3" s="11"/>
      <c r="K3" s="11"/>
      <c r="L3" s="11"/>
      <c r="M3" s="11"/>
      <c r="N3" s="11"/>
      <c r="O3" s="11"/>
      <c r="P3" s="11"/>
      <c r="Q3" s="11"/>
      <c r="R3" s="11"/>
      <c r="S3" s="5"/>
    </row>
    <row r="4" spans="1:19">
      <c r="A4" s="31"/>
      <c r="B4" s="32"/>
      <c r="C4" s="32"/>
      <c r="D4" s="32"/>
      <c r="E4" s="32"/>
      <c r="F4" s="32"/>
      <c r="G4" s="32"/>
      <c r="H4" s="32"/>
      <c r="I4" s="32"/>
      <c r="J4" s="32"/>
      <c r="K4" s="32"/>
      <c r="L4" s="32"/>
      <c r="M4" s="32"/>
      <c r="N4" s="32"/>
      <c r="O4" s="32"/>
      <c r="P4" s="32"/>
      <c r="Q4" s="32"/>
      <c r="R4" s="32"/>
      <c r="S4" s="36"/>
    </row>
    <row r="5" spans="1:19">
      <c r="A5" s="26"/>
      <c r="B5" s="11"/>
      <c r="C5" s="11"/>
      <c r="D5" s="11"/>
      <c r="E5" s="11"/>
      <c r="F5" s="11"/>
      <c r="G5" s="11"/>
      <c r="H5" s="11"/>
      <c r="I5" s="11"/>
      <c r="J5" s="11"/>
      <c r="K5" s="11"/>
      <c r="L5" s="11"/>
      <c r="M5" s="11"/>
      <c r="N5" s="11"/>
      <c r="O5" s="11"/>
      <c r="P5" s="11"/>
      <c r="Q5" s="11"/>
      <c r="R5" s="11"/>
      <c r="S5" s="5"/>
    </row>
    <row r="6" spans="1:19">
      <c r="A6" s="31"/>
      <c r="B6" s="32"/>
      <c r="C6" s="32"/>
      <c r="D6" s="32"/>
      <c r="E6" s="32"/>
      <c r="F6" s="32"/>
      <c r="G6" s="32"/>
      <c r="H6" s="32"/>
      <c r="I6" s="32"/>
      <c r="J6" s="32"/>
      <c r="K6" s="32"/>
      <c r="L6" s="32"/>
      <c r="M6" s="32"/>
      <c r="N6" s="32"/>
      <c r="O6" s="32"/>
      <c r="P6" s="32"/>
      <c r="Q6" s="32"/>
      <c r="R6" s="32"/>
      <c r="S6" s="36"/>
    </row>
    <row r="7" spans="1:19">
      <c r="A7" s="26"/>
      <c r="B7" s="11"/>
      <c r="C7" s="11"/>
      <c r="D7" s="11"/>
      <c r="E7" s="11"/>
      <c r="F7" s="11"/>
      <c r="G7" s="11"/>
      <c r="H7" s="11"/>
      <c r="I7" s="11"/>
      <c r="J7" s="11"/>
      <c r="K7" s="11"/>
      <c r="L7" s="11"/>
      <c r="M7" s="11"/>
      <c r="N7" s="11"/>
      <c r="O7" s="11"/>
      <c r="P7" s="11"/>
      <c r="Q7" s="11"/>
      <c r="R7" s="11"/>
      <c r="S7" s="5"/>
    </row>
    <row r="8" spans="1:19">
      <c r="A8" s="31"/>
      <c r="B8" s="32"/>
      <c r="C8" s="32"/>
      <c r="D8" s="32"/>
      <c r="E8" s="32"/>
      <c r="F8" s="32"/>
      <c r="G8" s="32"/>
      <c r="H8" s="32"/>
      <c r="I8" s="32"/>
      <c r="J8" s="32"/>
      <c r="K8" s="32"/>
      <c r="L8" s="32"/>
      <c r="M8" s="32"/>
      <c r="N8" s="32"/>
      <c r="O8" s="32"/>
      <c r="P8" s="32"/>
      <c r="Q8" s="32"/>
      <c r="R8" s="32"/>
      <c r="S8" s="36"/>
    </row>
    <row r="9" spans="1:19">
      <c r="A9" s="26"/>
      <c r="B9" s="11"/>
      <c r="C9" s="11"/>
      <c r="D9" s="11"/>
      <c r="E9" s="11"/>
      <c r="F9" s="11"/>
      <c r="G9" s="11"/>
      <c r="H9" s="11"/>
      <c r="I9" s="11"/>
      <c r="J9" s="11"/>
      <c r="K9" s="11"/>
      <c r="L9" s="11"/>
      <c r="M9" s="11"/>
      <c r="N9" s="11"/>
      <c r="O9" s="11"/>
      <c r="P9" s="11"/>
      <c r="Q9" s="11"/>
      <c r="R9" s="11"/>
      <c r="S9" s="5"/>
    </row>
    <row r="10" spans="1:19">
      <c r="A10" s="31"/>
      <c r="B10" s="32"/>
      <c r="C10" s="32"/>
      <c r="D10" s="32"/>
      <c r="E10" s="32"/>
      <c r="F10" s="32"/>
      <c r="G10" s="32"/>
      <c r="H10" s="32"/>
      <c r="I10" s="32"/>
      <c r="J10" s="32"/>
      <c r="K10" s="32"/>
      <c r="L10" s="32"/>
      <c r="M10" s="32"/>
      <c r="N10" s="32"/>
      <c r="O10" s="32"/>
      <c r="P10" s="32"/>
      <c r="Q10" s="32"/>
      <c r="R10" s="32"/>
      <c r="S10" s="36"/>
    </row>
    <row r="11" spans="1:19">
      <c r="A11" s="26"/>
      <c r="B11" s="11"/>
      <c r="C11" s="11"/>
      <c r="D11" s="11"/>
      <c r="E11" s="11"/>
      <c r="F11" s="11"/>
      <c r="G11" s="11"/>
      <c r="H11" s="11"/>
      <c r="I11" s="11"/>
      <c r="J11" s="11"/>
      <c r="K11" s="11"/>
      <c r="L11" s="11"/>
      <c r="M11" s="11"/>
      <c r="N11" s="11"/>
      <c r="O11" s="11"/>
      <c r="P11" s="11"/>
      <c r="Q11" s="11"/>
      <c r="R11" s="11"/>
      <c r="S11" s="5"/>
    </row>
    <row r="12" spans="1:19">
      <c r="A12" s="31"/>
      <c r="B12" s="32"/>
      <c r="C12" s="32"/>
      <c r="D12" s="32"/>
      <c r="E12" s="32"/>
      <c r="F12" s="32"/>
      <c r="G12" s="32"/>
      <c r="H12" s="32"/>
      <c r="I12" s="32"/>
      <c r="J12" s="32"/>
      <c r="K12" s="32"/>
      <c r="L12" s="32"/>
      <c r="M12" s="32"/>
      <c r="N12" s="32"/>
      <c r="O12" s="32"/>
      <c r="P12" s="32"/>
      <c r="Q12" s="32"/>
      <c r="R12" s="32"/>
      <c r="S12" s="36"/>
    </row>
    <row r="13" spans="1:19">
      <c r="A13" s="26"/>
      <c r="B13" s="11"/>
      <c r="C13" s="11"/>
      <c r="D13" s="11"/>
      <c r="E13" s="11"/>
      <c r="F13" s="11"/>
      <c r="G13" s="11"/>
      <c r="H13" s="11"/>
      <c r="I13" s="11"/>
      <c r="J13" s="11"/>
      <c r="K13" s="11"/>
      <c r="L13" s="11"/>
      <c r="M13" s="11"/>
      <c r="N13" s="11"/>
      <c r="O13" s="11"/>
      <c r="P13" s="11"/>
      <c r="Q13" s="11"/>
      <c r="R13" s="11"/>
      <c r="S13" s="5"/>
    </row>
    <row r="14" spans="1:19">
      <c r="A14" s="27"/>
      <c r="B14" s="28"/>
      <c r="C14" s="28"/>
      <c r="D14" s="28"/>
      <c r="E14" s="28"/>
      <c r="F14" s="28"/>
      <c r="G14" s="28"/>
      <c r="H14" s="30"/>
      <c r="I14" s="28"/>
      <c r="J14" s="28"/>
      <c r="K14" s="28"/>
      <c r="L14" s="28"/>
      <c r="M14" s="28"/>
      <c r="N14" s="28"/>
      <c r="O14" s="28"/>
      <c r="P14" s="28"/>
      <c r="Q14" s="28"/>
      <c r="R14" s="28"/>
      <c r="S14" s="28"/>
    </row>
    <row r="17" spans="2:19">
      <c r="B17" s="34"/>
      <c r="C17" s="34"/>
      <c r="D17" s="34"/>
      <c r="E17" s="34"/>
      <c r="F17" s="34"/>
      <c r="G17" s="34"/>
      <c r="H17" s="35"/>
      <c r="I17" s="34"/>
      <c r="J17" s="34"/>
      <c r="K17" s="34"/>
      <c r="L17" s="34"/>
      <c r="M17" s="34"/>
      <c r="N17" s="34"/>
      <c r="O17" s="34"/>
      <c r="P17" s="34"/>
      <c r="Q17" s="34"/>
      <c r="R17" s="34"/>
    </row>
    <row r="19" spans="2:19">
      <c r="B19" s="37"/>
      <c r="C19" s="37"/>
      <c r="D19" s="37"/>
      <c r="E19" s="37"/>
      <c r="F19" s="37"/>
      <c r="G19" s="37"/>
      <c r="H19" s="37"/>
      <c r="I19" s="37"/>
      <c r="J19" s="37"/>
      <c r="K19" s="37"/>
      <c r="L19" s="37"/>
      <c r="M19" s="37"/>
      <c r="N19" s="37"/>
      <c r="O19" s="37"/>
      <c r="P19" s="37"/>
      <c r="Q19" s="37"/>
      <c r="R19" s="37"/>
      <c r="S19" s="37"/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>
  <sheetPr codeName="Feuil6"/>
  <dimension ref="A1:S19"/>
  <sheetViews>
    <sheetView workbookViewId="0">
      <selection activeCell="B8" sqref="B8"/>
    </sheetView>
  </sheetViews>
  <sheetFormatPr baseColWidth="10" defaultColWidth="11.44140625" defaultRowHeight="14.4"/>
  <cols>
    <col min="1" max="1" width="14.33203125" customWidth="1"/>
    <col min="2" max="2" width="12.33203125" customWidth="1"/>
    <col min="3" max="3" width="13.6640625" customWidth="1"/>
    <col min="4" max="5" width="9.5546875" customWidth="1"/>
    <col min="6" max="6" width="8.6640625" customWidth="1"/>
    <col min="7" max="7" width="9.33203125" customWidth="1"/>
    <col min="8" max="8" width="8.33203125" customWidth="1"/>
    <col min="9" max="9" width="7.88671875" customWidth="1"/>
    <col min="10" max="10" width="9.44140625" customWidth="1"/>
    <col min="11" max="11" width="8.6640625" customWidth="1"/>
    <col min="12" max="12" width="9.6640625" customWidth="1"/>
    <col min="13" max="13" width="12.33203125" customWidth="1"/>
    <col min="14" max="14" width="8.88671875" customWidth="1"/>
    <col min="15" max="15" width="8.5546875" customWidth="1"/>
    <col min="16" max="16" width="14.33203125" customWidth="1"/>
    <col min="18" max="18" width="9.44140625" customWidth="1"/>
    <col min="19" max="19" width="9.33203125" customWidth="1"/>
  </cols>
  <sheetData>
    <row r="1" spans="1:19">
      <c r="A1" s="5"/>
      <c r="B1" s="34"/>
      <c r="C1" s="34"/>
      <c r="D1" s="34"/>
      <c r="E1" s="34"/>
      <c r="F1" s="34"/>
      <c r="G1" s="34"/>
      <c r="H1" s="35"/>
      <c r="I1" s="34"/>
      <c r="J1" s="34"/>
      <c r="K1" s="34"/>
      <c r="L1" s="34"/>
      <c r="M1" s="34"/>
      <c r="N1" s="34"/>
      <c r="O1" s="34"/>
      <c r="P1" s="34"/>
      <c r="Q1" s="34"/>
      <c r="R1" s="34"/>
    </row>
    <row r="2" spans="1:19">
      <c r="A2" s="31"/>
      <c r="B2" s="32"/>
      <c r="C2" s="32"/>
      <c r="D2" s="32"/>
      <c r="E2" s="32"/>
      <c r="F2" s="32"/>
      <c r="G2" s="32"/>
      <c r="H2" s="32"/>
      <c r="I2" s="32"/>
      <c r="J2" s="32"/>
      <c r="K2" s="32"/>
      <c r="L2" s="32"/>
      <c r="M2" s="32"/>
      <c r="N2" s="32"/>
      <c r="O2" s="32"/>
      <c r="P2" s="32"/>
      <c r="Q2" s="32"/>
      <c r="R2" s="32"/>
      <c r="S2" s="36"/>
    </row>
    <row r="3" spans="1:19">
      <c r="A3" s="26"/>
      <c r="B3" s="11"/>
      <c r="C3" s="11"/>
      <c r="D3" s="11"/>
      <c r="E3" s="11"/>
      <c r="F3" s="11"/>
      <c r="G3" s="11"/>
      <c r="H3" s="11"/>
      <c r="I3" s="11"/>
      <c r="J3" s="11"/>
      <c r="K3" s="11"/>
      <c r="L3" s="11"/>
      <c r="M3" s="11"/>
      <c r="N3" s="11"/>
      <c r="O3" s="11"/>
      <c r="P3" s="11"/>
      <c r="Q3" s="11"/>
      <c r="R3" s="11"/>
      <c r="S3" s="5"/>
    </row>
    <row r="4" spans="1:19">
      <c r="A4" s="31"/>
      <c r="B4" s="32"/>
      <c r="C4" s="32"/>
      <c r="D4" s="32"/>
      <c r="E4" s="32"/>
      <c r="F4" s="32"/>
      <c r="G4" s="32"/>
      <c r="H4" s="32"/>
      <c r="I4" s="32"/>
      <c r="J4" s="32"/>
      <c r="K4" s="32"/>
      <c r="L4" s="32"/>
      <c r="M4" s="32"/>
      <c r="N4" s="32"/>
      <c r="O4" s="32"/>
      <c r="P4" s="32"/>
      <c r="Q4" s="32"/>
      <c r="R4" s="32"/>
      <c r="S4" s="36"/>
    </row>
    <row r="5" spans="1:19">
      <c r="A5" s="26"/>
      <c r="B5" s="11"/>
      <c r="C5" s="11"/>
      <c r="D5" s="11"/>
      <c r="E5" s="11"/>
      <c r="F5" s="11"/>
      <c r="G5" s="11"/>
      <c r="H5" s="11"/>
      <c r="I5" s="11"/>
      <c r="J5" s="11"/>
      <c r="K5" s="11"/>
      <c r="L5" s="11"/>
      <c r="M5" s="11"/>
      <c r="N5" s="11"/>
      <c r="O5" s="11"/>
      <c r="P5" s="11"/>
      <c r="Q5" s="11"/>
      <c r="R5" s="11"/>
      <c r="S5" s="5"/>
    </row>
    <row r="6" spans="1:19">
      <c r="A6" s="31"/>
      <c r="B6" s="32"/>
      <c r="C6" s="32"/>
      <c r="D6" s="32"/>
      <c r="E6" s="32"/>
      <c r="F6" s="32"/>
      <c r="G6" s="32"/>
      <c r="H6" s="32"/>
      <c r="I6" s="32"/>
      <c r="J6" s="32"/>
      <c r="K6" s="32"/>
      <c r="L6" s="32"/>
      <c r="M6" s="32"/>
      <c r="N6" s="32"/>
      <c r="O6" s="32"/>
      <c r="P6" s="32"/>
      <c r="Q6" s="32"/>
      <c r="R6" s="32"/>
      <c r="S6" s="36"/>
    </row>
    <row r="7" spans="1:19">
      <c r="A7" s="26"/>
      <c r="B7" s="11"/>
      <c r="C7" s="11"/>
      <c r="D7" s="11"/>
      <c r="E7" s="11"/>
      <c r="F7" s="11"/>
      <c r="G7" s="11"/>
      <c r="H7" s="11"/>
      <c r="I7" s="11"/>
      <c r="J7" s="11"/>
      <c r="K7" s="11"/>
      <c r="L7" s="11"/>
      <c r="M7" s="11"/>
      <c r="N7" s="11"/>
      <c r="O7" s="11"/>
      <c r="P7" s="11"/>
      <c r="Q7" s="11"/>
      <c r="R7" s="11"/>
      <c r="S7" s="5"/>
    </row>
    <row r="8" spans="1:19">
      <c r="A8" s="31"/>
      <c r="B8" s="32"/>
      <c r="C8" s="32"/>
      <c r="D8" s="32"/>
      <c r="E8" s="32"/>
      <c r="F8" s="32"/>
      <c r="G8" s="32"/>
      <c r="H8" s="32"/>
      <c r="I8" s="32"/>
      <c r="J8" s="32"/>
      <c r="K8" s="32"/>
      <c r="L8" s="32"/>
      <c r="M8" s="32"/>
      <c r="N8" s="32"/>
      <c r="O8" s="32"/>
      <c r="P8" s="32"/>
      <c r="Q8" s="32"/>
      <c r="R8" s="32"/>
      <c r="S8" s="36"/>
    </row>
    <row r="9" spans="1:19">
      <c r="A9" s="26"/>
      <c r="B9" s="11"/>
      <c r="C9" s="11"/>
      <c r="D9" s="11"/>
      <c r="E9" s="11"/>
      <c r="F9" s="11"/>
      <c r="G9" s="11"/>
      <c r="H9" s="11"/>
      <c r="I9" s="11"/>
      <c r="J9" s="11"/>
      <c r="K9" s="11"/>
      <c r="L9" s="11"/>
      <c r="M9" s="11"/>
      <c r="N9" s="11"/>
      <c r="O9" s="11"/>
      <c r="P9" s="11"/>
      <c r="Q9" s="11"/>
      <c r="R9" s="11"/>
      <c r="S9" s="5"/>
    </row>
    <row r="10" spans="1:19">
      <c r="A10" s="31"/>
      <c r="B10" s="32"/>
      <c r="C10" s="32"/>
      <c r="D10" s="32"/>
      <c r="E10" s="32"/>
      <c r="F10" s="32"/>
      <c r="G10" s="32"/>
      <c r="H10" s="32"/>
      <c r="I10" s="32"/>
      <c r="J10" s="32"/>
      <c r="K10" s="32"/>
      <c r="L10" s="32"/>
      <c r="M10" s="32"/>
      <c r="N10" s="32"/>
      <c r="O10" s="32"/>
      <c r="P10" s="32"/>
      <c r="Q10" s="32"/>
      <c r="R10" s="32"/>
      <c r="S10" s="36"/>
    </row>
    <row r="11" spans="1:19">
      <c r="A11" s="26"/>
      <c r="B11" s="11"/>
      <c r="C11" s="11"/>
      <c r="D11" s="11"/>
      <c r="E11" s="11"/>
      <c r="F11" s="11"/>
      <c r="G11" s="11"/>
      <c r="H11" s="11"/>
      <c r="I11" s="11"/>
      <c r="J11" s="11"/>
      <c r="K11" s="11"/>
      <c r="L11" s="11"/>
      <c r="M11" s="11"/>
      <c r="N11" s="11"/>
      <c r="O11" s="11"/>
      <c r="P11" s="11"/>
      <c r="Q11" s="11"/>
      <c r="R11" s="11"/>
      <c r="S11" s="5"/>
    </row>
    <row r="12" spans="1:19">
      <c r="A12" s="31"/>
      <c r="B12" s="32"/>
      <c r="C12" s="32"/>
      <c r="D12" s="32"/>
      <c r="E12" s="32"/>
      <c r="F12" s="32"/>
      <c r="G12" s="32"/>
      <c r="H12" s="32"/>
      <c r="I12" s="32"/>
      <c r="J12" s="32"/>
      <c r="K12" s="32"/>
      <c r="L12" s="32"/>
      <c r="M12" s="32"/>
      <c r="N12" s="32"/>
      <c r="O12" s="32"/>
      <c r="P12" s="32"/>
      <c r="Q12" s="32"/>
      <c r="R12" s="32"/>
      <c r="S12" s="36"/>
    </row>
    <row r="13" spans="1:19">
      <c r="A13" s="26"/>
      <c r="B13" s="11"/>
      <c r="C13" s="11"/>
      <c r="D13" s="11"/>
      <c r="E13" s="11"/>
      <c r="F13" s="11"/>
      <c r="G13" s="11"/>
      <c r="H13" s="11"/>
      <c r="I13" s="11"/>
      <c r="J13" s="11"/>
      <c r="K13" s="11"/>
      <c r="L13" s="11"/>
      <c r="M13" s="11"/>
      <c r="N13" s="11"/>
      <c r="O13" s="11"/>
      <c r="P13" s="11"/>
      <c r="Q13" s="11"/>
      <c r="R13" s="11"/>
      <c r="S13" s="5"/>
    </row>
    <row r="14" spans="1:19">
      <c r="A14" s="27"/>
      <c r="B14" s="28"/>
      <c r="C14" s="28"/>
      <c r="D14" s="28"/>
      <c r="E14" s="28"/>
      <c r="F14" s="28"/>
      <c r="G14" s="28"/>
      <c r="H14" s="28"/>
      <c r="I14" s="28"/>
      <c r="J14" s="28"/>
      <c r="K14" s="28"/>
      <c r="L14" s="28"/>
      <c r="M14" s="28"/>
      <c r="N14" s="28"/>
      <c r="O14" s="28"/>
      <c r="P14" s="28"/>
      <c r="Q14" s="28"/>
      <c r="R14" s="28"/>
      <c r="S14" s="28"/>
    </row>
    <row r="17" spans="2:19">
      <c r="B17" s="34"/>
      <c r="C17" s="34"/>
      <c r="D17" s="34"/>
      <c r="E17" s="34"/>
      <c r="F17" s="34"/>
      <c r="G17" s="34"/>
      <c r="H17" s="35"/>
      <c r="I17" s="34"/>
      <c r="J17" s="34"/>
      <c r="K17" s="34"/>
      <c r="L17" s="34"/>
      <c r="M17" s="34"/>
      <c r="N17" s="34"/>
      <c r="O17" s="34"/>
      <c r="P17" s="34"/>
      <c r="Q17" s="34"/>
      <c r="R17" s="34"/>
    </row>
    <row r="19" spans="2:19">
      <c r="B19" s="37"/>
      <c r="C19" s="37"/>
      <c r="D19" s="37"/>
      <c r="E19" s="37"/>
      <c r="F19" s="37"/>
      <c r="G19" s="37"/>
      <c r="H19" s="37"/>
      <c r="I19" s="37"/>
      <c r="J19" s="37"/>
      <c r="K19" s="37"/>
      <c r="L19" s="37"/>
      <c r="M19" s="37"/>
      <c r="N19" s="37"/>
      <c r="O19" s="37"/>
      <c r="P19" s="37"/>
      <c r="Q19" s="37"/>
      <c r="R19" s="37"/>
      <c r="S19" s="37"/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>
  <sheetPr codeName="Feuil7"/>
  <dimension ref="A1:S19"/>
  <sheetViews>
    <sheetView workbookViewId="0"/>
  </sheetViews>
  <sheetFormatPr baseColWidth="10" defaultColWidth="11.44140625" defaultRowHeight="14.4"/>
  <sheetData>
    <row r="1" spans="1:19">
      <c r="A1" s="5"/>
      <c r="B1" s="34"/>
      <c r="C1" s="34"/>
      <c r="D1" s="34"/>
      <c r="E1" s="34"/>
      <c r="F1" s="34"/>
      <c r="G1" s="34"/>
      <c r="H1" s="35"/>
      <c r="I1" s="34"/>
      <c r="J1" s="34"/>
      <c r="K1" s="34"/>
      <c r="L1" s="34"/>
      <c r="M1" s="34"/>
      <c r="N1" s="34"/>
      <c r="O1" s="34"/>
      <c r="P1" s="34"/>
      <c r="Q1" s="34"/>
      <c r="R1" s="34"/>
    </row>
    <row r="2" spans="1:19">
      <c r="A2" s="31"/>
      <c r="B2" s="32"/>
      <c r="C2" s="32"/>
      <c r="D2" s="32"/>
      <c r="E2" s="32"/>
      <c r="F2" s="32"/>
      <c r="G2" s="32"/>
      <c r="H2" s="32"/>
      <c r="I2" s="32"/>
      <c r="J2" s="32"/>
      <c r="K2" s="32"/>
      <c r="L2" s="32"/>
      <c r="M2" s="32"/>
      <c r="N2" s="32"/>
      <c r="O2" s="32"/>
      <c r="P2" s="32"/>
      <c r="Q2" s="32"/>
      <c r="R2" s="32"/>
      <c r="S2" s="36"/>
    </row>
    <row r="3" spans="1:19">
      <c r="A3" s="26"/>
      <c r="B3" s="11"/>
      <c r="C3" s="11"/>
      <c r="D3" s="11"/>
      <c r="E3" s="11"/>
      <c r="F3" s="11"/>
      <c r="G3" s="11"/>
      <c r="H3" s="11"/>
      <c r="I3" s="11"/>
      <c r="J3" s="11"/>
      <c r="K3" s="11"/>
      <c r="L3" s="11"/>
      <c r="M3" s="11"/>
      <c r="N3" s="11"/>
      <c r="O3" s="11"/>
      <c r="P3" s="11"/>
      <c r="Q3" s="11"/>
      <c r="R3" s="11"/>
      <c r="S3" s="5"/>
    </row>
    <row r="4" spans="1:19">
      <c r="A4" s="31"/>
      <c r="B4" s="32"/>
      <c r="C4" s="32"/>
      <c r="D4" s="32"/>
      <c r="E4" s="32"/>
      <c r="F4" s="32"/>
      <c r="G4" s="32"/>
      <c r="H4" s="32"/>
      <c r="I4" s="32"/>
      <c r="J4" s="32"/>
      <c r="K4" s="32"/>
      <c r="L4" s="32"/>
      <c r="M4" s="32"/>
      <c r="N4" s="32"/>
      <c r="O4" s="32"/>
      <c r="P4" s="32"/>
      <c r="Q4" s="32"/>
      <c r="R4" s="32"/>
      <c r="S4" s="36"/>
    </row>
    <row r="5" spans="1:19">
      <c r="A5" s="26"/>
      <c r="B5" s="11"/>
      <c r="C5" s="11"/>
      <c r="D5" s="11"/>
      <c r="E5" s="11"/>
      <c r="F5" s="11"/>
      <c r="G5" s="11"/>
      <c r="H5" s="11"/>
      <c r="I5" s="11"/>
      <c r="J5" s="11"/>
      <c r="K5" s="11"/>
      <c r="L5" s="11"/>
      <c r="M5" s="11"/>
      <c r="N5" s="11"/>
      <c r="O5" s="11"/>
      <c r="P5" s="11"/>
      <c r="Q5" s="11"/>
      <c r="R5" s="11"/>
      <c r="S5" s="5"/>
    </row>
    <row r="6" spans="1:19">
      <c r="A6" s="31"/>
      <c r="B6" s="32"/>
      <c r="C6" s="32"/>
      <c r="D6" s="32"/>
      <c r="E6" s="32"/>
      <c r="F6" s="32"/>
      <c r="G6" s="32"/>
      <c r="H6" s="32"/>
      <c r="I6" s="32"/>
      <c r="J6" s="32"/>
      <c r="K6" s="32"/>
      <c r="L6" s="32"/>
      <c r="M6" s="32"/>
      <c r="N6" s="32"/>
      <c r="O6" s="32"/>
      <c r="P6" s="32"/>
      <c r="Q6" s="32"/>
      <c r="R6" s="32"/>
      <c r="S6" s="36"/>
    </row>
    <row r="7" spans="1:19">
      <c r="A7" s="26"/>
      <c r="B7" s="11"/>
      <c r="C7" s="11"/>
      <c r="D7" s="11"/>
      <c r="E7" s="11"/>
      <c r="F7" s="11"/>
      <c r="G7" s="11"/>
      <c r="H7" s="11"/>
      <c r="I7" s="11"/>
      <c r="J7" s="11"/>
      <c r="K7" s="11"/>
      <c r="L7" s="11"/>
      <c r="M7" s="11"/>
      <c r="N7" s="11"/>
      <c r="O7" s="11"/>
      <c r="P7" s="11"/>
      <c r="Q7" s="11"/>
      <c r="R7" s="11"/>
      <c r="S7" s="5"/>
    </row>
    <row r="8" spans="1:19">
      <c r="A8" s="31"/>
      <c r="B8" s="32"/>
      <c r="C8" s="32"/>
      <c r="D8" s="32"/>
      <c r="E8" s="32"/>
      <c r="F8" s="32"/>
      <c r="G8" s="32"/>
      <c r="H8" s="32"/>
      <c r="I8" s="32"/>
      <c r="J8" s="32"/>
      <c r="K8" s="32"/>
      <c r="L8" s="32"/>
      <c r="M8" s="32"/>
      <c r="N8" s="32"/>
      <c r="O8" s="32"/>
      <c r="P8" s="32"/>
      <c r="Q8" s="32"/>
      <c r="R8" s="32"/>
      <c r="S8" s="36"/>
    </row>
    <row r="9" spans="1:19">
      <c r="A9" s="26"/>
      <c r="B9" s="11"/>
      <c r="C9" s="11"/>
      <c r="D9" s="11"/>
      <c r="E9" s="11"/>
      <c r="F9" s="11"/>
      <c r="G9" s="11"/>
      <c r="H9" s="11"/>
      <c r="I9" s="11"/>
      <c r="J9" s="11"/>
      <c r="K9" s="11"/>
      <c r="L9" s="11"/>
      <c r="M9" s="11"/>
      <c r="N9" s="11"/>
      <c r="O9" s="11"/>
      <c r="P9" s="11"/>
      <c r="Q9" s="11"/>
      <c r="R9" s="11"/>
      <c r="S9" s="5"/>
    </row>
    <row r="10" spans="1:19">
      <c r="A10" s="31"/>
      <c r="B10" s="32"/>
      <c r="C10" s="32"/>
      <c r="D10" s="32"/>
      <c r="E10" s="32"/>
      <c r="F10" s="32"/>
      <c r="G10" s="32"/>
      <c r="H10" s="32"/>
      <c r="I10" s="32"/>
      <c r="J10" s="32"/>
      <c r="K10" s="32"/>
      <c r="L10" s="32"/>
      <c r="M10" s="32"/>
      <c r="N10" s="32"/>
      <c r="O10" s="32"/>
      <c r="P10" s="32"/>
      <c r="Q10" s="32"/>
      <c r="R10" s="32"/>
      <c r="S10" s="36"/>
    </row>
    <row r="11" spans="1:19">
      <c r="A11" s="26"/>
      <c r="B11" s="11"/>
      <c r="C11" s="11"/>
      <c r="D11" s="11"/>
      <c r="E11" s="11"/>
      <c r="F11" s="11"/>
      <c r="G11" s="11"/>
      <c r="H11" s="11"/>
      <c r="I11" s="11"/>
      <c r="J11" s="11"/>
      <c r="K11" s="11"/>
      <c r="L11" s="11"/>
      <c r="M11" s="11"/>
      <c r="N11" s="11"/>
      <c r="O11" s="11"/>
      <c r="P11" s="11"/>
      <c r="Q11" s="11"/>
      <c r="R11" s="11"/>
      <c r="S11" s="5"/>
    </row>
    <row r="12" spans="1:19">
      <c r="A12" s="31"/>
      <c r="B12" s="32"/>
      <c r="C12" s="32"/>
      <c r="D12" s="32"/>
      <c r="E12" s="32"/>
      <c r="F12" s="32"/>
      <c r="G12" s="32"/>
      <c r="H12" s="32"/>
      <c r="I12" s="32"/>
      <c r="J12" s="32"/>
      <c r="K12" s="32"/>
      <c r="L12" s="32"/>
      <c r="M12" s="32"/>
      <c r="N12" s="32"/>
      <c r="O12" s="32"/>
      <c r="P12" s="32"/>
      <c r="Q12" s="32"/>
      <c r="R12" s="32"/>
      <c r="S12" s="36"/>
    </row>
    <row r="13" spans="1:19">
      <c r="A13" s="26"/>
      <c r="B13" s="11"/>
      <c r="C13" s="11"/>
      <c r="D13" s="11"/>
      <c r="E13" s="11"/>
      <c r="F13" s="11"/>
      <c r="G13" s="11"/>
      <c r="H13" s="11"/>
      <c r="I13" s="11"/>
      <c r="J13" s="11"/>
      <c r="K13" s="11"/>
      <c r="L13" s="11"/>
      <c r="M13" s="11"/>
      <c r="N13" s="11"/>
      <c r="O13" s="11"/>
      <c r="P13" s="11"/>
      <c r="Q13" s="11"/>
      <c r="R13" s="11"/>
      <c r="S13" s="5"/>
    </row>
    <row r="14" spans="1:19">
      <c r="A14" s="27"/>
      <c r="B14" s="28"/>
      <c r="C14" s="28"/>
      <c r="D14" s="28"/>
      <c r="E14" s="28"/>
      <c r="F14" s="28"/>
      <c r="G14" s="28"/>
      <c r="H14" s="30"/>
      <c r="I14" s="28"/>
      <c r="J14" s="28"/>
      <c r="K14" s="28"/>
      <c r="L14" s="28"/>
      <c r="M14" s="28"/>
      <c r="N14" s="28"/>
      <c r="O14" s="28"/>
      <c r="P14" s="28"/>
      <c r="Q14" s="28"/>
      <c r="R14" s="28"/>
      <c r="S14" s="28"/>
    </row>
    <row r="17" spans="2:19">
      <c r="B17" s="34"/>
      <c r="C17" s="34"/>
      <c r="D17" s="34"/>
      <c r="E17" s="34"/>
      <c r="F17" s="34"/>
      <c r="G17" s="34"/>
      <c r="H17" s="35"/>
      <c r="I17" s="34"/>
      <c r="J17" s="34"/>
      <c r="K17" s="34"/>
      <c r="L17" s="34"/>
      <c r="M17" s="34"/>
      <c r="N17" s="34"/>
      <c r="O17" s="34"/>
      <c r="P17" s="34"/>
      <c r="Q17" s="34"/>
      <c r="R17" s="34"/>
    </row>
    <row r="19" spans="2:19">
      <c r="B19" s="37"/>
      <c r="C19" s="37"/>
      <c r="D19" s="37"/>
      <c r="E19" s="37"/>
      <c r="F19" s="37"/>
      <c r="G19" s="37"/>
      <c r="H19" s="37"/>
      <c r="I19" s="37"/>
      <c r="J19" s="37"/>
      <c r="K19" s="37"/>
      <c r="L19" s="37"/>
      <c r="M19" s="37"/>
      <c r="N19" s="37"/>
      <c r="O19" s="37"/>
      <c r="P19" s="37"/>
      <c r="Q19" s="37"/>
      <c r="R19" s="37"/>
      <c r="S19" s="37"/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>
  <sheetPr codeName="Feuil8"/>
  <dimension ref="A1:S19"/>
  <sheetViews>
    <sheetView workbookViewId="0"/>
  </sheetViews>
  <sheetFormatPr baseColWidth="10" defaultColWidth="11.44140625" defaultRowHeight="14.4"/>
  <sheetData>
    <row r="1" spans="1:19">
      <c r="A1" s="5"/>
      <c r="B1" s="34"/>
      <c r="C1" s="34"/>
      <c r="D1" s="34"/>
      <c r="E1" s="34"/>
      <c r="F1" s="34"/>
      <c r="G1" s="34"/>
      <c r="H1" s="35"/>
      <c r="I1" s="34"/>
      <c r="J1" s="34"/>
      <c r="K1" s="34"/>
      <c r="L1" s="34"/>
      <c r="M1" s="34"/>
      <c r="N1" s="34"/>
      <c r="O1" s="34"/>
      <c r="P1" s="34" t="s">
        <v>0</v>
      </c>
      <c r="Q1" s="34" t="s">
        <v>27</v>
      </c>
      <c r="R1" s="34" t="s">
        <v>28</v>
      </c>
    </row>
    <row r="2" spans="1:19">
      <c r="A2" s="31"/>
      <c r="B2" s="32"/>
      <c r="C2" s="32"/>
      <c r="D2" s="32"/>
      <c r="E2" s="32"/>
      <c r="F2" s="32"/>
      <c r="G2" s="32"/>
      <c r="H2" s="33"/>
      <c r="I2" s="32"/>
      <c r="J2" s="32"/>
      <c r="K2" s="32"/>
      <c r="L2" s="32"/>
      <c r="M2" s="32"/>
      <c r="N2" s="32"/>
      <c r="O2" s="32"/>
      <c r="P2" s="32">
        <f>COUNTIFS('rdv 2017'!A1:A1997,"Yannig André",'rdv 2017'!I1:I1997,"&gt;01-01-2017",'rdv 2017'!I1:I1997,"&lt;01-02-2017",'rdv 2017'!G1:G1997,"*Terrain construction*")</f>
        <v>0</v>
      </c>
      <c r="Q2" s="32">
        <f>COUNTIFS('rdv 2017'!A1:A1997,"Yannig André",'rdv 2017'!I1:I1997,"&gt;01-01-2017",'rdv 2017'!I1:I1997,"&lt;01-02-2017",'rdv 2017'!G1:G1997,"*Faire construire sa maison*")</f>
        <v>0</v>
      </c>
      <c r="R2" s="32">
        <f>COUNTIFS('rdv 2017'!A1:A1997,"Yannig André",'rdv 2017'!I1:I1997,"&gt;01-01-2017",'rdv 2017'!I1:I1997,"&lt;01-02-2017",'rdv 2017'!G1:G1997,"*Pages jaunes*")</f>
        <v>0</v>
      </c>
      <c r="S2" s="36">
        <f>SUM(B2:Q2)</f>
        <v>0</v>
      </c>
    </row>
    <row r="3" spans="1:19">
      <c r="A3" s="26"/>
      <c r="B3" s="11"/>
      <c r="C3" s="11"/>
      <c r="D3" s="11"/>
      <c r="E3" s="11"/>
      <c r="F3" s="11"/>
      <c r="G3" s="11"/>
      <c r="H3" s="29"/>
      <c r="I3" s="11"/>
      <c r="J3" s="11"/>
      <c r="K3" s="11"/>
      <c r="L3" s="11"/>
      <c r="M3" s="11"/>
      <c r="N3" s="11"/>
      <c r="O3" s="11"/>
      <c r="P3" s="11">
        <f>COUNTIFS('rdv 2017'!A1:A1997,"Yannig André",'rdv 2017'!I1:I1997,"&gt;01-02-2017",'rdv 2017'!I1:I1997,"&lt;01-03-2017",'rdv 2017'!G1:G1997,"*Terrain construction*")</f>
        <v>0</v>
      </c>
      <c r="Q3" s="11">
        <f>COUNTIFS('rdv 2017'!A1:A1997,"Yannig André",'rdv 2017'!I1:I1997,"&gt;01-02-2017",'rdv 2017'!I1:I1997,"&lt;01-03-2017",'rdv 2017'!G1:G1997,"*Faire construire sa maison*")</f>
        <v>0</v>
      </c>
      <c r="R3" s="11">
        <f>COUNTIFS('rdv 2017'!A1:A1997,"Yannig André",'rdv 2017'!I1:I1997,"&gt;01-02-2017",'rdv 2017'!I1:I1997,"&lt;01-03-2017",'rdv 2017'!G1:G1997,"*Pages jaunes*")</f>
        <v>0</v>
      </c>
      <c r="S3" s="5">
        <f t="shared" ref="S3:S13" si="0">SUM(B3:Q3)</f>
        <v>0</v>
      </c>
    </row>
    <row r="4" spans="1:19">
      <c r="A4" s="31"/>
      <c r="B4" s="32"/>
      <c r="C4" s="32"/>
      <c r="D4" s="32"/>
      <c r="E4" s="32"/>
      <c r="F4" s="32"/>
      <c r="G4" s="32"/>
      <c r="H4" s="33"/>
      <c r="I4" s="32"/>
      <c r="J4" s="32"/>
      <c r="K4" s="32"/>
      <c r="L4" s="32"/>
      <c r="M4" s="32"/>
      <c r="N4" s="32"/>
      <c r="O4" s="32"/>
      <c r="P4" s="32">
        <f>COUNTIFS('rdv 2017'!A1:A1997,"Yannig André",'rdv 2017'!I1:I1997,"&gt;01-03-2017",'rdv 2017'!I1:I1997,"&lt;01-4-2017",'rdv 2017'!G1:G1997,"*Terrain construction*")</f>
        <v>0</v>
      </c>
      <c r="Q4" s="32">
        <f>COUNTIFS('rdv 2017'!A1:A1997,"Yannig André",'rdv 2017'!I1:I1997,"&gt;01-03-2017",'rdv 2017'!I1:I1997,"&lt;01-4-2017",'rdv 2017'!G1:G1997,"*Faire construire sa maison*")</f>
        <v>0</v>
      </c>
      <c r="R4" s="32">
        <f>COUNTIFS('rdv 2017'!A1:A1997,"Yannig André",'rdv 2017'!I1:I1997,"&gt;01-03-2017",'rdv 2017'!I1:I1997,"&lt;01-4-2017",'rdv 2017'!G1:G1997,"*Pages jaunes*")</f>
        <v>0</v>
      </c>
      <c r="S4" s="36">
        <f t="shared" si="0"/>
        <v>0</v>
      </c>
    </row>
    <row r="5" spans="1:19">
      <c r="A5" s="26"/>
      <c r="B5" s="11"/>
      <c r="C5" s="11"/>
      <c r="D5" s="11"/>
      <c r="E5" s="11"/>
      <c r="F5" s="11"/>
      <c r="G5" s="11"/>
      <c r="H5" s="29"/>
      <c r="I5" s="11"/>
      <c r="J5" s="11"/>
      <c r="K5" s="11"/>
      <c r="L5" s="11"/>
      <c r="M5" s="11"/>
      <c r="N5" s="11"/>
      <c r="O5" s="11"/>
      <c r="P5" s="11">
        <f>COUNTIFS('rdv 2017'!A1:A1997,"Yannig André",'rdv 2017'!I1:I1997,"&gt;01-04-2017",'rdv 2017'!I1:I1997,"&lt;01-05-2017",'rdv 2017'!G1:G1997,"*Terrain construction*")</f>
        <v>0</v>
      </c>
      <c r="Q5" s="11">
        <f>COUNTIFS('rdv 2017'!A1:A1997,"Yannig André",'rdv 2017'!I1:I1997,"&gt;01-04-2017",'rdv 2017'!I1:I1997,"&lt;01-05-2017",'rdv 2017'!G1:G1997,"*Faire construire sa maison*")</f>
        <v>0</v>
      </c>
      <c r="R5" s="11">
        <f>COUNTIFS('rdv 2017'!A1:A1997,"Yannig André",'rdv 2017'!I1:I1997,"&gt;01-04-2017",'rdv 2017'!I1:I1997,"&lt;01-05-2017",'rdv 2017'!G1:G1997,"*Pages jaunes*")</f>
        <v>0</v>
      </c>
      <c r="S5" s="5">
        <f t="shared" si="0"/>
        <v>0</v>
      </c>
    </row>
    <row r="6" spans="1:19">
      <c r="A6" s="31"/>
      <c r="B6" s="32"/>
      <c r="C6" s="32"/>
      <c r="D6" s="32"/>
      <c r="E6" s="32"/>
      <c r="F6" s="32"/>
      <c r="G6" s="32"/>
      <c r="H6" s="33"/>
      <c r="I6" s="32"/>
      <c r="J6" s="32"/>
      <c r="K6" s="32"/>
      <c r="L6" s="32"/>
      <c r="M6" s="32"/>
      <c r="N6" s="32"/>
      <c r="O6" s="32"/>
      <c r="P6" s="32">
        <f>COUNTIFS('rdv 2017'!A1:A1997,"Yannig André",'rdv 2017'!I1:I1997,"&gt;01-05-2017",'rdv 2017'!I1:I1997,"&lt;01-06-2017",'rdv 2017'!G1:G1997,"*Terrain construction*")</f>
        <v>0</v>
      </c>
      <c r="Q6" s="32">
        <f>COUNTIFS('rdv 2017'!A1:A1997,"Yannig André",'rdv 2017'!I1:I1997,"&gt;01-05-2017",'rdv 2017'!I1:I1997,"&lt;01-06-2017",'rdv 2017'!G1:G1997,"*Faire construire sa maison*")</f>
        <v>0</v>
      </c>
      <c r="R6" s="32">
        <f>COUNTIFS('rdv 2017'!A1:A1997,"Yannig André",'rdv 2017'!I1:I1997,"&gt;01-05-2017",'rdv 2017'!I1:I1997,"&lt;01-06-2017",'rdv 2017'!G1:G1997,"*Pages jaunes*")</f>
        <v>0</v>
      </c>
      <c r="S6" s="36">
        <f t="shared" si="0"/>
        <v>0</v>
      </c>
    </row>
    <row r="7" spans="1:19">
      <c r="A7" s="26"/>
      <c r="B7" s="11"/>
      <c r="C7" s="11"/>
      <c r="D7" s="11"/>
      <c r="E7" s="11"/>
      <c r="F7" s="11"/>
      <c r="G7" s="11"/>
      <c r="H7" s="29"/>
      <c r="I7" s="11"/>
      <c r="J7" s="11"/>
      <c r="K7" s="11"/>
      <c r="L7" s="11"/>
      <c r="M7" s="11"/>
      <c r="N7" s="11"/>
      <c r="O7" s="11"/>
      <c r="P7" s="11">
        <f>COUNTIFS('rdv 2017'!A1:A1997,"Yannig André",'rdv 2017'!I1:I1997,"&gt;01-06-2017",'rdv 2017'!I1:I1997,"&lt;01-07-2017",'rdv 2017'!G1:G1997,"*Terrain construction*")</f>
        <v>0</v>
      </c>
      <c r="Q7" s="11">
        <f>COUNTIFS('rdv 2017'!A1:A1997,"Yannig André",'rdv 2017'!I1:I1997,"&gt;01-06-2017",'rdv 2017'!I1:I1997,"&lt;01-07-2017",'rdv 2017'!G1:G1997,"*Faire construire sa maison*")</f>
        <v>0</v>
      </c>
      <c r="R7" s="11">
        <f>COUNTIFS('rdv 2017'!A1:A1997,"Yannig André",'rdv 2017'!I1:I1997,"&gt;01-06-2017",'rdv 2017'!I1:I1997,"&lt;01-07-2017",'rdv 2017'!G1:G1997,"*Pages jaunes*")</f>
        <v>0</v>
      </c>
      <c r="S7" s="5">
        <f t="shared" si="0"/>
        <v>0</v>
      </c>
    </row>
    <row r="8" spans="1:19">
      <c r="A8" s="31"/>
      <c r="B8" s="32"/>
      <c r="C8" s="32"/>
      <c r="D8" s="32"/>
      <c r="E8" s="32"/>
      <c r="F8" s="32"/>
      <c r="G8" s="32"/>
      <c r="H8" s="33"/>
      <c r="I8" s="32"/>
      <c r="J8" s="32"/>
      <c r="K8" s="32"/>
      <c r="L8" s="32"/>
      <c r="M8" s="32"/>
      <c r="N8" s="32"/>
      <c r="O8" s="32"/>
      <c r="P8" s="32">
        <f>COUNTIFS('rdv 2017'!A1:A1997,"Yannig André",'rdv 2017'!I1:I1997,"&gt;01-07-2017",'rdv 2017'!I1:I1997,"&lt;01-08-2017",'rdv 2017'!G1:G1997,"*Terrain construction*")</f>
        <v>0</v>
      </c>
      <c r="Q8" s="32">
        <f>COUNTIFS('rdv 2017'!A1:A1997,"Yannig André",'rdv 2017'!I1:I1997,"&gt;01-07-2017",'rdv 2017'!I1:I1997,"&lt;01-08-2017",'rdv 2017'!G1:G1997,"*Faire construire sa maison*")</f>
        <v>0</v>
      </c>
      <c r="R8" s="32">
        <f>COUNTIFS('rdv 2017'!A1:A1997,"Yannig André",'rdv 2017'!I1:I1997,"&gt;01-07-2017",'rdv 2017'!I1:I1997,"&lt;01-08-2017",'rdv 2017'!G1:G1997,"*Pages jaunes*")</f>
        <v>0</v>
      </c>
      <c r="S8" s="36">
        <f t="shared" si="0"/>
        <v>0</v>
      </c>
    </row>
    <row r="9" spans="1:19">
      <c r="A9" s="26"/>
      <c r="B9" s="11"/>
      <c r="C9" s="11"/>
      <c r="D9" s="11"/>
      <c r="E9" s="11"/>
      <c r="F9" s="11"/>
      <c r="G9" s="11"/>
      <c r="H9" s="29"/>
      <c r="I9" s="11"/>
      <c r="J9" s="11"/>
      <c r="K9" s="11"/>
      <c r="L9" s="11"/>
      <c r="M9" s="11"/>
      <c r="N9" s="11"/>
      <c r="O9" s="11"/>
      <c r="P9" s="11">
        <f>COUNTIFS('rdv 2017'!A1:A1997,"Yannig André",'rdv 2017'!I1:I1997,"&gt;01-08-2017",'rdv 2017'!I1:I1997,"&lt;01-09-2017",'rdv 2017'!G1:G1997,"*Terrain construction*")</f>
        <v>0</v>
      </c>
      <c r="Q9" s="11">
        <f>COUNTIFS('rdv 2017'!A1:A1997,"Yannig André",'rdv 2017'!I1:I1997,"&gt;01-08-2017",'rdv 2017'!I1:I1997,"&lt;01-09-2017",'rdv 2017'!G1:G1997,"*Faire construire sa maison*")</f>
        <v>0</v>
      </c>
      <c r="R9" s="11">
        <f>COUNTIFS('rdv 2017'!A1:A1997,"Yannig André",'rdv 2017'!I1:I1997,"&gt;01-08-2017",'rdv 2017'!I1:I1997,"&lt;01-09-2017",'rdv 2017'!G1:G1997,"*Pages jaunes*")</f>
        <v>0</v>
      </c>
      <c r="S9" s="5">
        <f t="shared" si="0"/>
        <v>0</v>
      </c>
    </row>
    <row r="10" spans="1:19">
      <c r="A10" s="31"/>
      <c r="B10" s="32"/>
      <c r="C10" s="32"/>
      <c r="D10" s="32"/>
      <c r="E10" s="32"/>
      <c r="F10" s="32"/>
      <c r="G10" s="32"/>
      <c r="H10" s="33"/>
      <c r="I10" s="32"/>
      <c r="J10" s="32"/>
      <c r="K10" s="32"/>
      <c r="L10" s="32"/>
      <c r="M10" s="32"/>
      <c r="N10" s="32"/>
      <c r="O10" s="32"/>
      <c r="P10" s="32">
        <f>COUNTIFS('rdv 2017'!A1:A1997,"Yannig André",'rdv 2017'!I1:I1997,"&gt;01-09-2017",'rdv 2017'!I1:I1997,"&lt;01-10-2017",'rdv 2017'!G1:G1997,"*Terrain construction*")</f>
        <v>0</v>
      </c>
      <c r="Q10" s="32">
        <f>COUNTIFS('rdv 2017'!A1:A1997,"Yannig André",'rdv 2017'!I1:I1997,"&gt;01-09-2017",'rdv 2017'!I1:I1997,"&lt;01-10-2017",'rdv 2017'!G1:G1997,"*Faire construire sa maison*")</f>
        <v>0</v>
      </c>
      <c r="R10" s="32">
        <f>COUNTIFS('rdv 2017'!A1:A1997,"Yannig André",'rdv 2017'!I1:I1997,"&gt;01-09-2017",'rdv 2017'!I1:I1997,"&lt;01-10-2017",'rdv 2017'!G1:G1997,"*Pages jaunes*")</f>
        <v>0</v>
      </c>
      <c r="S10" s="36">
        <f t="shared" si="0"/>
        <v>0</v>
      </c>
    </row>
    <row r="11" spans="1:19">
      <c r="A11" s="26"/>
      <c r="B11" s="11"/>
      <c r="C11" s="11"/>
      <c r="D11" s="11"/>
      <c r="E11" s="11"/>
      <c r="F11" s="11"/>
      <c r="G11" s="11"/>
      <c r="H11" s="29"/>
      <c r="I11" s="11"/>
      <c r="J11" s="11"/>
      <c r="K11" s="11"/>
      <c r="L11" s="11"/>
      <c r="M11" s="11"/>
      <c r="N11" s="11"/>
      <c r="O11" s="11"/>
      <c r="P11" s="11">
        <f>COUNTIFS('rdv 2017'!A1:A1997,"Yannig André",'rdv 2017'!I1:I1997,"&gt;01-10-2017",'rdv 2017'!I1:I1997,"&lt;01-11-2017",'rdv 2017'!G1:G1997,"*Terrain construction*")</f>
        <v>0</v>
      </c>
      <c r="Q11" s="11">
        <f>COUNTIFS('rdv 2017'!A1:A1997,"Yannig André",'rdv 2017'!I1:I1997,"&gt;01-10-2017",'rdv 2017'!I1:I1997,"&lt;01-11-2017",'rdv 2017'!G1:G1997,"*Faire construire sa maison*")</f>
        <v>0</v>
      </c>
      <c r="R11" s="11">
        <f>COUNTIFS('rdv 2017'!A1:A1997,"Yannig André",'rdv 2017'!I1:I1997,"&gt;01-10-2017",'rdv 2017'!I1:I1997,"&lt;01-11-2017",'rdv 2017'!G1:G1997,"*Pages jaunes*")</f>
        <v>0</v>
      </c>
      <c r="S11" s="5">
        <f t="shared" si="0"/>
        <v>0</v>
      </c>
    </row>
    <row r="12" spans="1:19">
      <c r="A12" s="31"/>
      <c r="B12" s="32"/>
      <c r="C12" s="32"/>
      <c r="D12" s="32"/>
      <c r="E12" s="32"/>
      <c r="F12" s="32"/>
      <c r="G12" s="32"/>
      <c r="H12" s="33"/>
      <c r="I12" s="32"/>
      <c r="J12" s="32"/>
      <c r="K12" s="32"/>
      <c r="L12" s="32"/>
      <c r="M12" s="32"/>
      <c r="N12" s="32"/>
      <c r="O12" s="32"/>
      <c r="P12" s="32">
        <f>COUNTIFS('rdv 2017'!A1:A1997,"Yannig André",'rdv 2017'!I1:I1997,"&gt;01-11-2017",'rdv 2017'!I1:I1997,"&lt;01-12-2017",'rdv 2017'!G1:G1997,"*Terrain construction*")</f>
        <v>0</v>
      </c>
      <c r="Q12" s="32">
        <f>COUNTIFS('rdv 2017'!A1:A1997,"Yannig André",'rdv 2017'!I1:I1997,"&gt;01-11-2017",'rdv 2017'!I1:I1997,"&lt;01-12-2017",'rdv 2017'!G1:G1997,"*Faire construire sa maison*")</f>
        <v>0</v>
      </c>
      <c r="R12" s="32">
        <f>COUNTIFS('rdv 2017'!A1:A1997,"Yannig André",'rdv 2017'!I1:I1997,"&gt;01-11-2017",'rdv 2017'!I1:I1997,"&lt;01-12-2017",'rdv 2017'!G1:G1997,"*Pages jaunes*")</f>
        <v>0</v>
      </c>
      <c r="S12" s="36">
        <f t="shared" si="0"/>
        <v>0</v>
      </c>
    </row>
    <row r="13" spans="1:19">
      <c r="A13" s="26"/>
      <c r="B13" s="11"/>
      <c r="C13" s="11"/>
      <c r="D13" s="11"/>
      <c r="E13" s="11"/>
      <c r="F13" s="11"/>
      <c r="G13" s="11"/>
      <c r="H13" s="29"/>
      <c r="I13" s="11"/>
      <c r="J13" s="11"/>
      <c r="K13" s="11"/>
      <c r="L13" s="11"/>
      <c r="M13" s="11"/>
      <c r="N13" s="11"/>
      <c r="O13" s="11"/>
      <c r="P13" s="11">
        <f>COUNTIFS('rdv 2017'!A1:A1997,"Yannig André",'rdv 2017'!I1:I1997,"&gt;01-12-2017",'rdv 2017'!I1:I1997,"&lt;01-01-2018",'rdv 2017'!G1:G1997,"*Terrain construction*")</f>
        <v>0</v>
      </c>
      <c r="Q13" s="11">
        <f>COUNTIFS('rdv 2017'!A1:A1997,"Yannig André",'rdv 2017'!I1:I1997,"&gt;01-12-2017",'rdv 2017'!I1:I1997,"&lt;01-01-2018",'rdv 2017'!G1:G1997,"*Faire construire sa maison*")</f>
        <v>0</v>
      </c>
      <c r="R13" s="11">
        <f>COUNTIFS('rdv 2017'!A1:A1997,"Yannig André",'rdv 2017'!I1:I1997,"&gt;01-12-2017",'rdv 2017'!I1:I1997,"&lt;01-01-2018",'rdv 2017'!G1:G1997,"*Pages jaunes*")</f>
        <v>0</v>
      </c>
      <c r="S13" s="5">
        <f t="shared" si="0"/>
        <v>0</v>
      </c>
    </row>
    <row r="14" spans="1:19">
      <c r="A14" s="27"/>
      <c r="B14" s="28"/>
      <c r="C14" s="28"/>
      <c r="D14" s="28"/>
      <c r="E14" s="28"/>
      <c r="F14" s="28"/>
      <c r="G14" s="28"/>
      <c r="H14" s="30"/>
      <c r="I14" s="28"/>
      <c r="J14" s="28"/>
      <c r="K14" s="28"/>
      <c r="L14" s="28"/>
      <c r="M14" s="28"/>
      <c r="N14" s="28"/>
      <c r="O14" s="28"/>
      <c r="P14" s="28">
        <f>SUM(P2:P13)</f>
        <v>0</v>
      </c>
      <c r="Q14" s="28">
        <f>SUM(Q2:Q13)</f>
        <v>0</v>
      </c>
      <c r="R14" s="28">
        <f>SUM(R2:R13)</f>
        <v>0</v>
      </c>
      <c r="S14" s="28">
        <f>SUM(B14:R14)</f>
        <v>0</v>
      </c>
    </row>
    <row r="17" spans="2:19">
      <c r="B17" s="34"/>
      <c r="C17" s="34"/>
      <c r="D17" s="34"/>
      <c r="E17" s="34"/>
      <c r="F17" s="34"/>
      <c r="G17" s="34"/>
      <c r="H17" s="35"/>
      <c r="I17" s="34"/>
      <c r="J17" s="34"/>
      <c r="K17" s="34"/>
      <c r="L17" s="34"/>
      <c r="M17" s="34"/>
      <c r="N17" s="34"/>
      <c r="O17" s="34"/>
      <c r="P17" s="34" t="s">
        <v>0</v>
      </c>
      <c r="Q17" s="34" t="s">
        <v>27</v>
      </c>
      <c r="R17" s="34" t="s">
        <v>28</v>
      </c>
    </row>
    <row r="18" spans="2:19">
      <c r="P18">
        <f>P14</f>
        <v>0</v>
      </c>
      <c r="Q18">
        <f>Q14</f>
        <v>0</v>
      </c>
      <c r="R18">
        <f>R14</f>
        <v>0</v>
      </c>
      <c r="S18">
        <f>SUM(B17:R17)</f>
        <v>0</v>
      </c>
    </row>
    <row r="19" spans="2:19">
      <c r="B19" s="37"/>
      <c r="C19" s="37"/>
      <c r="D19" s="37"/>
      <c r="E19" s="37"/>
      <c r="F19" s="37"/>
      <c r="G19" s="37"/>
      <c r="H19" s="37"/>
      <c r="I19" s="37"/>
      <c r="J19" s="37"/>
      <c r="K19" s="37"/>
      <c r="L19" s="37"/>
      <c r="M19" s="37"/>
      <c r="N19" s="37"/>
      <c r="O19" s="37"/>
      <c r="P19" s="37">
        <v>0</v>
      </c>
      <c r="Q19" s="37">
        <v>0</v>
      </c>
      <c r="R19" s="37">
        <v>0</v>
      </c>
      <c r="S19" s="37">
        <v>0.99999999999999989</v>
      </c>
    </row>
  </sheetData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>
  <sheetPr codeName="Feuil9"/>
  <dimension ref="A1:S18"/>
  <sheetViews>
    <sheetView workbookViewId="0"/>
  </sheetViews>
  <sheetFormatPr baseColWidth="10" defaultColWidth="11.44140625" defaultRowHeight="14.4"/>
  <sheetData>
    <row r="1" spans="1:19">
      <c r="A1" s="5"/>
      <c r="B1" s="34"/>
      <c r="C1" s="34"/>
      <c r="D1" s="34"/>
      <c r="E1" s="34"/>
      <c r="F1" s="34"/>
      <c r="G1" s="34"/>
      <c r="H1" s="35"/>
      <c r="I1" s="34"/>
      <c r="J1" s="34"/>
      <c r="K1" s="34"/>
      <c r="L1" s="34"/>
      <c r="M1" s="34"/>
      <c r="N1" s="34"/>
      <c r="O1" s="34"/>
      <c r="P1" s="34"/>
      <c r="Q1" s="34" t="s">
        <v>27</v>
      </c>
      <c r="R1" s="34" t="s">
        <v>28</v>
      </c>
    </row>
    <row r="2" spans="1:19">
      <c r="A2" s="31"/>
      <c r="B2" s="32"/>
      <c r="C2" s="32"/>
      <c r="D2" s="32"/>
      <c r="E2" s="32"/>
      <c r="F2" s="32"/>
      <c r="G2" s="32"/>
      <c r="H2" s="33"/>
      <c r="I2" s="32"/>
      <c r="J2" s="32"/>
      <c r="K2" s="32"/>
      <c r="L2" s="32"/>
      <c r="M2" s="32"/>
      <c r="N2" s="32"/>
      <c r="O2" s="32"/>
      <c r="P2" s="32"/>
      <c r="Q2" s="32">
        <f>COUNTIFS('rdv 2017'!A1:A1997,"Arrnaud Grall",'rdv 2017'!I1:I1997,"&gt;01-01-2017",'rdv 2017'!I1:I1997,"&lt;01-02-2017",'rdv 2017'!G1:G1997,"*Faire construire sa maison*")</f>
        <v>0</v>
      </c>
      <c r="R2" s="32">
        <f>COUNTIFS('rdv 2017'!A1:A1997,"Arrnaud Grall",'rdv 2017'!I1:I1997,"&gt;01-01-2017",'rdv 2017'!I1:I1997,"&lt;01-02-2017",'rdv 2017'!G1:G1997,"*Pages jaunes*")</f>
        <v>0</v>
      </c>
      <c r="S2" s="36">
        <f>SUM(B2:Q2)</f>
        <v>0</v>
      </c>
    </row>
    <row r="3" spans="1:19">
      <c r="A3" s="26"/>
      <c r="B3" s="11"/>
      <c r="C3" s="11"/>
      <c r="D3" s="11"/>
      <c r="E3" s="11"/>
      <c r="F3" s="11"/>
      <c r="G3" s="11"/>
      <c r="H3" s="29"/>
      <c r="I3" s="11"/>
      <c r="J3" s="11"/>
      <c r="K3" s="11"/>
      <c r="L3" s="11"/>
      <c r="M3" s="11"/>
      <c r="N3" s="11"/>
      <c r="O3" s="11"/>
      <c r="P3" s="11"/>
      <c r="Q3" s="11">
        <f>COUNTIFS('rdv 2017'!A1:A1997,"Arrnaud Grall",'rdv 2017'!I1:I1997,"&gt;01-02-2017",'rdv 2017'!I1:I1997,"&lt;01-03-2017",'rdv 2017'!G1:G1997,"*Faire construire sa maison*")</f>
        <v>0</v>
      </c>
      <c r="R3" s="11">
        <f>COUNTIFS('rdv 2017'!A1:A1997,"Arrnaud Grall",'rdv 2017'!I1:I1997,"&gt;01-02-2017",'rdv 2017'!I1:I1997,"&lt;01-03-2017",'rdv 2017'!G1:G1997,"*Pages jaunes*")</f>
        <v>0</v>
      </c>
      <c r="S3" s="5">
        <f t="shared" ref="S3:S10" si="0">SUM(B3:Q3)</f>
        <v>0</v>
      </c>
    </row>
    <row r="4" spans="1:19">
      <c r="A4" s="31"/>
      <c r="B4" s="32"/>
      <c r="C4" s="32"/>
      <c r="D4" s="32"/>
      <c r="E4" s="32"/>
      <c r="F4" s="32"/>
      <c r="G4" s="32"/>
      <c r="H4" s="33"/>
      <c r="I4" s="32"/>
      <c r="J4" s="32"/>
      <c r="K4" s="32"/>
      <c r="L4" s="32"/>
      <c r="M4" s="32"/>
      <c r="N4" s="32"/>
      <c r="O4" s="32"/>
      <c r="P4" s="32"/>
      <c r="Q4" s="32">
        <f>COUNTIFS('rdv 2017'!A1:A1997,"Arrnaud Grall",'rdv 2017'!I1:I1997,"&gt;01-03-2017",'rdv 2017'!I1:I1997,"&lt;01-4-2017",'rdv 2017'!G1:G1997,"*Faire construire sa maison*")</f>
        <v>0</v>
      </c>
      <c r="R4" s="32">
        <f>COUNTIFS('rdv 2017'!A1:A1997,"Arrnaud Grall",'rdv 2017'!I1:I1997,"&gt;01-03-2017",'rdv 2017'!I1:I1997,"&lt;01-4-2017",'rdv 2017'!G1:G1997,"*Pages jaunes*")</f>
        <v>0</v>
      </c>
      <c r="S4" s="36">
        <f t="shared" si="0"/>
        <v>0</v>
      </c>
    </row>
    <row r="5" spans="1:19">
      <c r="A5" s="26"/>
      <c r="B5" s="11"/>
      <c r="C5" s="11"/>
      <c r="D5" s="11"/>
      <c r="E5" s="11"/>
      <c r="F5" s="11"/>
      <c r="G5" s="11"/>
      <c r="H5" s="29"/>
      <c r="I5" s="11"/>
      <c r="J5" s="11"/>
      <c r="K5" s="11"/>
      <c r="L5" s="11"/>
      <c r="M5" s="11"/>
      <c r="N5" s="11"/>
      <c r="O5" s="11"/>
      <c r="P5" s="11"/>
      <c r="Q5" s="11">
        <f>COUNTIFS('rdv 2017'!A1:A1997,"Arrnaud Grall",'rdv 2017'!I1:I1997,"&gt;01-04-2017",'rdv 2017'!I1:I1997,"&lt;01-05-2017",'rdv 2017'!G1:G1997,"*Faire construire sa maison*")</f>
        <v>0</v>
      </c>
      <c r="R5" s="11">
        <f>COUNTIFS('rdv 2017'!A1:A1997,"Arrnaud Grall",'rdv 2017'!I1:I1997,"&gt;01-04-2017",'rdv 2017'!I1:I1997,"&lt;01-05-2017",'rdv 2017'!G1:G1997,"*Pages jaunes*")</f>
        <v>0</v>
      </c>
      <c r="S5" s="5">
        <f t="shared" si="0"/>
        <v>0</v>
      </c>
    </row>
    <row r="6" spans="1:19">
      <c r="A6" s="31"/>
      <c r="B6" s="32"/>
      <c r="C6" s="32"/>
      <c r="D6" s="32"/>
      <c r="E6" s="32"/>
      <c r="F6" s="32"/>
      <c r="G6" s="32"/>
      <c r="H6" s="33"/>
      <c r="I6" s="32"/>
      <c r="J6" s="32"/>
      <c r="K6" s="32"/>
      <c r="L6" s="32"/>
      <c r="M6" s="32"/>
      <c r="N6" s="32"/>
      <c r="O6" s="32"/>
      <c r="P6" s="32"/>
      <c r="Q6" s="32">
        <f>COUNTIFS('rdv 2017'!A1:A1997,"Arrnaud Grall",'rdv 2017'!I1:I1997,"&gt;01-05-2017",'rdv 2017'!I1:I1997,"&lt;01-06-2017",'rdv 2017'!G1:G1997,"*Faire construire sa maison*")</f>
        <v>0</v>
      </c>
      <c r="R6" s="32">
        <f>COUNTIFS('rdv 2017'!A1:A1997,"Arrnaud Grall",'rdv 2017'!I1:I1997,"&gt;01-05-2017",'rdv 2017'!I1:I1997,"&lt;01-06-2017",'rdv 2017'!G1:G1997,"*Pages jaunes*")</f>
        <v>0</v>
      </c>
      <c r="S6" s="36">
        <f t="shared" si="0"/>
        <v>0</v>
      </c>
    </row>
    <row r="7" spans="1:19">
      <c r="A7" s="26"/>
      <c r="B7" s="11"/>
      <c r="C7" s="11"/>
      <c r="D7" s="11"/>
      <c r="E7" s="11"/>
      <c r="F7" s="11"/>
      <c r="G7" s="11"/>
      <c r="H7" s="29"/>
      <c r="I7" s="11"/>
      <c r="J7" s="11"/>
      <c r="K7" s="11"/>
      <c r="L7" s="11"/>
      <c r="M7" s="11"/>
      <c r="N7" s="11"/>
      <c r="O7" s="11"/>
      <c r="P7" s="11"/>
      <c r="Q7" s="11">
        <f>COUNTIFS('rdv 2017'!A1:A1997,"Arrnaud Grall",'rdv 2017'!I1:I1997,"&gt;01-06-2017",'rdv 2017'!I1:I1997,"&lt;01-07-2017",'rdv 2017'!G1:G1997,"*Faire construire sa maison*")</f>
        <v>0</v>
      </c>
      <c r="R7" s="11">
        <f>COUNTIFS('rdv 2017'!A1:A1997,"Arrnaud Grall",'rdv 2017'!I1:I1997,"&gt;01-06-2017",'rdv 2017'!I1:I1997,"&lt;01-07-2017",'rdv 2017'!G1:G1997,"*Pages jaunes*")</f>
        <v>0</v>
      </c>
      <c r="S7" s="5">
        <f t="shared" si="0"/>
        <v>0</v>
      </c>
    </row>
    <row r="8" spans="1:19">
      <c r="A8" s="31"/>
      <c r="B8" s="32"/>
      <c r="C8" s="32"/>
      <c r="D8" s="32"/>
      <c r="E8" s="32"/>
      <c r="F8" s="32"/>
      <c r="G8" s="32"/>
      <c r="H8" s="33"/>
      <c r="I8" s="32"/>
      <c r="J8" s="32"/>
      <c r="K8" s="32"/>
      <c r="L8" s="32"/>
      <c r="M8" s="32"/>
      <c r="N8" s="32"/>
      <c r="O8" s="32"/>
      <c r="P8" s="32"/>
      <c r="Q8" s="32">
        <f>COUNTIFS('rdv 2017'!A1:A1997,"Arrnaud Grall",'rdv 2017'!I1:I1997,"&gt;01-07-2017",'rdv 2017'!I1:I1997,"&lt;01-08-2017",'rdv 2017'!G1:G1997,"*Faire construire sa maison*")</f>
        <v>0</v>
      </c>
      <c r="R8" s="32">
        <f>COUNTIFS('rdv 2017'!A1:A1997,"Arrnaud Grall",'rdv 2017'!I1:I1997,"&gt;01-07-2017",'rdv 2017'!I1:I1997,"&lt;01-08-2017",'rdv 2017'!G1:G1997,"*Pages jaunes*")</f>
        <v>0</v>
      </c>
      <c r="S8" s="36">
        <f t="shared" si="0"/>
        <v>0</v>
      </c>
    </row>
    <row r="9" spans="1:19">
      <c r="A9" s="26"/>
      <c r="B9" s="11"/>
      <c r="C9" s="11"/>
      <c r="D9" s="11"/>
      <c r="E9" s="11"/>
      <c r="F9" s="11"/>
      <c r="G9" s="11"/>
      <c r="H9" s="29"/>
      <c r="I9" s="11"/>
      <c r="J9" s="11"/>
      <c r="K9" s="11"/>
      <c r="L9" s="11"/>
      <c r="M9" s="11"/>
      <c r="N9" s="11"/>
      <c r="O9" s="11"/>
      <c r="P9" s="11"/>
      <c r="Q9" s="11">
        <f>COUNTIFS('rdv 2017'!A1:A1997,"Arrnaud Grall",'rdv 2017'!I1:I1997,"&gt;01-08-2017",'rdv 2017'!I1:I1997,"&lt;01-09-2017",'rdv 2017'!G1:G1997,"*Faire construire sa maison*")</f>
        <v>0</v>
      </c>
      <c r="R9" s="11">
        <f>COUNTIFS('rdv 2017'!A1:A1997,"Arrnaud Grall",'rdv 2017'!I1:I1997,"&gt;01-08-2017",'rdv 2017'!I1:I1997,"&lt;01-09-2017",'rdv 2017'!G1:G1997,"*Pages jaunes*")</f>
        <v>0</v>
      </c>
      <c r="S9" s="5">
        <f t="shared" si="0"/>
        <v>0</v>
      </c>
    </row>
    <row r="10" spans="1:19">
      <c r="A10" s="31"/>
      <c r="B10" s="32"/>
      <c r="C10" s="32"/>
      <c r="D10" s="32"/>
      <c r="E10" s="32"/>
      <c r="F10" s="32"/>
      <c r="G10" s="32"/>
      <c r="H10" s="33"/>
      <c r="I10" s="32"/>
      <c r="J10" s="32"/>
      <c r="K10" s="32"/>
      <c r="L10" s="32"/>
      <c r="M10" s="32"/>
      <c r="N10" s="32"/>
      <c r="O10" s="32"/>
      <c r="P10" s="32"/>
      <c r="Q10" s="32">
        <f>COUNTIFS('rdv 2017'!A1:A1997,"Arrnaud Grall",'rdv 2017'!I1:I1997,"&gt;01-09-2017",'rdv 2017'!I1:I1997,"&lt;01-10-2017",'rdv 2017'!G1:G1997,"*Faire construire sa maison*")</f>
        <v>0</v>
      </c>
      <c r="R10" s="32">
        <f>COUNTIFS('rdv 2017'!A1:A1997,"Arrnaud Grall",'rdv 2017'!I1:I1997,"&gt;01-09-2017",'rdv 2017'!I1:I1997,"&lt;01-10-2017",'rdv 2017'!G1:G1997,"*Pages jaunes*")</f>
        <v>0</v>
      </c>
      <c r="S10" s="36">
        <f t="shared" si="0"/>
        <v>0</v>
      </c>
    </row>
    <row r="11" spans="1:19">
      <c r="A11" s="26"/>
      <c r="B11" s="11"/>
      <c r="C11" s="11"/>
      <c r="D11" s="11"/>
      <c r="E11" s="11"/>
      <c r="F11" s="11"/>
      <c r="G11" s="11"/>
      <c r="H11" s="29"/>
      <c r="I11" s="11"/>
      <c r="J11" s="11"/>
      <c r="K11" s="11"/>
      <c r="L11" s="11"/>
      <c r="M11" s="11"/>
      <c r="N11" s="11"/>
      <c r="O11" s="11"/>
      <c r="P11" s="11"/>
      <c r="Q11" s="11"/>
      <c r="R11" s="11"/>
      <c r="S11" s="5"/>
    </row>
    <row r="12" spans="1:19">
      <c r="A12" s="31"/>
      <c r="B12" s="32"/>
      <c r="C12" s="32"/>
      <c r="D12" s="32"/>
      <c r="E12" s="32"/>
      <c r="F12" s="32"/>
      <c r="G12" s="32"/>
      <c r="H12" s="33"/>
      <c r="I12" s="32"/>
      <c r="J12" s="32"/>
      <c r="K12" s="32"/>
      <c r="L12" s="32"/>
      <c r="M12" s="32"/>
      <c r="N12" s="32"/>
      <c r="O12" s="32"/>
      <c r="P12" s="32"/>
      <c r="Q12" s="32"/>
      <c r="R12" s="32"/>
      <c r="S12" s="36"/>
    </row>
    <row r="13" spans="1:19">
      <c r="A13" s="26"/>
      <c r="B13" s="11"/>
      <c r="C13" s="11"/>
      <c r="D13" s="11"/>
      <c r="E13" s="11"/>
      <c r="F13" s="11"/>
      <c r="G13" s="11"/>
      <c r="H13" s="29"/>
      <c r="I13" s="11"/>
      <c r="J13" s="11"/>
      <c r="K13" s="11"/>
      <c r="L13" s="11"/>
      <c r="M13" s="11"/>
      <c r="N13" s="11"/>
      <c r="O13" s="11"/>
      <c r="P13" s="11"/>
      <c r="Q13" s="11"/>
      <c r="R13" s="11"/>
      <c r="S13" s="5"/>
    </row>
    <row r="14" spans="1:19">
      <c r="A14" s="27"/>
      <c r="B14" s="28"/>
      <c r="C14" s="28"/>
      <c r="D14" s="28"/>
      <c r="E14" s="28"/>
      <c r="F14" s="28"/>
      <c r="G14" s="28"/>
      <c r="H14" s="30"/>
      <c r="I14" s="28"/>
      <c r="J14" s="28"/>
      <c r="K14" s="28"/>
      <c r="L14" s="28"/>
      <c r="M14" s="28"/>
      <c r="N14" s="28"/>
      <c r="O14" s="28"/>
      <c r="P14" s="28"/>
      <c r="Q14" s="28"/>
      <c r="R14" s="28"/>
      <c r="S14" s="28"/>
    </row>
    <row r="16" spans="1:19">
      <c r="B16" s="34"/>
      <c r="C16" s="34"/>
      <c r="D16" s="34"/>
      <c r="E16" s="34"/>
      <c r="F16" s="34"/>
      <c r="G16" s="34"/>
      <c r="H16" s="35"/>
      <c r="I16" s="34"/>
      <c r="J16" s="34"/>
      <c r="K16" s="34"/>
      <c r="L16" s="34"/>
      <c r="M16" s="34"/>
      <c r="N16" s="34"/>
      <c r="O16" s="34"/>
      <c r="P16" s="34"/>
      <c r="Q16" s="34"/>
      <c r="R16" s="34"/>
    </row>
    <row r="18" spans="2:19">
      <c r="B18" s="37"/>
      <c r="C18" s="37"/>
      <c r="D18" s="37"/>
      <c r="E18" s="37"/>
      <c r="F18" s="37"/>
      <c r="G18" s="37"/>
      <c r="H18" s="37"/>
      <c r="I18" s="37"/>
      <c r="J18" s="37"/>
      <c r="K18" s="37"/>
      <c r="L18" s="37"/>
      <c r="M18" s="37"/>
      <c r="N18" s="37"/>
      <c r="O18" s="37"/>
      <c r="P18" s="37"/>
      <c r="Q18" s="37"/>
      <c r="R18" s="37"/>
      <c r="S18" s="37"/>
    </row>
  </sheetData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>
  <sheetPr codeName="Feuil10"/>
  <dimension ref="B24:S36"/>
  <sheetViews>
    <sheetView topLeftCell="A7" workbookViewId="0">
      <selection activeCell="P1" sqref="P1"/>
    </sheetView>
  </sheetViews>
  <sheetFormatPr baseColWidth="10" defaultColWidth="11.44140625" defaultRowHeight="14.4"/>
  <cols>
    <col min="3" max="3" width="9.33203125" customWidth="1"/>
    <col min="4" max="4" width="10.109375" customWidth="1"/>
    <col min="5" max="5" width="9.5546875" customWidth="1"/>
    <col min="6" max="6" width="9.33203125" customWidth="1"/>
    <col min="8" max="8" width="9.44140625" customWidth="1"/>
    <col min="10" max="10" width="8.6640625" customWidth="1"/>
    <col min="11" max="11" width="7.6640625" customWidth="1"/>
    <col min="14" max="14" width="9.109375" customWidth="1"/>
    <col min="15" max="15" width="9.6640625" customWidth="1"/>
    <col min="16" max="16" width="11.6640625" customWidth="1"/>
  </cols>
  <sheetData>
    <row r="24" spans="2:19">
      <c r="B24" s="38"/>
      <c r="C24" s="38"/>
      <c r="D24" s="38"/>
      <c r="E24" s="38"/>
      <c r="F24" s="38"/>
      <c r="G24" s="38"/>
      <c r="H24" s="39"/>
      <c r="I24" s="38"/>
      <c r="J24" s="38"/>
      <c r="K24" s="38"/>
      <c r="L24" s="38"/>
      <c r="M24" s="38"/>
      <c r="N24" s="38"/>
      <c r="O24" s="38"/>
      <c r="P24" s="38"/>
      <c r="Q24" s="38"/>
      <c r="R24" s="38"/>
    </row>
    <row r="26" spans="2:19">
      <c r="B26" s="37"/>
      <c r="C26" s="37"/>
      <c r="D26" s="37"/>
      <c r="E26" s="37"/>
      <c r="F26" s="37"/>
      <c r="G26" s="37"/>
      <c r="H26" s="37"/>
      <c r="I26" s="37"/>
      <c r="J26" s="37"/>
      <c r="K26" s="37"/>
      <c r="L26" s="37"/>
      <c r="M26" s="37"/>
      <c r="N26" s="37"/>
      <c r="O26" s="37"/>
      <c r="P26" s="37"/>
      <c r="Q26" s="37"/>
      <c r="R26" s="37"/>
      <c r="S26" s="37"/>
    </row>
    <row r="36" spans="3:3">
      <c r="C36" t="e">
        <f>SUM(ventes,#REF!)</f>
        <v>#REF!</v>
      </c>
    </row>
  </sheetData>
  <pageMargins left="0.7" right="0.7" top="0.75" bottom="0.75" header="0.3" footer="0.3"/>
  <drawing r:id="rId1"/>
</worksheet>
</file>

<file path=xl/worksheets/sheet11.xml><?xml version="1.0" encoding="utf-8"?>
<worksheet xmlns="http://schemas.openxmlformats.org/spreadsheetml/2006/main" xmlns:r="http://schemas.openxmlformats.org/officeDocument/2006/relationships">
  <sheetPr codeName="Feuil11"/>
  <dimension ref="A1:J546"/>
  <sheetViews>
    <sheetView tabSelected="1" workbookViewId="0">
      <selection activeCell="A2" sqref="A2"/>
    </sheetView>
  </sheetViews>
  <sheetFormatPr baseColWidth="10" defaultColWidth="11.44140625" defaultRowHeight="14.4"/>
  <cols>
    <col min="1" max="1" width="14.109375" bestFit="1" customWidth="1"/>
    <col min="2" max="2" width="14.109375" customWidth="1"/>
    <col min="3" max="3" width="13.109375" customWidth="1"/>
    <col min="4" max="4" width="11.5546875" bestFit="1" customWidth="1"/>
    <col min="5" max="5" width="14" bestFit="1" customWidth="1"/>
    <col min="8" max="8" width="18.88671875" style="58" bestFit="1" customWidth="1"/>
    <col min="9" max="9" width="13.6640625" style="58" customWidth="1"/>
  </cols>
  <sheetData>
    <row r="1" spans="1:10">
      <c r="A1" s="55" t="s">
        <v>59</v>
      </c>
      <c r="B1" s="55" t="s">
        <v>37</v>
      </c>
      <c r="C1" s="59" t="s">
        <v>45</v>
      </c>
      <c r="D1" s="55" t="s">
        <v>39</v>
      </c>
      <c r="E1" s="55" t="s">
        <v>57</v>
      </c>
      <c r="F1" s="55"/>
      <c r="G1" s="55"/>
      <c r="H1" s="56" t="s">
        <v>56</v>
      </c>
      <c r="I1" s="62" t="s">
        <v>58</v>
      </c>
    </row>
    <row r="2" spans="1:10">
      <c r="A2" t="s">
        <v>52</v>
      </c>
      <c r="B2" t="s">
        <v>46</v>
      </c>
      <c r="C2" s="60"/>
      <c r="E2" t="s">
        <v>53</v>
      </c>
      <c r="H2" s="61">
        <v>42831</v>
      </c>
      <c r="I2" s="61">
        <v>42916</v>
      </c>
      <c r="J2">
        <v>1</v>
      </c>
    </row>
    <row r="3" spans="1:10">
      <c r="C3" s="60"/>
      <c r="H3" s="61"/>
      <c r="I3" s="61"/>
    </row>
    <row r="4" spans="1:10">
      <c r="C4" s="60"/>
      <c r="H4" s="61"/>
      <c r="I4" s="61"/>
    </row>
    <row r="5" spans="1:10">
      <c r="A5" t="s">
        <v>51</v>
      </c>
      <c r="B5" t="s">
        <v>46</v>
      </c>
      <c r="C5" s="60"/>
      <c r="E5" t="s">
        <v>55</v>
      </c>
      <c r="H5" s="61">
        <v>42766</v>
      </c>
      <c r="I5" s="61">
        <v>42766</v>
      </c>
      <c r="J5">
        <v>5</v>
      </c>
    </row>
    <row r="6" spans="1:10">
      <c r="A6" t="s">
        <v>51</v>
      </c>
      <c r="B6" t="s">
        <v>46</v>
      </c>
      <c r="C6" s="60"/>
      <c r="E6" t="s">
        <v>55</v>
      </c>
      <c r="H6" s="61">
        <v>42859</v>
      </c>
      <c r="I6" s="61">
        <v>42886</v>
      </c>
    </row>
    <row r="7" spans="1:10">
      <c r="A7" t="s">
        <v>51</v>
      </c>
      <c r="B7" t="s">
        <v>46</v>
      </c>
      <c r="C7" s="60"/>
      <c r="E7" t="s">
        <v>55</v>
      </c>
      <c r="H7" s="61">
        <v>42916</v>
      </c>
      <c r="I7" s="61">
        <v>42916</v>
      </c>
    </row>
    <row r="8" spans="1:10">
      <c r="A8" t="s">
        <v>51</v>
      </c>
      <c r="B8" t="s">
        <v>46</v>
      </c>
      <c r="C8" s="60"/>
      <c r="E8" t="s">
        <v>55</v>
      </c>
      <c r="H8" s="61">
        <v>42978</v>
      </c>
      <c r="I8" s="61">
        <v>42978</v>
      </c>
    </row>
    <row r="9" spans="1:10">
      <c r="A9" t="s">
        <v>51</v>
      </c>
      <c r="B9" t="s">
        <v>51</v>
      </c>
      <c r="C9" s="60"/>
      <c r="E9" t="s">
        <v>55</v>
      </c>
      <c r="H9" s="61">
        <v>43008</v>
      </c>
      <c r="I9" s="61">
        <v>43008</v>
      </c>
    </row>
    <row r="10" spans="1:10">
      <c r="C10" s="60"/>
      <c r="H10" s="61"/>
      <c r="I10" s="61"/>
    </row>
    <row r="11" spans="1:10">
      <c r="C11" s="60"/>
      <c r="H11" s="61"/>
      <c r="I11" s="61"/>
    </row>
    <row r="12" spans="1:10">
      <c r="A12" t="s">
        <v>50</v>
      </c>
      <c r="B12" t="s">
        <v>50</v>
      </c>
      <c r="C12" s="60"/>
      <c r="E12" t="s">
        <v>55</v>
      </c>
      <c r="H12" s="61">
        <v>42766</v>
      </c>
      <c r="I12" s="61">
        <v>42766</v>
      </c>
      <c r="J12">
        <v>9</v>
      </c>
    </row>
    <row r="13" spans="1:10">
      <c r="A13" t="s">
        <v>50</v>
      </c>
      <c r="B13" t="s">
        <v>46</v>
      </c>
      <c r="C13" s="60"/>
      <c r="E13" t="s">
        <v>53</v>
      </c>
      <c r="H13" s="61">
        <v>42854</v>
      </c>
      <c r="I13" s="61">
        <v>42855</v>
      </c>
    </row>
    <row r="14" spans="1:10">
      <c r="A14" t="s">
        <v>50</v>
      </c>
      <c r="B14" t="s">
        <v>50</v>
      </c>
      <c r="C14" s="60"/>
      <c r="E14" t="s">
        <v>55</v>
      </c>
      <c r="H14" s="61">
        <v>42822</v>
      </c>
      <c r="I14" s="61">
        <v>42825</v>
      </c>
    </row>
    <row r="15" spans="1:10">
      <c r="A15" t="s">
        <v>50</v>
      </c>
      <c r="B15" t="s">
        <v>46</v>
      </c>
      <c r="C15" s="60"/>
      <c r="E15" t="s">
        <v>55</v>
      </c>
      <c r="H15" s="61">
        <v>42886</v>
      </c>
      <c r="I15" s="61">
        <v>42886</v>
      </c>
    </row>
    <row r="16" spans="1:10">
      <c r="A16" t="s">
        <v>50</v>
      </c>
      <c r="B16" t="s">
        <v>50</v>
      </c>
      <c r="C16" s="60"/>
      <c r="E16" t="s">
        <v>53</v>
      </c>
      <c r="H16" s="61">
        <v>42905</v>
      </c>
      <c r="I16" s="61">
        <v>42916</v>
      </c>
    </row>
    <row r="17" spans="1:10">
      <c r="A17" t="s">
        <v>50</v>
      </c>
      <c r="B17" t="s">
        <v>46</v>
      </c>
      <c r="C17" s="60"/>
      <c r="E17" t="s">
        <v>55</v>
      </c>
      <c r="H17" s="61">
        <v>42947</v>
      </c>
      <c r="I17" s="61">
        <v>42947</v>
      </c>
    </row>
    <row r="18" spans="1:10">
      <c r="A18" t="s">
        <v>50</v>
      </c>
      <c r="B18" t="s">
        <v>46</v>
      </c>
      <c r="C18" s="60"/>
      <c r="E18" t="s">
        <v>53</v>
      </c>
      <c r="H18" s="61">
        <v>43008</v>
      </c>
      <c r="I18" s="61">
        <v>43008</v>
      </c>
    </row>
    <row r="19" spans="1:10">
      <c r="A19" t="s">
        <v>50</v>
      </c>
      <c r="B19" t="s">
        <v>46</v>
      </c>
      <c r="C19" s="60"/>
      <c r="E19" t="s">
        <v>53</v>
      </c>
      <c r="H19" s="61">
        <v>43029</v>
      </c>
      <c r="I19" s="61">
        <v>43028</v>
      </c>
    </row>
    <row r="20" spans="1:10">
      <c r="A20" t="s">
        <v>50</v>
      </c>
      <c r="B20" t="s">
        <v>50</v>
      </c>
      <c r="C20" s="60"/>
      <c r="E20" t="s">
        <v>55</v>
      </c>
      <c r="H20" s="61">
        <v>43004</v>
      </c>
      <c r="I20" s="61">
        <v>43008</v>
      </c>
    </row>
    <row r="21" spans="1:10">
      <c r="C21" s="60"/>
      <c r="H21" s="61"/>
      <c r="I21" s="61"/>
    </row>
    <row r="22" spans="1:10">
      <c r="C22" s="60"/>
      <c r="H22" s="61"/>
      <c r="I22" s="61"/>
    </row>
    <row r="23" spans="1:10">
      <c r="A23" t="s">
        <v>34</v>
      </c>
      <c r="B23" t="s">
        <v>42</v>
      </c>
      <c r="C23" s="60">
        <v>42656</v>
      </c>
      <c r="D23" t="s">
        <v>44</v>
      </c>
      <c r="H23" s="61"/>
      <c r="I23" s="61">
        <v>42766</v>
      </c>
      <c r="J23">
        <v>13</v>
      </c>
    </row>
    <row r="24" spans="1:10">
      <c r="A24" t="s">
        <v>34</v>
      </c>
      <c r="B24" t="s">
        <v>34</v>
      </c>
      <c r="C24" s="60">
        <v>42758</v>
      </c>
      <c r="D24" t="s">
        <v>43</v>
      </c>
      <c r="E24" t="s">
        <v>53</v>
      </c>
      <c r="H24" s="61">
        <v>42978</v>
      </c>
      <c r="I24" s="61">
        <v>42978</v>
      </c>
    </row>
    <row r="25" spans="1:10">
      <c r="A25" t="s">
        <v>34</v>
      </c>
      <c r="B25" t="s">
        <v>46</v>
      </c>
      <c r="C25" s="60">
        <v>42773</v>
      </c>
      <c r="D25" t="s">
        <v>43</v>
      </c>
      <c r="E25" t="s">
        <v>53</v>
      </c>
      <c r="H25" s="61">
        <v>42990</v>
      </c>
      <c r="I25" s="61">
        <v>43008</v>
      </c>
    </row>
    <row r="26" spans="1:10">
      <c r="A26" t="s">
        <v>34</v>
      </c>
      <c r="B26" t="s">
        <v>34</v>
      </c>
      <c r="C26" s="60">
        <v>42774</v>
      </c>
      <c r="D26" t="s">
        <v>43</v>
      </c>
      <c r="E26" t="s">
        <v>53</v>
      </c>
      <c r="H26" s="61">
        <v>42998</v>
      </c>
      <c r="I26" s="61">
        <v>43008</v>
      </c>
    </row>
    <row r="27" spans="1:10">
      <c r="A27" t="s">
        <v>34</v>
      </c>
      <c r="B27" t="s">
        <v>34</v>
      </c>
      <c r="C27" s="60">
        <v>42780</v>
      </c>
      <c r="D27" t="s">
        <v>43</v>
      </c>
      <c r="E27" t="s">
        <v>53</v>
      </c>
      <c r="H27" s="61">
        <v>43008</v>
      </c>
      <c r="I27" s="61">
        <v>43008</v>
      </c>
    </row>
    <row r="28" spans="1:10">
      <c r="A28" t="s">
        <v>34</v>
      </c>
      <c r="B28" t="s">
        <v>46</v>
      </c>
      <c r="C28" s="60">
        <v>42808</v>
      </c>
      <c r="D28" t="s">
        <v>43</v>
      </c>
      <c r="E28" t="s">
        <v>55</v>
      </c>
      <c r="H28" s="61">
        <v>42787</v>
      </c>
      <c r="I28" s="61">
        <v>42794</v>
      </c>
    </row>
    <row r="29" spans="1:10">
      <c r="A29" t="s">
        <v>34</v>
      </c>
      <c r="B29" t="s">
        <v>46</v>
      </c>
      <c r="C29" s="60">
        <v>42824</v>
      </c>
      <c r="D29" t="s">
        <v>43</v>
      </c>
      <c r="E29" t="s">
        <v>53</v>
      </c>
      <c r="H29" s="61">
        <v>42855</v>
      </c>
      <c r="I29" s="61">
        <v>42855</v>
      </c>
    </row>
    <row r="30" spans="1:10">
      <c r="A30" t="s">
        <v>34</v>
      </c>
      <c r="B30" t="s">
        <v>46</v>
      </c>
      <c r="C30" s="60">
        <v>42824</v>
      </c>
      <c r="D30" t="s">
        <v>43</v>
      </c>
      <c r="E30" t="s">
        <v>53</v>
      </c>
      <c r="H30" s="61">
        <v>42849</v>
      </c>
      <c r="I30" s="61">
        <v>42855</v>
      </c>
    </row>
    <row r="31" spans="1:10">
      <c r="A31" t="s">
        <v>34</v>
      </c>
      <c r="B31" t="s">
        <v>46</v>
      </c>
      <c r="C31" s="60">
        <v>42943</v>
      </c>
      <c r="D31" t="s">
        <v>30</v>
      </c>
      <c r="E31" t="s">
        <v>55</v>
      </c>
      <c r="H31" s="61">
        <v>42882</v>
      </c>
      <c r="I31" s="61">
        <v>42886</v>
      </c>
    </row>
    <row r="32" spans="1:10">
      <c r="A32" t="s">
        <v>34</v>
      </c>
      <c r="B32" t="s">
        <v>34</v>
      </c>
      <c r="C32" s="60">
        <v>42944</v>
      </c>
      <c r="D32" t="s">
        <v>43</v>
      </c>
      <c r="E32" t="s">
        <v>55</v>
      </c>
      <c r="H32" s="61">
        <v>42882</v>
      </c>
      <c r="I32" s="61">
        <v>42886</v>
      </c>
    </row>
    <row r="33" spans="1:10">
      <c r="A33" t="s">
        <v>34</v>
      </c>
      <c r="B33" t="s">
        <v>46</v>
      </c>
      <c r="C33" s="60">
        <v>42945</v>
      </c>
      <c r="D33" t="s">
        <v>43</v>
      </c>
      <c r="E33" t="s">
        <v>53</v>
      </c>
      <c r="H33" s="61">
        <v>42915</v>
      </c>
      <c r="I33" s="61">
        <v>42947</v>
      </c>
    </row>
    <row r="34" spans="1:10">
      <c r="A34" t="s">
        <v>34</v>
      </c>
      <c r="B34" t="s">
        <v>34</v>
      </c>
      <c r="C34" s="60">
        <v>42947</v>
      </c>
      <c r="D34" t="s">
        <v>30</v>
      </c>
      <c r="E34" t="s">
        <v>55</v>
      </c>
      <c r="H34" s="61">
        <v>42877</v>
      </c>
      <c r="I34" s="61">
        <v>42886</v>
      </c>
    </row>
    <row r="35" spans="1:10">
      <c r="A35" t="s">
        <v>34</v>
      </c>
      <c r="B35" t="s">
        <v>34</v>
      </c>
      <c r="C35" s="60">
        <v>42948</v>
      </c>
      <c r="D35" t="s">
        <v>43</v>
      </c>
      <c r="E35" t="s">
        <v>53</v>
      </c>
      <c r="H35" s="61">
        <v>42886</v>
      </c>
      <c r="I35" s="61">
        <v>42947</v>
      </c>
    </row>
    <row r="36" spans="1:10">
      <c r="C36" s="60"/>
      <c r="H36" s="61"/>
      <c r="I36" s="61"/>
    </row>
    <row r="37" spans="1:10">
      <c r="C37" s="60"/>
      <c r="H37" s="61"/>
      <c r="I37" s="61"/>
    </row>
    <row r="38" spans="1:10">
      <c r="A38" t="s">
        <v>41</v>
      </c>
      <c r="B38" t="s">
        <v>42</v>
      </c>
      <c r="C38" s="60">
        <v>42150</v>
      </c>
      <c r="D38" t="s">
        <v>43</v>
      </c>
      <c r="H38" s="61"/>
      <c r="I38" s="61">
        <v>42916</v>
      </c>
      <c r="J38">
        <v>8</v>
      </c>
    </row>
    <row r="39" spans="1:10">
      <c r="A39" t="s">
        <v>41</v>
      </c>
      <c r="B39" t="s">
        <v>46</v>
      </c>
      <c r="C39" s="60">
        <v>42829</v>
      </c>
      <c r="D39" t="s">
        <v>44</v>
      </c>
      <c r="E39" t="s">
        <v>53</v>
      </c>
      <c r="H39" s="61">
        <v>42790</v>
      </c>
      <c r="I39" s="61">
        <v>42794</v>
      </c>
    </row>
    <row r="40" spans="1:10">
      <c r="A40" t="s">
        <v>41</v>
      </c>
      <c r="B40" t="s">
        <v>46</v>
      </c>
      <c r="C40" s="60">
        <v>42831</v>
      </c>
      <c r="D40" t="s">
        <v>43</v>
      </c>
      <c r="E40" t="s">
        <v>53</v>
      </c>
      <c r="H40" s="61">
        <v>42794</v>
      </c>
      <c r="I40" s="61">
        <v>42794</v>
      </c>
    </row>
    <row r="41" spans="1:10">
      <c r="A41" t="s">
        <v>41</v>
      </c>
      <c r="B41" t="s">
        <v>46</v>
      </c>
      <c r="C41" s="60">
        <v>42913</v>
      </c>
      <c r="D41" t="s">
        <v>44</v>
      </c>
      <c r="E41" t="s">
        <v>53</v>
      </c>
      <c r="H41" s="61">
        <v>42854</v>
      </c>
      <c r="I41" s="61">
        <v>42855</v>
      </c>
    </row>
    <row r="42" spans="1:10">
      <c r="A42" t="s">
        <v>41</v>
      </c>
      <c r="B42" t="s">
        <v>46</v>
      </c>
      <c r="C42" s="60">
        <v>42937</v>
      </c>
      <c r="D42" t="s">
        <v>44</v>
      </c>
      <c r="E42" t="s">
        <v>55</v>
      </c>
      <c r="H42" s="61">
        <v>42867</v>
      </c>
      <c r="I42" s="61">
        <v>42886</v>
      </c>
    </row>
    <row r="43" spans="1:10">
      <c r="A43" t="s">
        <v>41</v>
      </c>
      <c r="B43" t="s">
        <v>41</v>
      </c>
      <c r="C43" s="60">
        <v>42970</v>
      </c>
      <c r="D43" t="s">
        <v>43</v>
      </c>
      <c r="E43" t="s">
        <v>53</v>
      </c>
      <c r="H43" s="61">
        <v>42914</v>
      </c>
      <c r="I43" s="61">
        <v>42916</v>
      </c>
    </row>
    <row r="44" spans="1:10">
      <c r="A44" t="s">
        <v>41</v>
      </c>
      <c r="B44" t="s">
        <v>41</v>
      </c>
      <c r="C44" s="60">
        <v>42976</v>
      </c>
      <c r="D44" t="s">
        <v>43</v>
      </c>
      <c r="E44" t="s">
        <v>55</v>
      </c>
      <c r="H44" s="61">
        <v>42875</v>
      </c>
      <c r="I44" s="61">
        <v>42886</v>
      </c>
    </row>
    <row r="45" spans="1:10">
      <c r="A45" t="s">
        <v>41</v>
      </c>
      <c r="B45" t="s">
        <v>46</v>
      </c>
      <c r="C45" s="60"/>
      <c r="E45" t="s">
        <v>53</v>
      </c>
      <c r="H45" s="61">
        <v>42973</v>
      </c>
      <c r="I45" s="61">
        <v>42978</v>
      </c>
    </row>
    <row r="46" spans="1:10">
      <c r="C46" s="60"/>
      <c r="H46" s="61"/>
      <c r="I46" s="61"/>
    </row>
    <row r="47" spans="1:10">
      <c r="C47" s="60"/>
      <c r="H47" s="61"/>
      <c r="I47" s="61"/>
    </row>
    <row r="48" spans="1:10">
      <c r="C48" s="60"/>
      <c r="H48" s="61"/>
      <c r="I48" s="61"/>
    </row>
    <row r="49" spans="3:9">
      <c r="C49" s="60"/>
      <c r="H49" s="61"/>
      <c r="I49" s="61"/>
    </row>
    <row r="50" spans="3:9">
      <c r="C50" s="60"/>
      <c r="H50" s="61"/>
      <c r="I50" s="61"/>
    </row>
    <row r="51" spans="3:9">
      <c r="C51" s="60"/>
      <c r="H51" s="61"/>
      <c r="I51" s="61"/>
    </row>
    <row r="52" spans="3:9">
      <c r="C52" s="60"/>
      <c r="H52" s="61"/>
      <c r="I52" s="61"/>
    </row>
    <row r="53" spans="3:9">
      <c r="C53" s="60"/>
      <c r="H53" s="61"/>
      <c r="I53" s="61"/>
    </row>
    <row r="54" spans="3:9">
      <c r="C54" s="60"/>
      <c r="H54" s="61"/>
      <c r="I54" s="61"/>
    </row>
    <row r="55" spans="3:9">
      <c r="C55" s="60"/>
      <c r="H55" s="61"/>
      <c r="I55" s="61"/>
    </row>
    <row r="56" spans="3:9">
      <c r="C56" s="60"/>
      <c r="H56" s="61"/>
      <c r="I56" s="61"/>
    </row>
    <row r="57" spans="3:9">
      <c r="C57" s="60"/>
      <c r="H57" s="61"/>
      <c r="I57" s="61"/>
    </row>
    <row r="58" spans="3:9">
      <c r="C58" s="60"/>
      <c r="H58" s="61"/>
      <c r="I58" s="61"/>
    </row>
    <row r="59" spans="3:9">
      <c r="C59" s="60"/>
      <c r="H59" s="61"/>
      <c r="I59" s="61"/>
    </row>
    <row r="60" spans="3:9">
      <c r="C60" s="60"/>
      <c r="H60" s="61"/>
      <c r="I60" s="61"/>
    </row>
    <row r="61" spans="3:9">
      <c r="C61" s="60"/>
      <c r="H61" s="61"/>
      <c r="I61" s="61"/>
    </row>
    <row r="62" spans="3:9">
      <c r="C62" s="60"/>
      <c r="H62" s="61"/>
      <c r="I62" s="61"/>
    </row>
    <row r="63" spans="3:9">
      <c r="C63" s="60"/>
      <c r="H63" s="61"/>
      <c r="I63" s="61"/>
    </row>
    <row r="64" spans="3:9">
      <c r="C64" s="60"/>
      <c r="H64" s="61"/>
      <c r="I64" s="61"/>
    </row>
    <row r="65" spans="3:9">
      <c r="C65" s="60"/>
      <c r="H65" s="61"/>
      <c r="I65" s="61"/>
    </row>
    <row r="66" spans="3:9">
      <c r="C66" s="60"/>
      <c r="H66" s="61"/>
      <c r="I66" s="61"/>
    </row>
    <row r="67" spans="3:9">
      <c r="C67" s="60"/>
      <c r="H67" s="61"/>
      <c r="I67" s="61"/>
    </row>
    <row r="68" spans="3:9">
      <c r="C68" s="60"/>
      <c r="H68" s="61"/>
      <c r="I68" s="61"/>
    </row>
    <row r="69" spans="3:9">
      <c r="C69" s="60"/>
      <c r="H69" s="61"/>
      <c r="I69" s="61"/>
    </row>
    <row r="70" spans="3:9">
      <c r="C70" s="60"/>
      <c r="H70" s="61"/>
      <c r="I70" s="61"/>
    </row>
    <row r="71" spans="3:9">
      <c r="C71" s="60"/>
      <c r="H71" s="61"/>
      <c r="I71" s="61"/>
    </row>
    <row r="72" spans="3:9">
      <c r="C72" s="60"/>
      <c r="H72" s="61"/>
      <c r="I72" s="61"/>
    </row>
    <row r="73" spans="3:9">
      <c r="C73" s="60"/>
      <c r="H73" s="61"/>
      <c r="I73" s="61"/>
    </row>
    <row r="74" spans="3:9">
      <c r="C74" s="60"/>
      <c r="H74" s="61"/>
      <c r="I74" s="61"/>
    </row>
    <row r="75" spans="3:9">
      <c r="C75" s="60"/>
      <c r="H75" s="61"/>
      <c r="I75" s="61"/>
    </row>
    <row r="76" spans="3:9">
      <c r="C76" s="60"/>
      <c r="H76" s="61"/>
      <c r="I76" s="61"/>
    </row>
    <row r="77" spans="3:9">
      <c r="C77" s="60"/>
      <c r="H77" s="61"/>
      <c r="I77" s="61"/>
    </row>
    <row r="78" spans="3:9">
      <c r="C78" s="60"/>
      <c r="H78" s="61"/>
      <c r="I78" s="61"/>
    </row>
    <row r="79" spans="3:9">
      <c r="C79" s="60"/>
      <c r="H79" s="61"/>
      <c r="I79" s="61"/>
    </row>
    <row r="80" spans="3:9">
      <c r="C80" s="60"/>
      <c r="H80" s="61"/>
      <c r="I80" s="61"/>
    </row>
    <row r="81" spans="3:9">
      <c r="C81" s="60"/>
      <c r="H81" s="61"/>
      <c r="I81" s="61"/>
    </row>
    <row r="82" spans="3:9">
      <c r="C82" s="60"/>
      <c r="H82" s="61"/>
      <c r="I82" s="61"/>
    </row>
    <row r="83" spans="3:9">
      <c r="C83" s="60"/>
      <c r="H83" s="61"/>
      <c r="I83" s="61"/>
    </row>
    <row r="84" spans="3:9">
      <c r="C84" s="60"/>
      <c r="H84" s="61"/>
      <c r="I84" s="61"/>
    </row>
    <row r="85" spans="3:9">
      <c r="C85" s="60"/>
      <c r="H85" s="61"/>
      <c r="I85" s="61"/>
    </row>
    <row r="86" spans="3:9">
      <c r="C86" s="60"/>
      <c r="H86" s="61"/>
      <c r="I86" s="61"/>
    </row>
    <row r="87" spans="3:9">
      <c r="C87" s="60"/>
      <c r="H87" s="61"/>
      <c r="I87" s="61"/>
    </row>
    <row r="88" spans="3:9">
      <c r="C88" s="60"/>
      <c r="H88" s="61"/>
      <c r="I88" s="61"/>
    </row>
    <row r="89" spans="3:9">
      <c r="C89" s="60"/>
      <c r="H89" s="61"/>
      <c r="I89" s="61"/>
    </row>
    <row r="90" spans="3:9">
      <c r="C90" s="60"/>
      <c r="H90" s="61"/>
      <c r="I90" s="61"/>
    </row>
    <row r="91" spans="3:9">
      <c r="C91" s="60"/>
      <c r="H91" s="61"/>
      <c r="I91" s="61"/>
    </row>
    <row r="92" spans="3:9">
      <c r="C92" s="60"/>
      <c r="H92" s="61"/>
      <c r="I92" s="61"/>
    </row>
    <row r="93" spans="3:9">
      <c r="C93" s="60"/>
      <c r="H93" s="61"/>
      <c r="I93" s="61"/>
    </row>
    <row r="94" spans="3:9">
      <c r="C94" s="60"/>
      <c r="H94" s="61"/>
      <c r="I94" s="61"/>
    </row>
    <row r="95" spans="3:9">
      <c r="C95" s="60"/>
      <c r="H95" s="61"/>
      <c r="I95" s="61"/>
    </row>
    <row r="96" spans="3:9">
      <c r="C96" s="60"/>
      <c r="H96" s="61"/>
      <c r="I96" s="61"/>
    </row>
    <row r="97" spans="3:9">
      <c r="C97" s="60"/>
      <c r="H97" s="61"/>
      <c r="I97" s="61"/>
    </row>
    <row r="98" spans="3:9">
      <c r="C98" s="60"/>
      <c r="H98" s="61"/>
      <c r="I98" s="61"/>
    </row>
    <row r="99" spans="3:9">
      <c r="C99" s="60"/>
      <c r="H99" s="61"/>
      <c r="I99" s="61"/>
    </row>
    <row r="100" spans="3:9">
      <c r="C100" s="60"/>
      <c r="H100" s="61"/>
      <c r="I100" s="61"/>
    </row>
    <row r="101" spans="3:9">
      <c r="C101" s="60"/>
      <c r="H101" s="61"/>
      <c r="I101" s="61"/>
    </row>
    <row r="102" spans="3:9">
      <c r="C102" s="60"/>
      <c r="H102" s="61"/>
      <c r="I102" s="61"/>
    </row>
    <row r="103" spans="3:9">
      <c r="C103" s="60"/>
      <c r="H103" s="61"/>
      <c r="I103" s="61"/>
    </row>
    <row r="104" spans="3:9">
      <c r="C104" s="60"/>
      <c r="H104" s="61"/>
      <c r="I104" s="61"/>
    </row>
    <row r="105" spans="3:9">
      <c r="C105" s="60"/>
      <c r="H105" s="61"/>
      <c r="I105" s="61"/>
    </row>
    <row r="106" spans="3:9">
      <c r="C106" s="60"/>
    </row>
    <row r="107" spans="3:9">
      <c r="C107" s="60"/>
    </row>
    <row r="108" spans="3:9">
      <c r="C108" s="60"/>
    </row>
    <row r="109" spans="3:9">
      <c r="C109" s="60"/>
    </row>
    <row r="110" spans="3:9">
      <c r="C110" s="60"/>
    </row>
    <row r="111" spans="3:9">
      <c r="C111" s="60"/>
    </row>
    <row r="112" spans="3:9">
      <c r="C112" s="60"/>
    </row>
    <row r="113" spans="3:9">
      <c r="C113" s="60"/>
    </row>
    <row r="114" spans="3:9">
      <c r="C114" s="60"/>
    </row>
    <row r="115" spans="3:9">
      <c r="C115" s="60"/>
    </row>
    <row r="116" spans="3:9">
      <c r="C116" s="60"/>
    </row>
    <row r="117" spans="3:9">
      <c r="C117" s="60"/>
      <c r="H117" s="61"/>
    </row>
    <row r="118" spans="3:9">
      <c r="C118" s="60"/>
    </row>
    <row r="119" spans="3:9">
      <c r="C119" s="60"/>
    </row>
    <row r="120" spans="3:9">
      <c r="C120" s="60"/>
    </row>
    <row r="121" spans="3:9">
      <c r="C121" s="60"/>
    </row>
    <row r="122" spans="3:9">
      <c r="C122" s="60"/>
    </row>
    <row r="123" spans="3:9">
      <c r="C123" s="60"/>
    </row>
    <row r="124" spans="3:9">
      <c r="C124" s="60"/>
    </row>
    <row r="125" spans="3:9">
      <c r="C125" s="60"/>
    </row>
    <row r="126" spans="3:9">
      <c r="C126" s="60"/>
    </row>
    <row r="127" spans="3:9">
      <c r="C127" s="60"/>
      <c r="H127" s="61"/>
      <c r="I127" s="61"/>
    </row>
    <row r="128" spans="3:9">
      <c r="C128" s="60"/>
      <c r="H128" s="61"/>
      <c r="I128" s="61"/>
    </row>
    <row r="129" spans="3:9">
      <c r="C129" s="60"/>
    </row>
    <row r="130" spans="3:9">
      <c r="C130" s="60"/>
    </row>
    <row r="131" spans="3:9">
      <c r="C131" s="60"/>
    </row>
    <row r="132" spans="3:9">
      <c r="C132" s="60"/>
    </row>
    <row r="133" spans="3:9">
      <c r="C133" s="60"/>
    </row>
    <row r="134" spans="3:9">
      <c r="C134" s="60"/>
    </row>
    <row r="135" spans="3:9">
      <c r="C135" s="60"/>
    </row>
    <row r="136" spans="3:9">
      <c r="C136" s="60"/>
    </row>
    <row r="137" spans="3:9">
      <c r="C137" s="60"/>
    </row>
    <row r="138" spans="3:9">
      <c r="C138" s="60"/>
    </row>
    <row r="139" spans="3:9">
      <c r="C139" s="60"/>
    </row>
    <row r="140" spans="3:9">
      <c r="C140" s="60"/>
    </row>
    <row r="141" spans="3:9">
      <c r="C141" s="60"/>
      <c r="H141" s="61"/>
    </row>
    <row r="142" spans="3:9">
      <c r="C142" s="60"/>
    </row>
    <row r="143" spans="3:9">
      <c r="C143" s="60"/>
    </row>
    <row r="144" spans="3:9">
      <c r="C144" s="60"/>
      <c r="H144" s="61"/>
      <c r="I144" s="61"/>
    </row>
    <row r="145" spans="3:9">
      <c r="C145" s="60"/>
    </row>
    <row r="146" spans="3:9">
      <c r="C146" s="60"/>
      <c r="H146" s="61"/>
      <c r="I146" s="61"/>
    </row>
    <row r="147" spans="3:9">
      <c r="C147" s="60"/>
      <c r="H147" s="61"/>
      <c r="I147" s="61"/>
    </row>
    <row r="148" spans="3:9">
      <c r="C148" s="60"/>
    </row>
    <row r="149" spans="3:9">
      <c r="C149" s="60"/>
      <c r="H149" s="61"/>
      <c r="I149" s="61"/>
    </row>
    <row r="150" spans="3:9">
      <c r="C150" s="60"/>
    </row>
    <row r="151" spans="3:9">
      <c r="C151" s="60"/>
    </row>
    <row r="152" spans="3:9">
      <c r="C152" s="60"/>
    </row>
    <row r="153" spans="3:9">
      <c r="C153" s="60"/>
    </row>
    <row r="154" spans="3:9">
      <c r="C154" s="60"/>
      <c r="H154" s="61"/>
      <c r="I154" s="61"/>
    </row>
    <row r="155" spans="3:9">
      <c r="C155" s="60"/>
    </row>
    <row r="156" spans="3:9">
      <c r="C156" s="60"/>
    </row>
    <row r="157" spans="3:9">
      <c r="C157" s="60"/>
    </row>
    <row r="158" spans="3:9">
      <c r="C158" s="60"/>
    </row>
    <row r="159" spans="3:9">
      <c r="C159" s="60"/>
    </row>
    <row r="160" spans="3:9">
      <c r="C160" s="60"/>
    </row>
    <row r="161" spans="3:9">
      <c r="C161" s="60"/>
    </row>
    <row r="162" spans="3:9">
      <c r="C162" s="60"/>
    </row>
    <row r="163" spans="3:9">
      <c r="C163" s="60"/>
    </row>
    <row r="164" spans="3:9">
      <c r="C164" s="60"/>
    </row>
    <row r="165" spans="3:9">
      <c r="C165" s="60"/>
    </row>
    <row r="166" spans="3:9">
      <c r="C166" s="60"/>
    </row>
    <row r="167" spans="3:9">
      <c r="C167" s="60"/>
    </row>
    <row r="168" spans="3:9">
      <c r="C168" s="60"/>
    </row>
    <row r="169" spans="3:9">
      <c r="C169" s="60"/>
    </row>
    <row r="170" spans="3:9">
      <c r="C170" s="60"/>
    </row>
    <row r="171" spans="3:9">
      <c r="C171" s="60"/>
    </row>
    <row r="172" spans="3:9">
      <c r="C172" s="60"/>
    </row>
    <row r="173" spans="3:9">
      <c r="C173" s="60"/>
      <c r="H173" s="61"/>
      <c r="I173" s="61"/>
    </row>
    <row r="174" spans="3:9">
      <c r="C174" s="60"/>
      <c r="H174" s="61"/>
    </row>
    <row r="175" spans="3:9">
      <c r="C175" s="60"/>
    </row>
    <row r="176" spans="3:9">
      <c r="C176" s="60"/>
    </row>
    <row r="177" spans="3:9">
      <c r="C177" s="60"/>
    </row>
    <row r="178" spans="3:9">
      <c r="C178" s="60"/>
    </row>
    <row r="179" spans="3:9">
      <c r="C179" s="60"/>
    </row>
    <row r="180" spans="3:9">
      <c r="C180" s="60"/>
    </row>
    <row r="181" spans="3:9">
      <c r="C181" s="60"/>
    </row>
    <row r="182" spans="3:9">
      <c r="C182" s="60"/>
    </row>
    <row r="183" spans="3:9">
      <c r="C183" s="60"/>
      <c r="H183" s="61"/>
      <c r="I183" s="61"/>
    </row>
    <row r="184" spans="3:9">
      <c r="C184" s="60"/>
    </row>
    <row r="185" spans="3:9">
      <c r="C185" s="60"/>
    </row>
    <row r="186" spans="3:9">
      <c r="C186" s="60"/>
    </row>
    <row r="187" spans="3:9">
      <c r="C187" s="60"/>
    </row>
    <row r="188" spans="3:9">
      <c r="C188" s="60"/>
      <c r="H188" s="61"/>
      <c r="I188" s="61"/>
    </row>
    <row r="189" spans="3:9">
      <c r="C189" s="60"/>
    </row>
    <row r="190" spans="3:9">
      <c r="C190" s="60"/>
    </row>
    <row r="191" spans="3:9">
      <c r="C191" s="60"/>
      <c r="H191" s="61"/>
      <c r="I191" s="61"/>
    </row>
    <row r="192" spans="3:9">
      <c r="C192" s="60"/>
      <c r="H192" s="61"/>
    </row>
    <row r="193" spans="3:8">
      <c r="C193" s="60"/>
    </row>
    <row r="194" spans="3:8">
      <c r="C194" s="60"/>
    </row>
    <row r="195" spans="3:8">
      <c r="C195" s="60"/>
    </row>
    <row r="196" spans="3:8">
      <c r="C196" s="60"/>
    </row>
    <row r="197" spans="3:8">
      <c r="C197" s="60"/>
    </row>
    <row r="198" spans="3:8">
      <c r="C198" s="60"/>
    </row>
    <row r="199" spans="3:8">
      <c r="C199" s="60"/>
    </row>
    <row r="200" spans="3:8">
      <c r="C200" s="60"/>
    </row>
    <row r="201" spans="3:8">
      <c r="C201" s="60"/>
      <c r="H201" s="61"/>
    </row>
    <row r="202" spans="3:8">
      <c r="C202" s="60"/>
    </row>
    <row r="203" spans="3:8">
      <c r="C203" s="60"/>
    </row>
    <row r="204" spans="3:8">
      <c r="C204" s="60"/>
    </row>
    <row r="205" spans="3:8">
      <c r="C205" s="60"/>
    </row>
    <row r="206" spans="3:8">
      <c r="C206" s="60"/>
    </row>
    <row r="207" spans="3:8">
      <c r="C207" s="60"/>
    </row>
    <row r="208" spans="3:8">
      <c r="C208" s="60"/>
    </row>
    <row r="209" spans="3:3">
      <c r="C209" s="60"/>
    </row>
    <row r="210" spans="3:3">
      <c r="C210" s="60"/>
    </row>
    <row r="211" spans="3:3">
      <c r="C211" s="60"/>
    </row>
    <row r="212" spans="3:3">
      <c r="C212" s="60"/>
    </row>
    <row r="213" spans="3:3">
      <c r="C213" s="60"/>
    </row>
    <row r="214" spans="3:3">
      <c r="C214" s="60"/>
    </row>
    <row r="215" spans="3:3">
      <c r="C215" s="60"/>
    </row>
    <row r="216" spans="3:3">
      <c r="C216" s="60"/>
    </row>
    <row r="217" spans="3:3">
      <c r="C217" s="60"/>
    </row>
    <row r="218" spans="3:3">
      <c r="C218" s="60"/>
    </row>
    <row r="219" spans="3:3">
      <c r="C219" s="60"/>
    </row>
    <row r="220" spans="3:3">
      <c r="C220" s="60"/>
    </row>
    <row r="221" spans="3:3">
      <c r="C221" s="60"/>
    </row>
    <row r="222" spans="3:3">
      <c r="C222" s="60"/>
    </row>
    <row r="223" spans="3:3">
      <c r="C223" s="60"/>
    </row>
    <row r="224" spans="3:3">
      <c r="C224" s="60"/>
    </row>
    <row r="225" spans="3:9">
      <c r="C225" s="60"/>
    </row>
    <row r="226" spans="3:9">
      <c r="C226" s="60"/>
    </row>
    <row r="227" spans="3:9">
      <c r="C227" s="60"/>
    </row>
    <row r="228" spans="3:9">
      <c r="C228" s="60"/>
    </row>
    <row r="229" spans="3:9">
      <c r="C229" s="60"/>
      <c r="H229" s="61"/>
      <c r="I229" s="61"/>
    </row>
    <row r="230" spans="3:9">
      <c r="C230" s="60"/>
    </row>
    <row r="231" spans="3:9">
      <c r="C231" s="60"/>
      <c r="H231" s="61"/>
      <c r="I231" s="61"/>
    </row>
    <row r="232" spans="3:9">
      <c r="C232" s="60"/>
    </row>
    <row r="233" spans="3:9">
      <c r="C233" s="60"/>
    </row>
    <row r="234" spans="3:9">
      <c r="C234" s="60"/>
    </row>
    <row r="235" spans="3:9">
      <c r="C235" s="60"/>
    </row>
    <row r="236" spans="3:9">
      <c r="C236" s="60"/>
    </row>
    <row r="237" spans="3:9">
      <c r="C237" s="60"/>
    </row>
    <row r="238" spans="3:9">
      <c r="C238" s="60"/>
    </row>
    <row r="239" spans="3:9">
      <c r="C239" s="60"/>
    </row>
    <row r="240" spans="3:9">
      <c r="C240" s="60"/>
    </row>
    <row r="241" spans="3:9">
      <c r="C241" s="60"/>
    </row>
    <row r="242" spans="3:9">
      <c r="C242" s="60"/>
    </row>
    <row r="243" spans="3:9">
      <c r="C243" s="60"/>
    </row>
    <row r="244" spans="3:9">
      <c r="C244" s="60"/>
    </row>
    <row r="245" spans="3:9">
      <c r="C245" s="60"/>
    </row>
    <row r="246" spans="3:9">
      <c r="C246" s="60"/>
    </row>
    <row r="247" spans="3:9">
      <c r="C247" s="60"/>
    </row>
    <row r="248" spans="3:9">
      <c r="C248" s="60"/>
    </row>
    <row r="249" spans="3:9">
      <c r="C249" s="60"/>
    </row>
    <row r="250" spans="3:9">
      <c r="C250" s="60"/>
    </row>
    <row r="251" spans="3:9">
      <c r="C251" s="60"/>
    </row>
    <row r="252" spans="3:9">
      <c r="C252" s="60"/>
    </row>
    <row r="253" spans="3:9">
      <c r="C253" s="60"/>
    </row>
    <row r="254" spans="3:9">
      <c r="C254" s="60"/>
    </row>
    <row r="255" spans="3:9">
      <c r="C255" s="60"/>
    </row>
    <row r="256" spans="3:9">
      <c r="C256" s="60"/>
      <c r="H256" s="61"/>
      <c r="I256" s="61"/>
    </row>
    <row r="257" spans="3:9">
      <c r="C257" s="60"/>
    </row>
    <row r="258" spans="3:9">
      <c r="C258" s="60"/>
    </row>
    <row r="259" spans="3:9">
      <c r="C259" s="60"/>
    </row>
    <row r="260" spans="3:9">
      <c r="C260" s="60"/>
    </row>
    <row r="261" spans="3:9">
      <c r="C261" s="60"/>
    </row>
    <row r="262" spans="3:9">
      <c r="C262" s="60"/>
    </row>
    <row r="263" spans="3:9">
      <c r="C263" s="60"/>
    </row>
    <row r="264" spans="3:9">
      <c r="C264" s="60"/>
    </row>
    <row r="265" spans="3:9">
      <c r="C265" s="60"/>
    </row>
    <row r="266" spans="3:9">
      <c r="C266" s="60"/>
    </row>
    <row r="267" spans="3:9">
      <c r="C267" s="60"/>
    </row>
    <row r="268" spans="3:9">
      <c r="C268" s="60"/>
    </row>
    <row r="269" spans="3:9">
      <c r="C269" s="60"/>
      <c r="H269" s="61"/>
      <c r="I269" s="61"/>
    </row>
    <row r="270" spans="3:9">
      <c r="C270" s="60"/>
    </row>
    <row r="271" spans="3:9">
      <c r="C271" s="60"/>
    </row>
    <row r="272" spans="3:9">
      <c r="C272" s="60"/>
    </row>
    <row r="273" spans="3:9">
      <c r="C273" s="60"/>
    </row>
    <row r="274" spans="3:9">
      <c r="C274" s="60"/>
    </row>
    <row r="275" spans="3:9">
      <c r="C275" s="60"/>
    </row>
    <row r="276" spans="3:9">
      <c r="C276" s="60"/>
    </row>
    <row r="277" spans="3:9">
      <c r="C277" s="60"/>
    </row>
    <row r="278" spans="3:9">
      <c r="C278" s="60"/>
    </row>
    <row r="279" spans="3:9">
      <c r="C279" s="60"/>
    </row>
    <row r="280" spans="3:9">
      <c r="C280" s="60"/>
    </row>
    <row r="281" spans="3:9">
      <c r="C281" s="60"/>
    </row>
    <row r="282" spans="3:9">
      <c r="C282" s="60"/>
      <c r="H282" s="61"/>
      <c r="I282" s="61"/>
    </row>
    <row r="283" spans="3:9">
      <c r="C283" s="60"/>
      <c r="H283" s="61"/>
      <c r="I283" s="61"/>
    </row>
    <row r="284" spans="3:9">
      <c r="C284" s="60"/>
    </row>
    <row r="285" spans="3:9">
      <c r="C285" s="60"/>
    </row>
    <row r="286" spans="3:9">
      <c r="C286" s="60"/>
    </row>
    <row r="302" spans="8:9">
      <c r="H302" s="61"/>
      <c r="I302" s="61"/>
    </row>
    <row r="303" spans="8:9">
      <c r="H303" s="61"/>
    </row>
    <row r="336" spans="8:8">
      <c r="H336" s="61"/>
    </row>
    <row r="358" spans="8:9">
      <c r="H358" s="61"/>
    </row>
    <row r="365" spans="8:9">
      <c r="H365" s="61"/>
      <c r="I365" s="61"/>
    </row>
    <row r="367" spans="8:9">
      <c r="H367" s="61"/>
      <c r="I367" s="61"/>
    </row>
    <row r="378" spans="8:9">
      <c r="H378" s="61"/>
    </row>
    <row r="384" spans="8:9">
      <c r="H384" s="61"/>
      <c r="I384" s="61"/>
    </row>
    <row r="392" spans="8:9">
      <c r="H392" s="61"/>
      <c r="I392" s="61"/>
    </row>
    <row r="394" spans="8:9">
      <c r="H394" s="61"/>
      <c r="I394" s="61"/>
    </row>
    <row r="403" spans="8:9">
      <c r="H403" s="61"/>
      <c r="I403" s="61"/>
    </row>
    <row r="422" spans="8:9">
      <c r="H422" s="61"/>
      <c r="I422" s="61"/>
    </row>
    <row r="426" spans="8:9">
      <c r="H426" s="61"/>
      <c r="I426" s="61"/>
    </row>
    <row r="428" spans="8:9">
      <c r="H428" s="61"/>
      <c r="I428" s="61"/>
    </row>
    <row r="434" spans="8:9">
      <c r="H434" s="61"/>
      <c r="I434" s="61"/>
    </row>
    <row r="445" spans="8:9">
      <c r="H445" s="61"/>
      <c r="I445" s="61"/>
    </row>
    <row r="451" spans="8:9">
      <c r="H451" s="61"/>
      <c r="I451" s="61"/>
    </row>
    <row r="461" spans="8:9">
      <c r="H461" s="61"/>
      <c r="I461" s="61"/>
    </row>
    <row r="480" spans="8:9">
      <c r="H480" s="61"/>
      <c r="I480" s="61"/>
    </row>
    <row r="526" spans="8:9">
      <c r="H526" s="61"/>
      <c r="I526" s="61"/>
    </row>
    <row r="545" spans="3:9">
      <c r="C545" s="60"/>
      <c r="I545" s="61"/>
    </row>
    <row r="546" spans="3:9">
      <c r="C546" s="60"/>
      <c r="I546" s="61"/>
    </row>
  </sheetData>
  <sortState ref="A2:I38">
    <sortCondition ref="A2"/>
    <sortCondition ref="C2"/>
  </sortState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>
  <sheetPr codeName="Feuil12"/>
  <dimension ref="A1:I12"/>
  <sheetViews>
    <sheetView workbookViewId="0"/>
  </sheetViews>
  <sheetFormatPr baseColWidth="10" defaultRowHeight="14.4"/>
  <cols>
    <col min="1" max="1" width="24.6640625" customWidth="1"/>
    <col min="2" max="2" width="23.44140625" customWidth="1"/>
    <col min="3" max="3" width="17" customWidth="1"/>
    <col min="4" max="4" width="14.33203125" customWidth="1"/>
    <col min="5" max="5" width="21.109375" customWidth="1"/>
    <col min="6" max="6" width="17.6640625" customWidth="1"/>
    <col min="7" max="7" width="20.44140625" customWidth="1"/>
    <col min="8" max="8" width="39.6640625" customWidth="1"/>
    <col min="9" max="9" width="30.109375" customWidth="1"/>
  </cols>
  <sheetData>
    <row r="1" spans="1:9" s="63" customFormat="1" ht="40.049999999999997" customHeight="1">
      <c r="A1" s="64" t="s">
        <v>67</v>
      </c>
      <c r="B1" s="64" t="s">
        <v>60</v>
      </c>
      <c r="C1" s="64" t="s">
        <v>61</v>
      </c>
      <c r="D1" s="64" t="s">
        <v>62</v>
      </c>
      <c r="E1" s="64" t="s">
        <v>63</v>
      </c>
      <c r="F1" s="64" t="s">
        <v>64</v>
      </c>
      <c r="G1" s="64" t="s">
        <v>65</v>
      </c>
      <c r="H1" s="64" t="s">
        <v>68</v>
      </c>
      <c r="I1" s="64" t="s">
        <v>66</v>
      </c>
    </row>
    <row r="2" spans="1:9">
      <c r="A2" t="s">
        <v>49</v>
      </c>
      <c r="B2" t="s">
        <v>49</v>
      </c>
      <c r="C2" s="2">
        <v>42751</v>
      </c>
      <c r="D2" t="s">
        <v>44</v>
      </c>
      <c r="E2" t="s">
        <v>53</v>
      </c>
      <c r="H2" s="2">
        <v>43025</v>
      </c>
      <c r="I2" s="2" t="s">
        <v>48</v>
      </c>
    </row>
    <row r="3" spans="1:9">
      <c r="A3" t="s">
        <v>49</v>
      </c>
      <c r="B3" t="s">
        <v>46</v>
      </c>
      <c r="C3" s="2">
        <v>42746</v>
      </c>
      <c r="D3" t="s">
        <v>43</v>
      </c>
      <c r="E3" t="s">
        <v>53</v>
      </c>
      <c r="H3" s="2">
        <v>43025</v>
      </c>
      <c r="I3" s="2" t="s">
        <v>48</v>
      </c>
    </row>
    <row r="4" spans="1:9">
      <c r="A4" t="s">
        <v>50</v>
      </c>
      <c r="B4" t="s">
        <v>50</v>
      </c>
      <c r="C4" s="2"/>
      <c r="E4" t="s">
        <v>53</v>
      </c>
      <c r="H4" s="2">
        <v>42720</v>
      </c>
      <c r="I4" s="2" t="s">
        <v>48</v>
      </c>
    </row>
    <row r="5" spans="1:9">
      <c r="A5" t="s">
        <v>50</v>
      </c>
      <c r="B5" t="s">
        <v>46</v>
      </c>
      <c r="C5" s="2"/>
      <c r="E5" t="s">
        <v>53</v>
      </c>
      <c r="H5" s="2">
        <v>42830</v>
      </c>
      <c r="I5" s="2" t="s">
        <v>48</v>
      </c>
    </row>
    <row r="6" spans="1:9">
      <c r="A6" t="s">
        <v>34</v>
      </c>
      <c r="B6" t="s">
        <v>46</v>
      </c>
      <c r="C6" s="2">
        <v>42851</v>
      </c>
      <c r="D6" t="s">
        <v>43</v>
      </c>
      <c r="E6" t="s">
        <v>53</v>
      </c>
      <c r="H6" s="2">
        <v>42824</v>
      </c>
      <c r="I6" s="2" t="s">
        <v>48</v>
      </c>
    </row>
    <row r="7" spans="1:9">
      <c r="A7" t="s">
        <v>34</v>
      </c>
      <c r="B7" t="s">
        <v>46</v>
      </c>
      <c r="C7" s="2">
        <v>42893</v>
      </c>
      <c r="D7" t="s">
        <v>43</v>
      </c>
      <c r="E7" t="s">
        <v>55</v>
      </c>
      <c r="H7" s="2">
        <v>42915</v>
      </c>
      <c r="I7" s="2" t="s">
        <v>48</v>
      </c>
    </row>
    <row r="8" spans="1:9">
      <c r="A8" t="s">
        <v>34</v>
      </c>
      <c r="B8" t="s">
        <v>34</v>
      </c>
      <c r="C8" s="2">
        <v>42755</v>
      </c>
      <c r="D8" t="s">
        <v>43</v>
      </c>
      <c r="E8" t="s">
        <v>53</v>
      </c>
      <c r="H8" s="2">
        <v>43001</v>
      </c>
      <c r="I8" s="2" t="s">
        <v>48</v>
      </c>
    </row>
    <row r="9" spans="1:9">
      <c r="A9" t="s">
        <v>34</v>
      </c>
      <c r="B9" t="s">
        <v>46</v>
      </c>
      <c r="C9" s="2">
        <v>42768</v>
      </c>
      <c r="D9" t="s">
        <v>43</v>
      </c>
      <c r="E9" t="s">
        <v>55</v>
      </c>
      <c r="H9" s="2">
        <v>43008</v>
      </c>
      <c r="I9" s="2" t="s">
        <v>48</v>
      </c>
    </row>
    <row r="10" spans="1:9">
      <c r="A10" t="s">
        <v>34</v>
      </c>
      <c r="B10" t="s">
        <v>34</v>
      </c>
      <c r="C10" s="2">
        <v>42790</v>
      </c>
      <c r="D10" t="s">
        <v>43</v>
      </c>
      <c r="E10" t="s">
        <v>55</v>
      </c>
      <c r="H10" s="2">
        <v>43024</v>
      </c>
      <c r="I10" s="2" t="s">
        <v>48</v>
      </c>
    </row>
    <row r="11" spans="1:9">
      <c r="A11" t="s">
        <v>41</v>
      </c>
      <c r="B11" t="s">
        <v>46</v>
      </c>
      <c r="C11" s="2"/>
      <c r="E11" t="s">
        <v>53</v>
      </c>
      <c r="H11" s="2">
        <v>42922</v>
      </c>
      <c r="I11" s="2" t="s">
        <v>48</v>
      </c>
    </row>
    <row r="12" spans="1:9">
      <c r="A12" t="s">
        <v>41</v>
      </c>
      <c r="B12" t="s">
        <v>46</v>
      </c>
      <c r="C12" s="2"/>
      <c r="E12" t="s">
        <v>53</v>
      </c>
      <c r="H12" s="2">
        <v>43029</v>
      </c>
      <c r="I12" s="2" t="s">
        <v>48</v>
      </c>
    </row>
  </sheetData>
  <sortState ref="A2:I12">
    <sortCondition ref="A2"/>
  </sortState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12</vt:i4>
      </vt:variant>
      <vt:variant>
        <vt:lpstr>Plages nommées</vt:lpstr>
      </vt:variant>
      <vt:variant>
        <vt:i4>2</vt:i4>
      </vt:variant>
    </vt:vector>
  </HeadingPairs>
  <TitlesOfParts>
    <vt:vector size="14" baseType="lpstr">
      <vt:lpstr>rdv 2017</vt:lpstr>
      <vt:lpstr>rdv 2016</vt:lpstr>
      <vt:lpstr>RDV EQUIPE</vt:lpstr>
      <vt:lpstr>JEAN</vt:lpstr>
      <vt:lpstr>KEVIN</vt:lpstr>
      <vt:lpstr>CHARLOTTE</vt:lpstr>
      <vt:lpstr>CHARLES</vt:lpstr>
      <vt:lpstr>ANDRE</vt:lpstr>
      <vt:lpstr>ARTHUR</vt:lpstr>
      <vt:lpstr>GRAPH</vt:lpstr>
      <vt:lpstr>VENTES</vt:lpstr>
      <vt:lpstr>L2017</vt:lpstr>
      <vt:lpstr>feuilles</vt:lpstr>
      <vt:lpstr>ventes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Untitled Spreadsheet</dc:title>
  <dc:creator>Unknown Creator</dc:creator>
  <cp:lastModifiedBy>anonyme</cp:lastModifiedBy>
  <dcterms:created xsi:type="dcterms:W3CDTF">2017-09-21T08:05:55Z</dcterms:created>
  <dcterms:modified xsi:type="dcterms:W3CDTF">2017-12-01T16:54:52Z</dcterms:modified>
</cp:coreProperties>
</file>