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/>
  <bookViews>
    <workbookView xWindow="0" yWindow="0" windowWidth="23256" windowHeight="11796"/>
  </bookViews>
  <sheets>
    <sheet name="Feuil1" sheetId="2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0" i="2"/>
  <c r="U42"/>
  <c r="U32"/>
  <c r="U33"/>
  <c r="U34"/>
  <c r="U35"/>
  <c r="U36"/>
  <c r="U37"/>
  <c r="U38"/>
  <c r="U31"/>
  <c r="U9"/>
  <c r="W9" s="1"/>
  <c r="U10"/>
  <c r="W10" s="1"/>
  <c r="U11"/>
  <c r="W11" s="1"/>
  <c r="U12"/>
  <c r="W12" s="1"/>
  <c r="U13"/>
  <c r="W13" s="1"/>
  <c r="U14"/>
  <c r="W14" s="1"/>
  <c r="U15"/>
  <c r="W15" s="1"/>
  <c r="U16"/>
  <c r="W16" s="1"/>
  <c r="U17"/>
  <c r="W17" s="1"/>
  <c r="U18"/>
  <c r="W18" s="1"/>
  <c r="U19"/>
  <c r="W19" s="1"/>
  <c r="U20"/>
  <c r="W20" s="1"/>
  <c r="U21"/>
  <c r="W21" s="1"/>
  <c r="U22"/>
  <c r="W22" s="1"/>
  <c r="U23"/>
  <c r="W23" s="1"/>
  <c r="U24"/>
  <c r="W24" s="1"/>
  <c r="U25"/>
  <c r="W25" s="1"/>
  <c r="U26"/>
  <c r="W26" s="1"/>
  <c r="U27"/>
  <c r="W27" s="1"/>
  <c r="U28"/>
  <c r="W28" s="1"/>
  <c r="U29"/>
  <c r="W29" s="1"/>
  <c r="U8"/>
  <c r="W8" s="1"/>
  <c r="F9"/>
  <c r="S9" s="1"/>
  <c r="F10"/>
  <c r="S10" s="1"/>
  <c r="F11"/>
  <c r="F12"/>
  <c r="F13"/>
  <c r="F14"/>
  <c r="F15"/>
  <c r="S15" s="1"/>
  <c r="F16"/>
  <c r="F17"/>
  <c r="S17" s="1"/>
  <c r="F18"/>
  <c r="S18" s="1"/>
  <c r="F19"/>
  <c r="F20"/>
  <c r="F21"/>
  <c r="F22"/>
  <c r="F23"/>
  <c r="S23" s="1"/>
  <c r="F24"/>
  <c r="F25"/>
  <c r="S25" s="1"/>
  <c r="F26"/>
  <c r="S26" s="1"/>
  <c r="F27"/>
  <c r="F28"/>
  <c r="F29"/>
  <c r="F30"/>
  <c r="F31"/>
  <c r="F32"/>
  <c r="S32" s="1"/>
  <c r="F33"/>
  <c r="F34"/>
  <c r="S34" s="1"/>
  <c r="F35"/>
  <c r="F36"/>
  <c r="F37"/>
  <c r="F38"/>
  <c r="F8"/>
  <c r="S8" s="1"/>
  <c r="W42"/>
  <c r="J42"/>
  <c r="S38"/>
  <c r="Q38"/>
  <c r="J38"/>
  <c r="S37"/>
  <c r="Q37"/>
  <c r="J37"/>
  <c r="S36"/>
  <c r="Q36"/>
  <c r="J36"/>
  <c r="S35"/>
  <c r="Q35"/>
  <c r="W35" s="1"/>
  <c r="J35"/>
  <c r="Q34"/>
  <c r="J34"/>
  <c r="S33"/>
  <c r="Q33"/>
  <c r="J33"/>
  <c r="Q32"/>
  <c r="J32"/>
  <c r="S31"/>
  <c r="Q31"/>
  <c r="W31" s="1"/>
  <c r="J31"/>
  <c r="K30"/>
  <c r="S29"/>
  <c r="Q29"/>
  <c r="J29"/>
  <c r="K29" s="1"/>
  <c r="S28"/>
  <c r="Q28"/>
  <c r="J28"/>
  <c r="K28" s="1"/>
  <c r="S27"/>
  <c r="Q27"/>
  <c r="J27"/>
  <c r="K27" s="1"/>
  <c r="Q26"/>
  <c r="J26"/>
  <c r="K26" s="1"/>
  <c r="Q25"/>
  <c r="J25"/>
  <c r="K25" s="1"/>
  <c r="S24"/>
  <c r="Q24"/>
  <c r="J24"/>
  <c r="K24" s="1"/>
  <c r="Q23"/>
  <c r="J23"/>
  <c r="K23" s="1"/>
  <c r="S22"/>
  <c r="Q22"/>
  <c r="J22"/>
  <c r="K22" s="1"/>
  <c r="S21"/>
  <c r="Q21"/>
  <c r="J21"/>
  <c r="K21" s="1"/>
  <c r="S20"/>
  <c r="Q20"/>
  <c r="J20"/>
  <c r="K20" s="1"/>
  <c r="S19"/>
  <c r="Q19"/>
  <c r="J19"/>
  <c r="K19" s="1"/>
  <c r="Q18"/>
  <c r="J18"/>
  <c r="K18" s="1"/>
  <c r="Q17"/>
  <c r="J17"/>
  <c r="K17" s="1"/>
  <c r="S16"/>
  <c r="Q16"/>
  <c r="J16"/>
  <c r="Q15"/>
  <c r="J15"/>
  <c r="S14"/>
  <c r="Q14"/>
  <c r="J14"/>
  <c r="S13"/>
  <c r="Q13"/>
  <c r="J13"/>
  <c r="S12"/>
  <c r="Q12"/>
  <c r="J12"/>
  <c r="S11"/>
  <c r="Q11"/>
  <c r="J11"/>
  <c r="Q10"/>
  <c r="J10"/>
  <c r="Q9"/>
  <c r="J9"/>
  <c r="Q8"/>
  <c r="J8"/>
  <c r="W38" l="1"/>
  <c r="W33"/>
  <c r="W34"/>
  <c r="W37"/>
  <c r="W32"/>
  <c r="W36"/>
  <c r="K12"/>
  <c r="K15"/>
  <c r="K14"/>
  <c r="K16"/>
  <c r="K11"/>
  <c r="K9"/>
  <c r="K13"/>
  <c r="K8"/>
  <c r="J39"/>
  <c r="K10"/>
  <c r="W40" l="1"/>
  <c r="Y30"/>
  <c r="J44"/>
  <c r="W44" l="1"/>
  <c r="Y42" s="1"/>
  <c r="Y40" s="1"/>
  <c r="X30" s="1"/>
  <c r="K40"/>
  <c r="M2" l="1"/>
  <c r="Y39"/>
  <c r="X40" l="1"/>
  <c r="Y38"/>
  <c r="Y29"/>
  <c r="Y32" s="1"/>
  <c r="Y33" s="1"/>
</calcChain>
</file>

<file path=xl/comments1.xml><?xml version="1.0" encoding="utf-8"?>
<comments xmlns="http://schemas.openxmlformats.org/spreadsheetml/2006/main">
  <authors>
    <author>Cédric</author>
  </authors>
  <commentList>
    <comment ref="M2" authorId="0">
      <text>
        <r>
          <rPr>
            <b/>
            <sz val="9"/>
            <color indexed="81"/>
            <rFont val="Tahoma"/>
            <family val="2"/>
          </rPr>
          <t xml:space="preserve">Ne pas s'occuper de cette cellule, elle correspond à la marge majorée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8" authorId="0">
      <text>
        <r>
          <rPr>
            <b/>
            <sz val="9"/>
            <color indexed="81"/>
            <rFont val="Tahoma"/>
            <family val="2"/>
          </rPr>
          <t xml:space="preserve">Insérer ici la marge demandée par l'agent Co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<sst xmlns="http://schemas.openxmlformats.org/spreadsheetml/2006/main" count="20" uniqueCount="10">
  <si>
    <t>Devis Agent CO</t>
  </si>
  <si>
    <t>Devis Client</t>
  </si>
  <si>
    <t>Quantité</t>
  </si>
  <si>
    <t>Unité</t>
  </si>
  <si>
    <t>PVU €</t>
  </si>
  <si>
    <t>PVT €</t>
  </si>
  <si>
    <t>Plus-value</t>
  </si>
  <si>
    <t>U</t>
  </si>
  <si>
    <t>Taxe Affectée</t>
  </si>
  <si>
    <t>Transports</t>
  </si>
</sst>
</file>

<file path=xl/styles.xml><?xml version="1.0" encoding="utf-8"?>
<styleSheet xmlns="http://schemas.openxmlformats.org/spreadsheetml/2006/main">
  <numFmts count="8">
    <numFmt numFmtId="164" formatCode="0.000"/>
    <numFmt numFmtId="165" formatCode="0.00000"/>
    <numFmt numFmtId="166" formatCode="_-* #,##0.00\ [$€-40C]_-;\-* #,##0.00\ [$€-40C]_-;_-* &quot;-&quot;??\ [$€-40C]_-;_-@_-"/>
    <numFmt numFmtId="167" formatCode="0.0000%"/>
    <numFmt numFmtId="168" formatCode="0.00000000000000000%"/>
    <numFmt numFmtId="169" formatCode="#,##0.000000000"/>
    <numFmt numFmtId="170" formatCode="0.00\ %"/>
    <numFmt numFmtId="171" formatCode="_-* #,##0\ [$€-40C]_-;\-* #,##0\ [$€-40C]_-;_-* &quot;-&quot;??\ [$€-40C]_-;_-@_-"/>
  </numFmts>
  <fonts count="10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b/>
      <sz val="11"/>
      <color rgb="FFFF0000"/>
      <name val="Calibri"/>
      <family val="2"/>
      <charset val="1"/>
    </font>
    <font>
      <sz val="12"/>
      <color rgb="FF000000"/>
      <name val="Calibri"/>
      <family val="2"/>
    </font>
    <font>
      <sz val="11"/>
      <color theme="0"/>
      <name val="Calibri"/>
      <family val="2"/>
      <charset val="1"/>
    </font>
    <font>
      <sz val="11"/>
      <name val="Calibri"/>
      <family val="2"/>
      <charset val="1"/>
    </font>
    <font>
      <sz val="10"/>
      <color rgb="FF000000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1" fillId="0" borderId="0"/>
  </cellStyleXfs>
  <cellXfs count="88">
    <xf numFmtId="0" fontId="0" fillId="0" borderId="0" xfId="0"/>
    <xf numFmtId="164" fontId="1" fillId="0" borderId="0" xfId="1" applyNumberFormat="1"/>
    <xf numFmtId="0" fontId="1" fillId="0" borderId="0" xfId="1"/>
    <xf numFmtId="165" fontId="3" fillId="0" borderId="0" xfId="1" applyNumberFormat="1" applyFont="1" applyAlignment="1">
      <alignment horizontal="center" vertical="center"/>
    </xf>
    <xf numFmtId="164" fontId="1" fillId="0" borderId="11" xfId="1" applyNumberFormat="1" applyBorder="1" applyAlignment="1">
      <alignment horizontal="center" vertical="center"/>
    </xf>
    <xf numFmtId="164" fontId="1" fillId="0" borderId="12" xfId="1" applyNumberFormat="1" applyBorder="1" applyAlignment="1">
      <alignment horizontal="center" vertical="center"/>
    </xf>
    <xf numFmtId="164" fontId="1" fillId="0" borderId="12" xfId="1" applyNumberFormat="1" applyBorder="1"/>
    <xf numFmtId="164" fontId="1" fillId="0" borderId="13" xfId="1" applyNumberFormat="1" applyBorder="1"/>
    <xf numFmtId="2" fontId="1" fillId="0" borderId="14" xfId="1" applyNumberFormat="1" applyBorder="1" applyAlignment="1">
      <alignment horizontal="right" vertical="center"/>
    </xf>
    <xf numFmtId="164" fontId="1" fillId="0" borderId="12" xfId="1" applyNumberFormat="1" applyBorder="1" applyAlignment="1">
      <alignment horizontal="right"/>
    </xf>
    <xf numFmtId="166" fontId="1" fillId="0" borderId="12" xfId="1" applyNumberFormat="1" applyBorder="1" applyAlignment="1">
      <alignment horizontal="right" vertical="center"/>
    </xf>
    <xf numFmtId="166" fontId="1" fillId="0" borderId="15" xfId="1" applyNumberFormat="1" applyBorder="1" applyAlignment="1">
      <alignment horizontal="right" vertical="center"/>
    </xf>
    <xf numFmtId="167" fontId="1" fillId="0" borderId="0" xfId="1" applyNumberFormat="1"/>
    <xf numFmtId="166" fontId="1" fillId="0" borderId="0" xfId="1" applyNumberFormat="1"/>
    <xf numFmtId="4" fontId="1" fillId="0" borderId="0" xfId="1" applyNumberFormat="1"/>
    <xf numFmtId="168" fontId="1" fillId="0" borderId="0" xfId="1" applyNumberFormat="1"/>
    <xf numFmtId="2" fontId="1" fillId="0" borderId="12" xfId="1" applyNumberFormat="1" applyBorder="1" applyAlignment="1">
      <alignment horizontal="right"/>
    </xf>
    <xf numFmtId="1" fontId="1" fillId="0" borderId="14" xfId="1" applyNumberFormat="1" applyBorder="1" applyAlignment="1">
      <alignment horizontal="right" vertical="center"/>
    </xf>
    <xf numFmtId="164" fontId="7" fillId="0" borderId="12" xfId="1" applyNumberFormat="1" applyFont="1" applyBorder="1" applyAlignment="1">
      <alignment horizontal="right"/>
    </xf>
    <xf numFmtId="170" fontId="1" fillId="0" borderId="12" xfId="1" applyNumberFormat="1" applyBorder="1" applyAlignment="1">
      <alignment horizontal="right"/>
    </xf>
    <xf numFmtId="166" fontId="1" fillId="0" borderId="15" xfId="1" applyNumberFormat="1" applyBorder="1" applyAlignment="1">
      <alignment horizontal="right"/>
    </xf>
    <xf numFmtId="1" fontId="1" fillId="0" borderId="19" xfId="1" applyNumberFormat="1" applyBorder="1" applyAlignment="1">
      <alignment horizontal="right" vertical="center"/>
    </xf>
    <xf numFmtId="164" fontId="1" fillId="0" borderId="20" xfId="1" applyNumberFormat="1" applyBorder="1" applyAlignment="1">
      <alignment horizontal="right"/>
    </xf>
    <xf numFmtId="166" fontId="1" fillId="0" borderId="20" xfId="1" applyNumberFormat="1" applyBorder="1" applyAlignment="1">
      <alignment horizontal="right"/>
    </xf>
    <xf numFmtId="166" fontId="1" fillId="0" borderId="21" xfId="1" applyNumberFormat="1" applyBorder="1" applyAlignment="1">
      <alignment horizontal="right"/>
    </xf>
    <xf numFmtId="164" fontId="1" fillId="2" borderId="7" xfId="1" applyNumberFormat="1" applyFill="1" applyBorder="1" applyAlignment="1">
      <alignment horizontal="center"/>
    </xf>
    <xf numFmtId="0" fontId="1" fillId="2" borderId="8" xfId="1" applyFill="1" applyBorder="1"/>
    <xf numFmtId="164" fontId="1" fillId="2" borderId="7" xfId="1" applyNumberFormat="1" applyFill="1" applyBorder="1" applyAlignment="1">
      <alignment horizontal="center" vertical="center"/>
    </xf>
    <xf numFmtId="0" fontId="1" fillId="2" borderId="9" xfId="1" applyFill="1" applyBorder="1"/>
    <xf numFmtId="164" fontId="1" fillId="2" borderId="7" xfId="1" applyNumberFormat="1" applyFill="1" applyBorder="1" applyAlignment="1">
      <alignment horizontal="right"/>
    </xf>
    <xf numFmtId="0" fontId="1" fillId="2" borderId="10" xfId="1" applyFill="1" applyBorder="1"/>
    <xf numFmtId="0" fontId="1" fillId="2" borderId="0" xfId="1" applyFill="1"/>
    <xf numFmtId="0" fontId="1" fillId="2" borderId="5" xfId="1" applyFill="1" applyBorder="1"/>
    <xf numFmtId="164" fontId="1" fillId="3" borderId="7" xfId="1" applyNumberFormat="1" applyFill="1" applyBorder="1" applyAlignment="1">
      <alignment horizontal="center"/>
    </xf>
    <xf numFmtId="0" fontId="1" fillId="3" borderId="8" xfId="1" applyFill="1" applyBorder="1"/>
    <xf numFmtId="164" fontId="1" fillId="3" borderId="7" xfId="1" applyNumberFormat="1" applyFill="1" applyBorder="1" applyAlignment="1">
      <alignment horizontal="center" vertical="center"/>
    </xf>
    <xf numFmtId="0" fontId="1" fillId="3" borderId="9" xfId="1" applyFill="1" applyBorder="1"/>
    <xf numFmtId="164" fontId="1" fillId="3" borderId="7" xfId="1" applyNumberFormat="1" applyFill="1" applyBorder="1" applyAlignment="1">
      <alignment horizontal="right"/>
    </xf>
    <xf numFmtId="0" fontId="1" fillId="3" borderId="10" xfId="1" applyFill="1" applyBorder="1"/>
    <xf numFmtId="0" fontId="1" fillId="3" borderId="0" xfId="1" applyFill="1"/>
    <xf numFmtId="0" fontId="1" fillId="3" borderId="5" xfId="1" applyFill="1" applyBorder="1"/>
    <xf numFmtId="171" fontId="1" fillId="0" borderId="15" xfId="1" applyNumberFormat="1" applyBorder="1" applyAlignment="1">
      <alignment horizontal="right" vertical="center"/>
    </xf>
    <xf numFmtId="164" fontId="1" fillId="1" borderId="14" xfId="1" applyNumberFormat="1" applyFill="1" applyBorder="1" applyAlignment="1">
      <alignment horizontal="right" vertical="center"/>
    </xf>
    <xf numFmtId="164" fontId="1" fillId="1" borderId="12" xfId="1" applyNumberFormat="1" applyFill="1" applyBorder="1" applyAlignment="1">
      <alignment horizontal="right"/>
    </xf>
    <xf numFmtId="164" fontId="5" fillId="1" borderId="15" xfId="1" applyNumberFormat="1" applyFont="1" applyFill="1" applyBorder="1" applyAlignment="1">
      <alignment horizontal="right"/>
    </xf>
    <xf numFmtId="164" fontId="1" fillId="1" borderId="15" xfId="1" applyNumberFormat="1" applyFill="1" applyBorder="1" applyAlignment="1">
      <alignment horizontal="right"/>
    </xf>
    <xf numFmtId="2" fontId="1" fillId="1" borderId="15" xfId="1" applyNumberFormat="1" applyFill="1" applyBorder="1" applyAlignment="1">
      <alignment horizontal="right"/>
    </xf>
    <xf numFmtId="2" fontId="6" fillId="1" borderId="15" xfId="1" applyNumberFormat="1" applyFont="1" applyFill="1" applyBorder="1" applyAlignment="1">
      <alignment horizontal="right"/>
    </xf>
    <xf numFmtId="2" fontId="1" fillId="1" borderId="14" xfId="1" applyNumberFormat="1" applyFill="1" applyBorder="1" applyAlignment="1">
      <alignment horizontal="right" vertical="center"/>
    </xf>
    <xf numFmtId="166" fontId="1" fillId="1" borderId="15" xfId="1" applyNumberFormat="1" applyFill="1" applyBorder="1" applyAlignment="1">
      <alignment horizontal="right" vertical="center"/>
    </xf>
    <xf numFmtId="166" fontId="1" fillId="1" borderId="12" xfId="1" applyNumberFormat="1" applyFill="1" applyBorder="1" applyAlignment="1">
      <alignment horizontal="right" vertical="center"/>
    </xf>
    <xf numFmtId="0" fontId="1" fillId="0" borderId="0" xfId="1" applyBorder="1"/>
    <xf numFmtId="2" fontId="3" fillId="0" borderId="0" xfId="1" applyNumberFormat="1" applyFont="1" applyBorder="1" applyAlignment="1">
      <alignment horizontal="center" vertical="center"/>
    </xf>
    <xf numFmtId="168" fontId="1" fillId="2" borderId="8" xfId="1" applyNumberFormat="1" applyFill="1" applyBorder="1" applyAlignment="1">
      <alignment horizontal="center"/>
    </xf>
    <xf numFmtId="168" fontId="1" fillId="2" borderId="10" xfId="1" applyNumberFormat="1" applyFill="1" applyBorder="1" applyAlignment="1">
      <alignment horizontal="center"/>
    </xf>
    <xf numFmtId="168" fontId="1" fillId="3" borderId="8" xfId="1" applyNumberFormat="1" applyFill="1" applyBorder="1" applyAlignment="1">
      <alignment horizontal="center"/>
    </xf>
    <xf numFmtId="168" fontId="1" fillId="3" borderId="10" xfId="1" applyNumberFormat="1" applyFill="1" applyBorder="1" applyAlignment="1">
      <alignment horizontal="center"/>
    </xf>
    <xf numFmtId="166" fontId="3" fillId="0" borderId="16" xfId="1" applyNumberFormat="1" applyFont="1" applyBorder="1" applyAlignment="1">
      <alignment horizontal="left" vertical="center"/>
    </xf>
    <xf numFmtId="166" fontId="3" fillId="0" borderId="18" xfId="1" applyNumberFormat="1" applyFont="1" applyBorder="1" applyAlignment="1">
      <alignment horizontal="left" vertical="center"/>
    </xf>
    <xf numFmtId="166" fontId="3" fillId="0" borderId="16" xfId="1" quotePrefix="1" applyNumberFormat="1" applyFont="1" applyBorder="1" applyAlignment="1">
      <alignment horizontal="left" vertical="center"/>
    </xf>
    <xf numFmtId="169" fontId="1" fillId="2" borderId="8" xfId="1" applyNumberFormat="1" applyFill="1" applyBorder="1" applyAlignment="1">
      <alignment horizontal="center"/>
    </xf>
    <xf numFmtId="169" fontId="1" fillId="2" borderId="10" xfId="1" applyNumberFormat="1" applyFill="1" applyBorder="1" applyAlignment="1">
      <alignment horizontal="center"/>
    </xf>
    <xf numFmtId="169" fontId="1" fillId="3" borderId="8" xfId="1" applyNumberFormat="1" applyFill="1" applyBorder="1" applyAlignment="1">
      <alignment horizontal="center" vertical="center"/>
    </xf>
    <xf numFmtId="169" fontId="1" fillId="3" borderId="10" xfId="1" applyNumberForma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164" fontId="2" fillId="2" borderId="2" xfId="1" applyNumberFormat="1" applyFont="1" applyFill="1" applyBorder="1" applyAlignment="1">
      <alignment horizontal="center" vertical="center"/>
    </xf>
    <xf numFmtId="164" fontId="2" fillId="2" borderId="3" xfId="1" applyNumberFormat="1" applyFont="1" applyFill="1" applyBorder="1" applyAlignment="1">
      <alignment horizontal="center" vertical="center"/>
    </xf>
    <xf numFmtId="164" fontId="2" fillId="2" borderId="4" xfId="1" applyNumberFormat="1" applyFont="1" applyFill="1" applyBorder="1" applyAlignment="1">
      <alignment horizontal="center" vertical="center"/>
    </xf>
    <xf numFmtId="164" fontId="2" fillId="2" borderId="5" xfId="1" applyNumberFormat="1" applyFont="1" applyFill="1" applyBorder="1" applyAlignment="1">
      <alignment horizontal="center" vertical="center"/>
    </xf>
    <xf numFmtId="164" fontId="2" fillId="2" borderId="6" xfId="1" applyNumberFormat="1" applyFont="1" applyFill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164" fontId="3" fillId="0" borderId="3" xfId="1" applyNumberFormat="1" applyFont="1" applyBorder="1" applyAlignment="1">
      <alignment horizontal="center" vertical="center"/>
    </xf>
    <xf numFmtId="164" fontId="3" fillId="0" borderId="4" xfId="1" applyNumberFormat="1" applyFont="1" applyBorder="1" applyAlignment="1">
      <alignment horizontal="center" vertical="center"/>
    </xf>
    <xf numFmtId="164" fontId="3" fillId="0" borderId="6" xfId="1" applyNumberFormat="1" applyFont="1" applyBorder="1" applyAlignment="1">
      <alignment horizontal="center" vertical="center"/>
    </xf>
    <xf numFmtId="164" fontId="2" fillId="3" borderId="1" xfId="1" applyNumberFormat="1" applyFont="1" applyFill="1" applyBorder="1" applyAlignment="1">
      <alignment horizontal="center" vertical="center"/>
    </xf>
    <xf numFmtId="164" fontId="2" fillId="3" borderId="2" xfId="1" applyNumberFormat="1" applyFont="1" applyFill="1" applyBorder="1" applyAlignment="1">
      <alignment horizontal="center" vertical="center"/>
    </xf>
    <xf numFmtId="164" fontId="2" fillId="3" borderId="3" xfId="1" applyNumberFormat="1" applyFont="1" applyFill="1" applyBorder="1" applyAlignment="1">
      <alignment horizontal="center" vertical="center"/>
    </xf>
    <xf numFmtId="164" fontId="2" fillId="3" borderId="4" xfId="1" applyNumberFormat="1" applyFont="1" applyFill="1" applyBorder="1" applyAlignment="1">
      <alignment horizontal="center" vertical="center"/>
    </xf>
    <xf numFmtId="164" fontId="2" fillId="3" borderId="5" xfId="1" applyNumberFormat="1" applyFont="1" applyFill="1" applyBorder="1" applyAlignment="1">
      <alignment horizontal="center" vertical="center"/>
    </xf>
    <xf numFmtId="164" fontId="2" fillId="3" borderId="6" xfId="1" applyNumberFormat="1" applyFont="1" applyFill="1" applyBorder="1" applyAlignment="1">
      <alignment horizontal="center" vertical="center"/>
    </xf>
    <xf numFmtId="0" fontId="4" fillId="2" borderId="16" xfId="1" applyFont="1" applyFill="1" applyBorder="1" applyAlignment="1">
      <alignment horizontal="center" vertical="center" textRotation="90"/>
    </xf>
    <xf numFmtId="0" fontId="4" fillId="2" borderId="17" xfId="1" applyFont="1" applyFill="1" applyBorder="1" applyAlignment="1">
      <alignment horizontal="center" vertical="center" textRotation="90"/>
    </xf>
    <xf numFmtId="0" fontId="4" fillId="2" borderId="18" xfId="1" applyFont="1" applyFill="1" applyBorder="1" applyAlignment="1">
      <alignment horizontal="center" vertical="center" textRotation="90"/>
    </xf>
    <xf numFmtId="0" fontId="4" fillId="3" borderId="16" xfId="1" applyFont="1" applyFill="1" applyBorder="1" applyAlignment="1">
      <alignment horizontal="center" vertical="center" textRotation="90"/>
    </xf>
    <xf numFmtId="0" fontId="4" fillId="3" borderId="17" xfId="1" applyFont="1" applyFill="1" applyBorder="1" applyAlignment="1">
      <alignment horizontal="center" vertical="center" textRotation="90"/>
    </xf>
    <xf numFmtId="0" fontId="4" fillId="3" borderId="18" xfId="1" applyFont="1" applyFill="1" applyBorder="1" applyAlignment="1">
      <alignment horizontal="center" vertical="center" textRotation="90"/>
    </xf>
    <xf numFmtId="2" fontId="3" fillId="0" borderId="16" xfId="1" applyNumberFormat="1" applyFont="1" applyBorder="1" applyAlignment="1">
      <alignment horizontal="center" vertical="center"/>
    </xf>
    <xf numFmtId="2" fontId="3" fillId="0" borderId="18" xfId="1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8000"/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228600</xdr:colOff>
      <xdr:row>43</xdr:row>
      <xdr:rowOff>76199</xdr:rowOff>
    </xdr:from>
    <xdr:to>
      <xdr:col>16</xdr:col>
      <xdr:colOff>676275</xdr:colOff>
      <xdr:row>54</xdr:row>
      <xdr:rowOff>123825</xdr:rowOff>
    </xdr:to>
    <xdr:sp macro="" textlink="">
      <xdr:nvSpPr>
        <xdr:cNvPr id="3" name="Rectangle à coins arrondis 2"/>
        <xdr:cNvSpPr/>
      </xdr:nvSpPr>
      <xdr:spPr>
        <a:xfrm>
          <a:off x="5800725" y="7896224"/>
          <a:ext cx="4162425" cy="2066926"/>
        </a:xfrm>
        <a:prstGeom prst="roundRect">
          <a:avLst/>
        </a:prstGeom>
        <a:solidFill>
          <a:srgbClr val="FFFFCC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1)</a:t>
          </a:r>
          <a:r>
            <a:rPr lang="fr-FR" sz="1200" baseline="0">
              <a:solidFill>
                <a:sysClr val="windowText" lastClr="000000"/>
              </a:solidFill>
            </a:rPr>
            <a:t> en </a:t>
          </a:r>
          <a:r>
            <a:rPr lang="fr-FR" sz="1200" b="1" baseline="0">
              <a:solidFill>
                <a:srgbClr val="0000FF"/>
              </a:solidFill>
            </a:rPr>
            <a:t>J44</a:t>
          </a:r>
          <a:r>
            <a:rPr lang="fr-FR" sz="1200" baseline="0">
              <a:solidFill>
                <a:sysClr val="windowText" lastClr="000000"/>
              </a:solidFill>
            </a:rPr>
            <a:t> : </a:t>
          </a:r>
          <a:r>
            <a:rPr lang="fr-FR" sz="1200" b="1" baseline="0">
              <a:solidFill>
                <a:srgbClr val="FF0000"/>
              </a:solidFill>
            </a:rPr>
            <a:t>15 705,94 €</a:t>
          </a:r>
          <a:r>
            <a:rPr lang="fr-FR" sz="1200" baseline="0">
              <a:solidFill>
                <a:sysClr val="windowText" lastClr="000000"/>
              </a:solidFill>
            </a:rPr>
            <a:t> ; en </a:t>
          </a:r>
          <a:r>
            <a:rPr lang="fr-FR" sz="1200" b="1" baseline="0">
              <a:solidFill>
                <a:srgbClr val="0000FF"/>
              </a:solidFill>
            </a:rPr>
            <a:t>W44</a:t>
          </a:r>
          <a:r>
            <a:rPr lang="fr-FR" sz="1200" baseline="0">
              <a:solidFill>
                <a:sysClr val="windowText" lastClr="000000"/>
              </a:solidFill>
            </a:rPr>
            <a:t> : </a:t>
          </a:r>
          <a:r>
            <a:rPr lang="fr-FR" sz="1200" b="1" baseline="0">
              <a:solidFill>
                <a:srgbClr val="FF0000"/>
              </a:solidFill>
            </a:rPr>
            <a:t>17 276,5</a:t>
          </a:r>
          <a:r>
            <a:rPr lang="fr-FR" sz="1200" b="1" u="sng" baseline="0">
              <a:solidFill>
                <a:srgbClr val="FF0000"/>
              </a:solidFill>
            </a:rPr>
            <a:t>4</a:t>
          </a:r>
          <a:r>
            <a:rPr lang="fr-FR" sz="1200" b="1" baseline="0">
              <a:solidFill>
                <a:srgbClr val="FF0000"/>
              </a:solidFill>
            </a:rPr>
            <a:t> €</a:t>
          </a:r>
          <a:r>
            <a:rPr lang="fr-FR" sz="1200" baseline="0">
              <a:solidFill>
                <a:sysClr val="windowText" lastClr="000000"/>
              </a:solidFill>
            </a:rPr>
            <a:t> ; en </a:t>
          </a:r>
          <a:r>
            <a:rPr lang="fr-FR" sz="1200" b="1" baseline="0">
              <a:solidFill>
                <a:srgbClr val="0000FF"/>
              </a:solidFill>
            </a:rPr>
            <a:t>O18</a:t>
          </a:r>
          <a:r>
            <a:rPr lang="fr-FR" sz="1200" baseline="0">
              <a:solidFill>
                <a:sysClr val="windowText" lastClr="000000"/>
              </a:solidFill>
            </a:rPr>
            <a:t> : </a:t>
          </a:r>
          <a:r>
            <a:rPr lang="fr-FR" sz="1200" b="1" baseline="0">
              <a:solidFill>
                <a:srgbClr val="FF0000"/>
              </a:solidFill>
            </a:rPr>
            <a:t>1,10</a:t>
          </a:r>
          <a:endParaRPr lang="fr-FR" sz="1200" baseline="0">
            <a:solidFill>
              <a:srgbClr val="FF0000"/>
            </a:solidFill>
          </a:endParaRPr>
        </a:p>
        <a:p>
          <a:pPr algn="ctr"/>
          <a:r>
            <a:rPr lang="fr-FR" sz="1200" baseline="0">
              <a:solidFill>
                <a:sysClr val="windowText" lastClr="000000"/>
              </a:solidFill>
            </a:rPr>
            <a:t>note que 15 705,94 € × 1,10 = </a:t>
          </a:r>
          <a:r>
            <a:rPr lang="fr-FR" sz="1200" b="1" baseline="0">
              <a:solidFill>
                <a:srgbClr val="7030A0"/>
              </a:solidFill>
            </a:rPr>
            <a:t>17 276,534</a:t>
          </a:r>
          <a:r>
            <a:rPr lang="fr-FR" sz="1200" baseline="0">
              <a:solidFill>
                <a:sysClr val="windowText" lastClr="000000"/>
              </a:solidFill>
            </a:rPr>
            <a:t> = </a:t>
          </a:r>
          <a:r>
            <a:rPr lang="fr-FR" sz="1200" b="1" baseline="0">
              <a:solidFill>
                <a:srgbClr val="FF0000"/>
              </a:solidFill>
            </a:rPr>
            <a:t>17 276,5</a:t>
          </a:r>
          <a:r>
            <a:rPr lang="fr-FR" sz="1200" b="1" u="sng" baseline="0">
              <a:solidFill>
                <a:srgbClr val="FF0000"/>
              </a:solidFill>
            </a:rPr>
            <a:t>3</a:t>
          </a:r>
          <a:r>
            <a:rPr lang="fr-FR" sz="1200" b="1" baseline="0">
              <a:solidFill>
                <a:srgbClr val="FF0000"/>
              </a:solidFill>
            </a:rPr>
            <a:t> €</a:t>
          </a:r>
          <a:endParaRPr lang="fr-FR" sz="1200" b="0" baseline="0">
            <a:solidFill>
              <a:sysClr val="windowText" lastClr="000000"/>
            </a:solidFill>
          </a:endParaRPr>
        </a:p>
        <a:p>
          <a:pPr algn="ctr"/>
          <a:r>
            <a:rPr lang="fr-FR" sz="1200" i="1" baseline="0">
              <a:solidFill>
                <a:srgbClr val="008000"/>
              </a:solidFill>
              <a:sym typeface="Symbol"/>
            </a:rPr>
            <a:t></a:t>
          </a:r>
          <a:r>
            <a:rPr lang="fr-FR" sz="1200" i="1" baseline="0">
              <a:solidFill>
                <a:srgbClr val="008000"/>
              </a:solidFill>
            </a:rPr>
            <a:t> </a:t>
          </a:r>
          <a:r>
            <a:rPr lang="fr-FR" sz="1200" b="1" i="1" u="sng" baseline="0">
              <a:solidFill>
                <a:srgbClr val="008000"/>
              </a:solidFill>
            </a:rPr>
            <a:t>exact</a:t>
          </a:r>
          <a:r>
            <a:rPr lang="fr-FR" sz="1200" i="1" baseline="0">
              <a:solidFill>
                <a:srgbClr val="008000"/>
              </a:solidFill>
            </a:rPr>
            <a:t>, à un centime près (différence due aux arrondis)</a:t>
          </a:r>
          <a:r>
            <a:rPr lang="fr-FR" sz="1200" baseline="0">
              <a:solidFill>
                <a:sysClr val="windowText" lastClr="000000"/>
              </a:solidFill>
            </a:rPr>
            <a:t>.</a:t>
          </a:r>
        </a:p>
        <a:p>
          <a:pPr algn="ctr"/>
          <a:endParaRPr lang="fr-FR" sz="1200" baseline="0">
            <a:solidFill>
              <a:sysClr val="windowText" lastClr="000000"/>
            </a:solidFill>
          </a:endParaRP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2)</a:t>
          </a:r>
          <a:r>
            <a:rPr lang="fr-FR" sz="1200" baseline="0">
              <a:solidFill>
                <a:sysClr val="windowText" lastClr="000000"/>
              </a:solidFill>
            </a:rPr>
            <a:t> saisis en </a:t>
          </a:r>
          <a:r>
            <a:rPr lang="fr-FR" sz="1200" b="1" baseline="0">
              <a:solidFill>
                <a:srgbClr val="0000FF"/>
              </a:solidFill>
            </a:rPr>
            <a:t>O18</a:t>
          </a:r>
          <a:r>
            <a:rPr lang="fr-FR" sz="1200" baseline="0">
              <a:solidFill>
                <a:sysClr val="windowText" lastClr="000000"/>
              </a:solidFill>
            </a:rPr>
            <a:t> : </a:t>
          </a:r>
          <a:r>
            <a:rPr lang="fr-FR" sz="1200" b="1" baseline="0">
              <a:solidFill>
                <a:srgbClr val="FF0000"/>
              </a:solidFill>
            </a:rPr>
            <a:t>1,00</a:t>
          </a:r>
          <a:r>
            <a:rPr lang="fr-FR" sz="1200" baseline="0">
              <a:solidFill>
                <a:sysClr val="windowText" lastClr="000000"/>
              </a:solidFill>
            </a:rPr>
            <a:t> </a:t>
          </a:r>
          <a:r>
            <a:rPr lang="fr-FR" sz="1200" baseline="0">
              <a:solidFill>
                <a:sysClr val="windowText" lastClr="000000"/>
              </a:solidFill>
              <a:sym typeface="Symbol"/>
            </a:rPr>
            <a:t></a:t>
          </a:r>
          <a:r>
            <a:rPr lang="fr-FR" sz="1200" baseline="0">
              <a:solidFill>
                <a:sysClr val="windowText" lastClr="000000"/>
              </a:solidFill>
            </a:rPr>
            <a:t> </a:t>
          </a:r>
          <a:r>
            <a:rPr lang="fr-FR" sz="1200" b="1" baseline="0">
              <a:solidFill>
                <a:srgbClr val="0000FF"/>
              </a:solidFill>
            </a:rPr>
            <a:t>W44</a:t>
          </a:r>
          <a:r>
            <a:rPr lang="fr-FR" sz="1200" baseline="0">
              <a:solidFill>
                <a:sysClr val="windowText" lastClr="000000"/>
              </a:solidFill>
            </a:rPr>
            <a:t> = </a:t>
          </a:r>
          <a:r>
            <a:rPr lang="fr-FR" sz="1200" b="1" baseline="0">
              <a:solidFill>
                <a:srgbClr val="0000FF"/>
              </a:solidFill>
            </a:rPr>
            <a:t>J44</a:t>
          </a:r>
          <a:r>
            <a:rPr lang="fr-FR" sz="1200" baseline="0">
              <a:solidFill>
                <a:sysClr val="windowText" lastClr="000000"/>
              </a:solidFill>
            </a:rPr>
            <a:t> = </a:t>
          </a:r>
          <a:r>
            <a:rPr lang="fr-FR" sz="1200" b="1" baseline="0">
              <a:solidFill>
                <a:srgbClr val="FF0000"/>
              </a:solidFill>
            </a:rPr>
            <a:t>15 705,94 €</a:t>
          </a:r>
        </a:p>
        <a:p>
          <a:pPr algn="ctr"/>
          <a:r>
            <a:rPr lang="fr-FR" sz="1200" i="1" baseline="0">
              <a:solidFill>
                <a:srgbClr val="008000"/>
              </a:solidFill>
              <a:sym typeface="Symbol"/>
            </a:rPr>
            <a:t></a:t>
          </a:r>
          <a:r>
            <a:rPr lang="fr-FR" sz="1200" i="1" baseline="0">
              <a:solidFill>
                <a:srgbClr val="008000"/>
              </a:solidFill>
            </a:rPr>
            <a:t> </a:t>
          </a:r>
          <a:r>
            <a:rPr lang="fr-FR" sz="1200" b="1" i="1" u="sng" baseline="0">
              <a:solidFill>
                <a:srgbClr val="008000"/>
              </a:solidFill>
            </a:rPr>
            <a:t>exact</a:t>
          </a:r>
          <a:r>
            <a:rPr lang="fr-FR" sz="1200" i="1" baseline="0">
              <a:solidFill>
                <a:srgbClr val="008000"/>
              </a:solidFill>
            </a:rPr>
            <a:t>, au centime près</a:t>
          </a:r>
          <a:r>
            <a:rPr lang="fr-FR" sz="1200" baseline="0">
              <a:solidFill>
                <a:sysClr val="windowText" lastClr="000000"/>
              </a:solidFill>
            </a:rPr>
            <a:t>.</a:t>
          </a:r>
        </a:p>
        <a:p>
          <a:pPr algn="ctr"/>
          <a:endParaRPr lang="fr-FR" sz="1200" baseline="0">
            <a:solidFill>
              <a:sysClr val="windowText" lastClr="000000"/>
            </a:solidFill>
          </a:endParaRPr>
        </a:p>
        <a:p>
          <a:pPr algn="ctr"/>
          <a:r>
            <a:rPr lang="fr-FR" sz="1200" baseline="0">
              <a:solidFill>
                <a:sysClr val="windowText" lastClr="000000"/>
              </a:solidFill>
            </a:rPr>
            <a:t>tu pourras vérifier que dans tous les cas, tes prix en </a:t>
          </a:r>
          <a:r>
            <a:rPr lang="fr-FR" sz="1200" b="1" baseline="0">
              <a:solidFill>
                <a:srgbClr val="0000FF"/>
              </a:solidFill>
            </a:rPr>
            <a:t>U8:U38</a:t>
          </a:r>
        </a:p>
        <a:p>
          <a:pPr algn="ctr"/>
          <a:r>
            <a:rPr lang="fr-FR" sz="1200" baseline="0">
              <a:solidFill>
                <a:sysClr val="windowText" lastClr="000000"/>
              </a:solidFill>
            </a:rPr>
            <a:t>sont des </a:t>
          </a:r>
          <a:r>
            <a:rPr lang="fr-FR" sz="1200" baseline="0">
              <a:solidFill>
                <a:srgbClr val="008000"/>
              </a:solidFill>
            </a:rPr>
            <a:t>prix </a:t>
          </a:r>
          <a:r>
            <a:rPr lang="fr-FR" sz="1200" b="1" u="sng" baseline="0">
              <a:solidFill>
                <a:srgbClr val="008000"/>
              </a:solidFill>
            </a:rPr>
            <a:t>réalistes</a:t>
          </a:r>
          <a:r>
            <a:rPr lang="fr-FR" sz="1200" baseline="0">
              <a:solidFill>
                <a:sysClr val="windowText" lastClr="000000"/>
              </a:solidFill>
            </a:rPr>
            <a:t>, </a:t>
          </a:r>
          <a:r>
            <a:rPr lang="fr-FR" sz="1200" b="1" baseline="0">
              <a:solidFill>
                <a:srgbClr val="FF0000"/>
              </a:solidFill>
            </a:rPr>
            <a:t>pas</a:t>
          </a:r>
          <a:r>
            <a:rPr lang="fr-FR" sz="1200" baseline="0">
              <a:solidFill>
                <a:sysClr val="windowText" lastClr="000000"/>
              </a:solidFill>
            </a:rPr>
            <a:t> des </a:t>
          </a:r>
          <a:r>
            <a:rPr lang="fr-FR" sz="1200" baseline="0">
              <a:solidFill>
                <a:srgbClr val="C00000"/>
              </a:solidFill>
            </a:rPr>
            <a:t>prix </a:t>
          </a:r>
          <a:r>
            <a:rPr lang="fr-FR" sz="1200" b="1" baseline="0">
              <a:solidFill>
                <a:srgbClr val="C00000"/>
              </a:solidFill>
            </a:rPr>
            <a:t>moyens</a:t>
          </a:r>
          <a:r>
            <a:rPr lang="fr-FR" sz="1200" baseline="0">
              <a:solidFill>
                <a:sysClr val="windowText" lastClr="000000"/>
              </a:solidFill>
            </a:rPr>
            <a:t> !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Y46"/>
  <sheetViews>
    <sheetView tabSelected="1" topLeftCell="A18" zoomScale="80" zoomScaleNormal="80" workbookViewId="0">
      <selection activeCell="O18" sqref="O18:O19"/>
    </sheetView>
  </sheetViews>
  <sheetFormatPr baseColWidth="10" defaultColWidth="9.109375" defaultRowHeight="14.4"/>
  <cols>
    <col min="1" max="1" width="1.6640625" style="2" customWidth="1"/>
    <col min="2" max="2" width="17.6640625" style="2" customWidth="1"/>
    <col min="3" max="3" width="5.33203125" style="2" customWidth="1"/>
    <col min="4" max="4" width="15.6640625" style="1" customWidth="1"/>
    <col min="5" max="5" width="1" style="2" customWidth="1"/>
    <col min="6" max="6" width="6.6640625" style="1" customWidth="1"/>
    <col min="7" max="7" width="1" style="2" customWidth="1"/>
    <col min="8" max="8" width="15.6640625" style="1" customWidth="1"/>
    <col min="9" max="9" width="1" style="2" customWidth="1"/>
    <col min="10" max="10" width="15.6640625" style="1" customWidth="1"/>
    <col min="11" max="11" width="12.6640625" style="1" hidden="1" customWidth="1"/>
    <col min="12" max="13" width="10.44140625" style="2" customWidth="1"/>
    <col min="14" max="14" width="10.44140625" style="1" customWidth="1"/>
    <col min="15" max="15" width="17.6640625" style="2" customWidth="1"/>
    <col min="16" max="16" width="5.33203125" style="2" customWidth="1"/>
    <col min="17" max="17" width="15.6640625" style="1" customWidth="1"/>
    <col min="18" max="18" width="1" style="2" customWidth="1"/>
    <col min="19" max="19" width="6.6640625" style="1" customWidth="1"/>
    <col min="20" max="20" width="1" style="2" customWidth="1"/>
    <col min="21" max="21" width="15.6640625" style="1" customWidth="1"/>
    <col min="22" max="22" width="1" style="2" customWidth="1"/>
    <col min="23" max="23" width="15.6640625" style="1" customWidth="1"/>
    <col min="24" max="24" width="16.88671875" style="2" customWidth="1"/>
    <col min="25" max="25" width="17.5546875" style="2" customWidth="1"/>
    <col min="26" max="1021" width="10.44140625" style="2" customWidth="1"/>
    <col min="1022" max="16384" width="9.109375" style="2"/>
  </cols>
  <sheetData>
    <row r="1" spans="4:23" ht="15" thickBot="1"/>
    <row r="2" spans="4:23" ht="15.75" customHeight="1" thickTop="1">
      <c r="F2" s="64" t="s">
        <v>0</v>
      </c>
      <c r="G2" s="65"/>
      <c r="H2" s="66"/>
      <c r="M2" s="70">
        <f>X30/SUM(J8:J29)</f>
        <v>1.1000793164557039</v>
      </c>
      <c r="N2" s="71"/>
      <c r="S2" s="74" t="s">
        <v>1</v>
      </c>
      <c r="T2" s="75"/>
      <c r="U2" s="76"/>
    </row>
    <row r="3" spans="4:23" ht="15.75" customHeight="1" thickBot="1">
      <c r="F3" s="67"/>
      <c r="G3" s="68"/>
      <c r="H3" s="69"/>
      <c r="M3" s="72"/>
      <c r="N3" s="73"/>
      <c r="S3" s="77"/>
      <c r="T3" s="78"/>
      <c r="U3" s="79"/>
    </row>
    <row r="4" spans="4:23" ht="9.9" customHeight="1" thickTop="1">
      <c r="K4" s="3"/>
      <c r="N4" s="3"/>
    </row>
    <row r="5" spans="4:23" ht="15" thickBot="1">
      <c r="K5" s="3"/>
      <c r="N5" s="3"/>
    </row>
    <row r="6" spans="4:23" ht="15.6" thickTop="1" thickBot="1">
      <c r="D6" s="25" t="s">
        <v>2</v>
      </c>
      <c r="E6" s="26"/>
      <c r="F6" s="27" t="s">
        <v>3</v>
      </c>
      <c r="G6" s="28"/>
      <c r="H6" s="29" t="s">
        <v>4</v>
      </c>
      <c r="I6" s="30"/>
      <c r="J6" s="29" t="s">
        <v>5</v>
      </c>
      <c r="Q6" s="33" t="s">
        <v>2</v>
      </c>
      <c r="R6" s="34"/>
      <c r="S6" s="35" t="s">
        <v>3</v>
      </c>
      <c r="T6" s="36"/>
      <c r="U6" s="37" t="s">
        <v>4</v>
      </c>
      <c r="V6" s="38"/>
      <c r="W6" s="37" t="s">
        <v>5</v>
      </c>
    </row>
    <row r="7" spans="4:23" ht="9" customHeight="1" thickTop="1">
      <c r="D7" s="4"/>
      <c r="E7" s="31"/>
      <c r="F7" s="5"/>
      <c r="G7" s="31"/>
      <c r="H7" s="6"/>
      <c r="I7" s="31"/>
      <c r="J7" s="7"/>
      <c r="Q7" s="4"/>
      <c r="R7" s="39"/>
      <c r="S7" s="5"/>
      <c r="T7" s="39"/>
      <c r="U7" s="6"/>
      <c r="V7" s="39"/>
      <c r="W7" s="7"/>
    </row>
    <row r="8" spans="4:23">
      <c r="D8" s="8">
        <v>107.41</v>
      </c>
      <c r="E8" s="31"/>
      <c r="F8" s="9" t="str">
        <f>IF(D8="","", "ML")</f>
        <v>ML</v>
      </c>
      <c r="G8" s="31"/>
      <c r="H8" s="10">
        <v>36.799999999999997</v>
      </c>
      <c r="I8" s="31"/>
      <c r="J8" s="11">
        <f t="shared" ref="J8:J38" si="0">IF(D8="","",H8*D8)</f>
        <v>3952.6879999999996</v>
      </c>
      <c r="K8" s="12">
        <f>IF(J8="","",J8/SUM(J$8:J$29))</f>
        <v>0.39617826682933333</v>
      </c>
      <c r="Q8" s="8">
        <f t="shared" ref="Q8:Q29" si="1">IF(D8="","",D8)</f>
        <v>107.41</v>
      </c>
      <c r="R8" s="39"/>
      <c r="S8" s="9" t="str">
        <f t="shared" ref="S8:S29" si="2">F8</f>
        <v>ML</v>
      </c>
      <c r="T8" s="39"/>
      <c r="U8" s="10">
        <f>IF(OR(Q8="",H8="",O$18=""),"",ROUND(H8*O$18,2))</f>
        <v>40.479999999999997</v>
      </c>
      <c r="V8" s="39"/>
      <c r="W8" s="11">
        <f>IF(OR(Q8="",U8=""),"",U8*Q8)</f>
        <v>4347.9567999999999</v>
      </c>
    </row>
    <row r="9" spans="4:23">
      <c r="D9" s="8">
        <v>5.77</v>
      </c>
      <c r="E9" s="31"/>
      <c r="F9" s="9" t="str">
        <f t="shared" ref="F9:F38" si="3">IF(D9="","", "ML")</f>
        <v>ML</v>
      </c>
      <c r="G9" s="31"/>
      <c r="H9" s="10">
        <v>40.9</v>
      </c>
      <c r="I9" s="31"/>
      <c r="J9" s="11">
        <f t="shared" si="0"/>
        <v>235.99299999999997</v>
      </c>
      <c r="K9" s="12">
        <f t="shared" ref="K9:K29" si="4">IF(J9="","",J9/SUM(J$8:J$29))</f>
        <v>2.3653599202328859E-2</v>
      </c>
      <c r="Q9" s="8">
        <f t="shared" si="1"/>
        <v>5.77</v>
      </c>
      <c r="R9" s="39"/>
      <c r="S9" s="9" t="str">
        <f t="shared" si="2"/>
        <v>ML</v>
      </c>
      <c r="T9" s="39"/>
      <c r="U9" s="10">
        <f t="shared" ref="U9:U29" si="5">IF(OR(Q9="",H9="",O$18=""),"",ROUND(H9*O$18,2))</f>
        <v>44.99</v>
      </c>
      <c r="V9" s="39"/>
      <c r="W9" s="11">
        <f t="shared" ref="W9:W29" si="6">IF(OR(Q9="",U9=""),"",U9*Q9)</f>
        <v>259.59229999999997</v>
      </c>
    </row>
    <row r="10" spans="4:23">
      <c r="D10" s="8">
        <v>5.81</v>
      </c>
      <c r="E10" s="31"/>
      <c r="F10" s="9" t="str">
        <f t="shared" si="3"/>
        <v>ML</v>
      </c>
      <c r="G10" s="31"/>
      <c r="H10" s="10">
        <v>44.2</v>
      </c>
      <c r="I10" s="31"/>
      <c r="J10" s="11">
        <f t="shared" si="0"/>
        <v>256.80200000000002</v>
      </c>
      <c r="K10" s="12">
        <f t="shared" si="4"/>
        <v>2.5739287107483938E-2</v>
      </c>
      <c r="Q10" s="8">
        <f t="shared" si="1"/>
        <v>5.81</v>
      </c>
      <c r="R10" s="39"/>
      <c r="S10" s="9" t="str">
        <f t="shared" si="2"/>
        <v>ML</v>
      </c>
      <c r="T10" s="39"/>
      <c r="U10" s="10">
        <f t="shared" si="5"/>
        <v>48.62</v>
      </c>
      <c r="V10" s="39"/>
      <c r="W10" s="11">
        <f t="shared" si="6"/>
        <v>282.48219999999998</v>
      </c>
    </row>
    <row r="11" spans="4:23">
      <c r="D11" s="8">
        <v>5.81</v>
      </c>
      <c r="E11" s="31"/>
      <c r="F11" s="9" t="str">
        <f t="shared" si="3"/>
        <v>ML</v>
      </c>
      <c r="G11" s="31"/>
      <c r="H11" s="10">
        <v>205.7</v>
      </c>
      <c r="I11" s="31"/>
      <c r="J11" s="11">
        <f t="shared" si="0"/>
        <v>1195.117</v>
      </c>
      <c r="K11" s="12">
        <f t="shared" si="4"/>
        <v>0.11978668230790601</v>
      </c>
      <c r="Q11" s="8">
        <f t="shared" si="1"/>
        <v>5.81</v>
      </c>
      <c r="R11" s="39"/>
      <c r="S11" s="9" t="str">
        <f t="shared" si="2"/>
        <v>ML</v>
      </c>
      <c r="T11" s="39"/>
      <c r="U11" s="10">
        <f t="shared" si="5"/>
        <v>226.27</v>
      </c>
      <c r="V11" s="39"/>
      <c r="W11" s="11">
        <f t="shared" si="6"/>
        <v>1314.6287</v>
      </c>
    </row>
    <row r="12" spans="4:23">
      <c r="D12" s="8">
        <v>3</v>
      </c>
      <c r="E12" s="31"/>
      <c r="F12" s="9" t="str">
        <f t="shared" si="3"/>
        <v>ML</v>
      </c>
      <c r="G12" s="31"/>
      <c r="H12" s="10">
        <v>113.6</v>
      </c>
      <c r="I12" s="31"/>
      <c r="J12" s="11">
        <f t="shared" si="0"/>
        <v>340.79999999999995</v>
      </c>
      <c r="K12" s="12">
        <f t="shared" si="4"/>
        <v>3.4158414055305349E-2</v>
      </c>
      <c r="Q12" s="8">
        <f t="shared" si="1"/>
        <v>3</v>
      </c>
      <c r="R12" s="39"/>
      <c r="S12" s="9" t="str">
        <f t="shared" si="2"/>
        <v>ML</v>
      </c>
      <c r="T12" s="39"/>
      <c r="U12" s="10">
        <f t="shared" si="5"/>
        <v>124.96</v>
      </c>
      <c r="V12" s="39"/>
      <c r="W12" s="11">
        <f t="shared" si="6"/>
        <v>374.88</v>
      </c>
    </row>
    <row r="13" spans="4:23">
      <c r="D13" s="8">
        <v>8.5</v>
      </c>
      <c r="E13" s="31"/>
      <c r="F13" s="9" t="str">
        <f t="shared" si="3"/>
        <v>ML</v>
      </c>
      <c r="G13" s="31"/>
      <c r="H13" s="10">
        <v>76.3</v>
      </c>
      <c r="I13" s="31"/>
      <c r="J13" s="11">
        <f t="shared" si="0"/>
        <v>648.54999999999995</v>
      </c>
      <c r="K13" s="12">
        <f t="shared" si="4"/>
        <v>6.5004223695916324E-2</v>
      </c>
      <c r="Q13" s="8">
        <f t="shared" si="1"/>
        <v>8.5</v>
      </c>
      <c r="R13" s="39"/>
      <c r="S13" s="9" t="str">
        <f t="shared" si="2"/>
        <v>ML</v>
      </c>
      <c r="T13" s="39"/>
      <c r="U13" s="10">
        <f t="shared" si="5"/>
        <v>83.93</v>
      </c>
      <c r="V13" s="39"/>
      <c r="W13" s="11">
        <f t="shared" si="6"/>
        <v>713.40500000000009</v>
      </c>
    </row>
    <row r="14" spans="4:23">
      <c r="D14" s="8">
        <v>8.3000000000000007</v>
      </c>
      <c r="E14" s="31"/>
      <c r="F14" s="9" t="str">
        <f t="shared" si="3"/>
        <v>ML</v>
      </c>
      <c r="G14" s="31"/>
      <c r="H14" s="10">
        <v>88.1</v>
      </c>
      <c r="I14" s="31"/>
      <c r="J14" s="11">
        <f t="shared" si="0"/>
        <v>731.23</v>
      </c>
      <c r="K14" s="12">
        <f t="shared" si="4"/>
        <v>7.3291247387502742E-2</v>
      </c>
      <c r="Q14" s="8">
        <f t="shared" si="1"/>
        <v>8.3000000000000007</v>
      </c>
      <c r="R14" s="39"/>
      <c r="S14" s="9" t="str">
        <f t="shared" si="2"/>
        <v>ML</v>
      </c>
      <c r="T14" s="39"/>
      <c r="U14" s="10">
        <f t="shared" si="5"/>
        <v>96.91</v>
      </c>
      <c r="V14" s="39"/>
      <c r="W14" s="11">
        <f t="shared" si="6"/>
        <v>804.35300000000007</v>
      </c>
    </row>
    <row r="15" spans="4:23">
      <c r="D15" s="8">
        <v>16.600000000000001</v>
      </c>
      <c r="E15" s="31"/>
      <c r="F15" s="9" t="str">
        <f t="shared" si="3"/>
        <v>ML</v>
      </c>
      <c r="G15" s="31"/>
      <c r="H15" s="10">
        <v>102.2</v>
      </c>
      <c r="I15" s="31"/>
      <c r="J15" s="11">
        <f t="shared" si="0"/>
        <v>1696.5200000000002</v>
      </c>
      <c r="K15" s="12">
        <f t="shared" si="4"/>
        <v>0.17004234921686223</v>
      </c>
      <c r="Q15" s="8">
        <f t="shared" si="1"/>
        <v>16.600000000000001</v>
      </c>
      <c r="R15" s="39"/>
      <c r="S15" s="9" t="str">
        <f t="shared" si="2"/>
        <v>ML</v>
      </c>
      <c r="T15" s="39"/>
      <c r="U15" s="10">
        <f t="shared" si="5"/>
        <v>112.42</v>
      </c>
      <c r="V15" s="39"/>
      <c r="W15" s="11">
        <f t="shared" si="6"/>
        <v>1866.1720000000003</v>
      </c>
    </row>
    <row r="16" spans="4:23">
      <c r="D16" s="8">
        <v>8.56</v>
      </c>
      <c r="E16" s="31"/>
      <c r="F16" s="9" t="str">
        <f t="shared" si="3"/>
        <v>ML</v>
      </c>
      <c r="G16" s="31"/>
      <c r="H16" s="10">
        <v>107.4</v>
      </c>
      <c r="I16" s="31"/>
      <c r="J16" s="11">
        <f t="shared" si="0"/>
        <v>919.34400000000005</v>
      </c>
      <c r="K16" s="12">
        <f t="shared" si="4"/>
        <v>9.2145930197361045E-2</v>
      </c>
      <c r="Q16" s="8">
        <f t="shared" si="1"/>
        <v>8.56</v>
      </c>
      <c r="R16" s="39"/>
      <c r="S16" s="9" t="str">
        <f t="shared" si="2"/>
        <v>ML</v>
      </c>
      <c r="T16" s="39"/>
      <c r="U16" s="10">
        <f t="shared" si="5"/>
        <v>118.14</v>
      </c>
      <c r="V16" s="39"/>
      <c r="W16" s="11">
        <f t="shared" si="6"/>
        <v>1011.2784</v>
      </c>
    </row>
    <row r="17" spans="2:25" ht="15" thickBot="1">
      <c r="D17" s="8"/>
      <c r="E17" s="31"/>
      <c r="F17" s="9" t="str">
        <f t="shared" si="3"/>
        <v/>
      </c>
      <c r="G17" s="31"/>
      <c r="H17" s="10"/>
      <c r="I17" s="31"/>
      <c r="J17" s="11" t="str">
        <f t="shared" si="0"/>
        <v/>
      </c>
      <c r="K17" s="12" t="str">
        <f t="shared" si="4"/>
        <v/>
      </c>
      <c r="Q17" s="8" t="str">
        <f t="shared" si="1"/>
        <v/>
      </c>
      <c r="R17" s="39"/>
      <c r="S17" s="9" t="str">
        <f t="shared" si="2"/>
        <v/>
      </c>
      <c r="T17" s="39"/>
      <c r="U17" s="10" t="str">
        <f t="shared" si="5"/>
        <v/>
      </c>
      <c r="V17" s="39"/>
      <c r="W17" s="11" t="str">
        <f t="shared" si="6"/>
        <v/>
      </c>
    </row>
    <row r="18" spans="2:25" ht="15" thickTop="1">
      <c r="D18" s="8"/>
      <c r="E18" s="31"/>
      <c r="F18" s="9" t="str">
        <f t="shared" si="3"/>
        <v/>
      </c>
      <c r="G18" s="31"/>
      <c r="H18" s="10"/>
      <c r="I18" s="31"/>
      <c r="J18" s="11" t="str">
        <f t="shared" si="0"/>
        <v/>
      </c>
      <c r="K18" s="12" t="str">
        <f t="shared" si="4"/>
        <v/>
      </c>
      <c r="L18" s="51"/>
      <c r="M18" s="51"/>
      <c r="O18" s="86">
        <v>1.1000000000000001</v>
      </c>
      <c r="Q18" s="8" t="str">
        <f t="shared" si="1"/>
        <v/>
      </c>
      <c r="R18" s="39"/>
      <c r="S18" s="9" t="str">
        <f t="shared" si="2"/>
        <v/>
      </c>
      <c r="T18" s="39"/>
      <c r="U18" s="10" t="str">
        <f t="shared" si="5"/>
        <v/>
      </c>
      <c r="V18" s="39"/>
      <c r="W18" s="11" t="str">
        <f t="shared" si="6"/>
        <v/>
      </c>
    </row>
    <row r="19" spans="2:25" ht="15" thickBot="1">
      <c r="D19" s="8"/>
      <c r="E19" s="31"/>
      <c r="F19" s="9" t="str">
        <f t="shared" si="3"/>
        <v/>
      </c>
      <c r="G19" s="31"/>
      <c r="H19" s="10"/>
      <c r="I19" s="31"/>
      <c r="J19" s="11" t="str">
        <f t="shared" si="0"/>
        <v/>
      </c>
      <c r="K19" s="12" t="str">
        <f t="shared" si="4"/>
        <v/>
      </c>
      <c r="L19" s="51"/>
      <c r="M19" s="51"/>
      <c r="N19" s="52"/>
      <c r="O19" s="87"/>
      <c r="Q19" s="8" t="str">
        <f t="shared" si="1"/>
        <v/>
      </c>
      <c r="R19" s="39"/>
      <c r="S19" s="9" t="str">
        <f t="shared" si="2"/>
        <v/>
      </c>
      <c r="T19" s="39"/>
      <c r="U19" s="10" t="str">
        <f t="shared" si="5"/>
        <v/>
      </c>
      <c r="V19" s="39"/>
      <c r="W19" s="11" t="str">
        <f t="shared" si="6"/>
        <v/>
      </c>
    </row>
    <row r="20" spans="2:25" ht="15" thickTop="1">
      <c r="D20" s="8"/>
      <c r="E20" s="31"/>
      <c r="F20" s="9" t="str">
        <f t="shared" si="3"/>
        <v/>
      </c>
      <c r="G20" s="31"/>
      <c r="H20" s="10"/>
      <c r="I20" s="31"/>
      <c r="J20" s="11" t="str">
        <f t="shared" si="0"/>
        <v/>
      </c>
      <c r="K20" s="12" t="str">
        <f t="shared" si="4"/>
        <v/>
      </c>
      <c r="Q20" s="8" t="str">
        <f t="shared" si="1"/>
        <v/>
      </c>
      <c r="R20" s="39"/>
      <c r="S20" s="9" t="str">
        <f t="shared" si="2"/>
        <v/>
      </c>
      <c r="T20" s="39"/>
      <c r="U20" s="10" t="str">
        <f t="shared" si="5"/>
        <v/>
      </c>
      <c r="V20" s="39"/>
      <c r="W20" s="11" t="str">
        <f t="shared" si="6"/>
        <v/>
      </c>
    </row>
    <row r="21" spans="2:25">
      <c r="D21" s="8"/>
      <c r="E21" s="31"/>
      <c r="F21" s="9" t="str">
        <f t="shared" si="3"/>
        <v/>
      </c>
      <c r="G21" s="31"/>
      <c r="H21" s="10"/>
      <c r="I21" s="31"/>
      <c r="J21" s="11" t="str">
        <f t="shared" si="0"/>
        <v/>
      </c>
      <c r="K21" s="12" t="str">
        <f t="shared" si="4"/>
        <v/>
      </c>
      <c r="Q21" s="8" t="str">
        <f t="shared" si="1"/>
        <v/>
      </c>
      <c r="R21" s="39"/>
      <c r="S21" s="9" t="str">
        <f t="shared" si="2"/>
        <v/>
      </c>
      <c r="T21" s="39"/>
      <c r="U21" s="10" t="str">
        <f t="shared" si="5"/>
        <v/>
      </c>
      <c r="V21" s="39"/>
      <c r="W21" s="11" t="str">
        <f t="shared" si="6"/>
        <v/>
      </c>
    </row>
    <row r="22" spans="2:25">
      <c r="D22" s="8"/>
      <c r="E22" s="31"/>
      <c r="F22" s="9" t="str">
        <f t="shared" si="3"/>
        <v/>
      </c>
      <c r="G22" s="31"/>
      <c r="H22" s="10"/>
      <c r="I22" s="31"/>
      <c r="J22" s="11" t="str">
        <f t="shared" si="0"/>
        <v/>
      </c>
      <c r="K22" s="12" t="str">
        <f t="shared" si="4"/>
        <v/>
      </c>
      <c r="Q22" s="8" t="str">
        <f t="shared" si="1"/>
        <v/>
      </c>
      <c r="R22" s="39"/>
      <c r="S22" s="9" t="str">
        <f t="shared" si="2"/>
        <v/>
      </c>
      <c r="T22" s="39"/>
      <c r="U22" s="10" t="str">
        <f t="shared" si="5"/>
        <v/>
      </c>
      <c r="V22" s="39"/>
      <c r="W22" s="11" t="str">
        <f t="shared" si="6"/>
        <v/>
      </c>
    </row>
    <row r="23" spans="2:25">
      <c r="D23" s="8"/>
      <c r="E23" s="31"/>
      <c r="F23" s="9" t="str">
        <f t="shared" si="3"/>
        <v/>
      </c>
      <c r="G23" s="31"/>
      <c r="H23" s="10"/>
      <c r="I23" s="31"/>
      <c r="J23" s="11" t="str">
        <f t="shared" si="0"/>
        <v/>
      </c>
      <c r="K23" s="12" t="str">
        <f t="shared" si="4"/>
        <v/>
      </c>
      <c r="Q23" s="8" t="str">
        <f t="shared" si="1"/>
        <v/>
      </c>
      <c r="R23" s="39"/>
      <c r="S23" s="9" t="str">
        <f t="shared" si="2"/>
        <v/>
      </c>
      <c r="T23" s="39"/>
      <c r="U23" s="10" t="str">
        <f t="shared" si="5"/>
        <v/>
      </c>
      <c r="V23" s="39"/>
      <c r="W23" s="11" t="str">
        <f t="shared" si="6"/>
        <v/>
      </c>
    </row>
    <row r="24" spans="2:25">
      <c r="D24" s="8"/>
      <c r="E24" s="31"/>
      <c r="F24" s="9" t="str">
        <f t="shared" si="3"/>
        <v/>
      </c>
      <c r="G24" s="31"/>
      <c r="H24" s="10"/>
      <c r="I24" s="31"/>
      <c r="J24" s="11" t="str">
        <f t="shared" si="0"/>
        <v/>
      </c>
      <c r="K24" s="12" t="str">
        <f t="shared" si="4"/>
        <v/>
      </c>
      <c r="Q24" s="8" t="str">
        <f t="shared" si="1"/>
        <v/>
      </c>
      <c r="R24" s="39"/>
      <c r="S24" s="9" t="str">
        <f t="shared" si="2"/>
        <v/>
      </c>
      <c r="T24" s="39"/>
      <c r="U24" s="10" t="str">
        <f t="shared" si="5"/>
        <v/>
      </c>
      <c r="V24" s="39"/>
      <c r="W24" s="11" t="str">
        <f t="shared" si="6"/>
        <v/>
      </c>
    </row>
    <row r="25" spans="2:25">
      <c r="D25" s="8"/>
      <c r="E25" s="31"/>
      <c r="F25" s="9" t="str">
        <f t="shared" si="3"/>
        <v/>
      </c>
      <c r="G25" s="31"/>
      <c r="H25" s="10"/>
      <c r="I25" s="31"/>
      <c r="J25" s="41" t="str">
        <f t="shared" si="0"/>
        <v/>
      </c>
      <c r="K25" s="12" t="str">
        <f t="shared" si="4"/>
        <v/>
      </c>
      <c r="Q25" s="8" t="str">
        <f t="shared" si="1"/>
        <v/>
      </c>
      <c r="R25" s="39"/>
      <c r="S25" s="9" t="str">
        <f t="shared" si="2"/>
        <v/>
      </c>
      <c r="T25" s="39"/>
      <c r="U25" s="10" t="str">
        <f t="shared" si="5"/>
        <v/>
      </c>
      <c r="V25" s="39"/>
      <c r="W25" s="11" t="str">
        <f t="shared" si="6"/>
        <v/>
      </c>
    </row>
    <row r="26" spans="2:25">
      <c r="D26" s="8"/>
      <c r="E26" s="31"/>
      <c r="F26" s="9" t="str">
        <f t="shared" si="3"/>
        <v/>
      </c>
      <c r="G26" s="31"/>
      <c r="H26" s="10"/>
      <c r="I26" s="31"/>
      <c r="J26" s="11" t="str">
        <f t="shared" si="0"/>
        <v/>
      </c>
      <c r="K26" s="12" t="str">
        <f t="shared" si="4"/>
        <v/>
      </c>
      <c r="Q26" s="8" t="str">
        <f t="shared" si="1"/>
        <v/>
      </c>
      <c r="R26" s="39"/>
      <c r="S26" s="9" t="str">
        <f t="shared" si="2"/>
        <v/>
      </c>
      <c r="T26" s="39"/>
      <c r="U26" s="10" t="str">
        <f t="shared" si="5"/>
        <v/>
      </c>
      <c r="V26" s="39"/>
      <c r="W26" s="11" t="str">
        <f t="shared" si="6"/>
        <v/>
      </c>
    </row>
    <row r="27" spans="2:25">
      <c r="D27" s="8"/>
      <c r="E27" s="31"/>
      <c r="F27" s="9" t="str">
        <f t="shared" si="3"/>
        <v/>
      </c>
      <c r="G27" s="31"/>
      <c r="H27" s="10"/>
      <c r="I27" s="31"/>
      <c r="J27" s="11" t="str">
        <f t="shared" si="0"/>
        <v/>
      </c>
      <c r="K27" s="12" t="str">
        <f t="shared" si="4"/>
        <v/>
      </c>
      <c r="Q27" s="8" t="str">
        <f t="shared" si="1"/>
        <v/>
      </c>
      <c r="R27" s="39"/>
      <c r="S27" s="9" t="str">
        <f t="shared" si="2"/>
        <v/>
      </c>
      <c r="T27" s="39"/>
      <c r="U27" s="10" t="str">
        <f t="shared" si="5"/>
        <v/>
      </c>
      <c r="V27" s="39"/>
      <c r="W27" s="11" t="str">
        <f t="shared" si="6"/>
        <v/>
      </c>
    </row>
    <row r="28" spans="2:25">
      <c r="D28" s="8"/>
      <c r="E28" s="31"/>
      <c r="F28" s="9" t="str">
        <f t="shared" si="3"/>
        <v/>
      </c>
      <c r="G28" s="31"/>
      <c r="H28" s="10"/>
      <c r="I28" s="31"/>
      <c r="J28" s="11" t="str">
        <f t="shared" si="0"/>
        <v/>
      </c>
      <c r="K28" s="12" t="str">
        <f t="shared" si="4"/>
        <v/>
      </c>
      <c r="Q28" s="8" t="str">
        <f t="shared" si="1"/>
        <v/>
      </c>
      <c r="R28" s="39"/>
      <c r="S28" s="9" t="str">
        <f t="shared" si="2"/>
        <v/>
      </c>
      <c r="T28" s="39"/>
      <c r="U28" s="10" t="str">
        <f t="shared" si="5"/>
        <v/>
      </c>
      <c r="V28" s="39"/>
      <c r="W28" s="11" t="str">
        <f t="shared" si="6"/>
        <v/>
      </c>
    </row>
    <row r="29" spans="2:25">
      <c r="D29" s="8"/>
      <c r="E29" s="31"/>
      <c r="F29" s="9" t="str">
        <f t="shared" si="3"/>
        <v/>
      </c>
      <c r="G29" s="31"/>
      <c r="H29" s="10"/>
      <c r="I29" s="31"/>
      <c r="J29" s="11" t="str">
        <f t="shared" si="0"/>
        <v/>
      </c>
      <c r="K29" s="12" t="str">
        <f t="shared" si="4"/>
        <v/>
      </c>
      <c r="Q29" s="8" t="str">
        <f t="shared" si="1"/>
        <v/>
      </c>
      <c r="R29" s="39"/>
      <c r="S29" s="9" t="str">
        <f t="shared" si="2"/>
        <v/>
      </c>
      <c r="T29" s="39"/>
      <c r="U29" s="10" t="str">
        <f t="shared" si="5"/>
        <v/>
      </c>
      <c r="V29" s="39"/>
      <c r="W29" s="11" t="str">
        <f t="shared" si="6"/>
        <v/>
      </c>
      <c r="X29" s="13"/>
      <c r="Y29" s="13">
        <f>SUM(W8:W29)</f>
        <v>10974.7484</v>
      </c>
    </row>
    <row r="30" spans="2:25" ht="15" thickBot="1">
      <c r="D30" s="48"/>
      <c r="E30" s="31"/>
      <c r="F30" s="43" t="str">
        <f t="shared" si="3"/>
        <v/>
      </c>
      <c r="G30" s="31"/>
      <c r="H30" s="43"/>
      <c r="I30" s="31"/>
      <c r="J30" s="49"/>
      <c r="K30" s="12" t="str">
        <f>IF(J30="","",J30/SUM(J$8:J$38))</f>
        <v/>
      </c>
      <c r="Q30" s="48"/>
      <c r="R30" s="39"/>
      <c r="S30" s="43"/>
      <c r="T30" s="39"/>
      <c r="U30" s="50"/>
      <c r="V30" s="39"/>
      <c r="W30" s="49"/>
      <c r="X30" s="14">
        <f>Y42-Y40-Y30</f>
        <v>10975.539743768484</v>
      </c>
      <c r="Y30" s="13">
        <f>SUM(W31:W38)</f>
        <v>4399.1869999999999</v>
      </c>
    </row>
    <row r="31" spans="2:25" ht="15" thickTop="1">
      <c r="B31" s="15"/>
      <c r="C31" s="80" t="s">
        <v>6</v>
      </c>
      <c r="D31" s="8">
        <v>107.41</v>
      </c>
      <c r="E31" s="31"/>
      <c r="F31" s="9" t="str">
        <f t="shared" si="3"/>
        <v>ML</v>
      </c>
      <c r="G31" s="31"/>
      <c r="H31" s="16">
        <v>8</v>
      </c>
      <c r="I31" s="31"/>
      <c r="J31" s="11">
        <f t="shared" ref="J31:J32" si="7">IF(D31="","",H31*D31)</f>
        <v>859.28</v>
      </c>
      <c r="K31" s="12"/>
      <c r="P31" s="83" t="s">
        <v>6</v>
      </c>
      <c r="Q31" s="8">
        <f t="shared" ref="Q31:Q38" si="8">IF(D31="","",D31)</f>
        <v>107.41</v>
      </c>
      <c r="R31" s="39"/>
      <c r="S31" s="9" t="str">
        <f t="shared" ref="S31:S38" si="9">F31</f>
        <v>ML</v>
      </c>
      <c r="T31" s="39"/>
      <c r="U31" s="10">
        <f>IF(OR(Q31="",H31="",O$18=""),"",ROUND(H31*O$18,2))</f>
        <v>8.8000000000000007</v>
      </c>
      <c r="V31" s="39"/>
      <c r="W31" s="11">
        <f t="shared" ref="W31:W38" si="10">IF(D31="","",Q31*U31)</f>
        <v>945.20800000000008</v>
      </c>
      <c r="X31" s="14"/>
      <c r="Y31" s="13"/>
    </row>
    <row r="32" spans="2:25">
      <c r="B32" s="15"/>
      <c r="C32" s="81"/>
      <c r="D32" s="8">
        <v>16.600000000000001</v>
      </c>
      <c r="E32" s="31"/>
      <c r="F32" s="9" t="str">
        <f t="shared" si="3"/>
        <v>ML</v>
      </c>
      <c r="G32" s="31"/>
      <c r="H32" s="16">
        <v>9</v>
      </c>
      <c r="I32" s="31"/>
      <c r="J32" s="11">
        <f t="shared" si="7"/>
        <v>149.4</v>
      </c>
      <c r="K32" s="12"/>
      <c r="P32" s="84"/>
      <c r="Q32" s="8">
        <f t="shared" si="8"/>
        <v>16.600000000000001</v>
      </c>
      <c r="R32" s="39"/>
      <c r="S32" s="9" t="str">
        <f t="shared" si="9"/>
        <v>ML</v>
      </c>
      <c r="T32" s="39"/>
      <c r="U32" s="10">
        <f t="shared" ref="U32:U38" si="11">IF(OR(Q32="",H32="",O$18=""),"",ROUND(H32*O$18,2))</f>
        <v>9.9</v>
      </c>
      <c r="V32" s="39"/>
      <c r="W32" s="11">
        <f t="shared" si="10"/>
        <v>164.34000000000003</v>
      </c>
      <c r="X32" s="14"/>
      <c r="Y32" s="13">
        <f>Y29+Y30</f>
        <v>15373.9354</v>
      </c>
    </row>
    <row r="33" spans="2:25">
      <c r="B33" s="15"/>
      <c r="C33" s="81"/>
      <c r="D33" s="8">
        <v>1</v>
      </c>
      <c r="E33" s="31"/>
      <c r="F33" s="9" t="str">
        <f t="shared" si="3"/>
        <v>ML</v>
      </c>
      <c r="G33" s="31"/>
      <c r="H33" s="16">
        <v>350</v>
      </c>
      <c r="I33" s="31"/>
      <c r="J33" s="11">
        <f t="shared" si="0"/>
        <v>350</v>
      </c>
      <c r="K33" s="12"/>
      <c r="O33" s="15"/>
      <c r="P33" s="84"/>
      <c r="Q33" s="8">
        <f t="shared" si="8"/>
        <v>1</v>
      </c>
      <c r="R33" s="39"/>
      <c r="S33" s="9" t="str">
        <f t="shared" si="9"/>
        <v>ML</v>
      </c>
      <c r="T33" s="39"/>
      <c r="U33" s="10">
        <f t="shared" si="11"/>
        <v>385</v>
      </c>
      <c r="V33" s="39"/>
      <c r="W33" s="11">
        <f t="shared" si="10"/>
        <v>385</v>
      </c>
      <c r="X33" s="14"/>
      <c r="Y33" s="13">
        <f>Y32*$U$40</f>
        <v>50.733986819999998</v>
      </c>
    </row>
    <row r="34" spans="2:25">
      <c r="B34" s="15"/>
      <c r="C34" s="81"/>
      <c r="D34" s="8">
        <v>5.81</v>
      </c>
      <c r="E34" s="31"/>
      <c r="F34" s="9" t="str">
        <f t="shared" si="3"/>
        <v>ML</v>
      </c>
      <c r="G34" s="31"/>
      <c r="H34" s="16">
        <v>15</v>
      </c>
      <c r="I34" s="31"/>
      <c r="J34" s="11">
        <f t="shared" si="0"/>
        <v>87.149999999999991</v>
      </c>
      <c r="K34" s="12"/>
      <c r="O34" s="15"/>
      <c r="P34" s="84"/>
      <c r="Q34" s="8">
        <f t="shared" si="8"/>
        <v>5.81</v>
      </c>
      <c r="R34" s="39"/>
      <c r="S34" s="9" t="str">
        <f t="shared" si="9"/>
        <v>ML</v>
      </c>
      <c r="T34" s="39"/>
      <c r="U34" s="10">
        <f t="shared" si="11"/>
        <v>16.5</v>
      </c>
      <c r="V34" s="39"/>
      <c r="W34" s="11">
        <f t="shared" si="10"/>
        <v>95.864999999999995</v>
      </c>
      <c r="X34" s="14"/>
      <c r="Y34" s="13"/>
    </row>
    <row r="35" spans="2:25">
      <c r="B35" s="15"/>
      <c r="C35" s="81"/>
      <c r="D35" s="8">
        <v>5.81</v>
      </c>
      <c r="E35" s="31"/>
      <c r="F35" s="9" t="str">
        <f t="shared" si="3"/>
        <v>ML</v>
      </c>
      <c r="G35" s="31"/>
      <c r="H35" s="16">
        <v>14</v>
      </c>
      <c r="I35" s="31"/>
      <c r="J35" s="11">
        <f t="shared" si="0"/>
        <v>81.339999999999989</v>
      </c>
      <c r="K35" s="12"/>
      <c r="O35" s="15"/>
      <c r="P35" s="84"/>
      <c r="Q35" s="8">
        <f t="shared" si="8"/>
        <v>5.81</v>
      </c>
      <c r="R35" s="39"/>
      <c r="S35" s="9" t="str">
        <f t="shared" si="9"/>
        <v>ML</v>
      </c>
      <c r="T35" s="39"/>
      <c r="U35" s="10">
        <f t="shared" si="11"/>
        <v>15.4</v>
      </c>
      <c r="V35" s="39"/>
      <c r="W35" s="11">
        <f t="shared" si="10"/>
        <v>89.47399999999999</v>
      </c>
      <c r="X35" s="14"/>
    </row>
    <row r="36" spans="2:25">
      <c r="B36" s="15"/>
      <c r="C36" s="81"/>
      <c r="D36" s="8">
        <v>3</v>
      </c>
      <c r="E36" s="31"/>
      <c r="F36" s="9" t="str">
        <f t="shared" si="3"/>
        <v>ML</v>
      </c>
      <c r="G36" s="31"/>
      <c r="H36" s="16">
        <v>12</v>
      </c>
      <c r="I36" s="31"/>
      <c r="J36" s="11">
        <f t="shared" si="0"/>
        <v>36</v>
      </c>
      <c r="K36" s="12"/>
      <c r="O36" s="15"/>
      <c r="P36" s="84"/>
      <c r="Q36" s="8">
        <f t="shared" si="8"/>
        <v>3</v>
      </c>
      <c r="R36" s="39"/>
      <c r="S36" s="9" t="str">
        <f t="shared" si="9"/>
        <v>ML</v>
      </c>
      <c r="T36" s="39"/>
      <c r="U36" s="10">
        <f t="shared" si="11"/>
        <v>13.2</v>
      </c>
      <c r="V36" s="39"/>
      <c r="W36" s="11">
        <f t="shared" si="10"/>
        <v>39.599999999999994</v>
      </c>
      <c r="X36" s="14"/>
      <c r="Y36" s="13"/>
    </row>
    <row r="37" spans="2:25">
      <c r="B37" s="15"/>
      <c r="C37" s="81"/>
      <c r="D37" s="8">
        <v>8.5</v>
      </c>
      <c r="E37" s="31"/>
      <c r="F37" s="9" t="str">
        <f t="shared" si="3"/>
        <v>ML</v>
      </c>
      <c r="G37" s="31"/>
      <c r="H37" s="16">
        <v>10</v>
      </c>
      <c r="I37" s="31"/>
      <c r="J37" s="11">
        <f t="shared" si="0"/>
        <v>85</v>
      </c>
      <c r="K37" s="12"/>
      <c r="O37" s="15"/>
      <c r="P37" s="84"/>
      <c r="Q37" s="8">
        <f t="shared" si="8"/>
        <v>8.5</v>
      </c>
      <c r="R37" s="39"/>
      <c r="S37" s="9" t="str">
        <f t="shared" si="9"/>
        <v>ML</v>
      </c>
      <c r="T37" s="39"/>
      <c r="U37" s="10">
        <f t="shared" si="11"/>
        <v>11</v>
      </c>
      <c r="V37" s="39"/>
      <c r="W37" s="11">
        <f t="shared" si="10"/>
        <v>93.5</v>
      </c>
      <c r="X37" s="14"/>
    </row>
    <row r="38" spans="2:25" ht="15" thickBot="1">
      <c r="B38" s="15"/>
      <c r="C38" s="82"/>
      <c r="D38" s="8">
        <v>1930</v>
      </c>
      <c r="E38" s="31"/>
      <c r="F38" s="9" t="str">
        <f t="shared" si="3"/>
        <v>ML</v>
      </c>
      <c r="G38" s="31"/>
      <c r="H38" s="16">
        <v>1.22</v>
      </c>
      <c r="I38" s="31"/>
      <c r="J38" s="11">
        <f t="shared" si="0"/>
        <v>2354.6</v>
      </c>
      <c r="K38" s="12"/>
      <c r="O38" s="15"/>
      <c r="P38" s="85"/>
      <c r="Q38" s="8">
        <f t="shared" si="8"/>
        <v>1930</v>
      </c>
      <c r="R38" s="39"/>
      <c r="S38" s="9" t="str">
        <f t="shared" si="9"/>
        <v>ML</v>
      </c>
      <c r="T38" s="39"/>
      <c r="U38" s="10">
        <f t="shared" si="11"/>
        <v>1.34</v>
      </c>
      <c r="V38" s="39"/>
      <c r="W38" s="11">
        <f t="shared" si="10"/>
        <v>2586.2000000000003</v>
      </c>
      <c r="X38" s="14"/>
      <c r="Y38" s="13">
        <f>Y39-Y30</f>
        <v>10975.539743768484</v>
      </c>
    </row>
    <row r="39" spans="2:25" ht="15.6" thickTop="1" thickBot="1">
      <c r="B39" s="15"/>
      <c r="D39" s="42"/>
      <c r="E39" s="31"/>
      <c r="F39" s="43"/>
      <c r="G39" s="31"/>
      <c r="H39" s="43"/>
      <c r="I39" s="31"/>
      <c r="J39" s="44">
        <f>SUM(J8:J38)</f>
        <v>13979.814000000002</v>
      </c>
      <c r="O39" s="15"/>
      <c r="Q39" s="42"/>
      <c r="R39" s="39"/>
      <c r="S39" s="43"/>
      <c r="T39" s="39"/>
      <c r="U39" s="43"/>
      <c r="V39" s="39"/>
      <c r="W39" s="47"/>
      <c r="X39" s="14"/>
      <c r="Y39" s="13">
        <f>Y42-Y40</f>
        <v>15374.726743768484</v>
      </c>
    </row>
    <row r="40" spans="2:25" ht="15.6" thickTop="1" thickBot="1">
      <c r="B40" s="60" t="s">
        <v>8</v>
      </c>
      <c r="C40" s="61"/>
      <c r="D40" s="17">
        <v>1</v>
      </c>
      <c r="E40" s="31"/>
      <c r="F40" s="18" t="s">
        <v>7</v>
      </c>
      <c r="G40" s="31"/>
      <c r="H40" s="19">
        <v>3.3E-3</v>
      </c>
      <c r="I40" s="31"/>
      <c r="J40" s="20">
        <f>ROUND(J39*H40,2)</f>
        <v>46.13</v>
      </c>
      <c r="K40" s="13">
        <f>SUM(J8:J40,-J39)</f>
        <v>14025.944000000003</v>
      </c>
      <c r="O40" s="62" t="s">
        <v>8</v>
      </c>
      <c r="P40" s="63"/>
      <c r="Q40" s="17">
        <v>1</v>
      </c>
      <c r="R40" s="39"/>
      <c r="S40" s="18" t="s">
        <v>7</v>
      </c>
      <c r="T40" s="39"/>
      <c r="U40" s="19">
        <v>3.3E-3</v>
      </c>
      <c r="V40" s="39"/>
      <c r="W40" s="20">
        <f>ROUND(SUM(W8:W38)*U40,2)</f>
        <v>50.73</v>
      </c>
      <c r="X40" s="14">
        <f>Y39*U40</f>
        <v>50.736598254435997</v>
      </c>
      <c r="Y40" s="13">
        <f>(Y42*3.4878/1000)</f>
        <v>53.811656231520018</v>
      </c>
    </row>
    <row r="41" spans="2:25" ht="18" customHeight="1" thickTop="1" thickBot="1">
      <c r="B41" s="15"/>
      <c r="D41" s="42"/>
      <c r="E41" s="31"/>
      <c r="F41" s="43"/>
      <c r="G41" s="31"/>
      <c r="H41" s="43"/>
      <c r="I41" s="31"/>
      <c r="J41" s="45"/>
      <c r="O41" s="15"/>
      <c r="Q41" s="42"/>
      <c r="R41" s="39"/>
      <c r="S41" s="43"/>
      <c r="T41" s="39"/>
      <c r="U41" s="43"/>
      <c r="V41" s="39"/>
      <c r="W41" s="46"/>
      <c r="X41" s="14"/>
    </row>
    <row r="42" spans="2:25" ht="15.6" thickTop="1" thickBot="1">
      <c r="B42" s="53" t="s">
        <v>9</v>
      </c>
      <c r="C42" s="54"/>
      <c r="D42" s="21">
        <v>3</v>
      </c>
      <c r="E42" s="32"/>
      <c r="F42" s="22" t="s">
        <v>7</v>
      </c>
      <c r="G42" s="32"/>
      <c r="H42" s="23">
        <v>560</v>
      </c>
      <c r="I42" s="32"/>
      <c r="J42" s="24">
        <f>H42*D42</f>
        <v>1680</v>
      </c>
      <c r="O42" s="55" t="s">
        <v>9</v>
      </c>
      <c r="P42" s="56"/>
      <c r="Q42" s="21">
        <v>3</v>
      </c>
      <c r="R42" s="40"/>
      <c r="S42" s="22" t="s">
        <v>7</v>
      </c>
      <c r="T42" s="40"/>
      <c r="U42" s="23">
        <f>IF(OR(Q42="",H42="",O$18=""),"",ROUND(H42*O$18,2))</f>
        <v>616</v>
      </c>
      <c r="V42" s="40"/>
      <c r="W42" s="24">
        <f>Q42*U42</f>
        <v>1848</v>
      </c>
      <c r="Y42" s="14">
        <f>W44-W42</f>
        <v>15428.538400000005</v>
      </c>
    </row>
    <row r="43" spans="2:25" ht="8.1" customHeight="1" thickTop="1" thickBot="1">
      <c r="O43" s="15"/>
    </row>
    <row r="44" spans="2:25" ht="15" thickTop="1">
      <c r="J44" s="57">
        <f>SUM(J8:J42)-J39</f>
        <v>15705.944000000003</v>
      </c>
      <c r="O44" s="15"/>
      <c r="W44" s="59">
        <f>J44*O18</f>
        <v>17276.538400000005</v>
      </c>
    </row>
    <row r="45" spans="2:25" ht="15" thickBot="1">
      <c r="J45" s="58"/>
      <c r="W45" s="58"/>
    </row>
    <row r="46" spans="2:25" ht="15" thickTop="1"/>
  </sheetData>
  <mergeCells count="12">
    <mergeCell ref="F2:H3"/>
    <mergeCell ref="M2:N3"/>
    <mergeCell ref="S2:U3"/>
    <mergeCell ref="C31:C38"/>
    <mergeCell ref="P31:P38"/>
    <mergeCell ref="O18:O19"/>
    <mergeCell ref="B42:C42"/>
    <mergeCell ref="O42:P42"/>
    <mergeCell ref="J44:J45"/>
    <mergeCell ref="W44:W45"/>
    <mergeCell ref="B40:C40"/>
    <mergeCell ref="O40:P40"/>
  </mergeCells>
  <pageMargins left="0.7" right="0.7" top="0.75" bottom="0.75" header="0.51180555555555496" footer="0.51180555555555496"/>
  <pageSetup paperSize="9" firstPageNumber="0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anonyme</cp:lastModifiedBy>
  <dcterms:created xsi:type="dcterms:W3CDTF">2018-12-26T18:39:16Z</dcterms:created>
  <dcterms:modified xsi:type="dcterms:W3CDTF">2019-01-15T11:45:02Z</dcterms:modified>
</cp:coreProperties>
</file>