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3650"/>
  </bookViews>
  <sheets>
    <sheet name="2019" sheetId="7" r:id="rId1"/>
    <sheet name="Liste" sheetId="3" r:id="rId2"/>
  </sheets>
  <externalReferences>
    <externalReference r:id="rId3"/>
  </externalReferences>
  <definedNames>
    <definedName name="_xlnm._FilterDatabase" localSheetId="0" hidden="1">'2019'!$A$1:$S$12</definedName>
    <definedName name="categorie" localSheetId="0">'[1]Suivi Maladie'!#REF!</definedName>
    <definedName name="categorie">'[1]Suivi Maladie'!#REF!</definedName>
    <definedName name="_xlnm.Print_Titles" localSheetId="0">'2019'!$1:$1</definedName>
    <definedName name="_xlnm.Print_Area" localSheetId="0">'2019'!$A$1:$S$2</definedName>
  </definedNames>
  <calcPr calcId="152511"/>
</workbook>
</file>

<file path=xl/calcChain.xml><?xml version="1.0" encoding="utf-8"?>
<calcChain xmlns="http://schemas.openxmlformats.org/spreadsheetml/2006/main">
  <c r="O11" i="7" l="1"/>
  <c r="O12" i="7"/>
  <c r="M6" i="7" l="1"/>
  <c r="M7" i="7"/>
  <c r="M8" i="7"/>
  <c r="M10" i="7"/>
  <c r="M11" i="7"/>
  <c r="M12" i="7"/>
  <c r="H2" i="7"/>
  <c r="J2" i="7" s="1"/>
  <c r="O2" i="7" s="1"/>
  <c r="M2" i="7"/>
  <c r="S2" i="7" s="1"/>
  <c r="H3" i="7"/>
  <c r="M3" i="7"/>
  <c r="H5" i="7"/>
  <c r="H6" i="7"/>
  <c r="H7" i="7"/>
  <c r="H8" i="7"/>
  <c r="H9" i="7"/>
  <c r="M9" i="7" s="1"/>
  <c r="H10" i="7"/>
  <c r="H11" i="7"/>
  <c r="H12" i="7"/>
  <c r="C2" i="3"/>
  <c r="B2" i="3"/>
  <c r="S6" i="7" l="1"/>
  <c r="M5" i="7"/>
  <c r="S5" i="7" s="1"/>
  <c r="S12" i="7"/>
  <c r="S10" i="7"/>
  <c r="S8" i="7"/>
  <c r="S11" i="7"/>
  <c r="S9" i="7"/>
  <c r="S7" i="7"/>
  <c r="J3" i="7"/>
  <c r="O3" i="7" s="1"/>
  <c r="S3" i="7"/>
  <c r="H4" i="7" l="1"/>
  <c r="J4" i="7" l="1"/>
  <c r="J5" i="7" s="1"/>
  <c r="J6" i="7" s="1"/>
  <c r="J7" i="7" s="1"/>
  <c r="J8" i="7" s="1"/>
  <c r="J9" i="7" s="1"/>
  <c r="J10" i="7" s="1"/>
  <c r="J11" i="7" s="1"/>
  <c r="J12" i="7" s="1"/>
  <c r="M4" i="7"/>
  <c r="S4" i="7" s="1"/>
  <c r="O4" i="7" l="1"/>
  <c r="O5" i="7"/>
  <c r="O6" i="7" l="1"/>
  <c r="O7" i="7" l="1"/>
  <c r="O8" i="7" l="1"/>
  <c r="O9" i="7" l="1"/>
  <c r="O10" i="7" l="1"/>
</calcChain>
</file>

<file path=xl/comments1.xml><?xml version="1.0" encoding="utf-8"?>
<comments xmlns="http://schemas.openxmlformats.org/spreadsheetml/2006/main">
  <authors>
    <author>Auteur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au-delà de 60 jours, les IJSS ne sont plus soumises  </t>
        </r>
      </text>
    </comment>
  </commentList>
</comments>
</file>

<file path=xl/sharedStrings.xml><?xml version="1.0" encoding="utf-8"?>
<sst xmlns="http://schemas.openxmlformats.org/spreadsheetml/2006/main" count="89" uniqueCount="40">
  <si>
    <t>NOM</t>
  </si>
  <si>
    <t>PRENOM</t>
  </si>
  <si>
    <t>MOTIF ARRET</t>
  </si>
  <si>
    <t>DATE DEBUT ARRET</t>
  </si>
  <si>
    <t>DATE FIN ARRET</t>
  </si>
  <si>
    <t>NB JOURS ARRET</t>
  </si>
  <si>
    <t>NB JOURS CARENCE</t>
  </si>
  <si>
    <t>DATE FIN IJSS</t>
  </si>
  <si>
    <t>COMMENTAIRES</t>
  </si>
  <si>
    <t>Maladie</t>
  </si>
  <si>
    <t>NB JOURS IJSS</t>
  </si>
  <si>
    <t>TOTAL JOURS ARRET</t>
  </si>
  <si>
    <t>CATÉGORIE</t>
  </si>
  <si>
    <t>ETAM</t>
  </si>
  <si>
    <t>IJSS NETTES Payées</t>
  </si>
  <si>
    <t>DATE DEBUT IJSS (Avec Carence)</t>
  </si>
  <si>
    <t>Maternité</t>
  </si>
  <si>
    <t>AT / MP</t>
  </si>
  <si>
    <t>Précision AT / Atrajet / MP</t>
  </si>
  <si>
    <t>IJSS Maladie à 100% ou 0%</t>
  </si>
  <si>
    <t>IJSS BRUTES (Rubrique 5890)</t>
  </si>
  <si>
    <t>IJSS NETTES soumises au PAS (Rubrique 20242)</t>
  </si>
  <si>
    <t>ECART IJSS</t>
  </si>
  <si>
    <t>salaire maintenu</t>
  </si>
  <si>
    <t>App</t>
  </si>
  <si>
    <t>INITIAL
PROLONG</t>
  </si>
  <si>
    <t>Initial</t>
  </si>
  <si>
    <t>Prolongation</t>
  </si>
  <si>
    <t>sala1</t>
  </si>
  <si>
    <t>sala11</t>
  </si>
  <si>
    <t>sala12</t>
  </si>
  <si>
    <t>rié1</t>
  </si>
  <si>
    <t>rié11</t>
  </si>
  <si>
    <t>rié12</t>
  </si>
  <si>
    <t>Il faut donc que la phrase "Attention 60 1ères IJSS soumises" n'apparaisse qu'à compter du 61ème jour d'arrêt continu.</t>
  </si>
  <si>
    <r>
      <t xml:space="preserve">S'il y a </t>
    </r>
    <r>
      <rPr>
        <b/>
        <i/>
        <sz val="12"/>
        <color rgb="FFFF0000"/>
        <rFont val="Calibri"/>
        <family val="2"/>
        <scheme val="minor"/>
      </rPr>
      <t>prolongation</t>
    </r>
    <r>
      <rPr>
        <i/>
        <sz val="12"/>
        <color theme="1"/>
        <rFont val="Calibri"/>
        <family val="2"/>
        <scheme val="minor"/>
      </rPr>
      <t>, c'est considéré comme un seul arrêt.</t>
    </r>
  </si>
  <si>
    <t>La phrase ne devrait apparaître qu'en O12 car les 60 jours ne sont atteints que le 03/10/19</t>
  </si>
  <si>
    <t>En gros, c'est une formule genre SI T12 = prolongation et H11 + H12&gt;60, alors la phrase apparaît …</t>
  </si>
  <si>
    <t>Mais quand j'essaie de la transcrire, ça ne fonctionne pas …</t>
  </si>
  <si>
    <t>Bref je désespère.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</si>
</sst>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3">
      <alignment horizontal="center" vertical="center" wrapText="1"/>
    </xf>
    <xf numFmtId="9" fontId="7" fillId="0" borderId="0" applyFont="0" applyFill="0" applyBorder="0" applyAlignment="0" applyProtection="0"/>
  </cellStyleXfs>
  <cellXfs count="50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44" fontId="1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/>
    </xf>
    <xf numFmtId="17" fontId="3" fillId="0" borderId="3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5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/>
    <xf numFmtId="0" fontId="2" fillId="3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9" fontId="8" fillId="0" borderId="0" xfId="2" applyFont="1" applyAlignment="1">
      <alignment horizontal="center"/>
    </xf>
    <xf numFmtId="0" fontId="9" fillId="0" borderId="0" xfId="0" applyFont="1"/>
    <xf numFmtId="14" fontId="3" fillId="0" borderId="1" xfId="0" applyNumberFormat="1" applyFont="1" applyFill="1" applyBorder="1" applyAlignment="1">
      <alignment vertical="center"/>
    </xf>
    <xf numFmtId="44" fontId="1" fillId="0" borderId="3" xfId="0" applyNumberFormat="1" applyFont="1" applyFill="1" applyBorder="1" applyAlignment="1">
      <alignment vertical="center"/>
    </xf>
    <xf numFmtId="164" fontId="3" fillId="0" borderId="3" xfId="0" applyNumberFormat="1" applyFont="1" applyFill="1" applyBorder="1" applyAlignment="1">
      <alignment vertical="center"/>
    </xf>
    <xf numFmtId="16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</cellXfs>
  <cellStyles count="3">
    <cellStyle name="MATERNITE" xfId="1"/>
    <cellStyle name="Normal" xfId="0" builtinId="0"/>
    <cellStyle name="Pourcentage" xfId="2" builtinId="5"/>
  </cellStyles>
  <dxfs count="2"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P_Paie\PREPARATION%20PAIE\2018\SUIVI%20DES%20ARRETS\suivi%20ijss%202018%20IDF%20ET%20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Maladie"/>
      <sheetName val="Prévoyance"/>
      <sheetName val="Liste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"/>
  <sheetViews>
    <sheetView tabSelected="1" zoomScaleNormal="100" workbookViewId="0">
      <pane xSplit="2" ySplit="1" topLeftCell="C2" activePane="bottomRight" state="frozen"/>
      <selection activeCell="B37" sqref="B37"/>
      <selection pane="topRight" activeCell="B37" sqref="B37"/>
      <selection pane="bottomLeft" activeCell="B37" sqref="B37"/>
      <selection pane="bottomRight" activeCell="R18" sqref="R18"/>
    </sheetView>
  </sheetViews>
  <sheetFormatPr baseColWidth="10" defaultColWidth="9.140625" defaultRowHeight="24.95" customHeight="1" x14ac:dyDescent="0.25"/>
  <cols>
    <col min="1" max="1" width="9.42578125" style="10" bestFit="1" customWidth="1"/>
    <col min="2" max="2" width="12.7109375" style="8" bestFit="1" customWidth="1"/>
    <col min="3" max="3" width="10.28515625" style="9" bestFit="1" customWidth="1"/>
    <col min="4" max="4" width="11.85546875" style="9" bestFit="1" customWidth="1"/>
    <col min="5" max="5" width="13.42578125" style="9" customWidth="1"/>
    <col min="6" max="6" width="11.140625" style="9" customWidth="1"/>
    <col min="7" max="7" width="10.42578125" style="9" customWidth="1"/>
    <col min="8" max="8" width="9.42578125" style="3" customWidth="1"/>
    <col min="9" max="9" width="9.42578125" style="9" customWidth="1"/>
    <col min="10" max="10" width="11.28515625" style="26" bestFit="1" customWidth="1"/>
    <col min="11" max="11" width="11.140625" style="9" customWidth="1"/>
    <col min="12" max="12" width="10.28515625" style="9" customWidth="1"/>
    <col min="13" max="13" width="12.85546875" style="3" customWidth="1"/>
    <col min="14" max="14" width="12" style="48" customWidth="1"/>
    <col min="15" max="15" width="28" style="5" customWidth="1"/>
    <col min="16" max="16" width="18.5703125" style="11" hidden="1" customWidth="1"/>
    <col min="17" max="17" width="10.42578125" style="5" hidden="1" customWidth="1"/>
    <col min="18" max="18" width="18.85546875" style="9" customWidth="1"/>
    <col min="19" max="19" width="11" style="32" customWidth="1"/>
    <col min="20" max="20" width="12.5703125" style="9" customWidth="1"/>
    <col min="21" max="16384" width="9.140625" style="8"/>
  </cols>
  <sheetData>
    <row r="1" spans="1:20" s="17" customFormat="1" ht="36" x14ac:dyDescent="0.25">
      <c r="A1" s="19" t="s">
        <v>0</v>
      </c>
      <c r="B1" s="14" t="s">
        <v>1</v>
      </c>
      <c r="C1" s="14" t="s">
        <v>12</v>
      </c>
      <c r="D1" s="14" t="s">
        <v>2</v>
      </c>
      <c r="E1" s="14" t="s">
        <v>18</v>
      </c>
      <c r="F1" s="6" t="s">
        <v>3</v>
      </c>
      <c r="G1" s="6" t="s">
        <v>4</v>
      </c>
      <c r="H1" s="1" t="s">
        <v>5</v>
      </c>
      <c r="I1" s="6" t="s">
        <v>6</v>
      </c>
      <c r="J1" s="25" t="s">
        <v>11</v>
      </c>
      <c r="K1" s="6" t="s">
        <v>15</v>
      </c>
      <c r="L1" s="6" t="s">
        <v>7</v>
      </c>
      <c r="M1" s="1" t="s">
        <v>10</v>
      </c>
      <c r="N1" s="6" t="s">
        <v>20</v>
      </c>
      <c r="O1" s="41" t="s">
        <v>21</v>
      </c>
      <c r="P1" s="6" t="s">
        <v>19</v>
      </c>
      <c r="Q1" s="1" t="s">
        <v>14</v>
      </c>
      <c r="R1" s="6" t="s">
        <v>8</v>
      </c>
      <c r="S1" s="6" t="s">
        <v>22</v>
      </c>
      <c r="T1" s="6" t="s">
        <v>25</v>
      </c>
    </row>
    <row r="2" spans="1:20" s="30" customFormat="1" ht="15" customHeight="1" x14ac:dyDescent="0.25">
      <c r="A2" s="36" t="s">
        <v>28</v>
      </c>
      <c r="B2" s="36" t="s">
        <v>31</v>
      </c>
      <c r="C2" s="37" t="s">
        <v>24</v>
      </c>
      <c r="D2" s="38" t="s">
        <v>9</v>
      </c>
      <c r="E2" s="33"/>
      <c r="F2" s="28">
        <v>43528</v>
      </c>
      <c r="G2" s="28">
        <v>43529</v>
      </c>
      <c r="H2" s="2">
        <f>IF(F2="",0,G2-F2+1)</f>
        <v>2</v>
      </c>
      <c r="I2" s="29">
        <v>2</v>
      </c>
      <c r="J2" s="2">
        <f>IF(AND(A2=A1,AND(B2=B1,D2=D1)),J1+H2,H2)</f>
        <v>2</v>
      </c>
      <c r="K2" s="23"/>
      <c r="L2" s="23"/>
      <c r="M2" s="22">
        <f>IF(OR(R2="&lt; 1 AN",R2="salaire maintenu"),H2,IF(K2="",0,L2-K2+1))</f>
        <v>0</v>
      </c>
      <c r="N2" s="45"/>
      <c r="O2" s="4">
        <f>IF(D2="AT / MP",(N2*0.962)*50%,IF(D2="Maternité",N2*0.962,IF(AND(J2&gt;60,T2="Prolongation"),"Attention 60 1ères IJSS soumises",N2*0.962)))</f>
        <v>0</v>
      </c>
      <c r="P2" s="23"/>
      <c r="Q2" s="23"/>
      <c r="R2" s="23"/>
      <c r="S2" s="31">
        <f>H2-M2</f>
        <v>2</v>
      </c>
      <c r="T2" s="29" t="s">
        <v>26</v>
      </c>
    </row>
    <row r="3" spans="1:20" ht="15" customHeight="1" x14ac:dyDescent="0.25">
      <c r="A3" s="12" t="s">
        <v>29</v>
      </c>
      <c r="B3" s="39" t="s">
        <v>32</v>
      </c>
      <c r="C3" s="18" t="s">
        <v>13</v>
      </c>
      <c r="D3" s="15" t="s">
        <v>9</v>
      </c>
      <c r="E3" s="15"/>
      <c r="F3" s="16">
        <v>43219</v>
      </c>
      <c r="G3" s="16">
        <v>43231</v>
      </c>
      <c r="H3" s="2">
        <f>IF(F3="",0,G3-F3+1)</f>
        <v>13</v>
      </c>
      <c r="I3" s="13">
        <v>2</v>
      </c>
      <c r="J3" s="2">
        <f>IF(AND(A3=A2,AND(B3=B2,D3=D2)),J2+H3,H3)</f>
        <v>13</v>
      </c>
      <c r="K3" s="24">
        <v>43219</v>
      </c>
      <c r="L3" s="24">
        <v>43229</v>
      </c>
      <c r="M3" s="22">
        <f>IF(OR(R3="&lt; 1 AN",R3="salaire maintenu"),H3,IF(K3="",0,L3-K3+1))</f>
        <v>11</v>
      </c>
      <c r="N3" s="46">
        <v>300</v>
      </c>
      <c r="O3" s="4">
        <f>IF(D3="AT / MP",(N3*0.962)*50%,IF(D3="Maternité",N3*0.962,IF(AND(J3&gt;60,T3="Prolongation"),"Attention 60 1ères IJSS soumises",N3*0.962)))</f>
        <v>288.59999999999997</v>
      </c>
      <c r="P3" s="7"/>
      <c r="Q3" s="20"/>
      <c r="R3" s="34"/>
      <c r="S3" s="31">
        <f>H3-M3</f>
        <v>2</v>
      </c>
      <c r="T3" s="35" t="s">
        <v>26</v>
      </c>
    </row>
    <row r="4" spans="1:20" ht="15" customHeight="1" x14ac:dyDescent="0.25">
      <c r="A4" s="12" t="s">
        <v>30</v>
      </c>
      <c r="B4" s="39" t="s">
        <v>33</v>
      </c>
      <c r="C4" s="18" t="s">
        <v>13</v>
      </c>
      <c r="D4" s="15" t="s">
        <v>9</v>
      </c>
      <c r="E4" s="15"/>
      <c r="F4" s="16">
        <v>43528</v>
      </c>
      <c r="G4" s="16">
        <v>43530</v>
      </c>
      <c r="H4" s="2">
        <f>IF(F4="",0,G4-F4+1)</f>
        <v>3</v>
      </c>
      <c r="I4" s="13">
        <v>3</v>
      </c>
      <c r="J4" s="2">
        <f>IF(AND(A4=A3,AND(B4=B3,D4=D3)),J3+H4,H4)</f>
        <v>3</v>
      </c>
      <c r="K4" s="24"/>
      <c r="L4" s="24"/>
      <c r="M4" s="22">
        <f>IF(OR(R4="&lt; 1 AN",R4="salaire maintenu"),H4,IF(K4="",0,L4-K4+1))</f>
        <v>3</v>
      </c>
      <c r="N4" s="47"/>
      <c r="O4" s="4">
        <f>IF(D4="AT / MP",(N4*0.962)*50%,IF(D4="Maternité",N4*0.962,IF(AND(J4&gt;60,T4="Prolongation"),"Attention 60 1ères IJSS soumises",N4*0.962)))</f>
        <v>0</v>
      </c>
      <c r="P4" s="7"/>
      <c r="Q4" s="21"/>
      <c r="R4" s="27" t="s">
        <v>23</v>
      </c>
      <c r="S4" s="31">
        <f>H4-M4</f>
        <v>0</v>
      </c>
      <c r="T4" s="35" t="s">
        <v>26</v>
      </c>
    </row>
    <row r="5" spans="1:20" ht="15" customHeight="1" x14ac:dyDescent="0.25">
      <c r="A5" s="12" t="s">
        <v>30</v>
      </c>
      <c r="B5" s="39" t="s">
        <v>33</v>
      </c>
      <c r="C5" s="18" t="s">
        <v>13</v>
      </c>
      <c r="D5" s="15" t="s">
        <v>9</v>
      </c>
      <c r="E5" s="15"/>
      <c r="F5" s="16">
        <v>43553</v>
      </c>
      <c r="G5" s="16">
        <v>43553</v>
      </c>
      <c r="H5" s="2">
        <f>IF(F5="",0,G5-F5+1)</f>
        <v>1</v>
      </c>
      <c r="I5" s="13">
        <v>1</v>
      </c>
      <c r="J5" s="2">
        <f>IF(AND(A5=A4,AND(B5=B4,D5=D4)),J4+H5,H5)</f>
        <v>4</v>
      </c>
      <c r="K5" s="24"/>
      <c r="L5" s="24"/>
      <c r="M5" s="22">
        <f>IF(OR(R5="&lt; 1 AN",R5="salaire maintenu"),H5,IF(K5="",0,L5-K5+1))</f>
        <v>1</v>
      </c>
      <c r="N5" s="47"/>
      <c r="O5" s="4">
        <f>IF(D5="AT / MP",(N5*0.962)*50%,IF(D5="Maternité",N5*0.962,IF(AND(J5&gt;60,T5="Prolongation"),"Attention 60 1ères IJSS soumises",N5*0.962)))</f>
        <v>0</v>
      </c>
      <c r="P5" s="7"/>
      <c r="Q5" s="21"/>
      <c r="R5" s="27" t="s">
        <v>23</v>
      </c>
      <c r="S5" s="31">
        <f>H5-M5</f>
        <v>0</v>
      </c>
      <c r="T5" s="35" t="s">
        <v>26</v>
      </c>
    </row>
    <row r="6" spans="1:20" ht="15" customHeight="1" x14ac:dyDescent="0.25">
      <c r="A6" s="12" t="s">
        <v>30</v>
      </c>
      <c r="B6" s="39" t="s">
        <v>33</v>
      </c>
      <c r="C6" s="18" t="s">
        <v>13</v>
      </c>
      <c r="D6" s="15" t="s">
        <v>9</v>
      </c>
      <c r="E6" s="15"/>
      <c r="F6" s="16">
        <v>43586</v>
      </c>
      <c r="G6" s="16">
        <v>43590</v>
      </c>
      <c r="H6" s="2">
        <f>IF(F6="",0,G6-F6+1)</f>
        <v>5</v>
      </c>
      <c r="I6" s="13">
        <v>3</v>
      </c>
      <c r="J6" s="2">
        <f>IF(AND(A6=A5,AND(B6=B5,D6=D5)),J5+H6,H6)</f>
        <v>9</v>
      </c>
      <c r="K6" s="24">
        <v>43586</v>
      </c>
      <c r="L6" s="24">
        <v>43590</v>
      </c>
      <c r="M6" s="22">
        <f>IF(OR(R6="&lt; 1 AN",R6="salaire maintenu"),H6,IF(K6="",0,L6-K6+1))</f>
        <v>5</v>
      </c>
      <c r="N6" s="47">
        <v>200</v>
      </c>
      <c r="O6" s="4">
        <f>IF(D6="AT / MP",(N6*0.962)*50%,IF(D6="Maternité",N6*0.962,IF(AND(J6&gt;60,T6="Prolongation"),"Attention 60 1ères IJSS soumises",N6*0.962)))</f>
        <v>192.4</v>
      </c>
      <c r="P6" s="7"/>
      <c r="Q6" s="21"/>
      <c r="R6" s="27"/>
      <c r="S6" s="31">
        <f>H6-M6</f>
        <v>0</v>
      </c>
      <c r="T6" s="35" t="s">
        <v>26</v>
      </c>
    </row>
    <row r="7" spans="1:20" ht="15" customHeight="1" x14ac:dyDescent="0.25">
      <c r="A7" s="12" t="s">
        <v>30</v>
      </c>
      <c r="B7" s="39" t="s">
        <v>33</v>
      </c>
      <c r="C7" s="18" t="s">
        <v>13</v>
      </c>
      <c r="D7" s="15" t="s">
        <v>9</v>
      </c>
      <c r="E7" s="15"/>
      <c r="F7" s="16">
        <v>43617</v>
      </c>
      <c r="G7" s="16">
        <v>43621</v>
      </c>
      <c r="H7" s="2">
        <f>IF(F7="",0,G7-F7+1)</f>
        <v>5</v>
      </c>
      <c r="I7" s="13">
        <v>3</v>
      </c>
      <c r="J7" s="2">
        <f>IF(AND(A7=A6,AND(B7=B6,D7=D6)),J6+H7,H7)</f>
        <v>14</v>
      </c>
      <c r="K7" s="24">
        <v>43617</v>
      </c>
      <c r="L7" s="24">
        <v>43621</v>
      </c>
      <c r="M7" s="22">
        <f>IF(OR(R7="&lt; 1 AN",R7="salaire maintenu"),H7,IF(K7="",0,L7-K7+1))</f>
        <v>5</v>
      </c>
      <c r="N7" s="47">
        <v>200</v>
      </c>
      <c r="O7" s="4">
        <f>IF(D7="AT / MP",(N7*0.962)*50%,IF(D7="Maternité",N7*0.962,IF(AND(J7&gt;60,T7="Prolongation"),"Attention 60 1ères IJSS soumises",N7*0.962)))</f>
        <v>192.4</v>
      </c>
      <c r="P7" s="7"/>
      <c r="Q7" s="21"/>
      <c r="R7" s="27"/>
      <c r="S7" s="31">
        <f>H7-M7</f>
        <v>0</v>
      </c>
      <c r="T7" s="35" t="s">
        <v>26</v>
      </c>
    </row>
    <row r="8" spans="1:20" ht="15" customHeight="1" x14ac:dyDescent="0.25">
      <c r="A8" s="12" t="s">
        <v>30</v>
      </c>
      <c r="B8" s="39" t="s">
        <v>33</v>
      </c>
      <c r="C8" s="18" t="s">
        <v>13</v>
      </c>
      <c r="D8" s="15" t="s">
        <v>9</v>
      </c>
      <c r="E8" s="15"/>
      <c r="F8" s="16">
        <v>43648</v>
      </c>
      <c r="G8" s="16">
        <v>43656</v>
      </c>
      <c r="H8" s="2">
        <f>IF(F8="",0,G8-F8+1)</f>
        <v>9</v>
      </c>
      <c r="I8" s="13">
        <v>3</v>
      </c>
      <c r="J8" s="2">
        <f>IF(AND(A8=A7,AND(B8=B7,D8=D7)),J7+H8,H8)</f>
        <v>23</v>
      </c>
      <c r="K8" s="24">
        <v>43648</v>
      </c>
      <c r="L8" s="24">
        <v>43656</v>
      </c>
      <c r="M8" s="22">
        <f>IF(OR(R8="&lt; 1 AN",R8="salaire maintenu"),H8,IF(K8="",0,L8-K8+1))</f>
        <v>9</v>
      </c>
      <c r="N8" s="47">
        <v>450</v>
      </c>
      <c r="O8" s="4">
        <f>IF(D8="AT / MP",(N8*0.962)*50%,IF(D8="Maternité",N8*0.962,IF(AND(J8&gt;60,T8="Prolongation"),"Attention 60 1ères IJSS soumises",N8*0.962)))</f>
        <v>432.9</v>
      </c>
      <c r="P8" s="7"/>
      <c r="Q8" s="21"/>
      <c r="R8" s="27"/>
      <c r="S8" s="31">
        <f>H8-M8</f>
        <v>0</v>
      </c>
      <c r="T8" s="35" t="s">
        <v>26</v>
      </c>
    </row>
    <row r="9" spans="1:20" ht="15" customHeight="1" x14ac:dyDescent="0.25">
      <c r="A9" s="12" t="s">
        <v>30</v>
      </c>
      <c r="B9" s="39" t="s">
        <v>33</v>
      </c>
      <c r="C9" s="18" t="s">
        <v>13</v>
      </c>
      <c r="D9" s="15" t="s">
        <v>9</v>
      </c>
      <c r="E9" s="15"/>
      <c r="F9" s="16">
        <v>43679</v>
      </c>
      <c r="G9" s="16">
        <v>43680</v>
      </c>
      <c r="H9" s="2">
        <f>IF(F9="",0,G9-F9+1)</f>
        <v>2</v>
      </c>
      <c r="I9" s="13">
        <v>2</v>
      </c>
      <c r="J9" s="2">
        <f>IF(AND(A9=A8,AND(B9=B8,D9=D8)),J8+H9,H9)</f>
        <v>25</v>
      </c>
      <c r="K9" s="24"/>
      <c r="L9" s="24"/>
      <c r="M9" s="22">
        <f>IF(OR(R9="&lt; 1 AN",R9="salaire maintenu"),H9,IF(K9="",0,L9-K9+1))</f>
        <v>2</v>
      </c>
      <c r="N9" s="47"/>
      <c r="O9" s="4">
        <f>IF(D9="AT / MP",(N9*0.962)*50%,IF(D9="Maternité",N9*0.962,IF(AND(J9&gt;60,T9="Prolongation"),"Attention 60 1ères IJSS soumises",N9*0.962)))</f>
        <v>0</v>
      </c>
      <c r="P9" s="7"/>
      <c r="Q9" s="21"/>
      <c r="R9" s="27" t="s">
        <v>23</v>
      </c>
      <c r="S9" s="31">
        <f>H9-M9</f>
        <v>0</v>
      </c>
      <c r="T9" s="35" t="s">
        <v>26</v>
      </c>
    </row>
    <row r="10" spans="1:20" ht="15" customHeight="1" x14ac:dyDescent="0.25">
      <c r="A10" s="12" t="s">
        <v>30</v>
      </c>
      <c r="B10" s="39" t="s">
        <v>33</v>
      </c>
      <c r="C10" s="18" t="s">
        <v>13</v>
      </c>
      <c r="D10" s="15" t="s">
        <v>9</v>
      </c>
      <c r="E10" s="15"/>
      <c r="F10" s="16">
        <v>43681</v>
      </c>
      <c r="G10" s="16">
        <v>43694</v>
      </c>
      <c r="H10" s="2">
        <f>IF(F10="",0,G10-F10+1)</f>
        <v>14</v>
      </c>
      <c r="I10" s="13">
        <v>3</v>
      </c>
      <c r="J10" s="2">
        <f>IF(AND(A10=A9,AND(B10=B9,D10=D9)),J9+H10,H10)</f>
        <v>39</v>
      </c>
      <c r="K10" s="24">
        <v>43681</v>
      </c>
      <c r="L10" s="24">
        <v>43694</v>
      </c>
      <c r="M10" s="22">
        <f>IF(OR(R10="&lt; 1 AN",R10="salaire maintenu"),H10,IF(K10="",0,L10-K10+1))</f>
        <v>14</v>
      </c>
      <c r="N10" s="47">
        <v>550</v>
      </c>
      <c r="O10" s="4">
        <f>IF(D10="AT / MP",(N10*0.962)*50%,IF(D10="Maternité",N10*0.962,IF(AND(J10&gt;60,T10="Prolongation"),"Attention 60 1ères IJSS soumises",N10*0.962)))</f>
        <v>529.1</v>
      </c>
      <c r="P10" s="7"/>
      <c r="Q10" s="21"/>
      <c r="R10" s="27"/>
      <c r="S10" s="31">
        <f>H10-M10</f>
        <v>0</v>
      </c>
      <c r="T10" s="35" t="s">
        <v>26</v>
      </c>
    </row>
    <row r="11" spans="1:20" ht="15" customHeight="1" x14ac:dyDescent="0.25">
      <c r="A11" s="12" t="s">
        <v>30</v>
      </c>
      <c r="B11" s="39" t="s">
        <v>33</v>
      </c>
      <c r="C11" s="18" t="s">
        <v>13</v>
      </c>
      <c r="D11" s="15" t="s">
        <v>9</v>
      </c>
      <c r="E11" s="15"/>
      <c r="F11" s="16">
        <v>43695</v>
      </c>
      <c r="G11" s="16">
        <v>43740</v>
      </c>
      <c r="H11" s="2">
        <f>IF(F11="",0,G11-F11+1)</f>
        <v>46</v>
      </c>
      <c r="I11" s="13">
        <v>0</v>
      </c>
      <c r="J11" s="2">
        <f>IF(AND(A11=A10,AND(B11=B10,D11=D10)),J10+H11,H11)</f>
        <v>85</v>
      </c>
      <c r="K11" s="24">
        <v>43695</v>
      </c>
      <c r="L11" s="24">
        <v>43740</v>
      </c>
      <c r="M11" s="22">
        <f>IF(OR(R11="&lt; 1 AN",R11="salaire maintenu"),H11,IF(K11="",0,L11-K11+1))</f>
        <v>46</v>
      </c>
      <c r="N11" s="47">
        <v>1850</v>
      </c>
      <c r="O11" s="4" t="str">
        <f t="shared" ref="O11:O12" si="0">IF(D11="AT / MP",(N11*0.962)*50%,IF(D11="Maternité",N11*0.962,IF(AND(J11&gt;60,T11="Prolongation"),"Attention 60 1ères IJSS soumises",N11*0.962)))</f>
        <v>Attention 60 1ères IJSS soumises</v>
      </c>
      <c r="P11" s="7"/>
      <c r="Q11" s="21"/>
      <c r="R11" s="27"/>
      <c r="S11" s="31">
        <f>H11-M11</f>
        <v>0</v>
      </c>
      <c r="T11" s="35" t="s">
        <v>27</v>
      </c>
    </row>
    <row r="12" spans="1:20" ht="15" customHeight="1" x14ac:dyDescent="0.25">
      <c r="A12" s="12" t="s">
        <v>30</v>
      </c>
      <c r="B12" s="39" t="s">
        <v>33</v>
      </c>
      <c r="C12" s="18" t="s">
        <v>13</v>
      </c>
      <c r="D12" s="15" t="s">
        <v>9</v>
      </c>
      <c r="E12" s="15"/>
      <c r="F12" s="16">
        <v>43741</v>
      </c>
      <c r="G12" s="16">
        <v>43745</v>
      </c>
      <c r="H12" s="2">
        <f>IF(F12="",0,G12-F12+1)</f>
        <v>5</v>
      </c>
      <c r="I12" s="13">
        <v>0</v>
      </c>
      <c r="J12" s="2">
        <f>IF(AND(A12=A11,AND(B12=B11,D12=D11)),J11+H12,H12)</f>
        <v>90</v>
      </c>
      <c r="K12" s="24">
        <v>43741</v>
      </c>
      <c r="L12" s="24">
        <v>43745</v>
      </c>
      <c r="M12" s="22">
        <f>IF(OR(R12="&lt; 1 AN",R12="salaire maintenu"),H12,IF(K12="",0,L12-K12+1))</f>
        <v>5</v>
      </c>
      <c r="N12" s="47">
        <v>200</v>
      </c>
      <c r="O12" s="4" t="str">
        <f t="shared" si="0"/>
        <v>Attention 60 1ères IJSS soumises</v>
      </c>
      <c r="P12" s="7"/>
      <c r="Q12" s="21"/>
      <c r="R12" s="27"/>
      <c r="S12" s="31">
        <f>H12-M12</f>
        <v>0</v>
      </c>
      <c r="T12" s="35" t="s">
        <v>27</v>
      </c>
    </row>
    <row r="13" spans="1:20" ht="24.95" customHeight="1" x14ac:dyDescent="0.25">
      <c r="F13" s="49"/>
      <c r="G13" s="49"/>
      <c r="O13" s="5" t="s">
        <v>36</v>
      </c>
    </row>
    <row r="14" spans="1:20" ht="24.95" customHeight="1" x14ac:dyDescent="0.25">
      <c r="O14" s="5" t="s">
        <v>37</v>
      </c>
    </row>
    <row r="15" spans="1:20" ht="24.95" customHeight="1" x14ac:dyDescent="0.25">
      <c r="O15" s="5" t="s">
        <v>38</v>
      </c>
    </row>
    <row r="16" spans="1:20" ht="24.95" customHeight="1" x14ac:dyDescent="0.25">
      <c r="O16" s="5" t="s">
        <v>39</v>
      </c>
    </row>
  </sheetData>
  <sheetProtection formatCells="0" formatColumns="0" formatRows="0" insertColumns="0" insertRows="0" deleteRows="0" sort="0" autoFilter="0"/>
  <autoFilter ref="A1:S12">
    <sortState ref="A2:S12">
      <sortCondition ref="A1:A12"/>
    </sortState>
  </autoFilter>
  <dataConsolidate/>
  <conditionalFormatting sqref="J2:J12">
    <cfRule type="cellIs" dxfId="1" priority="28" operator="greaterThanOrEqual">
      <formula>91</formula>
    </cfRule>
    <cfRule type="cellIs" dxfId="0" priority="29" operator="between">
      <formula>61</formula>
      <formula>90</formula>
    </cfRule>
  </conditionalFormatting>
  <printOptions horizontalCentered="1" verticalCentered="1"/>
  <pageMargins left="0" right="0" top="0" bottom="0" header="0" footer="0"/>
  <pageSetup paperSize="9" scale="57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Liste!$A$2:$A$3</xm:f>
          </x14:formula1>
          <xm:sqref>D3:D12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4" sqref="B4"/>
    </sheetView>
  </sheetViews>
  <sheetFormatPr baseColWidth="10" defaultColWidth="11.42578125" defaultRowHeight="15.75" x14ac:dyDescent="0.25"/>
  <cols>
    <col min="1" max="2" width="11.42578125" style="40"/>
    <col min="3" max="3" width="13.42578125" style="40" customWidth="1"/>
    <col min="4" max="4" width="11.42578125" style="40"/>
    <col min="5" max="5" width="113.85546875" style="40" bestFit="1" customWidth="1"/>
    <col min="6" max="6" width="52.42578125" style="40" bestFit="1" customWidth="1"/>
    <col min="7" max="16384" width="11.42578125" style="40"/>
  </cols>
  <sheetData>
    <row r="1" spans="1:5" x14ac:dyDescent="0.25">
      <c r="B1" s="42" t="s">
        <v>26</v>
      </c>
      <c r="C1" s="42" t="s">
        <v>27</v>
      </c>
    </row>
    <row r="2" spans="1:5" x14ac:dyDescent="0.25">
      <c r="A2" s="40" t="s">
        <v>17</v>
      </c>
      <c r="B2" s="43">
        <f>0.962*50%</f>
        <v>0.48099999999999998</v>
      </c>
      <c r="C2" s="43">
        <f>0.962*50%</f>
        <v>0.48099999999999998</v>
      </c>
      <c r="E2" s="44" t="s">
        <v>35</v>
      </c>
    </row>
    <row r="3" spans="1:5" x14ac:dyDescent="0.25">
      <c r="A3" s="40" t="s">
        <v>16</v>
      </c>
      <c r="B3" s="43">
        <v>0.96199999999999997</v>
      </c>
      <c r="C3" s="43">
        <v>0.96199999999999997</v>
      </c>
      <c r="E3" s="44" t="s">
        <v>34</v>
      </c>
    </row>
    <row r="4" spans="1:5" x14ac:dyDescent="0.25">
      <c r="A4" s="40" t="s">
        <v>9</v>
      </c>
      <c r="B4" s="43">
        <v>0.96199999999999997</v>
      </c>
      <c r="C4" s="43">
        <v>0.96199999999999997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2019</vt:lpstr>
      <vt:lpstr>Liste</vt:lpstr>
      <vt:lpstr>'2019'!Impression_des_titres</vt:lpstr>
      <vt:lpstr>'2019'!Zone_d_impression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2019-05-23T06:55:57Z</dcterms:modified>
</cp:coreProperties>
</file>