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hidePivotFieldList="1"/>
  <bookViews>
    <workbookView xWindow="0" yWindow="0" windowWidth="19200" windowHeight="5790" activeTab="3"/>
  </bookViews>
  <sheets>
    <sheet name="rdv2017" sheetId="1" r:id="rId1"/>
    <sheet name="rdv2016" sheetId="11" r:id="rId2"/>
    <sheet name="RDV EQUIPE" sheetId="5" r:id="rId3"/>
    <sheet name="Extract" sheetId="12" r:id="rId4"/>
  </sheets>
  <definedNames>
    <definedName name="feuilles">'RDV EQUIPE'!$T$1:$T$2</definedName>
  </definedNames>
  <calcPr calcId="124519"/>
</workbook>
</file>

<file path=xl/calcChain.xml><?xml version="1.0" encoding="utf-8"?>
<calcChain xmlns="http://schemas.openxmlformats.org/spreadsheetml/2006/main">
  <c r="E7" i="5"/>
  <c r="E24" s="1"/>
  <c r="J3" i="11"/>
  <c r="J2"/>
  <c r="J218" i="1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O8" i="5"/>
  <c r="N8"/>
  <c r="M8"/>
  <c r="L8"/>
  <c r="K8"/>
  <c r="J8"/>
  <c r="I8"/>
  <c r="H8"/>
  <c r="G8"/>
  <c r="F8"/>
  <c r="E8"/>
  <c r="O7"/>
  <c r="N7"/>
  <c r="M7"/>
  <c r="L7"/>
  <c r="K7"/>
  <c r="J7"/>
  <c r="I7"/>
  <c r="H7"/>
  <c r="G7"/>
  <c r="F7"/>
  <c r="O6"/>
  <c r="N6"/>
  <c r="M6"/>
  <c r="L6"/>
  <c r="K6"/>
  <c r="J6"/>
  <c r="I6"/>
  <c r="H6"/>
  <c r="G6"/>
  <c r="F6"/>
  <c r="E6"/>
  <c r="O5"/>
  <c r="N5"/>
  <c r="M5"/>
  <c r="L5"/>
  <c r="K5"/>
  <c r="J5"/>
  <c r="I5"/>
  <c r="H5"/>
  <c r="G5"/>
  <c r="F5"/>
  <c r="E5"/>
  <c r="D5"/>
  <c r="O4"/>
  <c r="N4"/>
  <c r="M4"/>
  <c r="L4"/>
  <c r="K4"/>
  <c r="J4"/>
  <c r="I4"/>
  <c r="H4"/>
  <c r="G4"/>
  <c r="F4"/>
  <c r="E4"/>
  <c r="D4"/>
  <c r="O3"/>
  <c r="N3"/>
  <c r="M3"/>
  <c r="M20" s="1"/>
  <c r="L3"/>
  <c r="K3"/>
  <c r="J3"/>
  <c r="I3"/>
  <c r="H3"/>
  <c r="H20" s="1"/>
  <c r="G3"/>
  <c r="F3"/>
  <c r="E3"/>
  <c r="D3"/>
  <c r="O15"/>
  <c r="O25" s="1"/>
  <c r="N15"/>
  <c r="N25" s="1"/>
  <c r="M15"/>
  <c r="M25" s="1"/>
  <c r="L15"/>
  <c r="K15"/>
  <c r="K25"/>
  <c r="J15"/>
  <c r="J25"/>
  <c r="I15"/>
  <c r="I25"/>
  <c r="H15"/>
  <c r="H25"/>
  <c r="G15"/>
  <c r="G25"/>
  <c r="F15"/>
  <c r="F25"/>
  <c r="E15"/>
  <c r="E25"/>
  <c r="D15"/>
  <c r="O14"/>
  <c r="O24" s="1"/>
  <c r="N14"/>
  <c r="N24" s="1"/>
  <c r="M14"/>
  <c r="M24" s="1"/>
  <c r="L14"/>
  <c r="L24" s="1"/>
  <c r="K14"/>
  <c r="K24" s="1"/>
  <c r="J14"/>
  <c r="I14"/>
  <c r="I24"/>
  <c r="H14"/>
  <c r="G14"/>
  <c r="G24" s="1"/>
  <c r="F14"/>
  <c r="F24" s="1"/>
  <c r="E14"/>
  <c r="D14"/>
  <c r="O13"/>
  <c r="O23" s="1"/>
  <c r="N13"/>
  <c r="N23" s="1"/>
  <c r="M13"/>
  <c r="M23" s="1"/>
  <c r="L13"/>
  <c r="L23" s="1"/>
  <c r="K13"/>
  <c r="J13"/>
  <c r="J23"/>
  <c r="H13"/>
  <c r="H23"/>
  <c r="G13"/>
  <c r="F13"/>
  <c r="F23" s="1"/>
  <c r="E13"/>
  <c r="E23" s="1"/>
  <c r="D13"/>
  <c r="O12"/>
  <c r="O22"/>
  <c r="N12"/>
  <c r="N22"/>
  <c r="M12"/>
  <c r="L12"/>
  <c r="L22" s="1"/>
  <c r="K12"/>
  <c r="K22" s="1"/>
  <c r="J12"/>
  <c r="J22" s="1"/>
  <c r="I12"/>
  <c r="I22" s="1"/>
  <c r="H12"/>
  <c r="G12"/>
  <c r="G22"/>
  <c r="F12"/>
  <c r="F22"/>
  <c r="E12"/>
  <c r="E22"/>
  <c r="D12"/>
  <c r="D22"/>
  <c r="P22" s="1"/>
  <c r="O11"/>
  <c r="O21" s="1"/>
  <c r="N11"/>
  <c r="N21" s="1"/>
  <c r="M11"/>
  <c r="M21" s="1"/>
  <c r="L11"/>
  <c r="L21" s="1"/>
  <c r="K11"/>
  <c r="J11"/>
  <c r="I11"/>
  <c r="I21" s="1"/>
  <c r="H11"/>
  <c r="H21" s="1"/>
  <c r="G11"/>
  <c r="G21" s="1"/>
  <c r="F11"/>
  <c r="F21" s="1"/>
  <c r="E11"/>
  <c r="E21" s="1"/>
  <c r="D11"/>
  <c r="D21" s="1"/>
  <c r="P21" s="1"/>
  <c r="Q20" s="1"/>
  <c r="O10"/>
  <c r="O20"/>
  <c r="N10"/>
  <c r="N20" s="1"/>
  <c r="M10"/>
  <c r="L10"/>
  <c r="L20" s="1"/>
  <c r="K10"/>
  <c r="K20" s="1"/>
  <c r="J10"/>
  <c r="J20" s="1"/>
  <c r="I10"/>
  <c r="I20" s="1"/>
  <c r="H10"/>
  <c r="G10"/>
  <c r="G20"/>
  <c r="F10"/>
  <c r="E10"/>
  <c r="E20" s="1"/>
  <c r="D10"/>
  <c r="D20" s="1"/>
  <c r="P20" s="1"/>
  <c r="K23"/>
  <c r="H24"/>
  <c r="M22"/>
  <c r="P4"/>
  <c r="J21"/>
  <c r="F20"/>
  <c r="P5"/>
  <c r="L25"/>
  <c r="H22"/>
  <c r="K21"/>
  <c r="J24"/>
  <c r="G23"/>
  <c r="P14"/>
  <c r="P15"/>
  <c r="P12"/>
  <c r="P11"/>
  <c r="P3"/>
  <c r="D7"/>
  <c r="D6"/>
  <c r="I13"/>
  <c r="D8"/>
  <c r="P10" l="1"/>
  <c r="D23"/>
  <c r="P23" s="1"/>
  <c r="Q23" s="1"/>
  <c r="P6"/>
  <c r="P13"/>
  <c r="I23"/>
  <c r="D25"/>
  <c r="P25" s="1"/>
  <c r="Q25" s="1"/>
  <c r="P8"/>
  <c r="P7"/>
  <c r="D24"/>
  <c r="P24" s="1"/>
  <c r="Q24" s="1"/>
</calcChain>
</file>

<file path=xl/sharedStrings.xml><?xml version="1.0" encoding="utf-8"?>
<sst xmlns="http://schemas.openxmlformats.org/spreadsheetml/2006/main" count="711" uniqueCount="46">
  <si>
    <t>R1-david-sylvain-Autre</t>
  </si>
  <si>
    <t>R1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</si>
  <si>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</si>
  <si>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</si>
  <si>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</si>
  <si>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</si>
  <si>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</si>
  <si>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</si>
  <si>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</si>
  <si>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</si>
  <si>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</si>
  <si>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</si>
  <si>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</si>
  <si>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</si>
  <si>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TOTAL</t>
  </si>
  <si>
    <t>Télépro R1</t>
  </si>
  <si>
    <t>Ventes</t>
  </si>
  <si>
    <t>Ventes/Télépro R1</t>
  </si>
  <si>
    <t>Ventes/R1</t>
  </si>
  <si>
    <t>VENTES</t>
  </si>
  <si>
    <t>TOTAL RDV</t>
  </si>
  <si>
    <t>Ventes/Télépro</t>
  </si>
  <si>
    <t xml:space="preserve"> Télépro R1</t>
  </si>
  <si>
    <t>transfo</t>
  </si>
  <si>
    <t xml:space="preserve">Valérie </t>
  </si>
  <si>
    <t>valérie</t>
  </si>
  <si>
    <t>Valérie</t>
  </si>
  <si>
    <t>Jean DUPONT</t>
  </si>
  <si>
    <t>Kévin DURAND</t>
  </si>
  <si>
    <t xml:space="preserve"> Date rdv</t>
  </si>
  <si>
    <t xml:space="preserve"> Créé par</t>
  </si>
  <si>
    <t>commercial</t>
  </si>
  <si>
    <t xml:space="preserve">R1- </t>
  </si>
  <si>
    <t xml:space="preserve">Telepro R1- </t>
  </si>
  <si>
    <t>Telepro R1-</t>
  </si>
  <si>
    <t>R1-</t>
  </si>
  <si>
    <t xml:space="preserve">Valérie  </t>
  </si>
  <si>
    <t>Date vente</t>
  </si>
  <si>
    <t>Date rdv</t>
  </si>
  <si>
    <t>produit</t>
  </si>
  <si>
    <t>rdv2017</t>
  </si>
  <si>
    <t>rdv2016</t>
  </si>
  <si>
    <t>Mois</t>
  </si>
  <si>
    <t>feuilles</t>
  </si>
  <si>
    <t>kévin DURAND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</si>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</sst>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dd\-mm\-yyyy"/>
  </numFmts>
  <fonts count="6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rgb="FF333333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ck">
        <color theme="8" tint="-0.24994659260841701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ck">
        <color theme="8" tint="-0.24994659260841701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</borders>
  <cellStyleXfs count="1">
    <xf numFmtId="0" fontId="0" fillId="0" borderId="0" applyFill="0" applyProtection="0"/>
  </cellStyleXfs>
  <cellXfs count="38">
    <xf numFmtId="0" fontId="0" fillId="0" borderId="0" xfId="0" applyFill="1" applyProtection="1"/>
    <xf numFmtId="0" fontId="3" fillId="0" borderId="0" xfId="0" applyFont="1" applyFill="1" applyProtection="1"/>
    <xf numFmtId="164" fontId="0" fillId="0" borderId="0" xfId="0" applyNumberFormat="1" applyFill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2" fillId="3" borderId="0" xfId="0" applyFont="1" applyFill="1" applyProtection="1"/>
    <xf numFmtId="0" fontId="0" fillId="3" borderId="0" xfId="0" applyFill="1" applyProtection="1"/>
    <xf numFmtId="0" fontId="3" fillId="3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4" borderId="0" xfId="0" applyFont="1" applyFill="1" applyProtection="1"/>
    <xf numFmtId="0" fontId="4" fillId="4" borderId="0" xfId="0" applyFont="1" applyFill="1" applyProtection="1"/>
    <xf numFmtId="0" fontId="2" fillId="5" borderId="0" xfId="0" applyFont="1" applyFill="1" applyProtection="1"/>
    <xf numFmtId="2" fontId="4" fillId="0" borderId="0" xfId="0" applyNumberFormat="1" applyFont="1" applyFill="1" applyProtection="1"/>
    <xf numFmtId="2" fontId="2" fillId="0" borderId="0" xfId="0" applyNumberFormat="1" applyFont="1" applyFill="1" applyProtection="1"/>
    <xf numFmtId="0" fontId="0" fillId="0" borderId="0" xfId="0" applyFill="1" applyBorder="1" applyProtection="1"/>
    <xf numFmtId="0" fontId="4" fillId="0" borderId="0" xfId="0" applyFont="1" applyFill="1" applyBorder="1" applyProtection="1"/>
    <xf numFmtId="0" fontId="4" fillId="0" borderId="1" xfId="0" applyFont="1" applyFill="1" applyBorder="1" applyProtection="1"/>
    <xf numFmtId="0" fontId="4" fillId="0" borderId="2" xfId="0" applyFont="1" applyFill="1" applyBorder="1" applyProtection="1"/>
    <xf numFmtId="0" fontId="4" fillId="0" borderId="3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4" fillId="0" borderId="4" xfId="0" applyFont="1" applyFill="1" applyBorder="1" applyProtection="1"/>
    <xf numFmtId="0" fontId="4" fillId="0" borderId="5" xfId="0" applyFont="1" applyFill="1" applyBorder="1" applyProtection="1"/>
    <xf numFmtId="0" fontId="2" fillId="0" borderId="6" xfId="0" applyFont="1" applyFill="1" applyBorder="1" applyProtection="1"/>
    <xf numFmtId="0" fontId="0" fillId="0" borderId="7" xfId="0" applyFill="1" applyBorder="1" applyProtection="1"/>
    <xf numFmtId="0" fontId="2" fillId="0" borderId="8" xfId="0" applyFont="1" applyFill="1" applyBorder="1" applyProtection="1"/>
    <xf numFmtId="0" fontId="4" fillId="6" borderId="0" xfId="0" applyFont="1" applyFill="1" applyAlignment="1" applyProtection="1">
      <alignment horizontal="center"/>
    </xf>
    <xf numFmtId="0" fontId="4" fillId="2" borderId="0" xfId="0" applyFont="1" applyFill="1" applyAlignment="1" applyProtection="1">
      <alignment vertical="center"/>
    </xf>
    <xf numFmtId="164" fontId="4" fillId="2" borderId="0" xfId="0" applyNumberFormat="1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2" borderId="0" xfId="0" applyFont="1" applyFill="1" applyAlignment="1" applyProtection="1">
      <alignment vertical="center"/>
    </xf>
    <xf numFmtId="0" fontId="1" fillId="2" borderId="0" xfId="0" applyFont="1" applyFill="1" applyAlignment="1" applyProtection="1">
      <alignment horizontal="center" vertical="center"/>
    </xf>
    <xf numFmtId="16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5" fillId="0" borderId="0" xfId="0" applyFont="1" applyFill="1" applyProtection="1"/>
    <xf numFmtId="164" fontId="4" fillId="2" borderId="0" xfId="0" applyNumberFormat="1" applyFont="1" applyFill="1" applyAlignment="1" applyProtection="1">
      <alignment horizontal="center" vertical="center"/>
    </xf>
    <xf numFmtId="14" fontId="0" fillId="0" borderId="0" xfId="0" applyNumberForma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1E0F7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218"/>
  <sheetViews>
    <sheetView showRuler="0" workbookViewId="0"/>
  </sheetViews>
  <sheetFormatPr baseColWidth="10" defaultColWidth="8.85546875" defaultRowHeight="15"/>
  <cols>
    <col min="1" max="1" width="15.7109375" customWidth="1"/>
    <col min="2" max="2" width="14.7109375" customWidth="1"/>
    <col min="3" max="3" width="17" style="2" customWidth="1"/>
    <col min="4" max="4" width="14.28515625" customWidth="1"/>
    <col min="5" max="5" width="13.28515625" customWidth="1"/>
    <col min="6" max="6" width="11.85546875" customWidth="1"/>
    <col min="7" max="7" width="11.7109375" customWidth="1"/>
    <col min="8" max="8" width="13.28515625" customWidth="1"/>
    <col min="9" max="9" width="10.7109375" style="2" bestFit="1" customWidth="1"/>
    <col min="10" max="10" width="5.42578125" bestFit="1" customWidth="1"/>
  </cols>
  <sheetData>
    <row r="1" spans="1:10" s="30" customFormat="1" ht="19.899999999999999" customHeight="1">
      <c r="A1" s="28" t="s">
        <v>31</v>
      </c>
      <c r="B1" s="28" t="s">
        <v>30</v>
      </c>
      <c r="C1" s="29" t="s">
        <v>29</v>
      </c>
      <c r="D1" s="28" t="s">
        <v>39</v>
      </c>
      <c r="E1" s="28"/>
      <c r="F1" s="28"/>
      <c r="G1" s="28"/>
      <c r="H1" s="28"/>
      <c r="I1" s="29" t="s">
        <v>37</v>
      </c>
      <c r="J1" s="36" t="s">
        <v>42</v>
      </c>
    </row>
    <row r="2" spans="1:10" ht="19.899999999999999" customHeight="1">
      <c r="A2" s="3" t="s">
        <v>27</v>
      </c>
      <c r="B2" t="s">
        <v>27</v>
      </c>
      <c r="C2" s="2">
        <v>42751</v>
      </c>
      <c r="D2" t="s">
        <v>32</v>
      </c>
      <c r="H2" s="14"/>
      <c r="J2" s="34" t="str">
        <f>IF(I2="","",MONTH(I2))</f>
        <v/>
      </c>
    </row>
    <row r="3" spans="1:10" ht="19.899999999999999" customHeight="1">
      <c r="A3" s="3" t="s">
        <v>27</v>
      </c>
      <c r="B3" t="s">
        <v>27</v>
      </c>
      <c r="C3" s="2">
        <v>42738</v>
      </c>
      <c r="D3" t="s">
        <v>32</v>
      </c>
      <c r="H3" s="14"/>
      <c r="J3" s="34" t="str">
        <f t="shared" ref="J3:J66" si="0">IF(I3="","",MONTH(I3))</f>
        <v/>
      </c>
    </row>
    <row r="4" spans="1:10" ht="19.899999999999999" customHeight="1">
      <c r="A4" s="3" t="s">
        <v>27</v>
      </c>
      <c r="B4" t="s">
        <v>24</v>
      </c>
      <c r="C4" s="2">
        <v>42746</v>
      </c>
      <c r="D4" t="s">
        <v>33</v>
      </c>
      <c r="H4" s="2"/>
      <c r="J4" s="34" t="str">
        <f t="shared" si="0"/>
        <v/>
      </c>
    </row>
    <row r="5" spans="1:10" ht="19.899999999999999" customHeight="1">
      <c r="A5" s="3" t="s">
        <v>27</v>
      </c>
      <c r="B5" t="s">
        <v>25</v>
      </c>
      <c r="C5" s="2">
        <v>42753</v>
      </c>
      <c r="D5" t="s">
        <v>33</v>
      </c>
      <c r="H5" s="2"/>
      <c r="J5" s="34" t="str">
        <f t="shared" si="0"/>
        <v/>
      </c>
    </row>
    <row r="6" spans="1:10" ht="19.899999999999999" customHeight="1">
      <c r="A6" s="3" t="s">
        <v>27</v>
      </c>
      <c r="B6" t="s">
        <v>25</v>
      </c>
      <c r="C6" s="2">
        <v>42745</v>
      </c>
      <c r="D6" t="s">
        <v>33</v>
      </c>
      <c r="H6" s="2"/>
      <c r="J6" s="34" t="str">
        <f t="shared" si="0"/>
        <v/>
      </c>
    </row>
    <row r="7" spans="1:10" ht="19.899999999999999" customHeight="1">
      <c r="A7" s="3" t="s">
        <v>27</v>
      </c>
      <c r="B7" t="s">
        <v>25</v>
      </c>
      <c r="C7" s="2">
        <v>42748</v>
      </c>
      <c r="D7" t="s">
        <v>33</v>
      </c>
      <c r="H7" s="2"/>
      <c r="J7" s="34" t="str">
        <f t="shared" si="0"/>
        <v/>
      </c>
    </row>
    <row r="8" spans="1:10" ht="19.899999999999999" customHeight="1">
      <c r="A8" s="3" t="s">
        <v>27</v>
      </c>
      <c r="B8" t="s">
        <v>25</v>
      </c>
      <c r="C8" s="2">
        <v>42746</v>
      </c>
      <c r="D8" t="s">
        <v>33</v>
      </c>
      <c r="H8" s="2"/>
      <c r="J8" s="34" t="str">
        <f t="shared" si="0"/>
        <v/>
      </c>
    </row>
    <row r="9" spans="1:10" ht="19.899999999999999" customHeight="1">
      <c r="A9" s="3" t="s">
        <v>27</v>
      </c>
      <c r="B9" t="s">
        <v>25</v>
      </c>
      <c r="C9" s="2">
        <v>42742</v>
      </c>
      <c r="D9" t="s">
        <v>33</v>
      </c>
      <c r="H9" s="2"/>
      <c r="J9" s="34" t="str">
        <f t="shared" si="0"/>
        <v/>
      </c>
    </row>
    <row r="10" spans="1:10" ht="19.899999999999999" customHeight="1">
      <c r="A10" s="3" t="s">
        <v>27</v>
      </c>
      <c r="B10" t="s">
        <v>25</v>
      </c>
      <c r="C10" s="2">
        <v>42742</v>
      </c>
      <c r="D10" t="s">
        <v>33</v>
      </c>
      <c r="H10" s="2"/>
      <c r="J10" s="34" t="str">
        <f t="shared" si="0"/>
        <v/>
      </c>
    </row>
    <row r="11" spans="1:10" ht="19.899999999999999" customHeight="1">
      <c r="A11" s="3" t="s">
        <v>27</v>
      </c>
      <c r="B11" t="s">
        <v>27</v>
      </c>
      <c r="C11" s="2">
        <v>42737</v>
      </c>
      <c r="D11" t="s">
        <v>32</v>
      </c>
      <c r="H11" s="2"/>
      <c r="J11" s="34" t="str">
        <f t="shared" si="0"/>
        <v/>
      </c>
    </row>
    <row r="12" spans="1:10" ht="19.899999999999999" customHeight="1">
      <c r="A12" s="3" t="s">
        <v>27</v>
      </c>
      <c r="B12" t="s">
        <v>26</v>
      </c>
      <c r="C12" s="2">
        <v>42760</v>
      </c>
      <c r="D12" t="s">
        <v>33</v>
      </c>
      <c r="H12" s="2"/>
      <c r="J12" s="34" t="str">
        <f t="shared" si="0"/>
        <v/>
      </c>
    </row>
    <row r="13" spans="1:10" ht="19.899999999999999" customHeight="1">
      <c r="A13" s="3" t="s">
        <v>27</v>
      </c>
      <c r="B13" t="s">
        <v>26</v>
      </c>
      <c r="C13" s="2">
        <v>42753</v>
      </c>
      <c r="D13" t="s">
        <v>33</v>
      </c>
      <c r="H13" s="2"/>
      <c r="J13" s="34" t="str">
        <f t="shared" si="0"/>
        <v/>
      </c>
    </row>
    <row r="14" spans="1:10" ht="19.899999999999999" customHeight="1">
      <c r="A14" s="3" t="s">
        <v>27</v>
      </c>
      <c r="B14" t="s">
        <v>26</v>
      </c>
      <c r="C14" s="2">
        <v>42756</v>
      </c>
      <c r="D14" t="s">
        <v>33</v>
      </c>
      <c r="H14" s="2"/>
      <c r="J14" s="34" t="str">
        <f t="shared" si="0"/>
        <v/>
      </c>
    </row>
    <row r="15" spans="1:10" ht="19.899999999999999" customHeight="1">
      <c r="A15" s="3" t="s">
        <v>27</v>
      </c>
      <c r="B15" t="s">
        <v>26</v>
      </c>
      <c r="C15" s="2">
        <v>42739</v>
      </c>
      <c r="D15" t="s">
        <v>33</v>
      </c>
      <c r="H15" s="2"/>
      <c r="J15" s="34" t="str">
        <f t="shared" si="0"/>
        <v/>
      </c>
    </row>
    <row r="16" spans="1:10" ht="19.899999999999999" customHeight="1">
      <c r="A16" s="3" t="s">
        <v>27</v>
      </c>
      <c r="B16" t="s">
        <v>26</v>
      </c>
      <c r="C16" s="2">
        <v>42773</v>
      </c>
      <c r="D16" t="s">
        <v>33</v>
      </c>
      <c r="H16" s="2"/>
      <c r="J16" s="34" t="str">
        <f t="shared" si="0"/>
        <v/>
      </c>
    </row>
    <row r="17" spans="1:10" ht="19.899999999999999" customHeight="1">
      <c r="A17" s="3" t="s">
        <v>27</v>
      </c>
      <c r="B17" t="s">
        <v>26</v>
      </c>
      <c r="C17" s="2">
        <v>42781</v>
      </c>
      <c r="D17" t="s">
        <v>33</v>
      </c>
      <c r="H17" s="2"/>
      <c r="J17" s="34" t="str">
        <f t="shared" si="0"/>
        <v/>
      </c>
    </row>
    <row r="18" spans="1:10" ht="19.899999999999999" customHeight="1">
      <c r="A18" s="3" t="s">
        <v>27</v>
      </c>
      <c r="B18" t="s">
        <v>26</v>
      </c>
      <c r="C18" s="2">
        <v>42770</v>
      </c>
      <c r="D18" t="s">
        <v>33</v>
      </c>
      <c r="H18" s="2"/>
      <c r="I18" s="2">
        <v>42794</v>
      </c>
      <c r="J18" s="34">
        <f t="shared" si="0"/>
        <v>2</v>
      </c>
    </row>
    <row r="19" spans="1:10" ht="19.899999999999999" customHeight="1">
      <c r="A19" s="3" t="s">
        <v>27</v>
      </c>
      <c r="B19" t="s">
        <v>26</v>
      </c>
      <c r="C19" s="2">
        <v>42770</v>
      </c>
      <c r="D19" t="s">
        <v>33</v>
      </c>
      <c r="H19" s="2"/>
      <c r="J19" s="34" t="str">
        <f t="shared" si="0"/>
        <v/>
      </c>
    </row>
    <row r="20" spans="1:10" ht="19.899999999999999" customHeight="1">
      <c r="A20" s="3" t="s">
        <v>27</v>
      </c>
      <c r="B20" t="s">
        <v>26</v>
      </c>
      <c r="C20" s="2">
        <v>42780</v>
      </c>
      <c r="D20" t="s">
        <v>33</v>
      </c>
      <c r="H20" s="2"/>
      <c r="J20" s="34" t="str">
        <f t="shared" si="0"/>
        <v/>
      </c>
    </row>
    <row r="21" spans="1:10" ht="19.899999999999999" customHeight="1">
      <c r="A21" s="3" t="s">
        <v>27</v>
      </c>
      <c r="B21" t="s">
        <v>26</v>
      </c>
      <c r="C21" s="2">
        <v>42767</v>
      </c>
      <c r="D21" t="s">
        <v>33</v>
      </c>
      <c r="H21" s="2"/>
      <c r="J21" s="34" t="str">
        <f t="shared" si="0"/>
        <v/>
      </c>
    </row>
    <row r="22" spans="1:10" ht="19.899999999999999" customHeight="1">
      <c r="A22" s="3" t="s">
        <v>27</v>
      </c>
      <c r="B22" t="s">
        <v>26</v>
      </c>
      <c r="C22" s="2">
        <v>42784</v>
      </c>
      <c r="D22" t="s">
        <v>33</v>
      </c>
      <c r="H22" s="2"/>
      <c r="J22" s="34" t="str">
        <f t="shared" si="0"/>
        <v/>
      </c>
    </row>
    <row r="23" spans="1:10" ht="19.899999999999999" customHeight="1">
      <c r="A23" s="3" t="s">
        <v>27</v>
      </c>
      <c r="B23" t="s">
        <v>27</v>
      </c>
      <c r="C23" s="2">
        <v>42782</v>
      </c>
      <c r="D23" t="s">
        <v>32</v>
      </c>
      <c r="H23" s="2"/>
      <c r="J23" s="34" t="str">
        <f t="shared" si="0"/>
        <v/>
      </c>
    </row>
    <row r="24" spans="1:10" ht="19.899999999999999" customHeight="1">
      <c r="A24" s="3" t="s">
        <v>27</v>
      </c>
      <c r="B24" t="s">
        <v>26</v>
      </c>
      <c r="C24" s="2">
        <v>42776</v>
      </c>
      <c r="D24" t="s">
        <v>34</v>
      </c>
      <c r="H24" s="2"/>
      <c r="J24" s="34" t="str">
        <f t="shared" si="0"/>
        <v/>
      </c>
    </row>
    <row r="25" spans="1:10" ht="19.899999999999999" customHeight="1">
      <c r="A25" s="3" t="s">
        <v>27</v>
      </c>
      <c r="B25" t="s">
        <v>26</v>
      </c>
      <c r="C25" s="2">
        <v>42780</v>
      </c>
      <c r="D25" t="s">
        <v>33</v>
      </c>
      <c r="H25" s="2"/>
      <c r="J25" s="34" t="str">
        <f t="shared" si="0"/>
        <v/>
      </c>
    </row>
    <row r="26" spans="1:10" ht="19.899999999999999" customHeight="1">
      <c r="A26" s="3" t="s">
        <v>27</v>
      </c>
      <c r="B26" t="s">
        <v>27</v>
      </c>
      <c r="C26" s="2">
        <v>42774</v>
      </c>
      <c r="D26" t="s">
        <v>34</v>
      </c>
      <c r="H26" s="2"/>
      <c r="J26" s="34" t="str">
        <f t="shared" si="0"/>
        <v/>
      </c>
    </row>
    <row r="27" spans="1:10" ht="19.899999999999999" customHeight="1">
      <c r="A27" s="3" t="s">
        <v>27</v>
      </c>
      <c r="B27" t="s">
        <v>26</v>
      </c>
      <c r="C27" s="2">
        <v>42781</v>
      </c>
      <c r="D27" t="s">
        <v>33</v>
      </c>
      <c r="H27" s="2"/>
      <c r="J27" s="34" t="str">
        <f t="shared" si="0"/>
        <v/>
      </c>
    </row>
    <row r="28" spans="1:10" ht="19.899999999999999" customHeight="1">
      <c r="A28" s="3" t="s">
        <v>27</v>
      </c>
      <c r="B28" t="s">
        <v>27</v>
      </c>
      <c r="C28" s="2">
        <v>42770</v>
      </c>
      <c r="D28" t="s">
        <v>34</v>
      </c>
      <c r="H28" s="2"/>
      <c r="J28" s="34" t="str">
        <f t="shared" si="0"/>
        <v/>
      </c>
    </row>
    <row r="29" spans="1:10" ht="19.899999999999999" customHeight="1">
      <c r="A29" s="3" t="s">
        <v>27</v>
      </c>
      <c r="B29" t="s">
        <v>26</v>
      </c>
      <c r="C29" s="2">
        <v>42770</v>
      </c>
      <c r="D29" t="s">
        <v>33</v>
      </c>
      <c r="H29" s="2"/>
      <c r="J29" s="34" t="str">
        <f t="shared" si="0"/>
        <v/>
      </c>
    </row>
    <row r="30" spans="1:10" ht="19.899999999999999" customHeight="1">
      <c r="A30" s="3" t="s">
        <v>27</v>
      </c>
      <c r="B30" t="s">
        <v>26</v>
      </c>
      <c r="C30" s="2">
        <v>42815</v>
      </c>
      <c r="D30" t="s">
        <v>34</v>
      </c>
      <c r="H30" s="2"/>
      <c r="J30" s="34" t="str">
        <f t="shared" si="0"/>
        <v/>
      </c>
    </row>
    <row r="31" spans="1:10" ht="19.899999999999999" customHeight="1">
      <c r="A31" s="3" t="s">
        <v>27</v>
      </c>
      <c r="B31" t="s">
        <v>27</v>
      </c>
      <c r="C31" s="2">
        <v>42821</v>
      </c>
      <c r="D31" t="s">
        <v>34</v>
      </c>
      <c r="H31" s="2"/>
      <c r="J31" s="34" t="str">
        <f t="shared" si="0"/>
        <v/>
      </c>
    </row>
    <row r="32" spans="1:10" ht="19.899999999999999" customHeight="1">
      <c r="A32" s="3" t="s">
        <v>27</v>
      </c>
      <c r="B32" t="s">
        <v>27</v>
      </c>
      <c r="C32" s="2">
        <v>42817</v>
      </c>
      <c r="D32" t="s">
        <v>33</v>
      </c>
      <c r="H32" s="2"/>
      <c r="J32" s="34" t="str">
        <f t="shared" si="0"/>
        <v/>
      </c>
    </row>
    <row r="33" spans="1:10" ht="19.899999999999999" customHeight="1">
      <c r="A33" s="3" t="s">
        <v>27</v>
      </c>
      <c r="B33" t="s">
        <v>26</v>
      </c>
      <c r="C33" s="2">
        <v>42812</v>
      </c>
      <c r="D33" t="s">
        <v>34</v>
      </c>
      <c r="H33" s="2"/>
      <c r="J33" s="34" t="str">
        <f t="shared" si="0"/>
        <v/>
      </c>
    </row>
    <row r="34" spans="1:10" ht="19.899999999999999" customHeight="1">
      <c r="A34" s="3" t="s">
        <v>27</v>
      </c>
      <c r="B34" t="s">
        <v>26</v>
      </c>
      <c r="C34" s="2">
        <v>42809</v>
      </c>
      <c r="D34" t="s">
        <v>33</v>
      </c>
      <c r="H34" s="2"/>
      <c r="J34" s="34" t="str">
        <f t="shared" si="0"/>
        <v/>
      </c>
    </row>
    <row r="35" spans="1:10" ht="19.899999999999999" customHeight="1">
      <c r="A35" s="3" t="s">
        <v>27</v>
      </c>
      <c r="B35" t="s">
        <v>26</v>
      </c>
      <c r="C35" s="2">
        <v>42818</v>
      </c>
      <c r="D35" t="s">
        <v>34</v>
      </c>
      <c r="H35" s="2"/>
      <c r="J35" s="34" t="str">
        <f t="shared" si="0"/>
        <v/>
      </c>
    </row>
    <row r="36" spans="1:10" ht="19.899999999999999" customHeight="1">
      <c r="A36" s="3" t="s">
        <v>27</v>
      </c>
      <c r="B36" t="s">
        <v>26</v>
      </c>
      <c r="C36" s="2">
        <v>42808</v>
      </c>
      <c r="D36" t="s">
        <v>33</v>
      </c>
      <c r="H36" s="2"/>
      <c r="J36" s="34" t="str">
        <f t="shared" si="0"/>
        <v/>
      </c>
    </row>
    <row r="37" spans="1:10" ht="19.899999999999999" customHeight="1">
      <c r="A37" s="3" t="s">
        <v>27</v>
      </c>
      <c r="B37" t="s">
        <v>26</v>
      </c>
      <c r="C37" s="2">
        <v>42825</v>
      </c>
      <c r="D37" t="s">
        <v>34</v>
      </c>
      <c r="H37" s="2"/>
      <c r="I37" s="2">
        <v>42855</v>
      </c>
      <c r="J37" s="34">
        <f t="shared" si="0"/>
        <v>4</v>
      </c>
    </row>
    <row r="38" spans="1:10" ht="19.899999999999999" customHeight="1">
      <c r="A38" s="3" t="s">
        <v>27</v>
      </c>
      <c r="B38" t="s">
        <v>26</v>
      </c>
      <c r="C38" s="2">
        <v>42812</v>
      </c>
      <c r="D38" t="s">
        <v>34</v>
      </c>
      <c r="H38" s="2"/>
      <c r="J38" s="34" t="str">
        <f t="shared" si="0"/>
        <v/>
      </c>
    </row>
    <row r="39" spans="1:10" ht="19.899999999999999" customHeight="1">
      <c r="A39" s="3" t="s">
        <v>27</v>
      </c>
      <c r="B39" t="s">
        <v>26</v>
      </c>
      <c r="C39" s="2">
        <v>42824</v>
      </c>
      <c r="D39" t="s">
        <v>33</v>
      </c>
      <c r="H39" s="2"/>
      <c r="I39" s="2">
        <v>42855</v>
      </c>
      <c r="J39" s="34">
        <f t="shared" si="0"/>
        <v>4</v>
      </c>
    </row>
    <row r="40" spans="1:10" ht="19.899999999999999" customHeight="1">
      <c r="A40" s="3" t="s">
        <v>27</v>
      </c>
      <c r="B40" t="s">
        <v>26</v>
      </c>
      <c r="C40" s="2">
        <v>42821</v>
      </c>
      <c r="D40" t="s">
        <v>34</v>
      </c>
      <c r="H40" s="2"/>
      <c r="J40" s="34" t="str">
        <f t="shared" si="0"/>
        <v/>
      </c>
    </row>
    <row r="41" spans="1:10" ht="19.899999999999999" customHeight="1">
      <c r="A41" s="3" t="s">
        <v>27</v>
      </c>
      <c r="B41" t="s">
        <v>26</v>
      </c>
      <c r="C41" s="2">
        <v>42812</v>
      </c>
      <c r="D41" t="s">
        <v>33</v>
      </c>
      <c r="H41" s="2"/>
      <c r="J41" s="34" t="str">
        <f t="shared" si="0"/>
        <v/>
      </c>
    </row>
    <row r="42" spans="1:10" ht="19.899999999999999" customHeight="1">
      <c r="A42" s="3" t="s">
        <v>27</v>
      </c>
      <c r="B42" t="s">
        <v>26</v>
      </c>
      <c r="C42" s="2">
        <v>42854</v>
      </c>
      <c r="D42" t="s">
        <v>34</v>
      </c>
      <c r="H42" s="2"/>
      <c r="J42" s="34" t="str">
        <f t="shared" si="0"/>
        <v/>
      </c>
    </row>
    <row r="43" spans="1:10" ht="19.899999999999999" customHeight="1">
      <c r="A43" s="3" t="s">
        <v>27</v>
      </c>
      <c r="B43" t="s">
        <v>27</v>
      </c>
      <c r="C43" s="2">
        <v>42853</v>
      </c>
      <c r="D43" t="s">
        <v>32</v>
      </c>
      <c r="H43" s="2"/>
      <c r="J43" s="34" t="str">
        <f t="shared" si="0"/>
        <v/>
      </c>
    </row>
    <row r="44" spans="1:10" ht="19.899999999999999" customHeight="1">
      <c r="A44" s="3" t="s">
        <v>27</v>
      </c>
      <c r="B44" t="s">
        <v>26</v>
      </c>
      <c r="C44" s="2">
        <v>42835</v>
      </c>
      <c r="D44" t="s">
        <v>33</v>
      </c>
      <c r="H44" s="2"/>
      <c r="J44" s="34" t="str">
        <f t="shared" si="0"/>
        <v/>
      </c>
    </row>
    <row r="45" spans="1:10" ht="19.899999999999999" customHeight="1">
      <c r="A45" s="3" t="s">
        <v>27</v>
      </c>
      <c r="B45" t="s">
        <v>26</v>
      </c>
      <c r="C45" s="2">
        <v>42835</v>
      </c>
      <c r="D45" t="s">
        <v>33</v>
      </c>
      <c r="H45" s="2"/>
      <c r="J45" s="34" t="str">
        <f t="shared" si="0"/>
        <v/>
      </c>
    </row>
    <row r="46" spans="1:10" ht="19.899999999999999" customHeight="1">
      <c r="A46" s="3" t="s">
        <v>27</v>
      </c>
      <c r="B46" t="s">
        <v>27</v>
      </c>
      <c r="C46" s="2">
        <v>42843</v>
      </c>
      <c r="D46" t="s">
        <v>32</v>
      </c>
      <c r="H46" s="2"/>
      <c r="J46" s="34" t="str">
        <f t="shared" si="0"/>
        <v/>
      </c>
    </row>
    <row r="47" spans="1:10" ht="19.899999999999999" customHeight="1">
      <c r="A47" s="3" t="s">
        <v>27</v>
      </c>
      <c r="B47" t="s">
        <v>26</v>
      </c>
      <c r="C47" s="2">
        <v>42830</v>
      </c>
      <c r="D47" t="s">
        <v>33</v>
      </c>
      <c r="H47" s="2"/>
      <c r="J47" s="34" t="str">
        <f t="shared" si="0"/>
        <v/>
      </c>
    </row>
    <row r="48" spans="1:10" ht="19.899999999999999" customHeight="1">
      <c r="A48" s="3" t="s">
        <v>27</v>
      </c>
      <c r="B48" t="s">
        <v>26</v>
      </c>
      <c r="C48" s="2">
        <v>42830</v>
      </c>
      <c r="D48" t="s">
        <v>33</v>
      </c>
      <c r="H48" s="2"/>
      <c r="J48" s="34" t="str">
        <f t="shared" si="0"/>
        <v/>
      </c>
    </row>
    <row r="49" spans="1:10" ht="19.899999999999999" customHeight="1">
      <c r="A49" s="3" t="s">
        <v>27</v>
      </c>
      <c r="B49" t="s">
        <v>26</v>
      </c>
      <c r="C49" s="2">
        <v>42851</v>
      </c>
      <c r="D49" t="s">
        <v>33</v>
      </c>
      <c r="H49" s="2"/>
      <c r="J49" s="34" t="str">
        <f t="shared" si="0"/>
        <v/>
      </c>
    </row>
    <row r="50" spans="1:10" ht="19.899999999999999" customHeight="1">
      <c r="A50" s="3" t="s">
        <v>27</v>
      </c>
      <c r="B50" t="s">
        <v>27</v>
      </c>
      <c r="C50" s="2">
        <v>42838</v>
      </c>
      <c r="D50" t="s">
        <v>32</v>
      </c>
      <c r="H50" s="2"/>
      <c r="J50" s="34" t="str">
        <f t="shared" si="0"/>
        <v/>
      </c>
    </row>
    <row r="51" spans="1:10" ht="19.899999999999999" customHeight="1">
      <c r="A51" s="3" t="s">
        <v>27</v>
      </c>
      <c r="B51" t="s">
        <v>26</v>
      </c>
      <c r="C51" s="2">
        <v>42831</v>
      </c>
      <c r="D51" t="s">
        <v>32</v>
      </c>
      <c r="H51" s="2"/>
      <c r="J51" s="34" t="str">
        <f t="shared" si="0"/>
        <v/>
      </c>
    </row>
    <row r="52" spans="1:10" ht="19.899999999999999" customHeight="1">
      <c r="A52" s="3" t="s">
        <v>27</v>
      </c>
      <c r="B52" t="s">
        <v>26</v>
      </c>
      <c r="C52" s="2">
        <v>42840</v>
      </c>
      <c r="D52" t="s">
        <v>33</v>
      </c>
      <c r="H52" s="2"/>
      <c r="J52" s="34" t="str">
        <f t="shared" si="0"/>
        <v/>
      </c>
    </row>
    <row r="53" spans="1:10" ht="19.899999999999999" customHeight="1">
      <c r="A53" s="3" t="s">
        <v>27</v>
      </c>
      <c r="B53" t="s">
        <v>26</v>
      </c>
      <c r="C53" s="2">
        <v>42846</v>
      </c>
      <c r="D53" t="s">
        <v>33</v>
      </c>
      <c r="H53" s="2"/>
      <c r="J53" s="34" t="str">
        <f t="shared" si="0"/>
        <v/>
      </c>
    </row>
    <row r="54" spans="1:10" ht="19.899999999999999" customHeight="1">
      <c r="A54" s="3" t="s">
        <v>27</v>
      </c>
      <c r="B54" t="s">
        <v>26</v>
      </c>
      <c r="C54" s="2">
        <v>42843</v>
      </c>
      <c r="D54" t="s">
        <v>33</v>
      </c>
      <c r="H54" s="2"/>
      <c r="J54" s="34" t="str">
        <f t="shared" si="0"/>
        <v/>
      </c>
    </row>
    <row r="55" spans="1:10" ht="19.899999999999999" customHeight="1">
      <c r="A55" s="3" t="s">
        <v>27</v>
      </c>
      <c r="B55" t="s">
        <v>26</v>
      </c>
      <c r="C55" s="2">
        <v>42836</v>
      </c>
      <c r="D55" t="s">
        <v>33</v>
      </c>
      <c r="H55" s="2"/>
      <c r="J55" s="34" t="str">
        <f t="shared" si="0"/>
        <v/>
      </c>
    </row>
    <row r="56" spans="1:10" ht="19.899999999999999" customHeight="1">
      <c r="A56" s="3" t="s">
        <v>27</v>
      </c>
      <c r="B56" t="s">
        <v>26</v>
      </c>
      <c r="C56" s="2">
        <v>42857</v>
      </c>
      <c r="D56" t="s">
        <v>33</v>
      </c>
      <c r="H56" s="2"/>
      <c r="J56" s="34" t="str">
        <f t="shared" si="0"/>
        <v/>
      </c>
    </row>
    <row r="57" spans="1:10" ht="19.899999999999999" customHeight="1">
      <c r="A57" s="3" t="s">
        <v>27</v>
      </c>
      <c r="B57" t="s">
        <v>26</v>
      </c>
      <c r="C57" s="2">
        <v>42865</v>
      </c>
      <c r="D57" t="s">
        <v>33</v>
      </c>
      <c r="H57" s="2"/>
      <c r="J57" s="34" t="str">
        <f t="shared" si="0"/>
        <v/>
      </c>
    </row>
    <row r="58" spans="1:10" ht="19.899999999999999" customHeight="1">
      <c r="A58" s="3" t="s">
        <v>27</v>
      </c>
      <c r="B58" t="s">
        <v>26</v>
      </c>
      <c r="C58" s="2">
        <v>42872</v>
      </c>
      <c r="D58" t="s">
        <v>33</v>
      </c>
      <c r="H58" s="2"/>
      <c r="J58" s="34" t="str">
        <f t="shared" si="0"/>
        <v/>
      </c>
    </row>
    <row r="59" spans="1:10" ht="19.899999999999999" customHeight="1">
      <c r="A59" s="3" t="s">
        <v>27</v>
      </c>
      <c r="B59" t="s">
        <v>26</v>
      </c>
      <c r="C59" s="2">
        <v>42868</v>
      </c>
      <c r="D59" t="s">
        <v>33</v>
      </c>
      <c r="H59" s="2"/>
      <c r="I59" s="2">
        <v>42947</v>
      </c>
      <c r="J59" s="34">
        <f t="shared" si="0"/>
        <v>7</v>
      </c>
    </row>
    <row r="60" spans="1:10" ht="19.899999999999999" customHeight="1">
      <c r="A60" s="3" t="s">
        <v>27</v>
      </c>
      <c r="B60" t="s">
        <v>27</v>
      </c>
      <c r="C60" s="2">
        <v>42864</v>
      </c>
      <c r="D60" t="s">
        <v>32</v>
      </c>
      <c r="H60" s="2"/>
      <c r="I60" s="2">
        <v>42886</v>
      </c>
      <c r="J60" s="34">
        <f t="shared" si="0"/>
        <v>5</v>
      </c>
    </row>
    <row r="61" spans="1:10" ht="19.899999999999999" customHeight="1">
      <c r="A61" s="3" t="s">
        <v>27</v>
      </c>
      <c r="B61" t="s">
        <v>27</v>
      </c>
      <c r="C61" s="2">
        <v>42879</v>
      </c>
      <c r="D61" t="s">
        <v>32</v>
      </c>
      <c r="H61" s="2"/>
      <c r="J61" s="34" t="str">
        <f t="shared" si="0"/>
        <v/>
      </c>
    </row>
    <row r="62" spans="1:10" ht="19.899999999999999" customHeight="1">
      <c r="A62" s="3" t="s">
        <v>27</v>
      </c>
      <c r="B62" t="s">
        <v>26</v>
      </c>
      <c r="C62" s="2">
        <v>42877</v>
      </c>
      <c r="D62" t="s">
        <v>33</v>
      </c>
      <c r="H62" s="2"/>
      <c r="J62" s="34" t="str">
        <f t="shared" si="0"/>
        <v/>
      </c>
    </row>
    <row r="63" spans="1:10" ht="19.899999999999999" customHeight="1">
      <c r="A63" s="3" t="s">
        <v>27</v>
      </c>
      <c r="B63" t="s">
        <v>27</v>
      </c>
      <c r="C63" s="2">
        <v>42859</v>
      </c>
      <c r="D63" t="s">
        <v>32</v>
      </c>
      <c r="H63" s="2"/>
      <c r="I63" s="2">
        <v>42886</v>
      </c>
      <c r="J63" s="34">
        <f t="shared" si="0"/>
        <v>5</v>
      </c>
    </row>
    <row r="64" spans="1:10" ht="19.899999999999999" customHeight="1">
      <c r="A64" s="3" t="s">
        <v>27</v>
      </c>
      <c r="B64" t="s">
        <v>26</v>
      </c>
      <c r="C64" s="2">
        <v>42857</v>
      </c>
      <c r="D64" t="s">
        <v>33</v>
      </c>
      <c r="H64" s="2"/>
      <c r="I64" s="2">
        <v>42886</v>
      </c>
      <c r="J64" s="34">
        <f t="shared" si="0"/>
        <v>5</v>
      </c>
    </row>
    <row r="65" spans="1:10" ht="19.899999999999999" customHeight="1">
      <c r="A65" s="3" t="s">
        <v>27</v>
      </c>
      <c r="B65" t="s">
        <v>27</v>
      </c>
      <c r="C65" s="2">
        <v>42886</v>
      </c>
      <c r="D65" t="s">
        <v>32</v>
      </c>
      <c r="H65" s="2"/>
      <c r="I65" s="2">
        <v>42947</v>
      </c>
      <c r="J65" s="34">
        <f t="shared" si="0"/>
        <v>7</v>
      </c>
    </row>
    <row r="66" spans="1:10" ht="19.899999999999999" customHeight="1">
      <c r="A66" s="3" t="s">
        <v>27</v>
      </c>
      <c r="B66" t="s">
        <v>26</v>
      </c>
      <c r="C66" s="2">
        <v>42882</v>
      </c>
      <c r="D66" t="s">
        <v>33</v>
      </c>
      <c r="H66" s="2"/>
      <c r="J66" s="34" t="str">
        <f t="shared" si="0"/>
        <v/>
      </c>
    </row>
    <row r="67" spans="1:10" ht="19.899999999999999" customHeight="1">
      <c r="A67" s="3" t="s">
        <v>27</v>
      </c>
      <c r="B67" t="s">
        <v>26</v>
      </c>
      <c r="C67" s="2">
        <v>42902</v>
      </c>
      <c r="D67" t="s">
        <v>33</v>
      </c>
      <c r="H67" s="2"/>
      <c r="J67" s="34" t="str">
        <f t="shared" ref="J67:J130" si="1">IF(I67="","",MONTH(I67))</f>
        <v/>
      </c>
    </row>
    <row r="68" spans="1:10" ht="19.899999999999999" customHeight="1">
      <c r="A68" s="3" t="s">
        <v>27</v>
      </c>
      <c r="B68" t="s">
        <v>26</v>
      </c>
      <c r="C68" s="2">
        <v>42899</v>
      </c>
      <c r="D68" t="s">
        <v>33</v>
      </c>
      <c r="H68" s="2"/>
      <c r="J68" s="34" t="str">
        <f t="shared" si="1"/>
        <v/>
      </c>
    </row>
    <row r="69" spans="1:10" ht="19.899999999999999" customHeight="1">
      <c r="A69" s="3" t="s">
        <v>27</v>
      </c>
      <c r="B69" t="s">
        <v>26</v>
      </c>
      <c r="C69" s="2">
        <v>42900</v>
      </c>
      <c r="D69" t="s">
        <v>33</v>
      </c>
      <c r="H69" s="2"/>
      <c r="J69" s="34" t="str">
        <f t="shared" si="1"/>
        <v/>
      </c>
    </row>
    <row r="70" spans="1:10" ht="19.899999999999999" customHeight="1">
      <c r="A70" s="3" t="s">
        <v>27</v>
      </c>
      <c r="B70" t="s">
        <v>26</v>
      </c>
      <c r="C70" s="2">
        <v>42906</v>
      </c>
      <c r="D70" t="s">
        <v>33</v>
      </c>
      <c r="H70" s="2"/>
      <c r="J70" s="34" t="str">
        <f t="shared" si="1"/>
        <v/>
      </c>
    </row>
    <row r="71" spans="1:10" ht="19.899999999999999" customHeight="1">
      <c r="A71" s="3" t="s">
        <v>27</v>
      </c>
      <c r="B71" t="s">
        <v>27</v>
      </c>
      <c r="C71" s="2">
        <v>42905</v>
      </c>
      <c r="D71" t="s">
        <v>32</v>
      </c>
      <c r="H71" s="2"/>
      <c r="J71" s="34" t="str">
        <f t="shared" si="1"/>
        <v/>
      </c>
    </row>
    <row r="72" spans="1:10" ht="19.899999999999999" customHeight="1">
      <c r="A72" s="3" t="s">
        <v>27</v>
      </c>
      <c r="B72" t="s">
        <v>26</v>
      </c>
      <c r="C72" s="2">
        <v>42888</v>
      </c>
      <c r="D72" t="s">
        <v>34</v>
      </c>
      <c r="H72" s="2"/>
      <c r="J72" s="34" t="str">
        <f t="shared" si="1"/>
        <v/>
      </c>
    </row>
    <row r="73" spans="1:10" ht="19.899999999999999" customHeight="1">
      <c r="A73" s="3" t="s">
        <v>27</v>
      </c>
      <c r="B73" t="s">
        <v>26</v>
      </c>
      <c r="C73" s="2">
        <v>42893</v>
      </c>
      <c r="D73" t="s">
        <v>33</v>
      </c>
      <c r="H73" s="2"/>
      <c r="J73" s="34" t="str">
        <f t="shared" si="1"/>
        <v/>
      </c>
    </row>
    <row r="74" spans="1:10" ht="19.899999999999999" customHeight="1">
      <c r="A74" s="3" t="s">
        <v>27</v>
      </c>
      <c r="B74" t="s">
        <v>26</v>
      </c>
      <c r="C74" s="2">
        <v>42910</v>
      </c>
      <c r="D74" t="s">
        <v>34</v>
      </c>
      <c r="H74" s="2"/>
      <c r="J74" s="34" t="str">
        <f t="shared" si="1"/>
        <v/>
      </c>
    </row>
    <row r="75" spans="1:10" ht="19.899999999999999" customHeight="1">
      <c r="A75" s="3" t="s">
        <v>27</v>
      </c>
      <c r="B75" t="s">
        <v>26</v>
      </c>
      <c r="C75" s="2">
        <v>42941</v>
      </c>
      <c r="D75" t="s">
        <v>33</v>
      </c>
      <c r="H75" s="2"/>
      <c r="J75" s="34" t="str">
        <f t="shared" si="1"/>
        <v/>
      </c>
    </row>
    <row r="76" spans="1:10" ht="19.899999999999999" customHeight="1">
      <c r="A76" s="3" t="s">
        <v>27</v>
      </c>
      <c r="B76" t="s">
        <v>26</v>
      </c>
      <c r="C76" s="2">
        <v>42943</v>
      </c>
      <c r="D76" t="s">
        <v>34</v>
      </c>
      <c r="H76" s="2"/>
      <c r="J76" s="34" t="str">
        <f t="shared" si="1"/>
        <v/>
      </c>
    </row>
    <row r="77" spans="1:10" ht="19.899999999999999" customHeight="1">
      <c r="A77" s="3" t="s">
        <v>27</v>
      </c>
      <c r="B77" t="s">
        <v>27</v>
      </c>
      <c r="C77" s="2">
        <v>42945</v>
      </c>
      <c r="D77" t="s">
        <v>33</v>
      </c>
      <c r="H77" s="2"/>
      <c r="J77" s="34" t="str">
        <f t="shared" si="1"/>
        <v/>
      </c>
    </row>
    <row r="78" spans="1:10" ht="19.899999999999999" customHeight="1">
      <c r="A78" s="3" t="s">
        <v>27</v>
      </c>
      <c r="B78" t="s">
        <v>26</v>
      </c>
      <c r="C78" s="2">
        <v>42947</v>
      </c>
      <c r="D78" t="s">
        <v>34</v>
      </c>
      <c r="H78" s="2"/>
      <c r="J78" s="34" t="str">
        <f t="shared" si="1"/>
        <v/>
      </c>
    </row>
    <row r="79" spans="1:10" ht="19.899999999999999" customHeight="1">
      <c r="A79" s="3" t="s">
        <v>27</v>
      </c>
      <c r="B79" t="s">
        <v>26</v>
      </c>
      <c r="C79" s="2">
        <v>42944</v>
      </c>
      <c r="D79" t="s">
        <v>33</v>
      </c>
      <c r="H79" s="2"/>
      <c r="J79" s="34" t="str">
        <f t="shared" si="1"/>
        <v/>
      </c>
    </row>
    <row r="80" spans="1:10" ht="19.899999999999999" customHeight="1">
      <c r="A80" s="3" t="s">
        <v>27</v>
      </c>
      <c r="B80" t="s">
        <v>26</v>
      </c>
      <c r="C80" s="2">
        <v>42947</v>
      </c>
      <c r="D80" t="s">
        <v>34</v>
      </c>
      <c r="H80" s="2"/>
      <c r="J80" s="34" t="str">
        <f t="shared" si="1"/>
        <v/>
      </c>
    </row>
    <row r="81" spans="1:10" ht="19.899999999999999" customHeight="1">
      <c r="A81" s="3" t="s">
        <v>27</v>
      </c>
      <c r="B81" t="s">
        <v>26</v>
      </c>
      <c r="C81" s="2">
        <v>42945</v>
      </c>
      <c r="D81" t="s">
        <v>33</v>
      </c>
      <c r="H81" s="2"/>
      <c r="J81" s="34" t="str">
        <f t="shared" si="1"/>
        <v/>
      </c>
    </row>
    <row r="82" spans="1:10" ht="19.899999999999999" customHeight="1">
      <c r="A82" s="3" t="s">
        <v>27</v>
      </c>
      <c r="B82" t="s">
        <v>26</v>
      </c>
      <c r="C82" s="2">
        <v>42961</v>
      </c>
      <c r="D82" t="s">
        <v>34</v>
      </c>
      <c r="H82" s="2"/>
      <c r="J82" s="34" t="str">
        <f t="shared" si="1"/>
        <v/>
      </c>
    </row>
    <row r="83" spans="1:10" ht="19.899999999999999" customHeight="1">
      <c r="A83" s="3" t="s">
        <v>27</v>
      </c>
      <c r="B83" t="s">
        <v>26</v>
      </c>
      <c r="C83" s="2">
        <v>42961</v>
      </c>
      <c r="D83" t="s">
        <v>33</v>
      </c>
      <c r="H83" s="2"/>
      <c r="J83" s="34" t="str">
        <f t="shared" si="1"/>
        <v/>
      </c>
    </row>
    <row r="84" spans="1:10" ht="19.899999999999999" customHeight="1">
      <c r="A84" s="3" t="s">
        <v>27</v>
      </c>
      <c r="B84" t="s">
        <v>27</v>
      </c>
      <c r="C84" s="2">
        <v>42956</v>
      </c>
      <c r="D84" t="s">
        <v>32</v>
      </c>
      <c r="H84" s="2"/>
      <c r="J84" s="34" t="str">
        <f t="shared" si="1"/>
        <v/>
      </c>
    </row>
    <row r="85" spans="1:10" ht="19.899999999999999" customHeight="1">
      <c r="A85" s="3" t="s">
        <v>27</v>
      </c>
      <c r="B85" t="s">
        <v>26</v>
      </c>
      <c r="C85" s="2">
        <v>42963</v>
      </c>
      <c r="D85" t="s">
        <v>34</v>
      </c>
      <c r="H85" s="2"/>
      <c r="J85" s="34" t="str">
        <f t="shared" si="1"/>
        <v/>
      </c>
    </row>
    <row r="86" spans="1:10" ht="19.899999999999999" customHeight="1">
      <c r="A86" s="3" t="s">
        <v>27</v>
      </c>
      <c r="B86" t="s">
        <v>26</v>
      </c>
      <c r="C86" s="2">
        <v>42948</v>
      </c>
      <c r="D86" t="s">
        <v>33</v>
      </c>
      <c r="H86" s="2"/>
      <c r="J86" s="34" t="str">
        <f t="shared" si="1"/>
        <v/>
      </c>
    </row>
    <row r="87" spans="1:10" ht="19.899999999999999" customHeight="1">
      <c r="A87" s="3" t="s">
        <v>27</v>
      </c>
      <c r="B87" t="s">
        <v>26</v>
      </c>
      <c r="C87" s="2">
        <v>42975</v>
      </c>
      <c r="D87" t="s">
        <v>34</v>
      </c>
      <c r="H87" s="2"/>
      <c r="J87" s="34" t="str">
        <f t="shared" si="1"/>
        <v/>
      </c>
    </row>
    <row r="88" spans="1:10" ht="19.899999999999999" customHeight="1">
      <c r="A88" s="3" t="s">
        <v>27</v>
      </c>
      <c r="B88" t="s">
        <v>27</v>
      </c>
      <c r="C88" s="2">
        <v>42976</v>
      </c>
      <c r="D88" t="s">
        <v>32</v>
      </c>
      <c r="H88" s="2"/>
      <c r="J88" s="34" t="str">
        <f t="shared" si="1"/>
        <v/>
      </c>
    </row>
    <row r="89" spans="1:10" ht="19.899999999999999" customHeight="1">
      <c r="A89" s="3" t="s">
        <v>27</v>
      </c>
      <c r="B89" t="s">
        <v>27</v>
      </c>
      <c r="C89" s="2">
        <v>42958</v>
      </c>
      <c r="D89" t="s">
        <v>32</v>
      </c>
      <c r="H89" s="2"/>
      <c r="J89" s="34" t="str">
        <f t="shared" si="1"/>
        <v/>
      </c>
    </row>
    <row r="90" spans="1:10" ht="19.899999999999999" customHeight="1">
      <c r="A90" s="3" t="s">
        <v>27</v>
      </c>
      <c r="B90" t="s">
        <v>26</v>
      </c>
      <c r="C90" s="2">
        <v>42972</v>
      </c>
      <c r="D90" t="s">
        <v>33</v>
      </c>
      <c r="H90" s="2"/>
      <c r="J90" s="34" t="str">
        <f t="shared" si="1"/>
        <v/>
      </c>
    </row>
    <row r="91" spans="1:10" ht="19.899999999999999" customHeight="1">
      <c r="A91" s="3" t="s">
        <v>27</v>
      </c>
      <c r="B91" t="s">
        <v>26</v>
      </c>
      <c r="C91" s="2">
        <v>42963</v>
      </c>
      <c r="D91" t="s">
        <v>33</v>
      </c>
      <c r="H91" s="2"/>
      <c r="J91" s="34" t="str">
        <f t="shared" si="1"/>
        <v/>
      </c>
    </row>
    <row r="92" spans="1:10" ht="19.899999999999999" customHeight="1">
      <c r="A92" s="3" t="s">
        <v>27</v>
      </c>
      <c r="B92" t="s">
        <v>27</v>
      </c>
      <c r="C92" s="2">
        <v>42954</v>
      </c>
      <c r="D92" t="s">
        <v>32</v>
      </c>
      <c r="H92" s="2"/>
      <c r="J92" s="34" t="str">
        <f t="shared" si="1"/>
        <v/>
      </c>
    </row>
    <row r="93" spans="1:10" ht="19.899999999999999" customHeight="1">
      <c r="A93" s="3" t="s">
        <v>27</v>
      </c>
      <c r="B93" t="s">
        <v>26</v>
      </c>
      <c r="C93" s="2">
        <v>42957</v>
      </c>
      <c r="D93" t="s">
        <v>33</v>
      </c>
      <c r="H93" s="2"/>
      <c r="J93" s="34" t="str">
        <f t="shared" si="1"/>
        <v/>
      </c>
    </row>
    <row r="94" spans="1:10" ht="19.899999999999999" customHeight="1">
      <c r="A94" s="3" t="s">
        <v>27</v>
      </c>
      <c r="B94" t="s">
        <v>27</v>
      </c>
      <c r="C94" s="2">
        <v>42972</v>
      </c>
      <c r="D94" t="s">
        <v>35</v>
      </c>
      <c r="H94" s="2"/>
      <c r="J94" s="34" t="str">
        <f t="shared" si="1"/>
        <v/>
      </c>
    </row>
    <row r="95" spans="1:10" ht="19.899999999999999" customHeight="1">
      <c r="A95" s="3" t="s">
        <v>27</v>
      </c>
      <c r="B95" t="s">
        <v>27</v>
      </c>
      <c r="C95" s="2">
        <v>42977</v>
      </c>
      <c r="D95" t="s">
        <v>32</v>
      </c>
      <c r="H95" s="2"/>
      <c r="J95" s="34" t="str">
        <f t="shared" si="1"/>
        <v/>
      </c>
    </row>
    <row r="96" spans="1:10" ht="19.899999999999999" customHeight="1">
      <c r="A96" s="3" t="s">
        <v>27</v>
      </c>
      <c r="B96" t="s">
        <v>26</v>
      </c>
      <c r="C96" s="2">
        <v>42949</v>
      </c>
      <c r="D96" t="s">
        <v>33</v>
      </c>
      <c r="H96" s="2"/>
      <c r="J96" s="34" t="str">
        <f t="shared" si="1"/>
        <v/>
      </c>
    </row>
    <row r="97" spans="1:10" ht="19.899999999999999" customHeight="1">
      <c r="A97" s="3" t="s">
        <v>27</v>
      </c>
      <c r="B97" t="s">
        <v>26</v>
      </c>
      <c r="C97" s="2">
        <v>42963</v>
      </c>
      <c r="D97" t="s">
        <v>33</v>
      </c>
      <c r="H97" s="2"/>
      <c r="J97" s="34" t="str">
        <f t="shared" si="1"/>
        <v/>
      </c>
    </row>
    <row r="98" spans="1:10" ht="19.899999999999999" customHeight="1">
      <c r="A98" s="3" t="s">
        <v>27</v>
      </c>
      <c r="B98" t="s">
        <v>26</v>
      </c>
      <c r="C98" s="2">
        <v>42951</v>
      </c>
      <c r="D98" t="s">
        <v>33</v>
      </c>
      <c r="H98" s="2"/>
      <c r="J98" s="34" t="str">
        <f t="shared" si="1"/>
        <v/>
      </c>
    </row>
    <row r="99" spans="1:10" ht="19.899999999999999" customHeight="1">
      <c r="A99" s="3" t="s">
        <v>27</v>
      </c>
      <c r="B99" t="s">
        <v>26</v>
      </c>
      <c r="C99" s="2">
        <v>42961</v>
      </c>
      <c r="D99" t="s">
        <v>33</v>
      </c>
      <c r="H99" s="2"/>
      <c r="J99" s="34" t="str">
        <f t="shared" si="1"/>
        <v/>
      </c>
    </row>
    <row r="100" spans="1:10" ht="19.899999999999999" customHeight="1">
      <c r="A100" s="3" t="s">
        <v>27</v>
      </c>
      <c r="B100" t="s">
        <v>27</v>
      </c>
      <c r="C100" s="2">
        <v>42956</v>
      </c>
      <c r="D100" t="s">
        <v>35</v>
      </c>
      <c r="H100" s="2"/>
      <c r="I100" s="2">
        <v>42978</v>
      </c>
      <c r="J100" s="34">
        <f t="shared" si="1"/>
        <v>8</v>
      </c>
    </row>
    <row r="101" spans="1:10" ht="19.899999999999999" customHeight="1">
      <c r="A101" s="3" t="s">
        <v>27</v>
      </c>
      <c r="B101" t="s">
        <v>26</v>
      </c>
      <c r="C101" s="2">
        <v>42964</v>
      </c>
      <c r="D101" t="s">
        <v>33</v>
      </c>
      <c r="H101" s="2"/>
      <c r="J101" s="34" t="str">
        <f t="shared" si="1"/>
        <v/>
      </c>
    </row>
    <row r="102" spans="1:10" ht="19.899999999999999" customHeight="1">
      <c r="A102" s="3" t="s">
        <v>27</v>
      </c>
      <c r="B102" t="s">
        <v>26</v>
      </c>
      <c r="C102" s="2">
        <v>42978</v>
      </c>
      <c r="D102" t="s">
        <v>33</v>
      </c>
      <c r="H102" s="2"/>
      <c r="J102" s="34" t="str">
        <f t="shared" si="1"/>
        <v/>
      </c>
    </row>
    <row r="103" spans="1:10" ht="19.899999999999999" customHeight="1">
      <c r="A103" s="3" t="s">
        <v>27</v>
      </c>
      <c r="B103" t="s">
        <v>26</v>
      </c>
      <c r="C103" s="2">
        <v>42977</v>
      </c>
      <c r="D103" t="s">
        <v>33</v>
      </c>
      <c r="H103" s="2"/>
      <c r="J103" s="34" t="str">
        <f t="shared" si="1"/>
        <v/>
      </c>
    </row>
    <row r="104" spans="1:10" ht="19.899999999999999" customHeight="1">
      <c r="A104" t="s">
        <v>28</v>
      </c>
      <c r="B104" t="s">
        <v>26</v>
      </c>
      <c r="C104" s="2">
        <v>42754</v>
      </c>
      <c r="D104" t="s">
        <v>33</v>
      </c>
      <c r="H104" s="2"/>
      <c r="J104" s="34" t="str">
        <f t="shared" si="1"/>
        <v/>
      </c>
    </row>
    <row r="105" spans="1:10" ht="19.899999999999999" customHeight="1">
      <c r="A105" t="s">
        <v>28</v>
      </c>
      <c r="B105" t="s">
        <v>26</v>
      </c>
      <c r="C105" s="2">
        <v>42758</v>
      </c>
      <c r="D105" t="s">
        <v>33</v>
      </c>
      <c r="H105" s="2"/>
      <c r="J105" s="34" t="str">
        <f t="shared" si="1"/>
        <v/>
      </c>
    </row>
    <row r="106" spans="1:10" ht="19.899999999999999" customHeight="1">
      <c r="A106" t="s">
        <v>28</v>
      </c>
      <c r="B106" t="s">
        <v>26</v>
      </c>
      <c r="C106" s="2">
        <v>42755</v>
      </c>
      <c r="D106" t="s">
        <v>33</v>
      </c>
      <c r="H106" s="2"/>
      <c r="J106" s="34" t="str">
        <f t="shared" si="1"/>
        <v/>
      </c>
    </row>
    <row r="107" spans="1:10" ht="19.899999999999999" customHeight="1">
      <c r="A107" t="s">
        <v>28</v>
      </c>
      <c r="B107" t="s">
        <v>28</v>
      </c>
      <c r="C107" s="2">
        <v>42749</v>
      </c>
      <c r="D107" t="s">
        <v>32</v>
      </c>
      <c r="H107" s="2"/>
      <c r="J107" s="34" t="str">
        <f t="shared" si="1"/>
        <v/>
      </c>
    </row>
    <row r="108" spans="1:10" ht="19.899999999999999" customHeight="1">
      <c r="A108" t="s">
        <v>28</v>
      </c>
      <c r="B108" t="s">
        <v>26</v>
      </c>
      <c r="C108" s="2">
        <v>42766</v>
      </c>
      <c r="D108" t="s">
        <v>33</v>
      </c>
      <c r="H108" s="2"/>
      <c r="J108" s="34" t="str">
        <f t="shared" si="1"/>
        <v/>
      </c>
    </row>
    <row r="109" spans="1:10" ht="19.899999999999999" customHeight="1">
      <c r="A109" t="s">
        <v>28</v>
      </c>
      <c r="B109" t="s">
        <v>28</v>
      </c>
      <c r="C109" s="2">
        <v>42758</v>
      </c>
      <c r="D109" t="s">
        <v>32</v>
      </c>
      <c r="H109" s="2"/>
      <c r="J109" s="34" t="str">
        <f t="shared" si="1"/>
        <v/>
      </c>
    </row>
    <row r="110" spans="1:10" ht="19.899999999999999" customHeight="1">
      <c r="A110" t="s">
        <v>28</v>
      </c>
      <c r="B110" t="s">
        <v>26</v>
      </c>
      <c r="C110" s="2">
        <v>42763</v>
      </c>
      <c r="D110" t="s">
        <v>33</v>
      </c>
      <c r="H110" s="2"/>
      <c r="J110" s="34" t="str">
        <f t="shared" si="1"/>
        <v/>
      </c>
    </row>
    <row r="111" spans="1:10" ht="19.899999999999999" customHeight="1">
      <c r="A111" t="s">
        <v>28</v>
      </c>
      <c r="B111" t="s">
        <v>26</v>
      </c>
      <c r="C111" s="2">
        <v>42740</v>
      </c>
      <c r="D111" t="s">
        <v>33</v>
      </c>
      <c r="H111" s="2"/>
      <c r="J111" s="34" t="str">
        <f t="shared" si="1"/>
        <v/>
      </c>
    </row>
    <row r="112" spans="1:10" ht="19.899999999999999" customHeight="1">
      <c r="A112" t="s">
        <v>28</v>
      </c>
      <c r="B112" t="s">
        <v>26</v>
      </c>
      <c r="C112" s="2">
        <v>42749</v>
      </c>
      <c r="D112" t="s">
        <v>33</v>
      </c>
      <c r="H112" s="2"/>
      <c r="J112" s="34" t="str">
        <f t="shared" si="1"/>
        <v/>
      </c>
    </row>
    <row r="113" spans="1:10" ht="19.899999999999999" customHeight="1">
      <c r="A113" t="s">
        <v>28</v>
      </c>
      <c r="B113" t="s">
        <v>26</v>
      </c>
      <c r="C113" s="2">
        <v>42738</v>
      </c>
      <c r="D113" t="s">
        <v>33</v>
      </c>
      <c r="H113" s="2"/>
      <c r="J113" s="34" t="str">
        <f t="shared" si="1"/>
        <v/>
      </c>
    </row>
    <row r="114" spans="1:10" ht="19.899999999999999" customHeight="1">
      <c r="A114" t="s">
        <v>28</v>
      </c>
      <c r="B114" t="s">
        <v>28</v>
      </c>
      <c r="C114" s="2">
        <v>42772</v>
      </c>
      <c r="D114" t="s">
        <v>32</v>
      </c>
      <c r="H114" s="2"/>
      <c r="J114" s="34" t="str">
        <f t="shared" si="1"/>
        <v/>
      </c>
    </row>
    <row r="115" spans="1:10" ht="19.899999999999999" customHeight="1">
      <c r="A115" t="s">
        <v>28</v>
      </c>
      <c r="B115" t="s">
        <v>26</v>
      </c>
      <c r="C115" s="2">
        <v>42773</v>
      </c>
      <c r="D115" t="s">
        <v>33</v>
      </c>
      <c r="H115" s="2"/>
      <c r="J115" s="34" t="str">
        <f t="shared" si="1"/>
        <v/>
      </c>
    </row>
    <row r="116" spans="1:10" ht="19.899999999999999" customHeight="1">
      <c r="A116" t="s">
        <v>28</v>
      </c>
      <c r="B116" t="s">
        <v>26</v>
      </c>
      <c r="C116" s="2">
        <v>42769</v>
      </c>
      <c r="D116" t="s">
        <v>32</v>
      </c>
      <c r="H116" s="2"/>
      <c r="J116" s="34" t="str">
        <f t="shared" si="1"/>
        <v/>
      </c>
    </row>
    <row r="117" spans="1:10" ht="19.899999999999999" customHeight="1">
      <c r="A117" t="s">
        <v>28</v>
      </c>
      <c r="B117" t="s">
        <v>28</v>
      </c>
      <c r="C117" s="2">
        <v>42790</v>
      </c>
      <c r="D117" t="s">
        <v>32</v>
      </c>
      <c r="H117" s="2"/>
      <c r="J117" s="34" t="str">
        <f t="shared" si="1"/>
        <v/>
      </c>
    </row>
    <row r="118" spans="1:10" ht="19.899999999999999" customHeight="1">
      <c r="A118" t="s">
        <v>28</v>
      </c>
      <c r="B118" t="s">
        <v>28</v>
      </c>
      <c r="C118" s="2">
        <v>42786</v>
      </c>
      <c r="D118" t="s">
        <v>32</v>
      </c>
      <c r="H118" s="2"/>
      <c r="J118" s="34" t="str">
        <f t="shared" si="1"/>
        <v/>
      </c>
    </row>
    <row r="119" spans="1:10" ht="19.899999999999999" customHeight="1">
      <c r="A119" t="s">
        <v>28</v>
      </c>
      <c r="B119" t="s">
        <v>26</v>
      </c>
      <c r="C119" s="2">
        <v>42787</v>
      </c>
      <c r="D119" t="s">
        <v>33</v>
      </c>
      <c r="H119" s="2"/>
      <c r="J119" s="34" t="str">
        <f t="shared" si="1"/>
        <v/>
      </c>
    </row>
    <row r="120" spans="1:10" ht="19.899999999999999" customHeight="1">
      <c r="A120" t="s">
        <v>28</v>
      </c>
      <c r="B120" t="s">
        <v>26</v>
      </c>
      <c r="C120" s="2">
        <v>42774</v>
      </c>
      <c r="D120" t="s">
        <v>33</v>
      </c>
      <c r="H120" s="2"/>
      <c r="J120" s="34" t="str">
        <f t="shared" si="1"/>
        <v/>
      </c>
    </row>
    <row r="121" spans="1:10" ht="19.899999999999999" customHeight="1">
      <c r="A121" t="s">
        <v>28</v>
      </c>
      <c r="B121" t="s">
        <v>26</v>
      </c>
      <c r="C121" s="2">
        <v>42767</v>
      </c>
      <c r="D121" t="s">
        <v>33</v>
      </c>
      <c r="H121" s="2"/>
      <c r="J121" s="34" t="str">
        <f t="shared" si="1"/>
        <v/>
      </c>
    </row>
    <row r="122" spans="1:10" ht="19.899999999999999" customHeight="1">
      <c r="A122" t="s">
        <v>28</v>
      </c>
      <c r="B122" t="s">
        <v>28</v>
      </c>
      <c r="C122" s="2">
        <v>42783</v>
      </c>
      <c r="D122" t="s">
        <v>32</v>
      </c>
      <c r="H122" s="2"/>
      <c r="J122" s="34" t="str">
        <f t="shared" si="1"/>
        <v/>
      </c>
    </row>
    <row r="123" spans="1:10" ht="19.899999999999999" customHeight="1">
      <c r="A123" t="s">
        <v>28</v>
      </c>
      <c r="B123" t="s">
        <v>26</v>
      </c>
      <c r="C123" s="2">
        <v>42780</v>
      </c>
      <c r="D123" t="s">
        <v>33</v>
      </c>
      <c r="H123" s="2"/>
      <c r="J123" s="34" t="str">
        <f t="shared" si="1"/>
        <v/>
      </c>
    </row>
    <row r="124" spans="1:10" ht="19.899999999999999" customHeight="1">
      <c r="A124" t="s">
        <v>28</v>
      </c>
      <c r="B124" t="s">
        <v>26</v>
      </c>
      <c r="C124" s="2">
        <v>42768</v>
      </c>
      <c r="D124" t="s">
        <v>33</v>
      </c>
      <c r="H124" s="2"/>
      <c r="J124" s="34" t="str">
        <f t="shared" si="1"/>
        <v/>
      </c>
    </row>
    <row r="125" spans="1:10" ht="19.899999999999999" customHeight="1">
      <c r="A125" t="s">
        <v>28</v>
      </c>
      <c r="B125" t="s">
        <v>26</v>
      </c>
      <c r="C125" s="2">
        <v>42773</v>
      </c>
      <c r="D125" t="s">
        <v>33</v>
      </c>
      <c r="H125" s="2"/>
      <c r="I125" s="2">
        <v>42794</v>
      </c>
      <c r="J125" s="34">
        <f t="shared" si="1"/>
        <v>2</v>
      </c>
    </row>
    <row r="126" spans="1:10" ht="19.899999999999999" customHeight="1">
      <c r="A126" t="s">
        <v>28</v>
      </c>
      <c r="B126" t="s">
        <v>28</v>
      </c>
      <c r="C126" s="2">
        <v>42786</v>
      </c>
      <c r="D126" t="s">
        <v>32</v>
      </c>
      <c r="H126" s="2"/>
      <c r="J126" s="34" t="str">
        <f t="shared" si="1"/>
        <v/>
      </c>
    </row>
    <row r="127" spans="1:10" ht="19.899999999999999" customHeight="1">
      <c r="A127" t="s">
        <v>28</v>
      </c>
      <c r="B127" t="s">
        <v>26</v>
      </c>
      <c r="C127" s="2">
        <v>42790</v>
      </c>
      <c r="D127" t="s">
        <v>34</v>
      </c>
      <c r="H127" s="2"/>
      <c r="J127" s="34" t="str">
        <f t="shared" si="1"/>
        <v/>
      </c>
    </row>
    <row r="128" spans="1:10" ht="19.899999999999999" customHeight="1">
      <c r="A128" t="s">
        <v>28</v>
      </c>
      <c r="B128" t="s">
        <v>28</v>
      </c>
      <c r="C128" s="2">
        <v>42788</v>
      </c>
      <c r="D128" t="s">
        <v>35</v>
      </c>
      <c r="H128" s="2"/>
      <c r="J128" s="34" t="str">
        <f t="shared" si="1"/>
        <v/>
      </c>
    </row>
    <row r="129" spans="1:10" ht="19.899999999999999" customHeight="1">
      <c r="A129" t="s">
        <v>28</v>
      </c>
      <c r="B129" t="s">
        <v>26</v>
      </c>
      <c r="C129" s="2">
        <v>42770</v>
      </c>
      <c r="D129" t="s">
        <v>34</v>
      </c>
      <c r="H129" s="2"/>
      <c r="I129" s="2">
        <v>42794</v>
      </c>
      <c r="J129" s="34">
        <f t="shared" si="1"/>
        <v>2</v>
      </c>
    </row>
    <row r="130" spans="1:10" ht="19.899999999999999" customHeight="1">
      <c r="A130" t="s">
        <v>28</v>
      </c>
      <c r="B130" t="s">
        <v>28</v>
      </c>
      <c r="C130" s="2">
        <v>42768</v>
      </c>
      <c r="D130" t="s">
        <v>32</v>
      </c>
      <c r="H130" s="2"/>
      <c r="J130" s="34" t="str">
        <f t="shared" si="1"/>
        <v/>
      </c>
    </row>
    <row r="131" spans="1:10" ht="19.899999999999999" customHeight="1">
      <c r="A131" t="s">
        <v>28</v>
      </c>
      <c r="B131" t="s">
        <v>28</v>
      </c>
      <c r="C131" s="2">
        <v>42787</v>
      </c>
      <c r="D131" t="s">
        <v>32</v>
      </c>
      <c r="H131" s="2"/>
      <c r="J131" s="34" t="str">
        <f t="shared" ref="J131:J194" si="2">IF(I131="","",MONTH(I131))</f>
        <v/>
      </c>
    </row>
    <row r="132" spans="1:10" ht="19.899999999999999" customHeight="1">
      <c r="A132" t="s">
        <v>28</v>
      </c>
      <c r="B132" t="s">
        <v>26</v>
      </c>
      <c r="C132" s="2">
        <v>42784</v>
      </c>
      <c r="D132" t="s">
        <v>33</v>
      </c>
      <c r="H132" s="2"/>
      <c r="J132" s="34" t="str">
        <f t="shared" si="2"/>
        <v/>
      </c>
    </row>
    <row r="133" spans="1:10" ht="19.899999999999999" customHeight="1">
      <c r="A133" t="s">
        <v>28</v>
      </c>
      <c r="B133" t="s">
        <v>26</v>
      </c>
      <c r="C133" s="2">
        <v>42790</v>
      </c>
      <c r="D133" t="s">
        <v>33</v>
      </c>
      <c r="H133" s="2"/>
      <c r="J133" s="34" t="str">
        <f t="shared" si="2"/>
        <v/>
      </c>
    </row>
    <row r="134" spans="1:10" ht="19.899999999999999" customHeight="1">
      <c r="A134" t="s">
        <v>28</v>
      </c>
      <c r="B134" t="s">
        <v>28</v>
      </c>
      <c r="C134" s="2">
        <v>42788</v>
      </c>
      <c r="D134" t="s">
        <v>32</v>
      </c>
      <c r="H134" s="2"/>
      <c r="J134" s="34" t="str">
        <f t="shared" si="2"/>
        <v/>
      </c>
    </row>
    <row r="135" spans="1:10" ht="19.899999999999999" customHeight="1">
      <c r="A135" t="s">
        <v>28</v>
      </c>
      <c r="B135" t="s">
        <v>26</v>
      </c>
      <c r="C135" s="2">
        <v>42824</v>
      </c>
      <c r="D135" t="s">
        <v>33</v>
      </c>
      <c r="H135" s="2"/>
      <c r="J135" s="34" t="str">
        <f t="shared" si="2"/>
        <v/>
      </c>
    </row>
    <row r="136" spans="1:10" ht="19.899999999999999" customHeight="1">
      <c r="A136" t="s">
        <v>28</v>
      </c>
      <c r="B136" t="s">
        <v>26</v>
      </c>
      <c r="C136" s="2">
        <v>42819</v>
      </c>
      <c r="D136" t="s">
        <v>33</v>
      </c>
      <c r="H136" s="2"/>
      <c r="I136" s="2">
        <v>42855</v>
      </c>
      <c r="J136" s="34">
        <f t="shared" si="2"/>
        <v>4</v>
      </c>
    </row>
    <row r="137" spans="1:10" ht="19.899999999999999" customHeight="1">
      <c r="A137" t="s">
        <v>28</v>
      </c>
      <c r="B137" t="s">
        <v>28</v>
      </c>
      <c r="C137" s="2">
        <v>42800</v>
      </c>
      <c r="D137" t="s">
        <v>0</v>
      </c>
      <c r="H137" s="2"/>
      <c r="J137" s="34" t="str">
        <f t="shared" si="2"/>
        <v/>
      </c>
    </row>
    <row r="138" spans="1:10" ht="19.899999999999999" customHeight="1">
      <c r="A138" t="s">
        <v>28</v>
      </c>
      <c r="B138" t="s">
        <v>28</v>
      </c>
      <c r="C138" s="2">
        <v>42825</v>
      </c>
      <c r="D138" t="s">
        <v>32</v>
      </c>
      <c r="H138" s="2"/>
      <c r="J138" s="34" t="str">
        <f t="shared" si="2"/>
        <v/>
      </c>
    </row>
    <row r="139" spans="1:10" ht="19.899999999999999" customHeight="1">
      <c r="A139" t="s">
        <v>28</v>
      </c>
      <c r="B139" t="s">
        <v>26</v>
      </c>
      <c r="C139" s="2">
        <v>42808</v>
      </c>
      <c r="D139" t="s">
        <v>33</v>
      </c>
      <c r="H139" s="2"/>
      <c r="J139" s="34" t="str">
        <f t="shared" si="2"/>
        <v/>
      </c>
    </row>
    <row r="140" spans="1:10" ht="19.899999999999999" customHeight="1">
      <c r="A140" t="s">
        <v>28</v>
      </c>
      <c r="B140" t="s">
        <v>26</v>
      </c>
      <c r="C140" s="2">
        <v>42802</v>
      </c>
      <c r="D140" t="s">
        <v>33</v>
      </c>
      <c r="H140" s="2"/>
      <c r="J140" s="34" t="str">
        <f t="shared" si="2"/>
        <v/>
      </c>
    </row>
    <row r="141" spans="1:10" ht="19.899999999999999" customHeight="1">
      <c r="A141" t="s">
        <v>28</v>
      </c>
      <c r="B141" t="s">
        <v>28</v>
      </c>
      <c r="C141" s="2">
        <v>42816</v>
      </c>
      <c r="D141" t="s">
        <v>32</v>
      </c>
      <c r="H141" s="2"/>
      <c r="J141" s="34" t="str">
        <f t="shared" si="2"/>
        <v/>
      </c>
    </row>
    <row r="142" spans="1:10" ht="19.899999999999999" customHeight="1">
      <c r="A142" t="s">
        <v>28</v>
      </c>
      <c r="B142" t="s">
        <v>26</v>
      </c>
      <c r="C142" s="2">
        <v>42806</v>
      </c>
      <c r="D142" t="s">
        <v>33</v>
      </c>
      <c r="H142" s="2"/>
      <c r="J142" s="34" t="str">
        <f t="shared" si="2"/>
        <v/>
      </c>
    </row>
    <row r="143" spans="1:10" ht="19.899999999999999" customHeight="1">
      <c r="A143" t="s">
        <v>28</v>
      </c>
      <c r="B143" t="s">
        <v>26</v>
      </c>
      <c r="C143" s="2">
        <v>42825</v>
      </c>
      <c r="D143" t="s">
        <v>33</v>
      </c>
      <c r="H143" s="2"/>
      <c r="J143" s="34" t="str">
        <f t="shared" si="2"/>
        <v/>
      </c>
    </row>
    <row r="144" spans="1:10" ht="19.899999999999999" customHeight="1">
      <c r="A144" t="s">
        <v>28</v>
      </c>
      <c r="B144" t="s">
        <v>28</v>
      </c>
      <c r="C144" s="2">
        <v>42815</v>
      </c>
      <c r="D144" t="s">
        <v>32</v>
      </c>
      <c r="H144" s="2"/>
      <c r="J144" s="34" t="str">
        <f t="shared" si="2"/>
        <v/>
      </c>
    </row>
    <row r="145" spans="1:10" ht="19.899999999999999" customHeight="1">
      <c r="A145" t="s">
        <v>28</v>
      </c>
      <c r="B145" t="s">
        <v>26</v>
      </c>
      <c r="C145" s="2">
        <v>42809</v>
      </c>
      <c r="D145" t="s">
        <v>33</v>
      </c>
      <c r="H145" s="2"/>
      <c r="J145" s="34" t="str">
        <f t="shared" si="2"/>
        <v/>
      </c>
    </row>
    <row r="146" spans="1:10" ht="19.899999999999999" customHeight="1">
      <c r="A146" t="s">
        <v>28</v>
      </c>
      <c r="B146" t="s">
        <v>26</v>
      </c>
      <c r="C146" s="2">
        <v>42802</v>
      </c>
      <c r="D146" t="s">
        <v>33</v>
      </c>
      <c r="H146" s="2"/>
      <c r="J146" s="34" t="str">
        <f t="shared" si="2"/>
        <v/>
      </c>
    </row>
    <row r="147" spans="1:10" ht="19.899999999999999" customHeight="1">
      <c r="A147" t="s">
        <v>28</v>
      </c>
      <c r="B147" t="s">
        <v>28</v>
      </c>
      <c r="C147" s="2">
        <v>42797</v>
      </c>
      <c r="D147" t="s">
        <v>32</v>
      </c>
      <c r="H147" s="2"/>
      <c r="J147" s="34" t="str">
        <f t="shared" si="2"/>
        <v/>
      </c>
    </row>
    <row r="148" spans="1:10" ht="19.899999999999999" customHeight="1">
      <c r="A148" t="s">
        <v>28</v>
      </c>
      <c r="B148" t="s">
        <v>26</v>
      </c>
      <c r="C148" s="2">
        <v>42798</v>
      </c>
      <c r="D148" t="s">
        <v>33</v>
      </c>
      <c r="H148" s="2"/>
      <c r="J148" s="34" t="str">
        <f t="shared" si="2"/>
        <v/>
      </c>
    </row>
    <row r="149" spans="1:10" ht="19.899999999999999" customHeight="1">
      <c r="A149" t="s">
        <v>28</v>
      </c>
      <c r="B149" t="s">
        <v>26</v>
      </c>
      <c r="C149" s="2">
        <v>42836</v>
      </c>
      <c r="D149" t="s">
        <v>33</v>
      </c>
      <c r="H149" s="2"/>
      <c r="J149" s="34" t="str">
        <f t="shared" si="2"/>
        <v/>
      </c>
    </row>
    <row r="150" spans="1:10" ht="19.899999999999999" customHeight="1">
      <c r="A150" t="s">
        <v>28</v>
      </c>
      <c r="B150" t="s">
        <v>26</v>
      </c>
      <c r="C150" s="2">
        <v>42839</v>
      </c>
      <c r="D150" t="s">
        <v>33</v>
      </c>
      <c r="H150" s="2"/>
      <c r="J150" s="34" t="str">
        <f t="shared" si="2"/>
        <v/>
      </c>
    </row>
    <row r="151" spans="1:10" ht="19.899999999999999" customHeight="1">
      <c r="A151" t="s">
        <v>28</v>
      </c>
      <c r="B151" t="s">
        <v>26</v>
      </c>
      <c r="C151" s="2">
        <v>42844</v>
      </c>
      <c r="D151" t="s">
        <v>33</v>
      </c>
      <c r="H151" s="2"/>
      <c r="J151" s="34" t="str">
        <f t="shared" si="2"/>
        <v/>
      </c>
    </row>
    <row r="152" spans="1:10" ht="19.899999999999999" customHeight="1">
      <c r="A152" t="s">
        <v>28</v>
      </c>
      <c r="B152" t="s">
        <v>26</v>
      </c>
      <c r="C152" s="2">
        <v>42838</v>
      </c>
      <c r="D152" t="s">
        <v>33</v>
      </c>
      <c r="H152" s="2"/>
      <c r="J152" s="34" t="str">
        <f t="shared" si="2"/>
        <v/>
      </c>
    </row>
    <row r="153" spans="1:10" ht="19.899999999999999" customHeight="1">
      <c r="A153" t="s">
        <v>28</v>
      </c>
      <c r="B153" t="s">
        <v>26</v>
      </c>
      <c r="C153" s="2">
        <v>42843</v>
      </c>
      <c r="D153" t="s">
        <v>33</v>
      </c>
      <c r="H153" s="2"/>
      <c r="J153" s="34" t="str">
        <f t="shared" si="2"/>
        <v/>
      </c>
    </row>
    <row r="154" spans="1:10" ht="19.899999999999999" customHeight="1">
      <c r="A154" t="s">
        <v>28</v>
      </c>
      <c r="B154" t="s">
        <v>26</v>
      </c>
      <c r="C154" s="2">
        <v>42828</v>
      </c>
      <c r="D154" t="s">
        <v>33</v>
      </c>
      <c r="H154" s="2"/>
      <c r="J154" s="34" t="str">
        <f t="shared" si="2"/>
        <v/>
      </c>
    </row>
    <row r="155" spans="1:10" ht="19.899999999999999" customHeight="1">
      <c r="A155" t="s">
        <v>28</v>
      </c>
      <c r="B155" t="s">
        <v>26</v>
      </c>
      <c r="C155" s="2">
        <v>42853</v>
      </c>
      <c r="D155" t="s">
        <v>33</v>
      </c>
      <c r="H155" s="2"/>
      <c r="J155" s="34" t="str">
        <f t="shared" si="2"/>
        <v/>
      </c>
    </row>
    <row r="156" spans="1:10" ht="19.899999999999999" customHeight="1">
      <c r="A156" t="s">
        <v>28</v>
      </c>
      <c r="B156" t="s">
        <v>26</v>
      </c>
      <c r="C156" s="2">
        <v>42844</v>
      </c>
      <c r="D156" t="s">
        <v>32</v>
      </c>
      <c r="H156" s="2"/>
      <c r="J156" s="34" t="str">
        <f t="shared" si="2"/>
        <v/>
      </c>
    </row>
    <row r="157" spans="1:10" ht="19.899999999999999" customHeight="1">
      <c r="A157" t="s">
        <v>28</v>
      </c>
      <c r="B157" t="s">
        <v>28</v>
      </c>
      <c r="C157" s="2">
        <v>42828</v>
      </c>
      <c r="D157" t="s">
        <v>32</v>
      </c>
      <c r="H157" s="2"/>
      <c r="J157" s="34" t="str">
        <f t="shared" si="2"/>
        <v/>
      </c>
    </row>
    <row r="158" spans="1:10" ht="19.899999999999999" customHeight="1">
      <c r="A158" t="s">
        <v>28</v>
      </c>
      <c r="B158" t="s">
        <v>26</v>
      </c>
      <c r="C158" s="2">
        <v>42847</v>
      </c>
      <c r="D158" t="s">
        <v>33</v>
      </c>
      <c r="H158" s="2"/>
      <c r="J158" s="34" t="str">
        <f t="shared" si="2"/>
        <v/>
      </c>
    </row>
    <row r="159" spans="1:10" ht="19.899999999999999" customHeight="1">
      <c r="A159" t="s">
        <v>28</v>
      </c>
      <c r="B159" t="s">
        <v>26</v>
      </c>
      <c r="C159" s="2">
        <v>42833</v>
      </c>
      <c r="D159" t="s">
        <v>33</v>
      </c>
      <c r="H159" s="2"/>
      <c r="J159" s="34" t="str">
        <f t="shared" si="2"/>
        <v/>
      </c>
    </row>
    <row r="160" spans="1:10" ht="19.899999999999999" customHeight="1">
      <c r="A160" t="s">
        <v>28</v>
      </c>
      <c r="B160" t="s">
        <v>26</v>
      </c>
      <c r="C160" s="2">
        <v>42850</v>
      </c>
      <c r="D160" t="s">
        <v>33</v>
      </c>
      <c r="H160" s="2"/>
      <c r="J160" s="34" t="str">
        <f t="shared" si="2"/>
        <v/>
      </c>
    </row>
    <row r="161" spans="1:10" ht="19.899999999999999" customHeight="1">
      <c r="A161" t="s">
        <v>28</v>
      </c>
      <c r="B161" t="s">
        <v>28</v>
      </c>
      <c r="C161" s="2">
        <v>42829</v>
      </c>
      <c r="D161" t="s">
        <v>32</v>
      </c>
      <c r="H161" s="2"/>
      <c r="J161" s="34" t="str">
        <f t="shared" si="2"/>
        <v/>
      </c>
    </row>
    <row r="162" spans="1:10" ht="19.899999999999999" customHeight="1">
      <c r="A162" t="s">
        <v>28</v>
      </c>
      <c r="B162" t="s">
        <v>26</v>
      </c>
      <c r="C162" s="2">
        <v>42843</v>
      </c>
      <c r="D162" t="s">
        <v>33</v>
      </c>
      <c r="H162" s="2"/>
      <c r="I162" s="2">
        <v>42886</v>
      </c>
      <c r="J162" s="34">
        <f t="shared" si="2"/>
        <v>5</v>
      </c>
    </row>
    <row r="163" spans="1:10" ht="19.899999999999999" customHeight="1">
      <c r="A163" t="s">
        <v>28</v>
      </c>
      <c r="B163" t="s">
        <v>26</v>
      </c>
      <c r="C163" s="2">
        <v>42831</v>
      </c>
      <c r="D163" t="s">
        <v>33</v>
      </c>
      <c r="H163" s="2"/>
      <c r="J163" s="34" t="str">
        <f t="shared" si="2"/>
        <v/>
      </c>
    </row>
    <row r="164" spans="1:10" ht="19.899999999999999" customHeight="1">
      <c r="A164" t="s">
        <v>28</v>
      </c>
      <c r="B164" t="s">
        <v>26</v>
      </c>
      <c r="C164" s="2">
        <v>42851</v>
      </c>
      <c r="D164" t="s">
        <v>33</v>
      </c>
      <c r="H164" s="2"/>
      <c r="J164" s="34" t="str">
        <f t="shared" si="2"/>
        <v/>
      </c>
    </row>
    <row r="165" spans="1:10" ht="19.899999999999999" customHeight="1">
      <c r="A165" t="s">
        <v>28</v>
      </c>
      <c r="B165" t="s">
        <v>26</v>
      </c>
      <c r="C165" s="2">
        <v>42850</v>
      </c>
      <c r="D165" t="s">
        <v>33</v>
      </c>
      <c r="H165" s="2"/>
      <c r="J165" s="34" t="str">
        <f t="shared" si="2"/>
        <v/>
      </c>
    </row>
    <row r="166" spans="1:10" ht="19.899999999999999" customHeight="1">
      <c r="A166" t="s">
        <v>28</v>
      </c>
      <c r="B166" t="s">
        <v>26</v>
      </c>
      <c r="C166" s="2">
        <v>42875</v>
      </c>
      <c r="D166" t="s">
        <v>33</v>
      </c>
      <c r="H166" s="2"/>
      <c r="J166" s="34" t="str">
        <f t="shared" si="2"/>
        <v/>
      </c>
    </row>
    <row r="167" spans="1:10" ht="19.899999999999999" customHeight="1">
      <c r="A167" t="s">
        <v>28</v>
      </c>
      <c r="B167" t="s">
        <v>28</v>
      </c>
      <c r="C167" s="2">
        <v>42870</v>
      </c>
      <c r="D167" t="s">
        <v>32</v>
      </c>
      <c r="H167" s="2"/>
      <c r="I167" s="2">
        <v>42916</v>
      </c>
      <c r="J167" s="34">
        <f t="shared" si="2"/>
        <v>6</v>
      </c>
    </row>
    <row r="168" spans="1:10" ht="19.899999999999999" customHeight="1">
      <c r="A168" t="s">
        <v>28</v>
      </c>
      <c r="B168" t="s">
        <v>26</v>
      </c>
      <c r="C168" s="2">
        <v>42874</v>
      </c>
      <c r="D168" t="s">
        <v>33</v>
      </c>
      <c r="H168" s="2"/>
      <c r="J168" s="34" t="str">
        <f t="shared" si="2"/>
        <v/>
      </c>
    </row>
    <row r="169" spans="1:10" ht="19.899999999999999" customHeight="1">
      <c r="A169" t="s">
        <v>28</v>
      </c>
      <c r="B169" t="s">
        <v>26</v>
      </c>
      <c r="C169" s="2">
        <v>42870</v>
      </c>
      <c r="D169" t="s">
        <v>33</v>
      </c>
      <c r="H169" s="2"/>
      <c r="J169" s="34" t="str">
        <f t="shared" si="2"/>
        <v/>
      </c>
    </row>
    <row r="170" spans="1:10" ht="19.899999999999999" customHeight="1">
      <c r="A170" t="s">
        <v>28</v>
      </c>
      <c r="B170" t="s">
        <v>26</v>
      </c>
      <c r="C170" s="2">
        <v>42884</v>
      </c>
      <c r="D170" t="s">
        <v>32</v>
      </c>
      <c r="H170" s="2"/>
      <c r="J170" s="34" t="str">
        <f t="shared" si="2"/>
        <v/>
      </c>
    </row>
    <row r="171" spans="1:10" ht="19.899999999999999" customHeight="1">
      <c r="A171" t="s">
        <v>28</v>
      </c>
      <c r="B171" t="s">
        <v>26</v>
      </c>
      <c r="C171" s="2">
        <v>42861</v>
      </c>
      <c r="D171" t="s">
        <v>33</v>
      </c>
      <c r="H171" s="2"/>
      <c r="J171" s="34" t="str">
        <f t="shared" si="2"/>
        <v/>
      </c>
    </row>
    <row r="172" spans="1:10" ht="19.899999999999999" customHeight="1">
      <c r="A172" t="s">
        <v>28</v>
      </c>
      <c r="B172" t="s">
        <v>26</v>
      </c>
      <c r="C172" s="2">
        <v>42865</v>
      </c>
      <c r="D172" t="s">
        <v>33</v>
      </c>
      <c r="H172" s="2"/>
      <c r="J172" s="34" t="str">
        <f t="shared" si="2"/>
        <v/>
      </c>
    </row>
    <row r="173" spans="1:10" ht="19.899999999999999" customHeight="1">
      <c r="A173" t="s">
        <v>28</v>
      </c>
      <c r="B173" t="s">
        <v>26</v>
      </c>
      <c r="C173" s="2">
        <v>42885</v>
      </c>
      <c r="D173" t="s">
        <v>33</v>
      </c>
      <c r="H173" s="2"/>
      <c r="J173" s="34" t="str">
        <f t="shared" si="2"/>
        <v/>
      </c>
    </row>
    <row r="174" spans="1:10" ht="19.899999999999999" customHeight="1">
      <c r="A174" t="s">
        <v>28</v>
      </c>
      <c r="B174" t="s">
        <v>28</v>
      </c>
      <c r="C174" s="2">
        <v>42861</v>
      </c>
      <c r="D174" t="s">
        <v>32</v>
      </c>
      <c r="H174" s="2"/>
      <c r="J174" s="34" t="str">
        <f t="shared" si="2"/>
        <v/>
      </c>
    </row>
    <row r="175" spans="1:10" ht="19.899999999999999" customHeight="1">
      <c r="A175" t="s">
        <v>28</v>
      </c>
      <c r="B175" t="s">
        <v>28</v>
      </c>
      <c r="C175" s="2">
        <v>42858</v>
      </c>
      <c r="D175" t="s">
        <v>32</v>
      </c>
      <c r="H175" s="2"/>
      <c r="J175" s="34" t="str">
        <f t="shared" si="2"/>
        <v/>
      </c>
    </row>
    <row r="176" spans="1:10" ht="19.899999999999999" customHeight="1">
      <c r="A176" t="s">
        <v>28</v>
      </c>
      <c r="B176" t="s">
        <v>28</v>
      </c>
      <c r="C176" s="2">
        <v>42867</v>
      </c>
      <c r="D176" t="s">
        <v>32</v>
      </c>
      <c r="H176" s="2"/>
      <c r="I176" s="2">
        <v>42886</v>
      </c>
      <c r="J176" s="34">
        <f t="shared" si="2"/>
        <v>5</v>
      </c>
    </row>
    <row r="177" spans="1:10" ht="19.899999999999999" customHeight="1">
      <c r="A177" t="s">
        <v>28</v>
      </c>
      <c r="B177" t="s">
        <v>28</v>
      </c>
      <c r="C177" s="2">
        <v>42886</v>
      </c>
      <c r="D177" t="s">
        <v>32</v>
      </c>
      <c r="H177" s="2"/>
      <c r="J177" s="34" t="str">
        <f t="shared" si="2"/>
        <v/>
      </c>
    </row>
    <row r="178" spans="1:10" ht="19.899999999999999" customHeight="1">
      <c r="A178" t="s">
        <v>28</v>
      </c>
      <c r="B178" t="s">
        <v>26</v>
      </c>
      <c r="C178" s="2">
        <v>42873</v>
      </c>
      <c r="D178" t="s">
        <v>33</v>
      </c>
      <c r="H178" s="2"/>
      <c r="J178" s="34" t="str">
        <f t="shared" si="2"/>
        <v/>
      </c>
    </row>
    <row r="179" spans="1:10" ht="19.899999999999999" customHeight="1">
      <c r="A179" t="s">
        <v>28</v>
      </c>
      <c r="B179" t="s">
        <v>26</v>
      </c>
      <c r="C179" s="2">
        <v>42874</v>
      </c>
      <c r="D179" t="s">
        <v>33</v>
      </c>
      <c r="H179" s="2"/>
      <c r="J179" s="34" t="str">
        <f t="shared" si="2"/>
        <v/>
      </c>
    </row>
    <row r="180" spans="1:10" ht="19.899999999999999" customHeight="1">
      <c r="A180" t="s">
        <v>28</v>
      </c>
      <c r="B180" t="s">
        <v>28</v>
      </c>
      <c r="C180" s="2">
        <v>42865</v>
      </c>
      <c r="D180" t="s">
        <v>32</v>
      </c>
      <c r="H180" s="2"/>
      <c r="J180" s="34" t="str">
        <f t="shared" si="2"/>
        <v/>
      </c>
    </row>
    <row r="181" spans="1:10" ht="19.899999999999999" customHeight="1">
      <c r="A181" t="s">
        <v>28</v>
      </c>
      <c r="B181" t="s">
        <v>26</v>
      </c>
      <c r="C181" s="2">
        <v>42872</v>
      </c>
      <c r="D181" t="s">
        <v>33</v>
      </c>
      <c r="H181" s="2"/>
      <c r="J181" s="34" t="str">
        <f t="shared" si="2"/>
        <v/>
      </c>
    </row>
    <row r="182" spans="1:10" ht="19.899999999999999" customHeight="1">
      <c r="A182" t="s">
        <v>28</v>
      </c>
      <c r="B182" t="s">
        <v>26</v>
      </c>
      <c r="C182" s="2">
        <v>42878</v>
      </c>
      <c r="D182" t="s">
        <v>33</v>
      </c>
      <c r="H182" s="2"/>
      <c r="J182" s="34" t="str">
        <f t="shared" si="2"/>
        <v/>
      </c>
    </row>
    <row r="183" spans="1:10" ht="19.899999999999999" customHeight="1">
      <c r="A183" t="s">
        <v>28</v>
      </c>
      <c r="B183" t="s">
        <v>28</v>
      </c>
      <c r="C183" s="2">
        <v>42885</v>
      </c>
      <c r="D183" t="s">
        <v>32</v>
      </c>
      <c r="H183" s="2"/>
      <c r="J183" s="34" t="str">
        <f t="shared" si="2"/>
        <v/>
      </c>
    </row>
    <row r="184" spans="1:10" ht="19.899999999999999" customHeight="1">
      <c r="A184" t="s">
        <v>28</v>
      </c>
      <c r="B184" t="s">
        <v>28</v>
      </c>
      <c r="C184" s="2">
        <v>42906</v>
      </c>
      <c r="D184" t="s">
        <v>32</v>
      </c>
      <c r="H184" s="2"/>
      <c r="J184" s="34" t="str">
        <f t="shared" si="2"/>
        <v/>
      </c>
    </row>
    <row r="185" spans="1:10" ht="19.899999999999999" customHeight="1">
      <c r="A185" t="s">
        <v>28</v>
      </c>
      <c r="B185" t="s">
        <v>26</v>
      </c>
      <c r="C185" s="2">
        <v>42914</v>
      </c>
      <c r="D185" t="s">
        <v>33</v>
      </c>
      <c r="H185" s="2"/>
      <c r="J185" s="34" t="str">
        <f t="shared" si="2"/>
        <v/>
      </c>
    </row>
    <row r="186" spans="1:10" ht="19.899999999999999" customHeight="1">
      <c r="A186" t="s">
        <v>28</v>
      </c>
      <c r="B186" t="s">
        <v>26</v>
      </c>
      <c r="C186" s="2">
        <v>42908</v>
      </c>
      <c r="D186" t="s">
        <v>33</v>
      </c>
      <c r="H186" s="2"/>
      <c r="J186" s="34" t="str">
        <f t="shared" si="2"/>
        <v/>
      </c>
    </row>
    <row r="187" spans="1:10" ht="19.899999999999999" customHeight="1">
      <c r="A187" t="s">
        <v>28</v>
      </c>
      <c r="B187" t="s">
        <v>26</v>
      </c>
      <c r="C187" s="2">
        <v>42888</v>
      </c>
      <c r="D187" t="s">
        <v>33</v>
      </c>
      <c r="H187" s="2"/>
      <c r="J187" s="34" t="str">
        <f t="shared" si="2"/>
        <v/>
      </c>
    </row>
    <row r="188" spans="1:10" ht="19.899999999999999" customHeight="1">
      <c r="A188" t="s">
        <v>28</v>
      </c>
      <c r="B188" t="s">
        <v>28</v>
      </c>
      <c r="C188" s="2">
        <v>42913</v>
      </c>
      <c r="D188" t="s">
        <v>32</v>
      </c>
      <c r="H188" s="2"/>
      <c r="J188" s="34" t="str">
        <f t="shared" si="2"/>
        <v/>
      </c>
    </row>
    <row r="189" spans="1:10" ht="19.899999999999999" customHeight="1">
      <c r="A189" t="s">
        <v>28</v>
      </c>
      <c r="B189" t="s">
        <v>26</v>
      </c>
      <c r="C189" s="2">
        <v>42913</v>
      </c>
      <c r="D189" t="s">
        <v>33</v>
      </c>
      <c r="H189" s="2"/>
      <c r="J189" s="34" t="str">
        <f t="shared" si="2"/>
        <v/>
      </c>
    </row>
    <row r="190" spans="1:10" ht="19.899999999999999" customHeight="1">
      <c r="A190" t="s">
        <v>28</v>
      </c>
      <c r="B190" t="s">
        <v>28</v>
      </c>
      <c r="C190" s="2">
        <v>42914</v>
      </c>
      <c r="D190" t="s">
        <v>32</v>
      </c>
      <c r="H190" s="2"/>
      <c r="J190" s="34" t="str">
        <f t="shared" si="2"/>
        <v/>
      </c>
    </row>
    <row r="191" spans="1:10" ht="19.899999999999999" customHeight="1">
      <c r="A191" t="s">
        <v>28</v>
      </c>
      <c r="B191" t="s">
        <v>26</v>
      </c>
      <c r="C191" s="2">
        <v>42900</v>
      </c>
      <c r="D191" t="s">
        <v>34</v>
      </c>
      <c r="H191" s="2"/>
      <c r="J191" s="34" t="str">
        <f t="shared" si="2"/>
        <v/>
      </c>
    </row>
    <row r="192" spans="1:10" ht="19.899999999999999" customHeight="1">
      <c r="A192" t="s">
        <v>28</v>
      </c>
      <c r="B192" t="s">
        <v>26</v>
      </c>
      <c r="C192" s="2">
        <v>42908</v>
      </c>
      <c r="D192" t="s">
        <v>34</v>
      </c>
      <c r="H192" s="2"/>
      <c r="J192" s="34" t="str">
        <f t="shared" si="2"/>
        <v/>
      </c>
    </row>
    <row r="193" spans="1:10" ht="19.899999999999999" customHeight="1">
      <c r="A193" t="s">
        <v>28</v>
      </c>
      <c r="B193" t="s">
        <v>28</v>
      </c>
      <c r="C193" s="2">
        <v>42913</v>
      </c>
      <c r="D193" t="s">
        <v>32</v>
      </c>
      <c r="H193" s="2"/>
      <c r="J193" s="34" t="str">
        <f t="shared" si="2"/>
        <v/>
      </c>
    </row>
    <row r="194" spans="1:10" ht="19.899999999999999" customHeight="1">
      <c r="A194" t="s">
        <v>28</v>
      </c>
      <c r="B194" t="s">
        <v>28</v>
      </c>
      <c r="C194" s="2">
        <v>42893</v>
      </c>
      <c r="D194" t="s">
        <v>32</v>
      </c>
      <c r="H194" s="2"/>
      <c r="J194" s="34" t="str">
        <f t="shared" si="2"/>
        <v/>
      </c>
    </row>
    <row r="195" spans="1:10" ht="19.899999999999999" customHeight="1">
      <c r="A195" t="s">
        <v>28</v>
      </c>
      <c r="B195" t="s">
        <v>26</v>
      </c>
      <c r="C195" s="2">
        <v>42912</v>
      </c>
      <c r="D195" t="s">
        <v>33</v>
      </c>
      <c r="H195" s="2"/>
      <c r="J195" s="34" t="str">
        <f t="shared" ref="J195:J218" si="3">IF(I195="","",MONTH(I195))</f>
        <v/>
      </c>
    </row>
    <row r="196" spans="1:10" ht="19.899999999999999" customHeight="1">
      <c r="A196" t="s">
        <v>28</v>
      </c>
      <c r="B196" t="s">
        <v>26</v>
      </c>
      <c r="C196" s="2">
        <v>42892</v>
      </c>
      <c r="D196" t="s">
        <v>33</v>
      </c>
      <c r="H196" s="2"/>
      <c r="J196" s="34" t="str">
        <f t="shared" si="3"/>
        <v/>
      </c>
    </row>
    <row r="197" spans="1:10" ht="19.899999999999999" customHeight="1">
      <c r="A197" t="s">
        <v>28</v>
      </c>
      <c r="B197" t="s">
        <v>26</v>
      </c>
      <c r="C197" s="2">
        <v>42907</v>
      </c>
      <c r="D197" t="s">
        <v>33</v>
      </c>
      <c r="H197" s="2"/>
      <c r="I197" s="2">
        <v>42978</v>
      </c>
      <c r="J197" s="34">
        <f t="shared" si="3"/>
        <v>8</v>
      </c>
    </row>
    <row r="198" spans="1:10" ht="19.899999999999999" customHeight="1">
      <c r="A198" t="s">
        <v>28</v>
      </c>
      <c r="B198" t="s">
        <v>26</v>
      </c>
      <c r="C198" s="2">
        <v>42895</v>
      </c>
      <c r="D198" t="s">
        <v>33</v>
      </c>
      <c r="H198" s="2"/>
      <c r="J198" s="34" t="str">
        <f t="shared" si="3"/>
        <v/>
      </c>
    </row>
    <row r="199" spans="1:10" ht="19.899999999999999" customHeight="1">
      <c r="A199" t="s">
        <v>28</v>
      </c>
      <c r="B199" t="s">
        <v>26</v>
      </c>
      <c r="C199" s="2">
        <v>42903</v>
      </c>
      <c r="D199" t="s">
        <v>33</v>
      </c>
      <c r="H199" s="2"/>
      <c r="J199" s="34" t="str">
        <f t="shared" si="3"/>
        <v/>
      </c>
    </row>
    <row r="200" spans="1:10" ht="19.899999999999999" customHeight="1">
      <c r="A200" t="s">
        <v>28</v>
      </c>
      <c r="B200" t="s">
        <v>26</v>
      </c>
      <c r="C200" s="2">
        <v>42935</v>
      </c>
      <c r="D200" t="s">
        <v>33</v>
      </c>
      <c r="H200" s="2"/>
      <c r="J200" s="34" t="str">
        <f t="shared" si="3"/>
        <v/>
      </c>
    </row>
    <row r="201" spans="1:10" ht="19.899999999999999" customHeight="1">
      <c r="A201" t="s">
        <v>28</v>
      </c>
      <c r="B201" t="s">
        <v>28</v>
      </c>
      <c r="C201" s="2">
        <v>42937</v>
      </c>
      <c r="D201" t="s">
        <v>32</v>
      </c>
      <c r="H201" s="2"/>
      <c r="J201" s="34" t="str">
        <f t="shared" si="3"/>
        <v/>
      </c>
    </row>
    <row r="202" spans="1:10" ht="19.899999999999999" customHeight="1">
      <c r="A202" t="s">
        <v>28</v>
      </c>
      <c r="B202" t="s">
        <v>26</v>
      </c>
      <c r="C202" s="2">
        <v>42929</v>
      </c>
      <c r="D202" t="s">
        <v>33</v>
      </c>
      <c r="H202" s="2"/>
      <c r="J202" s="34" t="str">
        <f t="shared" si="3"/>
        <v/>
      </c>
    </row>
    <row r="203" spans="1:10" ht="19.899999999999999" customHeight="1">
      <c r="A203" t="s">
        <v>28</v>
      </c>
      <c r="B203" t="s">
        <v>26</v>
      </c>
      <c r="C203" s="2">
        <v>42923</v>
      </c>
      <c r="D203" t="s">
        <v>33</v>
      </c>
      <c r="H203" s="2"/>
      <c r="J203" s="34" t="str">
        <f t="shared" si="3"/>
        <v/>
      </c>
    </row>
    <row r="204" spans="1:10" ht="19.899999999999999" customHeight="1">
      <c r="A204" t="s">
        <v>28</v>
      </c>
      <c r="B204" t="s">
        <v>28</v>
      </c>
      <c r="C204" s="2">
        <v>42934</v>
      </c>
      <c r="D204" t="s">
        <v>35</v>
      </c>
      <c r="H204" s="2"/>
      <c r="J204" s="34" t="str">
        <f t="shared" si="3"/>
        <v/>
      </c>
    </row>
    <row r="205" spans="1:10" ht="19.899999999999999" customHeight="1">
      <c r="A205" t="s">
        <v>28</v>
      </c>
      <c r="B205" t="s">
        <v>28</v>
      </c>
      <c r="C205" s="2">
        <v>42923</v>
      </c>
      <c r="D205" t="s">
        <v>35</v>
      </c>
      <c r="H205" s="2"/>
      <c r="J205" s="34" t="str">
        <f t="shared" si="3"/>
        <v/>
      </c>
    </row>
    <row r="206" spans="1:10" ht="19.899999999999999" customHeight="1">
      <c r="A206" t="s">
        <v>28</v>
      </c>
      <c r="B206" t="s">
        <v>26</v>
      </c>
      <c r="C206" s="2">
        <v>42935</v>
      </c>
      <c r="D206" t="s">
        <v>33</v>
      </c>
      <c r="H206" s="2"/>
      <c r="J206" s="34" t="str">
        <f t="shared" si="3"/>
        <v/>
      </c>
    </row>
    <row r="207" spans="1:10" ht="19.899999999999999" customHeight="1">
      <c r="A207" t="s">
        <v>28</v>
      </c>
      <c r="B207" t="s">
        <v>26</v>
      </c>
      <c r="C207" s="2">
        <v>42923</v>
      </c>
      <c r="D207" t="s">
        <v>33</v>
      </c>
      <c r="H207" s="2"/>
      <c r="J207" s="34" t="str">
        <f t="shared" si="3"/>
        <v/>
      </c>
    </row>
    <row r="208" spans="1:10" ht="19.899999999999999" customHeight="1">
      <c r="A208" t="s">
        <v>28</v>
      </c>
      <c r="B208" t="s">
        <v>26</v>
      </c>
      <c r="C208" s="2">
        <v>42936</v>
      </c>
      <c r="D208" t="s">
        <v>33</v>
      </c>
      <c r="H208" s="2"/>
      <c r="J208" s="34" t="str">
        <f t="shared" si="3"/>
        <v/>
      </c>
    </row>
    <row r="209" spans="1:10" ht="19.899999999999999" customHeight="1">
      <c r="A209" t="s">
        <v>28</v>
      </c>
      <c r="B209" t="s">
        <v>26</v>
      </c>
      <c r="C209" s="2">
        <v>42942</v>
      </c>
      <c r="D209" t="s">
        <v>33</v>
      </c>
      <c r="H209" s="2"/>
      <c r="J209" s="34" t="str">
        <f t="shared" si="3"/>
        <v/>
      </c>
    </row>
    <row r="210" spans="1:10" ht="19.899999999999999" customHeight="1">
      <c r="A210" t="s">
        <v>28</v>
      </c>
      <c r="B210" t="s">
        <v>26</v>
      </c>
      <c r="C210" s="2">
        <v>42937</v>
      </c>
      <c r="D210" t="s">
        <v>33</v>
      </c>
      <c r="H210" s="2"/>
      <c r="J210" s="34" t="str">
        <f t="shared" si="3"/>
        <v/>
      </c>
    </row>
    <row r="211" spans="1:10" ht="19.899999999999999" customHeight="1">
      <c r="A211" t="s">
        <v>28</v>
      </c>
      <c r="B211" t="s">
        <v>26</v>
      </c>
      <c r="C211" s="2">
        <v>42921</v>
      </c>
      <c r="D211" t="s">
        <v>33</v>
      </c>
      <c r="H211" s="2"/>
      <c r="J211" s="34" t="str">
        <f t="shared" si="3"/>
        <v/>
      </c>
    </row>
    <row r="212" spans="1:10" ht="19.899999999999999" customHeight="1">
      <c r="A212" t="s">
        <v>28</v>
      </c>
      <c r="B212" t="s">
        <v>26</v>
      </c>
      <c r="C212" s="2">
        <v>42977</v>
      </c>
      <c r="D212" t="s">
        <v>33</v>
      </c>
      <c r="H212" s="2"/>
      <c r="J212" s="34" t="str">
        <f t="shared" si="3"/>
        <v/>
      </c>
    </row>
    <row r="213" spans="1:10" ht="19.899999999999999" customHeight="1">
      <c r="A213" t="s">
        <v>28</v>
      </c>
      <c r="B213" t="s">
        <v>26</v>
      </c>
      <c r="C213" s="2">
        <v>42969</v>
      </c>
      <c r="D213" t="s">
        <v>33</v>
      </c>
      <c r="H213" s="2"/>
      <c r="J213" s="34" t="str">
        <f t="shared" si="3"/>
        <v/>
      </c>
    </row>
    <row r="214" spans="1:10" ht="19.899999999999999" customHeight="1">
      <c r="A214" t="s">
        <v>28</v>
      </c>
      <c r="B214" t="s">
        <v>26</v>
      </c>
      <c r="C214" s="2">
        <v>42976</v>
      </c>
      <c r="D214" t="s">
        <v>33</v>
      </c>
      <c r="H214" s="2"/>
      <c r="J214" s="34" t="str">
        <f t="shared" si="3"/>
        <v/>
      </c>
    </row>
    <row r="215" spans="1:10" ht="19.899999999999999" customHeight="1">
      <c r="A215" t="s">
        <v>28</v>
      </c>
      <c r="B215" t="s">
        <v>26</v>
      </c>
      <c r="C215" s="2">
        <v>42970</v>
      </c>
      <c r="D215" t="s">
        <v>33</v>
      </c>
      <c r="H215" s="2"/>
      <c r="J215" s="34" t="str">
        <f t="shared" si="3"/>
        <v/>
      </c>
    </row>
    <row r="216" spans="1:10" ht="19.899999999999999" customHeight="1">
      <c r="A216" t="s">
        <v>28</v>
      </c>
      <c r="B216" t="s">
        <v>26</v>
      </c>
      <c r="C216" s="2">
        <v>42965</v>
      </c>
      <c r="D216" t="s">
        <v>33</v>
      </c>
      <c r="H216" s="2"/>
      <c r="J216" s="34" t="str">
        <f t="shared" si="3"/>
        <v/>
      </c>
    </row>
    <row r="217" spans="1:10" ht="19.899999999999999" customHeight="1">
      <c r="A217" t="s">
        <v>28</v>
      </c>
      <c r="B217" t="s">
        <v>28</v>
      </c>
      <c r="C217" s="2">
        <v>42965</v>
      </c>
      <c r="D217" t="s">
        <v>32</v>
      </c>
      <c r="H217" s="2"/>
      <c r="J217" s="34" t="str">
        <f t="shared" si="3"/>
        <v/>
      </c>
    </row>
    <row r="218" spans="1:10" ht="19.899999999999999" customHeight="1">
      <c r="A218" t="s">
        <v>28</v>
      </c>
      <c r="B218" t="s">
        <v>26</v>
      </c>
      <c r="C218" s="2">
        <v>42978</v>
      </c>
      <c r="D218" t="s">
        <v>33</v>
      </c>
      <c r="H218" s="2"/>
      <c r="J218" s="34" t="str">
        <f t="shared" si="3"/>
        <v/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3"/>
  <sheetViews>
    <sheetView workbookViewId="0"/>
  </sheetViews>
  <sheetFormatPr baseColWidth="10" defaultColWidth="9.140625" defaultRowHeight="15"/>
  <cols>
    <col min="1" max="1" width="24.85546875" customWidth="1"/>
    <col min="2" max="2" width="23.42578125" customWidth="1"/>
    <col min="3" max="3" width="19.85546875" customWidth="1"/>
    <col min="4" max="4" width="16.85546875" customWidth="1"/>
    <col min="5" max="5" width="15.5703125" customWidth="1"/>
    <col min="6" max="6" width="14.5703125" customWidth="1"/>
    <col min="7" max="7" width="13.85546875" customWidth="1"/>
    <col min="8" max="8" width="14.28515625" customWidth="1"/>
    <col min="9" max="9" width="19" style="34" customWidth="1"/>
    <col min="10" max="10" width="8.85546875" customWidth="1"/>
  </cols>
  <sheetData>
    <row r="1" spans="1:10" s="30" customFormat="1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0">
      <c r="A2" t="s">
        <v>44</v>
      </c>
      <c r="B2" t="s">
        <v>36</v>
      </c>
      <c r="C2" s="2">
        <v>42150</v>
      </c>
      <c r="D2" t="s">
        <v>33</v>
      </c>
      <c r="H2" s="14"/>
      <c r="I2" s="33">
        <v>42916</v>
      </c>
      <c r="J2" s="34">
        <f>IF(I2="","",MONTH(I2))</f>
        <v>6</v>
      </c>
    </row>
    <row r="3" spans="1:10">
      <c r="A3" s="5" t="s">
        <v>27</v>
      </c>
      <c r="B3" s="5" t="s">
        <v>27</v>
      </c>
      <c r="C3" s="2">
        <v>42656</v>
      </c>
      <c r="D3" t="s">
        <v>32</v>
      </c>
      <c r="H3" s="14"/>
      <c r="I3" s="33">
        <v>42766</v>
      </c>
      <c r="J3" s="34">
        <f>IF(I3="","",MONTH(I3))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26"/>
  <sheetViews>
    <sheetView topLeftCell="B7" workbookViewId="0">
      <selection activeCell="D7" sqref="D7"/>
    </sheetView>
  </sheetViews>
  <sheetFormatPr baseColWidth="10" defaultColWidth="9.140625" defaultRowHeight="15"/>
  <cols>
    <col min="1" max="1" width="12.85546875" customWidth="1"/>
    <col min="2" max="2" width="14.7109375" customWidth="1"/>
    <col min="3" max="3" width="17.140625" customWidth="1"/>
    <col min="4" max="15" width="8.7109375" customWidth="1"/>
    <col min="16" max="18" width="9.140625" customWidth="1"/>
    <col min="19" max="19" width="7.7109375" bestFit="1" customWidth="1"/>
    <col min="20" max="20" width="7.85546875" bestFit="1" customWidth="1"/>
  </cols>
  <sheetData>
    <row r="1" spans="1:20"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11</v>
      </c>
      <c r="N1" s="9" t="s">
        <v>12</v>
      </c>
      <c r="O1" s="9" t="s">
        <v>13</v>
      </c>
      <c r="P1" s="9" t="s">
        <v>14</v>
      </c>
      <c r="Q1" s="4"/>
      <c r="R1" s="4"/>
      <c r="S1" s="9" t="s">
        <v>43</v>
      </c>
      <c r="T1" s="9" t="s">
        <v>41</v>
      </c>
    </row>
    <row r="2" spans="1:20">
      <c r="T2" s="9" t="s">
        <v>40</v>
      </c>
    </row>
    <row r="3" spans="1:20">
      <c r="A3" s="1"/>
      <c r="B3" s="5" t="s">
        <v>27</v>
      </c>
      <c r="C3" s="1"/>
      <c r="D3" s="5">
        <f>SUMPRODUCT(('rdv2017'!A1:A2849="Jean DUPONT")*('rdv2017'!C1:C2849&gt;=DATEVALUE("01-01-2017"))*('rdv2017'!C1:C2849&lt;=DATEVALUE("31-01-2017")))</f>
        <v>14</v>
      </c>
      <c r="E3" s="5">
        <f>SUMPRODUCT(('rdv2017'!A1:A2849="Jean DUPONT")*('rdv2017'!C1:C2849&gt;=DATEVALUE("01-02-2017"))*('rdv2017'!C1:C2849&lt;=DATEVALUE("28-02-2017")))</f>
        <v>14</v>
      </c>
      <c r="F3" s="5">
        <f>SUMPRODUCT(('rdv2017'!A1:A2849="Jean DUPONT")*('rdv2017'!C1:C2849&gt;=DATEVALUE("01-03-2017"))*('rdv2017'!C1:C2849&lt;=DATEVALUE("31-03-2017")))</f>
        <v>12</v>
      </c>
      <c r="G3" s="5">
        <f>SUMPRODUCT(('rdv2017'!A1:A2849="Jean DUPONT")*('rdv2017'!C1:C2849&gt;=DATEVALUE("01-04-2017"))*('rdv2017'!C1:C2849&lt;=DATEVALUE("30-04-2017")))</f>
        <v>14</v>
      </c>
      <c r="H3" s="5">
        <f>SUMPRODUCT(('rdv2017'!A1:A2849="Jean DUPONT")*('rdv2017'!C1:C2849&gt;=DATEVALUE("01-05-2017"))*('rdv2017'!C1:C2849&lt;=DATEVALUE("31-05-2017")))</f>
        <v>11</v>
      </c>
      <c r="I3" s="5">
        <f>SUMPRODUCT(('rdv2017'!A1:A2849="Jean DUPONT")*('rdv2017'!C1:C2849&gt;=DATEVALUE("01-06-2017"))*('rdv2017'!C1:C2849&lt;=DATEVALUE("30-06-2017")))</f>
        <v>8</v>
      </c>
      <c r="J3" s="5">
        <f>SUMPRODUCT(('rdv2017'!A1:A2849="Jean DUPONT")*('rdv2017'!C1:C2849&gt;=DATEVALUE("01-07-2017"))*('rdv2017'!C1:C2849&lt;=DATEVALUE("31-07-2017")))</f>
        <v>7</v>
      </c>
      <c r="K3" s="5">
        <f>SUMPRODUCT(('rdv2017'!A1:A2849="Jean DUPONT")*('rdv2017'!C1:C2849&gt;=DATEVALUE("01-08-2017"))*('rdv2017'!C1:C2849&lt;=DATEVALUE("31-08-2017")))</f>
        <v>22</v>
      </c>
      <c r="L3" s="5">
        <f>SUMPRODUCT(('rdv2017'!A1:A2849="Jean DUPONT")*('rdv2017'!C1:C2849&gt;=DATEVALUE("01-09-2017"))*('rdv2017'!C1:C2849&lt;=DATEVALUE("30-09-2017")))</f>
        <v>0</v>
      </c>
      <c r="M3" s="5">
        <f>SUMPRODUCT(('rdv2017'!A1:A2849="Jean DUPONT")*('rdv2017'!C1:C2849&gt;=DATEVALUE("01-10-2017"))*('rdv2017'!C1:C2849&lt;=DATEVALUE("31-10-2017")))</f>
        <v>0</v>
      </c>
      <c r="N3" s="5">
        <f>SUMPRODUCT(('rdv2017'!A1:A2849="Jean DUPONT")*('rdv2017'!C1:C2849&gt;=DATEVALUE("01-11-2017"))*('rdv2017'!C1:C2849&lt;=DATEVALUE("30-11-2017")))</f>
        <v>0</v>
      </c>
      <c r="O3" s="5">
        <f>SUMPRODUCT(('rdv2017'!A1:A2849="Jean DUPONT")*('rdv2017'!C1:C2849&gt;=DATEVALUE("01-12-2017"))*('rdv2017'!C1:C2849&lt;=DATEVALUE("31-12-2017")))</f>
        <v>0</v>
      </c>
      <c r="P3" s="5">
        <f t="shared" ref="P3:P8" si="0">SUM(D3:O3)</f>
        <v>102</v>
      </c>
      <c r="Q3" s="3"/>
    </row>
    <row r="4" spans="1:20">
      <c r="C4" s="3" t="s">
        <v>34</v>
      </c>
      <c r="D4" s="3">
        <f>COUNTIFS('rdv2017'!A1:A1849,"Jean DUPONT",'rdv2017'!D1:D1849,"*Telepro R1*",'rdv2017'!C1:C1849,"&gt;01-01-2017",'rdv2017'!C1:C1849,"&lt;01-02-2017")</f>
        <v>11</v>
      </c>
      <c r="E4" s="3">
        <f>COUNTIFS('rdv2017'!A1:A1849,"Jean DUPONT",'rdv2017'!D1:D1849,"*Telepro R1*",'rdv2017'!C1:C1849,"&gt;=01-02-2017",'rdv2017'!C1:C1849,"&lt;01-03-2017")</f>
        <v>13</v>
      </c>
      <c r="F4" s="3">
        <f>COUNTIFS('rdv2017'!A1:A1849,"Jean DUPONT",'rdv2017'!D1:D1849,"*Telepro R1*",'rdv2017'!C1:C1849,"&gt;=01-03-2017",'rdv2017'!C1:C1849,"&lt;01-04-2017")</f>
        <v>12</v>
      </c>
      <c r="G4" s="3">
        <f>COUNTIFS('rdv2017'!A1:A1849,"Jean DUPONT",'rdv2017'!D1:D1849,"*Telepro R1*",'rdv2017'!C1:C1849,"&gt;=01-04-2017",'rdv2017'!C1:C1849,"&lt;01-5-2017")</f>
        <v>10</v>
      </c>
      <c r="H4" s="3">
        <f>COUNTIFS('rdv2017'!A1:A1849,"Jean DUPONT",'rdv2017'!D1:D1849,"*Telepro R1*",'rdv2017'!C1:C1849,"&gt;=01-05-2017",'rdv2017'!C1:C1849,"&lt;01-06-2017")</f>
        <v>7</v>
      </c>
      <c r="I4" s="3">
        <f>COUNTIFS('rdv2017'!A1:A1849,"Jean DUPONT",'rdv2017'!D1:D1849,"*Telepro R1*",'rdv2017'!C1:C1849,"&gt;=01-06-2017",'rdv2017'!C1:C1849,"&lt;01-07-2017")</f>
        <v>7</v>
      </c>
      <c r="J4" s="3">
        <f>COUNTIFS('rdv2017'!A1:A1849,"Jean DUPONT",'rdv2017'!D1:D1849,"*Telepro R1*",'rdv2017'!C1:C1849,"&gt;=01-07-2017",'rdv2017'!C1:C1849,"&lt;01-08-2017")</f>
        <v>7</v>
      </c>
      <c r="K4" s="3">
        <f>COUNTIFS('rdv2017'!A1:A1849,"Jean DUPONT",'rdv2017'!D1:D1849,"*Telepro R1*",'rdv2017'!C1:C1849,"&gt;=01-08-2017",'rdv2017'!C1:C1849,"&lt;01-09-2017")</f>
        <v>15</v>
      </c>
      <c r="L4" s="3">
        <f>COUNTIFS('rdv2017'!A1:A1849,"Jean DUPONT",'rdv2017'!D1:D1849,"*Telepro R1*",'rdv2017'!C1:C1849,"&gt;=01-09-2017",'rdv2017'!C1:C1849,"&lt;01-10-2017")</f>
        <v>0</v>
      </c>
      <c r="M4" s="3">
        <f>COUNTIFS('rdv2017'!A1:A1849,"Jean DUPONT",'rdv2017'!D1:D1849,"*Telepro R1*",'rdv2017'!C1:C1849,"&gt;=01-10-2017",'rdv2017'!C1:C1849,"&lt;01-11-2017")</f>
        <v>0</v>
      </c>
      <c r="N4" s="3">
        <f>COUNTIFS('rdv2017'!A1:A1849,"Jean DUPONT",'rdv2017'!D1:D1849,"*Telepro R1*",'rdv2017'!C1:C1849,"&gt;=01-11-2017",'rdv2017'!C1:C1849,"&lt;01-12-2017")</f>
        <v>0</v>
      </c>
      <c r="O4" s="3">
        <f>COUNTIFS('rdv2017'!A1:A1849,"Jean DUPONT",'rdv2017'!D1:D1849,"*Telepro R1*",'rdv2017'!C1:C1849,"&gt;=01-12-2017",'rdv2017'!C1:C1849,"&lt;01-01-2018")</f>
        <v>0</v>
      </c>
      <c r="P4">
        <f t="shared" si="0"/>
        <v>82</v>
      </c>
    </row>
    <row r="5" spans="1:20">
      <c r="C5" s="3" t="s">
        <v>1</v>
      </c>
      <c r="D5" s="3">
        <f>COUNTIFS('rdv2017'!A1:A1849,"Jean DUPONT",'rdv2017'!D1:D1849,"&lt;&gt;*Telepro*",'rdv2017'!C1:C1849,"&gt;01-01-2017",'rdv2017'!C1:C1849,"&lt;01-02-2017")</f>
        <v>3</v>
      </c>
      <c r="E5" s="3">
        <f>COUNTIFS('rdv2017'!A1:A1849,"Jean DUPONT",'rdv2017'!D1:D1849,"&lt;&gt;*Telepro*",'rdv2017'!C1:C1849,"&gt;=01-02-2017",'rdv2017'!C1:C1849,"&lt;01-03-2017")</f>
        <v>1</v>
      </c>
      <c r="F5" s="3">
        <f>COUNTIFS('rdv2017'!A1:A1849,"Jean DUPONT",'rdv2017'!D1:D1849,"&lt;&gt;*Telepro*",'rdv2017'!C1:C1849,"&gt;=01-03-2017",'rdv2017'!C1:C1849,"&lt;01-04-2017")</f>
        <v>0</v>
      </c>
      <c r="G5" s="3">
        <f>COUNTIFS('rdv2017'!A1:A1849,"Jean DUPONT",'rdv2017'!D1:D1849,"&lt;&gt;*Telepro*",'rdv2017'!C1:C1849,"&gt;=01-04-2017",'rdv2017'!C1:C1849,"&lt;01-05-2017")</f>
        <v>4</v>
      </c>
      <c r="H5" s="3">
        <f>COUNTIFS('rdv2017'!A1:A1849,"Jean DUPONT",'rdv2017'!D1:D1849,"&lt;&gt;*Telepro*",'rdv2017'!C1:C1849,"&gt;=01-05-2017",'rdv2017'!C1:C1849,"&lt;01-06-2017")</f>
        <v>4</v>
      </c>
      <c r="I5" s="3">
        <f>COUNTIFS('rdv2017'!A1:A1849,"Jean DUPONT",'rdv2017'!D1:D1849,"&lt;&gt;*Telepro*",'rdv2017'!C1:C1849,"&gt;=01-06-2017",'rdv2017'!C1:C1849,"&lt;01-07-2017")</f>
        <v>1</v>
      </c>
      <c r="J5" s="3">
        <f>COUNTIFS('rdv2017'!A1:A1849,"Jean DUPONT",'rdv2017'!D1:D1849,"&lt;&gt;*Telepro*",'rdv2017'!C1:C1849,"&gt;=01-07-2017",'rdv2017'!C1:C1849,"&lt;01-08-2017")</f>
        <v>0</v>
      </c>
      <c r="K5" s="3">
        <f>COUNTIFS('rdv2017'!A1:A1849,"Jean DUPONT",'rdv2017'!D1:D1849,"&lt;&gt;*Telepro*",'rdv2017'!C1:C1849,"&gt;01-08-2017",'rdv2017'!C1:C1849,"&lt;01-09-2017")</f>
        <v>7</v>
      </c>
      <c r="L5" s="3">
        <f>COUNTIFS('rdv2017'!A1:A1849,"Jean DUPONT",'rdv2017'!D1:D1849,"&lt;&gt;*Telepro*",'rdv2017'!C1:C1849,"&gt;01-09-2017",'rdv2017'!C1:C1849,"&lt;01-10-2017")</f>
        <v>0</v>
      </c>
      <c r="M5" s="3">
        <f>COUNTIFS('rdv2017'!A1:A1849,"Jean DUPONT",'rdv2017'!D1:D1849,"&lt;&gt;*Telepro*",'rdv2017'!C1:C1849,"&gt;01-10-2017",'rdv2017'!C1:C1849,"&lt;01-11-2017")</f>
        <v>0</v>
      </c>
      <c r="N5" s="3">
        <f>COUNTIFS('rdv2017'!A1:A1849,"Jean DUPONT",'rdv2017'!D1:D1849,"&lt;&gt;*Telepro*",'rdv2017'!C1:C1849,"&gt;=01-11-2017",'rdv2017'!C1:C1849,"&lt;01-12-2017")</f>
        <v>0</v>
      </c>
      <c r="O5" s="3">
        <f>COUNTIFS('rdv2017'!A1:A1849,"Jean DUPONT",'rdv2017'!D1:D1849,"&lt;&gt;*Telepro*",'rdv2017'!C1:C1849,"&gt;=01-12-2017",'rdv2017'!C1:C1849,"&lt;01-01-2018")</f>
        <v>0</v>
      </c>
      <c r="P5">
        <f t="shared" si="0"/>
        <v>20</v>
      </c>
    </row>
    <row r="6" spans="1:20">
      <c r="C6" s="10" t="s">
        <v>16</v>
      </c>
      <c r="D6" s="27">
        <f ca="1">SUMPRODUCT(COUNTIFS(INDIRECT("'"&amp;feuilles&amp;"'!A2:A2000"),$B$3,INDIRECT("'"&amp;feuilles&amp;"'!I2:I2000"),"&lt;01-02-2017"))</f>
        <v>1</v>
      </c>
      <c r="E6" s="11">
        <f>COUNTIFS('rdv2017'!A1:A1849,"Jean DUPONT",'rdv2017'!I1:I1849,"&gt;01-02-2017",'rdv2017'!I1:I1849,"&lt;01-03-2017")</f>
        <v>1</v>
      </c>
      <c r="F6" s="11">
        <f>COUNTIFS('rdv2017'!A1:A1849,"Jean DUPONT",'rdv2017'!I1:I1849,"&gt;29-02-2017",'rdv2017'!I1:I1849,"&lt;01-04-2017")</f>
        <v>0</v>
      </c>
      <c r="G6" s="11">
        <f>COUNTIFS('rdv2017'!A1:A1849,"Jean DUPONT",'rdv2017'!I1:I1849,"&gt;31-03-2017",'rdv2017'!I1:I1849,"&lt;01-05-2017")</f>
        <v>2</v>
      </c>
      <c r="H6" s="11">
        <f>COUNTIFS('rdv2017'!A1:A1849,"Jean DUPONT",'rdv2017'!I1:I1849,"&gt;30-04-2017",'rdv2017'!I1:I1849,"&lt;01-06-2017")</f>
        <v>3</v>
      </c>
      <c r="I6" s="11">
        <f>COUNTIFS('rdv2017'!A1:A1849,"Jean DUPONT",'rdv2017'!I1:I1849,"&gt;31-05-2017",'rdv2017'!I1:I1849,"&lt;01-07-2017")</f>
        <v>0</v>
      </c>
      <c r="J6" s="11">
        <f>COUNTIFS('rdv2017'!A1:A1849,"Jean DUPONT",'rdv2017'!I1:I1849,"&gt;30-06-2017",'rdv2017'!I1:I1849,"&lt;01-08-2017")</f>
        <v>2</v>
      </c>
      <c r="K6" s="11">
        <f>COUNTIFS('rdv2017'!A1:A1849,"Jean DUPONT",'rdv2017'!I1:I1849,"&gt;31-07-2017",'rdv2017'!I1:I1849,"&lt;01-09-2017")</f>
        <v>1</v>
      </c>
      <c r="L6" s="11">
        <f>COUNTIFS('rdv2017'!A1:A1849,"Jean DUPONT",'rdv2017'!I1:I1849,"&gt;31-08-2017",'rdv2017'!I1:I1849,"&lt;01-10-2017")</f>
        <v>0</v>
      </c>
      <c r="M6" s="11">
        <f>COUNTIFS('rdv2017'!A1:A1849,"Jean DUPONT",'rdv2017'!I1:I1849,"&gt;30-09-2017",'rdv2017'!I1:I1849,"&lt;01-11-2017")</f>
        <v>0</v>
      </c>
      <c r="N6" s="11">
        <f>COUNTIFS('rdv2017'!A1:A1849,"Jean DUPONT",'rdv2017'!I1:I1849,"&gt;31-10-2017",'rdv2017'!I1:I1849,"&lt;01-12-2017")</f>
        <v>0</v>
      </c>
      <c r="O6" s="11">
        <f>COUNTIFS('rdv2017'!A1:A1849,"Jean DUPONT",'rdv2017'!I1:I1849,"&gt;30-11-2017",'rdv2017'!I1:I1849,"&lt;01-01-2018")</f>
        <v>0</v>
      </c>
      <c r="P6" s="11">
        <f t="shared" ca="1" si="0"/>
        <v>10</v>
      </c>
    </row>
    <row r="7" spans="1:20">
      <c r="C7" s="3" t="s">
        <v>17</v>
      </c>
      <c r="D7" s="12" t="e">
        <f ca="1">SUMPRODUCT(COUNTIFS(INDIRECT("'"&amp;feuilles&amp;"'!A2:A2000"),$B$3,INDIRECT("'"&amp;feuilles&amp;"'!I2:I2000"),"&lt;01-02-2017"),INDIRECT("'"&amp;feuilles&amp;"'!D2:D2000"),$C$4)</f>
        <v>#VALUE!</v>
      </c>
      <c r="E7" s="12">
        <f>COUNTIFS('rdv2017'!A1:A1849,"Jean DUPONT",'rdv2017'!I1:I1849,"&gt;31-01-2017",'rdv2017'!I1:I1849,"&lt;01-03-2017",'rdv2017'!D1:D1849,"*Telepro R1*")</f>
        <v>1</v>
      </c>
      <c r="F7" s="12">
        <f>COUNTIFS('rdv2017'!A1:A1849,"Jean DUPONT",'rdv2017'!I1:I1849,"&gt;29-02-2017",'rdv2017'!I1:I1849,"&lt;01-04-2017",'rdv2017'!D1:D1849,"*Telepro R1*")</f>
        <v>0</v>
      </c>
      <c r="G7" s="12">
        <f>COUNTIFS('rdv2017'!A1:A1849,"Jean DUPONT",'rdv2017'!I1:I1849,"&gt;31-03-2017",'rdv2017'!I1:I1849,"&lt;01-05-2017",'rdv2017'!D1:D1849,"*Telepro R1*")</f>
        <v>2</v>
      </c>
      <c r="H7" s="12">
        <f>COUNTIFS('rdv2017'!A1:A1849,"Jean DUPONT",'rdv2017'!I1:I1849,"&gt;30-04-2017",'rdv2017'!I1:I1849,"&lt;01-06-2017",'rdv2017'!D1:D1849,"*Telepro R1*")</f>
        <v>1</v>
      </c>
      <c r="I7" s="12">
        <f>COUNTIFS('rdv2017'!A1:A1849,"Jean DUPONT",'rdv2017'!I1:I1849,"&gt;31-05-2017",'rdv2017'!I1:I1849,"&lt;01-07-2017",'rdv2017'!D1:D1849,"*Telepro R1*")</f>
        <v>0</v>
      </c>
      <c r="J7" s="12">
        <f>COUNTIFS('rdv2017'!A1:A1849,"Jean DUPONT",'rdv2017'!I1:I1849,"&gt;30-06-2017",'rdv2017'!I1:I1849,"&lt;01-08-2017",'rdv2017'!D1:D1849,"*Telepro R1*")</f>
        <v>1</v>
      </c>
      <c r="K7" s="12">
        <f>COUNTIFS('rdv2017'!A1:A1849,"Jean DUPONT",'rdv2017'!I1:I1849,"&gt;31-07-2017",'rdv2017'!I1:I1849,"&lt;01-09-2017",'rdv2017'!D1:D1849,"*Telepro R1*")</f>
        <v>0</v>
      </c>
      <c r="L7" s="12">
        <f>COUNTIFS('rdv2017'!A1:A1849,"Jean DUPONT",'rdv2017'!I1:I1849,"&gt;31-08-2017",'rdv2017'!I1:I1849,"&lt;01-10-2017",'rdv2017'!D1:D1849,"*Telepro R1*")</f>
        <v>0</v>
      </c>
      <c r="M7" s="12">
        <f>COUNTIFS('rdv2017'!A1:A1849,"Jean DUPONT",'rdv2017'!I1:I1849,"&gt;30-09-2017",'rdv2017'!I1:I1849,"&lt;01-11-2017",'rdv2017'!D1:D1849,"*Telepro R1*")</f>
        <v>0</v>
      </c>
      <c r="N7" s="12">
        <f>COUNTIFS('rdv2017'!A1:A1849,"Jean DUPONT",'rdv2017'!I1:I1849,"&gt;31-10-2017",'rdv2017'!I1:I1849,"&lt;01-12-2017",'rdv2017'!D1:D1849,"*Telepro R1*")</f>
        <v>0</v>
      </c>
      <c r="O7" s="12">
        <f>COUNTIFS('rdv2017'!A1:A1849,"Jean DUPONT",'rdv2017'!I1:I1849,"&gt;30-11-2017",'rdv2017'!I1:I1849,"&lt;01-01-2018",'rdv2017'!D1:D1849,"*Telepro R1*")</f>
        <v>0</v>
      </c>
      <c r="P7" s="12" t="e">
        <f t="shared" ca="1" si="0"/>
        <v>#VALUE!</v>
      </c>
    </row>
    <row r="8" spans="1:20">
      <c r="C8" s="3" t="s">
        <v>18</v>
      </c>
      <c r="D8" s="12" t="e">
        <f ca="1">SUMPRODUCT(COUNTIFS(INDIRECT("'"&amp;feuilles&amp;"'!A2:A2000"),$B$3,INDIRECT("'"&amp;feuilles&amp;"'!I2:I2000"),"&lt;01-02-2017"),INDIRECT("'"&amp;feuilles&amp;"'!D2:D2000"),"&lt;&gt;*Telepro R1*")</f>
        <v>#VALUE!</v>
      </c>
      <c r="E8" s="12">
        <f>COUNTIFS('rdv2017'!A1:A1849,"Jean DUPONT",'rdv2017'!I1:I1849,"&gt;31-01-2017",'rdv2017'!I1:I1849,"&lt;01-03-2017",'rdv2017'!D1:D1849,"&lt;&gt;*Telepro R1*")</f>
        <v>0</v>
      </c>
      <c r="F8" s="12">
        <f>COUNTIFS('rdv2017'!A1:A1849,"Jean DUPONT",'rdv2017'!I1:I1849,"&gt;29-02-2017",'rdv2017'!I1:I1849,"&lt;01-04-2017",'rdv2017'!D1:D1849,"&lt;&gt;*Telepro R1*")</f>
        <v>0</v>
      </c>
      <c r="G8" s="12">
        <f>COUNTIFS('rdv2017'!A1:A1849,"Jean DUPONT",'rdv2017'!I1:I1849,"&gt;31-03-2017",'rdv2017'!I1:I1849,"&lt;01-05-2017",'rdv2017'!D1:D1849,"&lt;&gt;*Telepro R1*")</f>
        <v>0</v>
      </c>
      <c r="H8" s="12">
        <f>COUNTIFS('rdv2017'!A1:A1849,"Jean DUPONT",'rdv2017'!I1:I1849,"&gt;30-04-2017",'rdv2017'!I1:I1849,"&lt;01-06-2017",'rdv2017'!D1:D1849,"&lt;&gt;*Telepro R1*")</f>
        <v>2</v>
      </c>
      <c r="I8" s="12">
        <f>COUNTIFS('rdv2017'!A1:A1849,"Jean DUPONT",'rdv2017'!I1:I1849,"&gt;31-05-2017",'rdv2017'!I1:I1849,"&lt;01-07-2017",'rdv2017'!D1:D1849,"&lt;&gt;*Telepro R1*")</f>
        <v>0</v>
      </c>
      <c r="J8" s="12">
        <f>COUNTIFS('rdv2017'!A1:A1849,"Jean DUPONT",'rdv2017'!I1:I1849,"&gt;30-06-2017",'rdv2017'!I1:I1849,"&lt;01-08-2017",'rdv2017'!D1:D1849,"&lt;&gt;*Telepro R1*")</f>
        <v>1</v>
      </c>
      <c r="K8" s="12">
        <f>COUNTIFS('rdv2017'!A1:A1849,"Jean DUPONT",'rdv2017'!I1:I1849,"&gt;31-07-2017",'rdv2017'!I1:I1849,"&lt;01-09-2017",'rdv2017'!D1:D1849,"&lt;&gt;*Telepro R1*")</f>
        <v>1</v>
      </c>
      <c r="L8" s="12">
        <f>COUNTIFS('rdv2017'!A1:A1849,"Jean DUPONT",'rdv2017'!I1:I1849,"&gt;31-08-2017",'rdv2017'!I1:I1849,"&lt;01-10-2017",'rdv2017'!D1:D1849,"&lt;&gt;*Telepro R1*")</f>
        <v>0</v>
      </c>
      <c r="M8" s="12">
        <f>COUNTIFS('rdv2017'!A1:A1849,"Jean DUPONT",'rdv2017'!I1:I1849,"&gt;30-09-2017",'rdv2017'!I1:I1849,"&lt;01-11-2017",'rdv2017'!D1:D1849,"&lt;&gt;*Telepro R1*")</f>
        <v>0</v>
      </c>
      <c r="N8" s="12">
        <f>COUNTIFS('rdv2017'!A1:A1849,"Jean DUPONT",'rdv2017'!I1:I1849,"&gt;31-10-2017",'rdv2017'!I1:I1849,"&lt;01-12-2017",'rdv2017'!D1:D1849,"&lt;&gt;*Telepro R1*")</f>
        <v>0</v>
      </c>
      <c r="O8" s="12">
        <f>COUNTIFS('rdv2017'!A1:A1849,"Jean DUPONT",'rdv2017'!I1:I1849,"&gt;30-11-2017",'rdv2017'!I1:I1849,"&lt;01-01-2018",'rdv2017'!D1:D1849,"&lt;&gt;*Telepro R1*")</f>
        <v>0</v>
      </c>
      <c r="P8" s="12" t="e">
        <f t="shared" ca="1" si="0"/>
        <v>#VALUE!</v>
      </c>
    </row>
    <row r="9" spans="1:20">
      <c r="B9" s="7"/>
      <c r="C9" s="6"/>
      <c r="D9" s="7"/>
      <c r="E9" s="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R9" s="3"/>
    </row>
    <row r="10" spans="1:20">
      <c r="A10" s="1"/>
      <c r="B10" s="5" t="s">
        <v>28</v>
      </c>
      <c r="C10" s="1"/>
      <c r="D10" s="5">
        <f>SUMPRODUCT(('rdv2017'!A1:A2849="Kévin DURAND")*('rdv2017'!C1:C2849&gt;=DATEVALUE("01-01-2017"))*('rdv2017'!C1:C2849&lt;=DATEVALUE("31-01-2017")))</f>
        <v>10</v>
      </c>
      <c r="E10" s="5">
        <f>SUMPRODUCT(('rdv2017'!A1:A2849="Kévin DURAND")*('rdv2017'!C1:C2849&gt;=DATEVALUE("01-02-2017"))*('rdv2017'!C1:C2849&lt;=DATEVALUE("28-02-2017")))</f>
        <v>21</v>
      </c>
      <c r="F10" s="5">
        <f>SUMPRODUCT(('rdv2017'!A1:A2849="Kévin DURAND")*('rdv2017'!C1:C2849&gt;=DATEVALUE("01-03-2017"))*('rdv2017'!C1:C2849&lt;=DATEVALUE("31-03-2017")))</f>
        <v>14</v>
      </c>
      <c r="G10" s="5">
        <f>SUMPRODUCT(('rdv2017'!A1:A2849="Kévin DURAND")*('rdv2017'!C1:C2849&gt;=DATEVALUE("01-04-2017"))*('rdv2017'!C1:C2849&lt;=DATEVALUE("30-04-2017")))</f>
        <v>17</v>
      </c>
      <c r="H10" s="5">
        <f>SUMPRODUCT(('rdv2017'!A1:A2849="Kévin DURAND")*('rdv2017'!C1:C2849&gt;=DATEVALUE("01-05-2017"))*('rdv2017'!C1:C2849&lt;=DATEVALUE("31-05-2017")))</f>
        <v>18</v>
      </c>
      <c r="I10" s="5">
        <f>SUMPRODUCT(('rdv2017'!A1:A2849="Kévin DURAND")*('rdv2017'!C1:C2849&gt;=DATEVALUE("01-06-2017"))*('rdv2017'!C1:C2849&lt;=DATEVALUE("30-06-2017")))</f>
        <v>16</v>
      </c>
      <c r="J10" s="5">
        <f>SUMPRODUCT(('rdv2017'!A1:A2849="Kévin DURAND")*('rdv2017'!C1:C2849&gt;=DATEVALUE("01-07-2017"))*('rdv2017'!C1:C2849&lt;=DATEVALUE("31-07-2017")))</f>
        <v>12</v>
      </c>
      <c r="K10" s="5">
        <f>SUMPRODUCT(('rdv2017'!A1:A2849="Kévin DURAND")*('rdv2017'!C1:C2849&gt;=DATEVALUE("01-08-2017"))*('rdv2017'!C1:C2849&lt;=DATEVALUE("31-08-2017")))</f>
        <v>7</v>
      </c>
      <c r="L10" s="5">
        <f>SUMPRODUCT(('rdv2017'!A1:A2849="Kévin DURAND")*('rdv2017'!C1:C2849&gt;=DATEVALUE("01-09-2017"))*('rdv2017'!C1:C2849&lt;=DATEVALUE("30-09-2017")))</f>
        <v>0</v>
      </c>
      <c r="M10" s="5">
        <f>SUMPRODUCT(('rdv2017'!A1:A2849="Kévin DURAND")*('rdv2017'!C1:C2849&gt;=DATEVALUE("01-10-2017"))*('rdv2017'!C1:C2849&lt;=DATEVALUE("31-10-2017")))</f>
        <v>0</v>
      </c>
      <c r="N10" s="5">
        <f>SUMPRODUCT(('rdv2017'!A1:A2849="Kévin DURAND")*('rdv2017'!C1:C2849&gt;=DATEVALUE("01-11-2017"))*('rdv2017'!C1:C2849&lt;=DATEVALUE("30-11-2017")))</f>
        <v>0</v>
      </c>
      <c r="O10" s="5">
        <f>SUMPRODUCT(('rdv2017'!A1:A2849="Kévin DURAND")*('rdv2017'!C1:C2849&gt;=DATEVALUE("01-12-2017"))*('rdv2017'!C1:C2849&lt;=DATEVALUE("31-12-2017")))</f>
        <v>0</v>
      </c>
      <c r="P10" s="5">
        <f t="shared" ref="P10:P15" si="1">SUM(D10:O10)</f>
        <v>115</v>
      </c>
    </row>
    <row r="11" spans="1:20">
      <c r="A11" s="1"/>
      <c r="B11" s="1"/>
      <c r="C11" s="3" t="s">
        <v>15</v>
      </c>
      <c r="D11" s="3">
        <f>COUNTIFS('rdv2017'!A1:A1849,"Kévin DURAND",'rdv2017'!D1:D1849,"*Telepro R1*",'rdv2017'!C1:C1849,"&gt;01-01-2017",'rdv2017'!C1:C1849,"&lt;01-02-2017")</f>
        <v>8</v>
      </c>
      <c r="E11" s="3">
        <f>COUNTIFS('rdv2017'!A1:A1849,"Kévin DURAND",'rdv2017'!D1:D1849,"*Telepro R1*",'rdv2017'!C1:C1849,"&gt;=01-02-2017",'rdv2017'!C1:C1849,"&lt;01-03-2017")</f>
        <v>11</v>
      </c>
      <c r="F11" s="3">
        <f>COUNTIFS('rdv2017'!A1:A1849,"Kévin DURAND",'rdv2017'!D1:D1849,"*Telepro R1*",'rdv2017'!C1:C1849,"&gt;=01-03-2017",'rdv2017'!C1:C1849,"&lt;01-04-2017")</f>
        <v>9</v>
      </c>
      <c r="G11" s="3">
        <f>COUNTIFS('rdv2017'!A1:A1849,"Kévin DURAND",'rdv2017'!D1:D1849,"*Telepro R1*",'rdv2017'!C1:C1849,"&gt;=01-04-2017",'rdv2017'!C1:C1849,"&lt;01-5-2017")</f>
        <v>14</v>
      </c>
      <c r="H11" s="3">
        <f>COUNTIFS('rdv2017'!A1:A1849,"Kévin DURAND",'rdv2017'!D1:D1849,"*Telepro R1*",'rdv2017'!C1:C1849,"&gt;=01-05-2017",'rdv2017'!C1:C1849,"&lt;01-06-2017")</f>
        <v>10</v>
      </c>
      <c r="I11" s="3">
        <f>COUNTIFS('rdv2017'!A1:A1849,"Kévin DURAND",'rdv2017'!D1:D1849,"*Telepro R1*",'rdv2017'!C1:C1849,"&gt;=01-06-2017",'rdv2017'!C1:C1849,"&lt;01-07-2017")</f>
        <v>11</v>
      </c>
      <c r="J11" s="3">
        <f>COUNTIFS('rdv2017'!A1:A1849,"Kévin DURAND",'rdv2017'!D1:D1849,"*Telepro R1*",'rdv2017'!C1:C1849,"&gt;=01-07-2017",'rdv2017'!C1:C1849,"&lt;01-08-2017")</f>
        <v>9</v>
      </c>
      <c r="K11" s="3">
        <f>COUNTIFS('rdv2017'!A1:A1849,"Kévin DURAND",'rdv2017'!D1:D1849,"*Telepro R1*",'rdv2017'!C1:C1849,"&gt;=01-08-2017",'rdv2017'!C1:C1849,"&lt;01-09-2017")</f>
        <v>6</v>
      </c>
      <c r="L11" s="3">
        <f>COUNTIFS('rdv2017'!A1:A1849,"Kévin DURAND",'rdv2017'!D1:D1849,"*Telepro R1*",'rdv2017'!C1:C1849,"&gt;=01-09-2017",'rdv2017'!C1:C1849,"&lt;01-10-2017")</f>
        <v>0</v>
      </c>
      <c r="M11" s="3">
        <f>COUNTIFS('rdv2017'!A1:A1849,"Kévin DURAND",'rdv2017'!D1:D1849,"*Telepro R1*",'rdv2017'!C1:C1849,"&gt;=01-10-2017",'rdv2017'!C1:C1849,"&lt;01-11-2017")</f>
        <v>0</v>
      </c>
      <c r="N11" s="3">
        <f>COUNTIFS('rdv2017'!A1:A1849,"Kévin DURAND",'rdv2017'!D1:D1849,"*Telepro R1*",'rdv2017'!C1:C1849,"&gt;=01-11-2017",'rdv2017'!C1:C1849,"&lt;01-12-2017")</f>
        <v>0</v>
      </c>
      <c r="O11" s="3">
        <f>COUNTIFS('rdv2017'!A1:A1849,"Kévin DURAND",'rdv2017'!D1:D1849,"*Telepro R1*",'rdv2017'!C1:C1849,"&gt;=01-12-2017",'rdv2017'!C1:C1849,"&lt;01-01-2018")</f>
        <v>0</v>
      </c>
      <c r="P11">
        <f t="shared" si="1"/>
        <v>78</v>
      </c>
      <c r="R11" s="35"/>
    </row>
    <row r="12" spans="1:20">
      <c r="A12" s="1"/>
      <c r="B12" s="1"/>
      <c r="C12" s="3" t="s">
        <v>1</v>
      </c>
      <c r="D12" s="3">
        <f>COUNTIFS('rdv2017'!A1:A1849,"Kévin DURAND",'rdv2017'!D1:D1849,"&lt;&gt;*Telepro*",'rdv2017'!C1:C1849,"&gt;01-01-2017",'rdv2017'!C1:C1849,"&lt;01-02-2017")</f>
        <v>2</v>
      </c>
      <c r="E12" s="3">
        <f>COUNTIFS('rdv2017'!A1:A1849,"Kévin DURAND",'rdv2017'!D1:D1849,"&lt;&gt;*Telepro*",'rdv2017'!C1:C1849,"&gt;=01-02-2017",'rdv2017'!C1:C1849,"&lt;01-03-2017")</f>
        <v>10</v>
      </c>
      <c r="F12" s="3">
        <f>COUNTIFS('rdv2017'!A1:A1849,"Kévin DURAND",'rdv2017'!D1:D1849,"&lt;&gt;*Telepro*",'rdv2017'!C1:C1849,"&gt;=01-03-2017",'rdv2017'!C1:C1849,"&lt;01-04-2017")</f>
        <v>5</v>
      </c>
      <c r="G12" s="3">
        <f>COUNTIFS('rdv2017'!A1:A1849,"Kévin DURAND",'rdv2017'!D1:D1849,"&lt;&gt;*Telepro*",'rdv2017'!C1:C1849,"&gt;=01-04-2017",'rdv2017'!C1:C1849,"&lt;01-05-2017")</f>
        <v>3</v>
      </c>
      <c r="H12" s="3">
        <f>COUNTIFS('rdv2017'!A1:A1849,"Kévin DURAND",'rdv2017'!D1:D1849,"&lt;&gt;*Telepro*",'rdv2017'!C1:C1849,"&gt;=01-05-2017",'rdv2017'!C1:C1849,"&lt;01-06-2017")</f>
        <v>8</v>
      </c>
      <c r="I12" s="3">
        <f>COUNTIFS('rdv2017'!A1:A1849,"Kévin DURAND",'rdv2017'!D1:D1849,"&lt;&gt;*Telepro*",'rdv2017'!C1:C1849,"&gt;=01-06-2017",'rdv2017'!C1:C1849,"&lt;01-07-2017")</f>
        <v>5</v>
      </c>
      <c r="J12" s="3">
        <f>COUNTIFS('rdv2017'!A1:A1849,"Kévin DURAND",'rdv2017'!D1:D1849,"&lt;&gt;*Telepro*",'rdv2017'!C1:C1849,"&gt;=01-07-2017",'rdv2017'!C1:C1849,"&lt;01-08-2017")</f>
        <v>3</v>
      </c>
      <c r="K12" s="3">
        <f>COUNTIFS('rdv2017'!A1:A1849,"Kévin DURAND",'rdv2017'!D1:D1849,"&lt;&gt;*Telepro*",'rdv2017'!C1:C1849,"&gt;01-08-2017",'rdv2017'!C1:C1849,"&lt;01-09-2017")</f>
        <v>1</v>
      </c>
      <c r="L12" s="3">
        <f>COUNTIFS('rdv2017'!A1:A1849,"Kévin DURAND",'rdv2017'!D1:D1849,"&lt;&gt;*Telepro*",'rdv2017'!C1:C1849,"&gt;01-09-2017",'rdv2017'!C1:C1849,"&lt;01-10-2017")</f>
        <v>0</v>
      </c>
      <c r="M12" s="3">
        <f>COUNTIFS('rdv2017'!A1:A1849,"Kévin DURAND",'rdv2017'!D1:D1849,"&lt;&gt;*Telepro*",'rdv2017'!C1:C1849,"&gt;01-10-2017",'rdv2017'!C1:C1849,"&lt;01-11-2017")</f>
        <v>0</v>
      </c>
      <c r="N12" s="3">
        <f>COUNTIFS('rdv2017'!A1:A1849,"Kévin DURAND",'rdv2017'!D1:D1849,"&lt;&gt;*Telepro*",'rdv2017'!C1:C1849,"&gt;=01-11-2017",'rdv2017'!C1:C1849,"&lt;01-12-2017")</f>
        <v>0</v>
      </c>
      <c r="O12" s="3">
        <f>COUNTIFS('rdv2017'!A1:A1849,"Kévin DURAND",'rdv2017'!D1:D1849,"&lt;&gt;*Telepro*",'rdv2017'!C1:C1849,"&gt;=01-12-2017",'rdv2017'!C1:C1849,"&lt;01-01-2018")</f>
        <v>0</v>
      </c>
      <c r="P12" s="3">
        <f t="shared" si="1"/>
        <v>37</v>
      </c>
    </row>
    <row r="13" spans="1:20">
      <c r="A13" s="1"/>
      <c r="B13" s="1"/>
      <c r="C13" s="10" t="s">
        <v>16</v>
      </c>
      <c r="D13" s="11">
        <f>COUNTIFS('rdv2017'!A1:A1849,"Kévin DURAND",'rdv2017'!I1:I1849,"&gt;01-01-2017",'rdv2017'!I1:I1849,"&lt;01-02-2017")</f>
        <v>0</v>
      </c>
      <c r="E13" s="11">
        <f>COUNTIFS('rdv2017'!A1:A1849,"Kévin DURAND",'rdv2017'!I1:I1849,"&gt;01-02-2017",'rdv2017'!I1:I1849,"&lt;01-03-2017")</f>
        <v>2</v>
      </c>
      <c r="F13" s="11">
        <f>COUNTIFS('rdv2017'!A1:A1849,"Kévin DURAND",'rdv2017'!I1:I1849,"&gt;28-02-2017",'rdv2017'!I1:I1849,"&lt;01-04-2017")</f>
        <v>0</v>
      </c>
      <c r="G13" s="11">
        <f>COUNTIFS('rdv2017'!A1:A1849,"Kévin DURAND",'rdv2017'!I1:I1849,"&gt;31-03-2017",'rdv2017'!I1:I1849,"&lt;01-05-2017")</f>
        <v>1</v>
      </c>
      <c r="H13" s="11">
        <f>COUNTIFS('rdv2017'!A1:A1849,"Kévin DURAND",'rdv2017'!I1:I1849,"&gt;30-04-2017",'rdv2017'!I1:I1849,"&lt;01-06-2017")</f>
        <v>2</v>
      </c>
      <c r="I13" s="27">
        <f ca="1">SUMPRODUCT(COUNTIFS(INDIRECT("'"&amp;feuilles&amp;"'!A2:A2000"),$B$10,INDIRECT("'"&amp;feuilles&amp;"'!I2:I2000"),"&gt;01-06-2017",INDIRECT("'"&amp;feuilles&amp;"'!I2:I2000"),"&lt;01-07-2017"))</f>
        <v>2</v>
      </c>
      <c r="J13" s="11">
        <f>COUNTIFS('rdv2017'!A1:A1849,"Kévin DURAND",'rdv2017'!I1:I1849,"&gt;30-06-2017",'rdv2017'!I1:I1849,"&lt;01-08-2017")</f>
        <v>0</v>
      </c>
      <c r="K13" s="11">
        <f>COUNTIFS('rdv2017'!A1:A1849,"Kévin DURAND",'rdv2017'!I1:I1849,"&gt;31-07-2017",'rdv2017'!I1:I1849,"&lt;01-09-2017")</f>
        <v>1</v>
      </c>
      <c r="L13" s="11">
        <f>COUNTIFS('rdv2017'!A1:A1849,"Kévin DURAND",'rdv2017'!I1:I1849,"&gt;31-08-2017",'rdv2017'!I1:I1849,"&lt;01-10-2017")</f>
        <v>0</v>
      </c>
      <c r="M13" s="11">
        <f>COUNTIFS('rdv2017'!A1:A1849,"Kévin DURAND",'rdv2017'!I1:I1849,"&gt;30-09-2017",'rdv2017'!I1:I1849,"&lt;01-11-2017")</f>
        <v>0</v>
      </c>
      <c r="N13" s="11">
        <f>COUNTIFS('rdv2017'!A1:A1849,"Kévin DURAND",'rdv2017'!I1:I1849,"&gt;31-10-2017",'rdv2017'!I1:I1849,"&lt;01-12-2017")</f>
        <v>0</v>
      </c>
      <c r="O13" s="11">
        <f>COUNTIFS('rdv2017'!A1:A1849,"Kévin DURAND",'rdv2017'!I1:I1849,"&gt;30-11-2017",'rdv2017'!I1:I1849,"&lt;01-01-2018")</f>
        <v>0</v>
      </c>
      <c r="P13" s="11">
        <f t="shared" ca="1" si="1"/>
        <v>8</v>
      </c>
    </row>
    <row r="14" spans="1:20">
      <c r="A14" s="1"/>
      <c r="B14" s="1"/>
      <c r="C14" s="3" t="s">
        <v>17</v>
      </c>
      <c r="D14" s="12">
        <f>COUNTIFS('rdv2017'!A1:A1849,"Kévin DURAND",'rdv2017'!I1:I1849,"&gt;01-01-2017",'rdv2017'!I1:I1849,"&lt;01-02-2017",'rdv2017'!D1:D1849,"*Telepro R1*")</f>
        <v>0</v>
      </c>
      <c r="E14" s="12">
        <f>COUNTIFS('rdv2017'!A1:A1849,"Kévin DURAND",'rdv2017'!I1:I1849,"&gt;31-01-2017",'rdv2017'!I1:I1849,"&lt;01-03-2017",'rdv2017'!D1:D1849,"*Telepro R1*")</f>
        <v>2</v>
      </c>
      <c r="F14" s="12">
        <f>COUNTIFS('rdv2017'!A1:A1849,"Kévin DURAND",'rdv2017'!I1:I1849,"&gt;29-02-2017",'rdv2017'!I1:I1849,"&lt;01-04-2017",'rdv2017'!D1:D1849,"Telepro R1")</f>
        <v>0</v>
      </c>
      <c r="G14" s="12">
        <f>COUNTIFS('rdv2017'!A1:A1849,"Kévin DURAND",'rdv2017'!I1:I1849,"&gt;31-03-2017",'rdv2017'!I1:I1849,"&lt;01-05-2017",'rdv2017'!D1:D1849,"*Telepro R1*")</f>
        <v>1</v>
      </c>
      <c r="H14" s="12">
        <f>COUNTIFS('rdv2017'!A1:A1849,"Kévin DURAND",'rdv2017'!I1:I1849,"&gt;30-04-2017",'rdv2017'!I1:I1849,"&lt;01-06-2017",'rdv2017'!D1:D1849,"*Telepro R1*")</f>
        <v>1</v>
      </c>
      <c r="I14" s="12">
        <f>COUNTIFS('rdv2017'!A1:A1849,"Kévin DURAND",'rdv2017'!I1:I1849,"&gt;31-05-2017",'rdv2017'!I1:I1849,"&lt;01-07-2017",'rdv2017'!D1:D1849,"*Telepro R1*")</f>
        <v>0</v>
      </c>
      <c r="J14" s="12">
        <f>COUNTIFS('rdv2017'!A1:A1849,"Kévin DURAND",'rdv2017'!I1:I1849,"&gt;30-06-2017",'rdv2017'!I1:I1849,"&lt;01-08-2017",'rdv2017'!D1:D1849,"*Telepro R1*")</f>
        <v>0</v>
      </c>
      <c r="K14" s="12">
        <f>COUNTIFS('rdv2017'!A1:A1849,"Kévin DURAND",'rdv2017'!I1:I1849,"&gt;31-07-2017",'rdv2017'!I1:I1849,"&lt;01-09-2017",'rdv2017'!D1:D1849,"*Telepro R1*")</f>
        <v>1</v>
      </c>
      <c r="L14" s="12">
        <f>COUNTIFS('rdv2017'!A1:A1849,"Kévin DURAND",'rdv2017'!I1:I1849,"&gt;31-08-2017",'rdv2017'!I1:I1849,"&lt;01-10-2017",'rdv2017'!D1:D1849,"*Telepro R1*")</f>
        <v>0</v>
      </c>
      <c r="M14" s="12">
        <f>COUNTIFS('rdv2017'!A1:A1849,"Kévin DURAND",'rdv2017'!I1:I1849,"&gt;30-09-2017",'rdv2017'!I1:I1849,"&lt;01-11-2017",'rdv2017'!D1:D1849,"*Telepro R1*")</f>
        <v>0</v>
      </c>
      <c r="N14" s="12">
        <f>COUNTIFS('rdv2017'!A1:A1849,"Kévin DURAND",'rdv2017'!I1:I1849,"&gt;31-10-2017",'rdv2017'!I1:I1849,"&lt;01-12-2017",'rdv2017'!D1:D1849,"*Telepro R1*")</f>
        <v>0</v>
      </c>
      <c r="O14" s="12">
        <f>COUNTIFS('rdv2017'!A1:A1849,"Kévin DURAND",'rdv2017'!I1:I1849,"&gt;30-11-2017",'rdv2017'!I1:I1849,"&lt;01-01-2018",'rdv2017'!D1:D1849,"*Telepro R1*")</f>
        <v>0</v>
      </c>
      <c r="P14" s="12">
        <f t="shared" si="1"/>
        <v>5</v>
      </c>
    </row>
    <row r="15" spans="1:20">
      <c r="A15" s="1"/>
      <c r="B15" s="1"/>
      <c r="C15" s="3" t="s">
        <v>18</v>
      </c>
      <c r="D15" s="12">
        <f>COUNTIFS('rdv2017'!A1:A1849,"Kévin DURAND",'rdv2017'!I1:I1849,"&gt;01-01-2017",'rdv2017'!I1:I1849,"&lt;01-02-2017",'rdv2017'!D1:D1849,"&lt;&gt;*Telepro R1*")</f>
        <v>0</v>
      </c>
      <c r="E15" s="12">
        <f>COUNTIFS('rdv2017'!A1:A1849,"Kévin DURAND",'rdv2017'!I1:I1849,"&gt;31-01-2017",'rdv2017'!I1:I1849,"&lt;01-03-2017",'rdv2017'!D1:D1849,"&lt;&gt;*Telepro R1*")</f>
        <v>0</v>
      </c>
      <c r="F15" s="12">
        <f>COUNTIFS('rdv2017'!A1:A1849,"Kévin DURAND",'rdv2017'!I1:I1849,"&gt;29-02-2017",'rdv2017'!I1:I1849,"&lt;01-04-2017",'rdv2017'!D1:D1849,"&lt;&gt;*Telepro R1*")</f>
        <v>0</v>
      </c>
      <c r="G15" s="12">
        <f>COUNTIFS('rdv2017'!A1:A1849,"Kévin DURAND",'rdv2017'!I1:I1849,"&gt;31-03-2017",'rdv2017'!I1:I1849,"&lt;01-05-2017",'rdv2017'!D1:D1849,"&lt;&gt;*Telepro R1*")</f>
        <v>0</v>
      </c>
      <c r="H15" s="12">
        <f>COUNTIFS('rdv2017'!A1:A1849,"Kévin DURAND",'rdv2017'!I1:I1849,"&gt;30-04-2017",'rdv2017'!I1:I1849,"&lt;01-06-2017",'rdv2017'!D1:D1849,"&lt;&gt;*Telepro R1*")</f>
        <v>1</v>
      </c>
      <c r="I15" s="12">
        <f>COUNTIFS('rdv2017'!A1:A1849,"Kévin DURAND",'rdv2017'!I1:I1849,"&gt;31-05-2017",'rdv2017'!I1:I1849,"&lt;01-07-2017",'rdv2017'!D1:D1849,"&lt;&gt;*Telepro R1*")</f>
        <v>1</v>
      </c>
      <c r="J15" s="12">
        <f>COUNTIFS('rdv2017'!A1:A1849,"Kévin DURAND",'rdv2017'!I1:I1849,"&gt;30-06-2017",'rdv2017'!I1:I1849,"&lt;01-08-2017",'rdv2017'!D1:D1849,"&lt;&gt;*Telepro R1*")</f>
        <v>0</v>
      </c>
      <c r="K15" s="12">
        <f>COUNTIFS('rdv2017'!A1:A1849,"Kévin DURAND",'rdv2017'!I1:I1849,"&gt;31-07-2017",'rdv2017'!I1:I1849,"&lt;01-09-2017",'rdv2017'!D1:D1849,"&lt;&gt;*Telepro R1*")</f>
        <v>0</v>
      </c>
      <c r="L15" s="12">
        <f>COUNTIFS('rdv2017'!A1:A1849,"Kévin DURAND",'rdv2017'!I1:I1849,"&gt;31-08-2017",'rdv2017'!I1:I1849,"&lt;01-10-2017",'rdv2017'!D1:D1849,"&lt;&gt;*Telepro R1*")</f>
        <v>0</v>
      </c>
      <c r="M15" s="12">
        <f>COUNTIFS('rdv2017'!A1:A1849,"Kévin DURAND",'rdv2017'!I1:I1849,"&gt;30-09-2017",'rdv2017'!I1:I1849,"&lt;01-11-2017",'rdv2017'!D1:D1849,"&lt;&gt;*Telepro R1*")</f>
        <v>0</v>
      </c>
      <c r="N15" s="12">
        <f>COUNTIFS('rdv2017'!A1:A1849,"Kévin DURAND",'rdv2017'!I1:I1849,"&gt;31-10-2017",'rdv2017'!I1:I1849,"&lt;01-12-2017",'rdv2017'!D1:D1849,"&lt;&gt;*Telepro R1*")</f>
        <v>0</v>
      </c>
      <c r="O15" s="12">
        <f>COUNTIFS('rdv2017'!A1:A1849,"Kévin DURAND",'rdv2017'!I1:I1849,"&gt;30-11-2017",'rdv2017'!I1:I1849,"&lt;01-01-2018",'rdv2017'!D1:D1849,"&lt;&gt;*Telepro R1*")</f>
        <v>0</v>
      </c>
      <c r="P15" s="12">
        <f t="shared" si="1"/>
        <v>2</v>
      </c>
    </row>
    <row r="16" spans="1:20">
      <c r="B16" s="7"/>
      <c r="C16" s="7"/>
      <c r="D16" s="7"/>
      <c r="E16" s="7"/>
      <c r="F16" s="7"/>
      <c r="G16" s="7"/>
      <c r="H16" s="7"/>
      <c r="I16" s="7"/>
      <c r="J16" s="7"/>
      <c r="K16" s="6"/>
      <c r="L16" s="7"/>
      <c r="M16" s="7"/>
      <c r="N16" s="7"/>
      <c r="O16" s="7"/>
      <c r="P16" s="7"/>
    </row>
    <row r="18" spans="3:18">
      <c r="C18" s="3"/>
    </row>
    <row r="19" spans="3:18" ht="15.75" thickBot="1"/>
    <row r="20" spans="3:18" ht="15.75" thickTop="1">
      <c r="C20" s="17" t="s">
        <v>20</v>
      </c>
      <c r="D20" s="18" t="e">
        <f>D3+D10+#REF!+#REF!+#REF!</f>
        <v>#REF!</v>
      </c>
      <c r="E20" s="18" t="e">
        <f>E3+E10+#REF!+#REF!+#REF!</f>
        <v>#REF!</v>
      </c>
      <c r="F20" s="18" t="e">
        <f>F3+F10+#REF!+#REF!+#REF!</f>
        <v>#REF!</v>
      </c>
      <c r="G20" s="18" t="e">
        <f>G3+G10+#REF!+#REF!+#REF!</f>
        <v>#REF!</v>
      </c>
      <c r="H20" s="18" t="e">
        <f>H3+H10+#REF!+#REF!+#REF!</f>
        <v>#REF!</v>
      </c>
      <c r="I20" s="18" t="e">
        <f>I3+I10+#REF!+#REF!+#REF!</f>
        <v>#REF!</v>
      </c>
      <c r="J20" s="18" t="e">
        <f>J3+J10+#REF!+#REF!+#REF!</f>
        <v>#REF!</v>
      </c>
      <c r="K20" s="18" t="e">
        <f>K3+K10+#REF!+#REF!+#REF!</f>
        <v>#REF!</v>
      </c>
      <c r="L20" s="18" t="e">
        <f>L3+L10+#REF!+#REF!+#REF!</f>
        <v>#REF!</v>
      </c>
      <c r="M20" s="18" t="e">
        <f>M3+M10+#REF!+#REF!+#REF!</f>
        <v>#REF!</v>
      </c>
      <c r="N20" s="18" t="e">
        <f>N3+N10+#REF!+#REF!+#REF!</f>
        <v>#REF!</v>
      </c>
      <c r="O20" s="18" t="e">
        <f>O3+O10+#REF!+#REF!+#REF!</f>
        <v>#REF!</v>
      </c>
      <c r="P20" s="19" t="e">
        <f t="shared" ref="P20:P25" si="2">SUM(D20:O20)</f>
        <v>#REF!</v>
      </c>
      <c r="Q20" s="16" t="e">
        <f>P21+P22</f>
        <v>#REF!</v>
      </c>
    </row>
    <row r="21" spans="3:18">
      <c r="C21" s="20" t="s">
        <v>22</v>
      </c>
      <c r="D21" s="15" t="e">
        <f>D4+D11+#REF!+#REF!+#REF!</f>
        <v>#REF!</v>
      </c>
      <c r="E21" s="15" t="e">
        <f>E4+E11+#REF!+#REF!+#REF!</f>
        <v>#REF!</v>
      </c>
      <c r="F21" s="15" t="e">
        <f>F4+F11+#REF!+#REF!+#REF!</f>
        <v>#REF!</v>
      </c>
      <c r="G21" s="15" t="e">
        <f>G4+G11+#REF!+#REF!+#REF!</f>
        <v>#REF!</v>
      </c>
      <c r="H21" s="15" t="e">
        <f>H4+H11+#REF!+#REF!+#REF!</f>
        <v>#REF!</v>
      </c>
      <c r="I21" s="15" t="e">
        <f>I4+I11+#REF!+#REF!+#REF!</f>
        <v>#REF!</v>
      </c>
      <c r="J21" s="15" t="e">
        <f>J4+J11+#REF!+#REF!+#REF!</f>
        <v>#REF!</v>
      </c>
      <c r="K21" s="15" t="e">
        <f>K4+K11+#REF!+#REF!+#REF!</f>
        <v>#REF!</v>
      </c>
      <c r="L21" s="15" t="e">
        <f>L4+L11+#REF!+#REF!+#REF!</f>
        <v>#REF!</v>
      </c>
      <c r="M21" s="15" t="e">
        <f>M4+M11+#REF!+#REF!+#REF!</f>
        <v>#REF!</v>
      </c>
      <c r="N21" s="15" t="e">
        <f>N4+N11+#REF!+#REF!+#REF!</f>
        <v>#REF!</v>
      </c>
      <c r="O21" s="15" t="e">
        <f>O4+O11+#REF!+#REF!+#REF!</f>
        <v>#REF!</v>
      </c>
      <c r="P21" s="21" t="e">
        <f t="shared" si="2"/>
        <v>#REF!</v>
      </c>
    </row>
    <row r="22" spans="3:18">
      <c r="C22" s="20" t="s">
        <v>1</v>
      </c>
      <c r="D22" s="15" t="e">
        <f>D5+D12+#REF!+#REF!+#REF!</f>
        <v>#REF!</v>
      </c>
      <c r="E22" s="15" t="e">
        <f>E5+E12+#REF!+#REF!+#REF!</f>
        <v>#REF!</v>
      </c>
      <c r="F22" s="15" t="e">
        <f>F5+F12+#REF!+#REF!+#REF!</f>
        <v>#REF!</v>
      </c>
      <c r="G22" s="15" t="e">
        <f>G5+G12+#REF!+#REF!+#REF!</f>
        <v>#REF!</v>
      </c>
      <c r="H22" s="15" t="e">
        <f>H5+H12+#REF!+#REF!+#REF!</f>
        <v>#REF!</v>
      </c>
      <c r="I22" s="15" t="e">
        <f>I5+I12+#REF!+#REF!+#REF!</f>
        <v>#REF!</v>
      </c>
      <c r="J22" s="15" t="e">
        <f>J5+J12+#REF!+#REF!+#REF!</f>
        <v>#REF!</v>
      </c>
      <c r="K22" s="15" t="e">
        <f>K5+K12+#REF!+#REF!+#REF!</f>
        <v>#REF!</v>
      </c>
      <c r="L22" s="15" t="e">
        <f>L5+L12+#REF!+#REF!+#REF!</f>
        <v>#REF!</v>
      </c>
      <c r="M22" s="15" t="e">
        <f>M5+M12+#REF!+#REF!+#REF!</f>
        <v>#REF!</v>
      </c>
      <c r="N22" s="15" t="e">
        <f>N5+N12+#REF!+#REF!+#REF!</f>
        <v>#REF!</v>
      </c>
      <c r="O22" s="15" t="e">
        <f>O5+O12+#REF!+#REF!+#REF!</f>
        <v>#REF!</v>
      </c>
      <c r="P22" s="21" t="e">
        <f t="shared" si="2"/>
        <v>#REF!</v>
      </c>
    </row>
    <row r="23" spans="3:18">
      <c r="C23" s="22" t="s">
        <v>19</v>
      </c>
      <c r="D23" s="16" t="e">
        <f ca="1">D6+D13+#REF!+#REF!+#REF!</f>
        <v>#REF!</v>
      </c>
      <c r="E23" s="16" t="e">
        <f>E6+E13+#REF!+#REF!+#REF!</f>
        <v>#REF!</v>
      </c>
      <c r="F23" s="16" t="e">
        <f>F6+F13+#REF!+#REF!+#REF!</f>
        <v>#REF!</v>
      </c>
      <c r="G23" s="16" t="e">
        <f>G6+G13+#REF!+#REF!+#REF!</f>
        <v>#REF!</v>
      </c>
      <c r="H23" s="16" t="e">
        <f>H6+H13+#REF!+#REF!+#REF!</f>
        <v>#REF!</v>
      </c>
      <c r="I23" s="16" t="e">
        <f ca="1">I6+I13+#REF!+#REF!+#REF!</f>
        <v>#REF!</v>
      </c>
      <c r="J23" s="16" t="e">
        <f>J6+J13+#REF!+#REF!+#REF!</f>
        <v>#REF!</v>
      </c>
      <c r="K23" s="16" t="e">
        <f>K6+K13+#REF!+#REF!+#REF!</f>
        <v>#REF!</v>
      </c>
      <c r="L23" s="16" t="e">
        <f>L6+L13+#REF!+#REF!+#REF!</f>
        <v>#REF!</v>
      </c>
      <c r="M23" s="16" t="e">
        <f>M6+M13+#REF!+#REF!+#REF!</f>
        <v>#REF!</v>
      </c>
      <c r="N23" s="16" t="e">
        <f>N6+N13+#REF!+#REF!+#REF!</f>
        <v>#REF!</v>
      </c>
      <c r="O23" s="16" t="e">
        <f>O6+O13+#REF!+#REF!+#REF!</f>
        <v>#REF!</v>
      </c>
      <c r="P23" s="23" t="e">
        <f t="shared" ca="1" si="2"/>
        <v>#REF!</v>
      </c>
      <c r="Q23" s="13" t="e">
        <f ca="1">P20/P23</f>
        <v>#REF!</v>
      </c>
      <c r="R23" s="3" t="s">
        <v>23</v>
      </c>
    </row>
    <row r="24" spans="3:18">
      <c r="C24" s="20" t="s">
        <v>21</v>
      </c>
      <c r="D24" s="15" t="e">
        <f ca="1">D7+D14+#REF!+#REF!+#REF!</f>
        <v>#VALUE!</v>
      </c>
      <c r="E24" s="15" t="e">
        <f>E7+E14+#REF!+#REF!+#REF!</f>
        <v>#REF!</v>
      </c>
      <c r="F24" s="15" t="e">
        <f>F7+F14+#REF!+#REF!+#REF!</f>
        <v>#REF!</v>
      </c>
      <c r="G24" s="15" t="e">
        <f>G7+G14+#REF!+#REF!+#REF!</f>
        <v>#REF!</v>
      </c>
      <c r="H24" s="15" t="e">
        <f>H7+H14+#REF!+#REF!+#REF!</f>
        <v>#REF!</v>
      </c>
      <c r="I24" s="15" t="e">
        <f>I7+I14+#REF!+#REF!+#REF!</f>
        <v>#REF!</v>
      </c>
      <c r="J24" s="15" t="e">
        <f>J7+J14+#REF!+#REF!+#REF!</f>
        <v>#REF!</v>
      </c>
      <c r="K24" s="15" t="e">
        <f>K7+K14+#REF!+#REF!+#REF!</f>
        <v>#REF!</v>
      </c>
      <c r="L24" s="15" t="e">
        <f>L7+L14+#REF!+#REF!+#REF!</f>
        <v>#REF!</v>
      </c>
      <c r="M24" s="15" t="e">
        <f>M7+M14+#REF!+#REF!+#REF!</f>
        <v>#REF!</v>
      </c>
      <c r="N24" s="15" t="e">
        <f>N7+N14+#REF!+#REF!+#REF!</f>
        <v>#REF!</v>
      </c>
      <c r="O24" s="15" t="e">
        <f>O7+O14+#REF!+#REF!+#REF!</f>
        <v>#REF!</v>
      </c>
      <c r="P24" s="21" t="e">
        <f t="shared" ca="1" si="2"/>
        <v>#VALUE!</v>
      </c>
      <c r="Q24" s="14" t="e">
        <f ca="1">P21/P24</f>
        <v>#REF!</v>
      </c>
    </row>
    <row r="25" spans="3:18" ht="15.75" thickBot="1">
      <c r="C25" s="24" t="s">
        <v>18</v>
      </c>
      <c r="D25" s="25" t="e">
        <f ca="1">D8+D15+#REF!+#REF!+#REF!</f>
        <v>#VALUE!</v>
      </c>
      <c r="E25" s="25" t="e">
        <f>E8+E15+#REF!+#REF!+#REF!</f>
        <v>#REF!</v>
      </c>
      <c r="F25" s="25" t="e">
        <f>F8+F15+#REF!+#REF!+#REF!</f>
        <v>#REF!</v>
      </c>
      <c r="G25" s="25" t="e">
        <f>G8+G15+#REF!+#REF!+#REF!</f>
        <v>#REF!</v>
      </c>
      <c r="H25" s="25" t="e">
        <f>H8+H15+#REF!+#REF!+#REF!</f>
        <v>#REF!</v>
      </c>
      <c r="I25" s="25" t="e">
        <f>I8+I15+#REF!+#REF!+#REF!</f>
        <v>#REF!</v>
      </c>
      <c r="J25" s="25" t="e">
        <f>J8+J15+#REF!+#REF!+#REF!</f>
        <v>#REF!</v>
      </c>
      <c r="K25" s="25" t="e">
        <f>K8+K15+#REF!+#REF!+#REF!</f>
        <v>#REF!</v>
      </c>
      <c r="L25" s="25" t="e">
        <f>L8+L15+#REF!+#REF!+#REF!</f>
        <v>#REF!</v>
      </c>
      <c r="M25" s="25" t="e">
        <f>M8+M15+#REF!+#REF!+#REF!</f>
        <v>#REF!</v>
      </c>
      <c r="N25" s="25" t="e">
        <f>N8+N15+#REF!+#REF!+#REF!</f>
        <v>#REF!</v>
      </c>
      <c r="O25" s="25" t="e">
        <f>O8+O15+#REF!+#REF!+#REF!</f>
        <v>#REF!</v>
      </c>
      <c r="P25" s="26" t="e">
        <f t="shared" ca="1" si="2"/>
        <v>#VALUE!</v>
      </c>
      <c r="Q25" s="14" t="e">
        <f ca="1">P22/P25</f>
        <v>#REF!</v>
      </c>
    </row>
    <row r="26" spans="3:18" ht="15.75" thickTop="1"/>
  </sheetData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M19"/>
  <sheetViews>
    <sheetView tabSelected="1" workbookViewId="0">
      <selection activeCell="A2" sqref="A2"/>
    </sheetView>
  </sheetViews>
  <sheetFormatPr baseColWidth="10" defaultRowHeight="15"/>
  <cols>
    <col min="1" max="2" width="14.140625" bestFit="1" customWidth="1"/>
    <col min="3" max="3" width="10.7109375" bestFit="1" customWidth="1"/>
    <col min="4" max="4" width="11.5703125" bestFit="1" customWidth="1"/>
    <col min="9" max="9" width="10.7109375" bestFit="1" customWidth="1"/>
    <col min="10" max="10" width="5.42578125" bestFit="1" customWidth="1"/>
  </cols>
  <sheetData>
    <row r="1" spans="1:13">
      <c r="A1" s="31" t="s">
        <v>31</v>
      </c>
      <c r="B1" s="31" t="s">
        <v>30</v>
      </c>
      <c r="C1" s="31" t="s">
        <v>38</v>
      </c>
      <c r="D1" s="28" t="s">
        <v>39</v>
      </c>
      <c r="E1" s="31"/>
      <c r="F1" s="31"/>
      <c r="G1" s="31"/>
      <c r="H1" s="31"/>
      <c r="I1" s="32" t="s">
        <v>37</v>
      </c>
      <c r="J1" s="36" t="s">
        <v>42</v>
      </c>
    </row>
    <row r="2" spans="1:13">
      <c r="C2" s="37"/>
      <c r="I2" s="37"/>
    </row>
    <row r="3" spans="1:13">
      <c r="C3" s="37"/>
      <c r="I3" s="37"/>
    </row>
    <row r="4" spans="1:13">
      <c r="C4" s="37"/>
      <c r="I4" s="37"/>
    </row>
    <row r="5" spans="1:13">
      <c r="C5" s="37"/>
      <c r="I5" s="37"/>
    </row>
    <row r="6" spans="1:13">
      <c r="C6" s="37"/>
      <c r="I6" s="37"/>
    </row>
    <row r="7" spans="1:13">
      <c r="C7" s="37"/>
      <c r="I7" s="37"/>
      <c r="M7" s="3" t="s">
        <v>45</v>
      </c>
    </row>
    <row r="8" spans="1:13">
      <c r="C8" s="37"/>
      <c r="I8" s="37"/>
    </row>
    <row r="9" spans="1:13">
      <c r="C9" s="37"/>
      <c r="I9" s="37"/>
    </row>
    <row r="10" spans="1:13">
      <c r="C10" s="37"/>
      <c r="I10" s="37"/>
    </row>
    <row r="11" spans="1:13">
      <c r="C11" s="37"/>
      <c r="I11" s="37"/>
    </row>
    <row r="12" spans="1:13">
      <c r="C12" s="37"/>
      <c r="I12" s="37"/>
    </row>
    <row r="13" spans="1:13">
      <c r="C13" s="37"/>
      <c r="I13" s="37"/>
    </row>
    <row r="14" spans="1:13">
      <c r="C14" s="37"/>
      <c r="I14" s="37"/>
    </row>
    <row r="15" spans="1:13">
      <c r="C15" s="37"/>
      <c r="I15" s="37"/>
    </row>
    <row r="16" spans="1:13">
      <c r="C16" s="37"/>
      <c r="I16" s="37"/>
    </row>
    <row r="17" spans="3:9">
      <c r="C17" s="37"/>
      <c r="I17" s="37"/>
    </row>
    <row r="18" spans="3:9">
      <c r="C18" s="37"/>
      <c r="I18" s="37"/>
    </row>
    <row r="19" spans="3:9">
      <c r="C19" s="37"/>
      <c r="I19" s="37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rdv2017</vt:lpstr>
      <vt:lpstr>rdv2016</vt:lpstr>
      <vt:lpstr>RDV EQUIPE</vt:lpstr>
      <vt:lpstr>Extract</vt:lpstr>
      <vt:lpstr>feuilles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valerie BULA</cp:lastModifiedBy>
  <dcterms:created xsi:type="dcterms:W3CDTF">2017-09-21T08:05:55Z</dcterms:created>
  <dcterms:modified xsi:type="dcterms:W3CDTF">2017-10-25T05:55:51Z</dcterms:modified>
</cp:coreProperties>
</file>