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spreadsheetml.printerSettings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oulkadi/Downloads/macro/"/>
    </mc:Choice>
  </mc:AlternateContent>
  <bookViews>
    <workbookView xWindow="0" yWindow="460" windowWidth="28800" windowHeight="16540"/>
  </bookViews>
  <sheets>
    <sheet name="Mensuel July 2018" sheetId="2" r:id="rId1"/>
  </sheets>
  <externalReferences>
    <externalReference r:id="rId2"/>
    <externalReference r:id="rId3"/>
  </externalReferences>
  <definedNames>
    <definedName name="_xlnm._FilterDatabase" localSheetId="0" hidden="1">'Mensuel July 2018'!$A$1:$AL$490</definedName>
    <definedName name="cta.acumulada">'[1]contab reas acept'!$B$153:$AM$215</definedName>
    <definedName name="cta.groupama">[2]BASE!$A$1:$P$46</definedName>
    <definedName name="cta.mes">'[1]año anterior'!$B$153:$AN$215</definedName>
    <definedName name="datos_básicos">'[1]Datos básicos'!$A$1:$T$39</definedName>
    <definedName name="_xlnm.Print_Titles" localSheetId="0">'Mensuel July 2018'!$A:$A,'Mensuel July 2018'!$1:$6</definedName>
    <definedName name="_xlnm.Print_Area" localSheetId="0">'Mensuel July 2018'!$A$1:$E$609</definedName>
  </definedNames>
  <calcPr calcId="150001" concurrentCalc="0"/>
  <extLs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80" i="2" l="1"/>
  <c r="A595" i="2"/>
  <c r="A550" i="2"/>
  <c r="E548" i="2"/>
  <c r="D548" i="2"/>
  <c r="E547" i="2"/>
  <c r="D547" i="2"/>
  <c r="E546" i="2"/>
  <c r="D546" i="2"/>
  <c r="E545" i="2"/>
  <c r="D545" i="2"/>
  <c r="E544" i="2"/>
  <c r="D544" i="2"/>
  <c r="E543" i="2"/>
  <c r="D543" i="2"/>
  <c r="G542" i="2"/>
  <c r="B542" i="2"/>
  <c r="C542" i="2"/>
  <c r="E541" i="2"/>
  <c r="D541" i="2"/>
  <c r="E540" i="2"/>
  <c r="D540" i="2"/>
  <c r="H539" i="2"/>
  <c r="G539" i="2"/>
  <c r="B539" i="2"/>
  <c r="C539" i="2"/>
  <c r="H538" i="2"/>
  <c r="H537" i="2"/>
  <c r="G538" i="2"/>
  <c r="B538" i="2"/>
  <c r="C538" i="2"/>
  <c r="E538" i="2"/>
  <c r="G537" i="2"/>
  <c r="C537" i="2"/>
  <c r="A535" i="2"/>
  <c r="E533" i="2"/>
  <c r="D533" i="2"/>
  <c r="E532" i="2"/>
  <c r="D532" i="2"/>
  <c r="E531" i="2"/>
  <c r="D531" i="2"/>
  <c r="E530" i="2"/>
  <c r="D530" i="2"/>
  <c r="E529" i="2"/>
  <c r="D529" i="2"/>
  <c r="E528" i="2"/>
  <c r="D528" i="2"/>
  <c r="G527" i="2"/>
  <c r="B527" i="2"/>
  <c r="C527" i="2"/>
  <c r="E527" i="2"/>
  <c r="E526" i="2"/>
  <c r="D526" i="2"/>
  <c r="E525" i="2"/>
  <c r="D525" i="2"/>
  <c r="H524" i="2"/>
  <c r="G524" i="2"/>
  <c r="B524" i="2"/>
  <c r="C524" i="2"/>
  <c r="E524" i="2"/>
  <c r="D524" i="2"/>
  <c r="H523" i="2"/>
  <c r="G523" i="2"/>
  <c r="G522" i="2"/>
  <c r="C523" i="2"/>
  <c r="C522" i="2"/>
  <c r="E504" i="2"/>
  <c r="D504" i="2"/>
  <c r="E503" i="2"/>
  <c r="D503" i="2"/>
  <c r="E502" i="2"/>
  <c r="D502" i="2"/>
  <c r="E501" i="2"/>
  <c r="D501" i="2"/>
  <c r="E500" i="2"/>
  <c r="D500" i="2"/>
  <c r="E499" i="2"/>
  <c r="D499" i="2"/>
  <c r="G498" i="2"/>
  <c r="G494" i="2"/>
  <c r="G495" i="2"/>
  <c r="G493" i="2"/>
  <c r="B498" i="2"/>
  <c r="C498" i="2"/>
  <c r="D498" i="2"/>
  <c r="E497" i="2"/>
  <c r="D497" i="2"/>
  <c r="E496" i="2"/>
  <c r="D496" i="2"/>
  <c r="H495" i="2"/>
  <c r="B495" i="2"/>
  <c r="C495" i="2"/>
  <c r="D495" i="2"/>
  <c r="H494" i="2"/>
  <c r="B494" i="2"/>
  <c r="C494" i="2"/>
  <c r="D494" i="2"/>
  <c r="C493" i="2"/>
  <c r="E489" i="2"/>
  <c r="D489" i="2"/>
  <c r="E488" i="2"/>
  <c r="D488" i="2"/>
  <c r="E487" i="2"/>
  <c r="D487" i="2"/>
  <c r="E486" i="2"/>
  <c r="D486" i="2"/>
  <c r="H485" i="2"/>
  <c r="G485" i="2"/>
  <c r="B485" i="2"/>
  <c r="C485" i="2"/>
  <c r="D485" i="2"/>
  <c r="E482" i="2"/>
  <c r="D482" i="2"/>
  <c r="E481" i="2"/>
  <c r="D481" i="2"/>
  <c r="E480" i="2"/>
  <c r="D480" i="2"/>
  <c r="E479" i="2"/>
  <c r="D479" i="2"/>
  <c r="H478" i="2"/>
  <c r="G478" i="2"/>
  <c r="C478" i="2"/>
  <c r="B478" i="2"/>
  <c r="E478" i="2"/>
  <c r="D478" i="2"/>
  <c r="E475" i="2"/>
  <c r="D475" i="2"/>
  <c r="E474" i="2"/>
  <c r="D474" i="2"/>
  <c r="E473" i="2"/>
  <c r="D473" i="2"/>
  <c r="E472" i="2"/>
  <c r="D472" i="2"/>
  <c r="H471" i="2"/>
  <c r="G471" i="2"/>
  <c r="B471" i="2"/>
  <c r="C471" i="2"/>
  <c r="D471" i="2"/>
  <c r="E468" i="2"/>
  <c r="D468" i="2"/>
  <c r="E467" i="2"/>
  <c r="D467" i="2"/>
  <c r="E466" i="2"/>
  <c r="D466" i="2"/>
  <c r="E465" i="2"/>
  <c r="D465" i="2"/>
  <c r="H464" i="2"/>
  <c r="G464" i="2"/>
  <c r="B464" i="2"/>
  <c r="C464" i="2"/>
  <c r="D464" i="2"/>
  <c r="E461" i="2"/>
  <c r="D461" i="2"/>
  <c r="E460" i="2"/>
  <c r="D460" i="2"/>
  <c r="E459" i="2"/>
  <c r="D459" i="2"/>
  <c r="E458" i="2"/>
  <c r="D458" i="2"/>
  <c r="H457" i="2"/>
  <c r="G457" i="2"/>
  <c r="B457" i="2"/>
  <c r="C457" i="2"/>
  <c r="D457" i="2"/>
  <c r="E450" i="2"/>
  <c r="D450" i="2"/>
  <c r="E449" i="2"/>
  <c r="D449" i="2"/>
  <c r="E448" i="2"/>
  <c r="D448" i="2"/>
  <c r="E447" i="2"/>
  <c r="D447" i="2"/>
  <c r="E446" i="2"/>
  <c r="D446" i="2"/>
  <c r="E445" i="2"/>
  <c r="D445" i="2"/>
  <c r="E444" i="2"/>
  <c r="D444" i="2"/>
  <c r="E443" i="2"/>
  <c r="D443" i="2"/>
  <c r="E439" i="2"/>
  <c r="E438" i="2"/>
  <c r="E437" i="2"/>
  <c r="E436" i="2"/>
  <c r="E435" i="2"/>
  <c r="E434" i="2"/>
  <c r="E433" i="2"/>
  <c r="E432" i="2"/>
  <c r="E431" i="2"/>
  <c r="E430" i="2"/>
  <c r="E429" i="2"/>
  <c r="E425" i="2"/>
  <c r="D425" i="2"/>
  <c r="E424" i="2"/>
  <c r="D424" i="2"/>
  <c r="E423" i="2"/>
  <c r="D423" i="2"/>
  <c r="E422" i="2"/>
  <c r="D422" i="2"/>
  <c r="E421" i="2"/>
  <c r="D421" i="2"/>
  <c r="E420" i="2"/>
  <c r="D420" i="2"/>
  <c r="E419" i="2"/>
  <c r="D419" i="2"/>
  <c r="E418" i="2"/>
  <c r="D418" i="2"/>
  <c r="E417" i="2"/>
  <c r="D417" i="2"/>
  <c r="E416" i="2"/>
  <c r="D416" i="2"/>
  <c r="H415" i="2"/>
  <c r="G415" i="2"/>
  <c r="B415" i="2"/>
  <c r="C415" i="2"/>
  <c r="E415" i="2"/>
  <c r="H414" i="2"/>
  <c r="H413" i="2"/>
  <c r="G414" i="2"/>
  <c r="G413" i="2"/>
  <c r="G442" i="2"/>
  <c r="G441" i="2"/>
  <c r="G452" i="2"/>
  <c r="B414" i="2"/>
  <c r="B413" i="2"/>
  <c r="C414" i="2"/>
  <c r="E414" i="2"/>
  <c r="D411" i="2"/>
  <c r="E410" i="2"/>
  <c r="D410" i="2"/>
  <c r="E409" i="2"/>
  <c r="D409" i="2"/>
  <c r="E402" i="2"/>
  <c r="D402" i="2"/>
  <c r="E401" i="2"/>
  <c r="D401" i="2"/>
  <c r="E400" i="2"/>
  <c r="D400" i="2"/>
  <c r="E399" i="2"/>
  <c r="D399" i="2"/>
  <c r="E398" i="2"/>
  <c r="D398" i="2"/>
  <c r="E397" i="2"/>
  <c r="D397" i="2"/>
  <c r="E396" i="2"/>
  <c r="D396" i="2"/>
  <c r="E395" i="2"/>
  <c r="D395" i="2"/>
  <c r="E394" i="2"/>
  <c r="D394" i="2"/>
  <c r="E393" i="2"/>
  <c r="D393" i="2"/>
  <c r="H392" i="2"/>
  <c r="G392" i="2"/>
  <c r="B392" i="2"/>
  <c r="C392" i="2"/>
  <c r="E392" i="2"/>
  <c r="H391" i="2"/>
  <c r="H390" i="2"/>
  <c r="G391" i="2"/>
  <c r="G390" i="2"/>
  <c r="B391" i="2"/>
  <c r="C391" i="2"/>
  <c r="D391" i="2"/>
  <c r="C390" i="2"/>
  <c r="C385" i="2"/>
  <c r="B385" i="2"/>
  <c r="E385" i="2"/>
  <c r="B384" i="2"/>
  <c r="C384" i="2"/>
  <c r="D384" i="2"/>
  <c r="E384" i="2"/>
  <c r="B383" i="2"/>
  <c r="C383" i="2"/>
  <c r="E383" i="2"/>
  <c r="B382" i="2"/>
  <c r="C382" i="2"/>
  <c r="D382" i="2"/>
  <c r="C381" i="2"/>
  <c r="B381" i="2"/>
  <c r="E381" i="2"/>
  <c r="B380" i="2"/>
  <c r="C380" i="2"/>
  <c r="D380" i="2"/>
  <c r="E380" i="2"/>
  <c r="B379" i="2"/>
  <c r="C379" i="2"/>
  <c r="E379" i="2"/>
  <c r="B378" i="2"/>
  <c r="C378" i="2"/>
  <c r="D378" i="2"/>
  <c r="C377" i="2"/>
  <c r="B377" i="2"/>
  <c r="E377" i="2"/>
  <c r="B376" i="2"/>
  <c r="C376" i="2"/>
  <c r="D376" i="2"/>
  <c r="E376" i="2"/>
  <c r="H375" i="2"/>
  <c r="G375" i="2"/>
  <c r="B375" i="2"/>
  <c r="C375" i="2"/>
  <c r="D375" i="2"/>
  <c r="H374" i="2"/>
  <c r="H373" i="2"/>
  <c r="G374" i="2"/>
  <c r="G373" i="2"/>
  <c r="E369" i="2"/>
  <c r="D369" i="2"/>
  <c r="E368" i="2"/>
  <c r="D368" i="2"/>
  <c r="E367" i="2"/>
  <c r="D367" i="2"/>
  <c r="E366" i="2"/>
  <c r="D366" i="2"/>
  <c r="E365" i="2"/>
  <c r="D365" i="2"/>
  <c r="E364" i="2"/>
  <c r="D364" i="2"/>
  <c r="E363" i="2"/>
  <c r="D363" i="2"/>
  <c r="E362" i="2"/>
  <c r="D362" i="2"/>
  <c r="E361" i="2"/>
  <c r="D361" i="2"/>
  <c r="E360" i="2"/>
  <c r="D360" i="2"/>
  <c r="H359" i="2"/>
  <c r="G359" i="2"/>
  <c r="B359" i="2"/>
  <c r="C359" i="2"/>
  <c r="D359" i="2"/>
  <c r="H358" i="2"/>
  <c r="H357" i="2"/>
  <c r="G358" i="2"/>
  <c r="B358" i="2"/>
  <c r="C358" i="2"/>
  <c r="D358" i="2"/>
  <c r="C357" i="2"/>
  <c r="G353" i="2"/>
  <c r="E353" i="2"/>
  <c r="H352" i="2"/>
  <c r="G352" i="2"/>
  <c r="B352" i="2"/>
  <c r="C352" i="2"/>
  <c r="E352" i="2"/>
  <c r="H351" i="2"/>
  <c r="G351" i="2"/>
  <c r="B351" i="2"/>
  <c r="C351" i="2"/>
  <c r="H350" i="2"/>
  <c r="G350" i="2"/>
  <c r="B350" i="2"/>
  <c r="C350" i="2"/>
  <c r="E350" i="2"/>
  <c r="H349" i="2"/>
  <c r="G349" i="2"/>
  <c r="B349" i="2"/>
  <c r="C349" i="2"/>
  <c r="H348" i="2"/>
  <c r="G348" i="2"/>
  <c r="B348" i="2"/>
  <c r="C348" i="2"/>
  <c r="E348" i="2"/>
  <c r="H347" i="2"/>
  <c r="G347" i="2"/>
  <c r="B347" i="2"/>
  <c r="C347" i="2"/>
  <c r="E347" i="2"/>
  <c r="H346" i="2"/>
  <c r="G346" i="2"/>
  <c r="B346" i="2"/>
  <c r="C346" i="2"/>
  <c r="H345" i="2"/>
  <c r="G345" i="2"/>
  <c r="B345" i="2"/>
  <c r="C345" i="2"/>
  <c r="E345" i="2"/>
  <c r="H344" i="2"/>
  <c r="G344" i="2"/>
  <c r="B344" i="2"/>
  <c r="C344" i="2"/>
  <c r="E344" i="2"/>
  <c r="D335" i="2"/>
  <c r="E332" i="2"/>
  <c r="D332" i="2"/>
  <c r="E331" i="2"/>
  <c r="D331" i="2"/>
  <c r="E330" i="2"/>
  <c r="D330" i="2"/>
  <c r="E329" i="2"/>
  <c r="D329" i="2"/>
  <c r="E328" i="2"/>
  <c r="D328" i="2"/>
  <c r="E327" i="2"/>
  <c r="D327" i="2"/>
  <c r="E326" i="2"/>
  <c r="D326" i="2"/>
  <c r="E325" i="2"/>
  <c r="D325" i="2"/>
  <c r="E324" i="2"/>
  <c r="D324" i="2"/>
  <c r="E323" i="2"/>
  <c r="D323" i="2"/>
  <c r="H322" i="2"/>
  <c r="G322" i="2"/>
  <c r="B322" i="2"/>
  <c r="C322" i="2"/>
  <c r="D322" i="2"/>
  <c r="H321" i="2"/>
  <c r="G321" i="2"/>
  <c r="B321" i="2"/>
  <c r="C321" i="2"/>
  <c r="D321" i="2"/>
  <c r="H320" i="2"/>
  <c r="G320" i="2"/>
  <c r="C320" i="2"/>
  <c r="G316" i="2"/>
  <c r="B316" i="2"/>
  <c r="C316" i="2"/>
  <c r="E316" i="2"/>
  <c r="G315" i="2"/>
  <c r="B315" i="2"/>
  <c r="C315" i="2"/>
  <c r="D315" i="2"/>
  <c r="G314" i="2"/>
  <c r="B314" i="2"/>
  <c r="C314" i="2"/>
  <c r="D314" i="2"/>
  <c r="G313" i="2"/>
  <c r="B313" i="2"/>
  <c r="C313" i="2"/>
  <c r="E313" i="2"/>
  <c r="G312" i="2"/>
  <c r="B312" i="2"/>
  <c r="C312" i="2"/>
  <c r="D312" i="2"/>
  <c r="G311" i="2"/>
  <c r="B311" i="2"/>
  <c r="C311" i="2"/>
  <c r="E311" i="2"/>
  <c r="G310" i="2"/>
  <c r="B310" i="2"/>
  <c r="C310" i="2"/>
  <c r="E310" i="2"/>
  <c r="G309" i="2"/>
  <c r="B309" i="2"/>
  <c r="C309" i="2"/>
  <c r="E309" i="2"/>
  <c r="G308" i="2"/>
  <c r="B308" i="2"/>
  <c r="C308" i="2"/>
  <c r="D308" i="2"/>
  <c r="G307" i="2"/>
  <c r="G305" i="2"/>
  <c r="G306" i="2"/>
  <c r="G304" i="2"/>
  <c r="B307" i="2"/>
  <c r="C307" i="2"/>
  <c r="E307" i="2"/>
  <c r="H306" i="2"/>
  <c r="C306" i="2"/>
  <c r="H305" i="2"/>
  <c r="H304" i="2"/>
  <c r="C305" i="2"/>
  <c r="E298" i="2"/>
  <c r="D298" i="2"/>
  <c r="E297" i="2"/>
  <c r="D297" i="2"/>
  <c r="E296" i="2"/>
  <c r="D296" i="2"/>
  <c r="E295" i="2"/>
  <c r="D295" i="2"/>
  <c r="E294" i="2"/>
  <c r="D294" i="2"/>
  <c r="E293" i="2"/>
  <c r="D293" i="2"/>
  <c r="E292" i="2"/>
  <c r="D292" i="2"/>
  <c r="E291" i="2"/>
  <c r="D291" i="2"/>
  <c r="E290" i="2"/>
  <c r="D290" i="2"/>
  <c r="E289" i="2"/>
  <c r="D289" i="2"/>
  <c r="H288" i="2"/>
  <c r="G288" i="2"/>
  <c r="B288" i="2"/>
  <c r="C288" i="2"/>
  <c r="E288" i="2"/>
  <c r="H287" i="2"/>
  <c r="G287" i="2"/>
  <c r="G286" i="2"/>
  <c r="B287" i="2"/>
  <c r="C287" i="2"/>
  <c r="D287" i="2"/>
  <c r="E287" i="2"/>
  <c r="H286" i="2"/>
  <c r="E282" i="2"/>
  <c r="D282" i="2"/>
  <c r="E281" i="2"/>
  <c r="D281" i="2"/>
  <c r="E280" i="2"/>
  <c r="D280" i="2"/>
  <c r="E279" i="2"/>
  <c r="D279" i="2"/>
  <c r="E278" i="2"/>
  <c r="D278" i="2"/>
  <c r="E277" i="2"/>
  <c r="D277" i="2"/>
  <c r="E276" i="2"/>
  <c r="D276" i="2"/>
  <c r="E275" i="2"/>
  <c r="D275" i="2"/>
  <c r="E274" i="2"/>
  <c r="D274" i="2"/>
  <c r="E273" i="2"/>
  <c r="D273" i="2"/>
  <c r="H272" i="2"/>
  <c r="G272" i="2"/>
  <c r="C272" i="2"/>
  <c r="B272" i="2"/>
  <c r="E272" i="2"/>
  <c r="H271" i="2"/>
  <c r="G271" i="2"/>
  <c r="G270" i="2"/>
  <c r="B271" i="2"/>
  <c r="C271" i="2"/>
  <c r="C270" i="2"/>
  <c r="E266" i="2"/>
  <c r="D266" i="2"/>
  <c r="E265" i="2"/>
  <c r="D265" i="2"/>
  <c r="E264" i="2"/>
  <c r="D264" i="2"/>
  <c r="E263" i="2"/>
  <c r="D263" i="2"/>
  <c r="E262" i="2"/>
  <c r="D262" i="2"/>
  <c r="E261" i="2"/>
  <c r="D261" i="2"/>
  <c r="E260" i="2"/>
  <c r="D260" i="2"/>
  <c r="E259" i="2"/>
  <c r="D259" i="2"/>
  <c r="E258" i="2"/>
  <c r="D258" i="2"/>
  <c r="E257" i="2"/>
  <c r="D257" i="2"/>
  <c r="H256" i="2"/>
  <c r="G256" i="2"/>
  <c r="B256" i="2"/>
  <c r="C256" i="2"/>
  <c r="E256" i="2"/>
  <c r="H255" i="2"/>
  <c r="G255" i="2"/>
  <c r="G254" i="2"/>
  <c r="B255" i="2"/>
  <c r="C255" i="2"/>
  <c r="E255" i="2"/>
  <c r="H254" i="2"/>
  <c r="B254" i="2"/>
  <c r="C254" i="2"/>
  <c r="E254" i="2"/>
  <c r="E250" i="2"/>
  <c r="D250" i="2"/>
  <c r="E249" i="2"/>
  <c r="D249" i="2"/>
  <c r="E248" i="2"/>
  <c r="D248" i="2"/>
  <c r="E247" i="2"/>
  <c r="D247" i="2"/>
  <c r="E246" i="2"/>
  <c r="D246" i="2"/>
  <c r="E245" i="2"/>
  <c r="D245" i="2"/>
  <c r="E244" i="2"/>
  <c r="D244" i="2"/>
  <c r="E243" i="2"/>
  <c r="D243" i="2"/>
  <c r="E242" i="2"/>
  <c r="D242" i="2"/>
  <c r="E241" i="2"/>
  <c r="D241" i="2"/>
  <c r="H240" i="2"/>
  <c r="G240" i="2"/>
  <c r="B240" i="2"/>
  <c r="C240" i="2"/>
  <c r="E240" i="2"/>
  <c r="H239" i="2"/>
  <c r="G239" i="2"/>
  <c r="G238" i="2"/>
  <c r="B239" i="2"/>
  <c r="C239" i="2"/>
  <c r="E239" i="2"/>
  <c r="C238" i="2"/>
  <c r="H238" i="2"/>
  <c r="B238" i="2"/>
  <c r="D238" i="2"/>
  <c r="E235" i="2"/>
  <c r="D235" i="2"/>
  <c r="E234" i="2"/>
  <c r="D234" i="2"/>
  <c r="E233" i="2"/>
  <c r="D233" i="2"/>
  <c r="E232" i="2"/>
  <c r="D232" i="2"/>
  <c r="E231" i="2"/>
  <c r="D231" i="2"/>
  <c r="E230" i="2"/>
  <c r="D230" i="2"/>
  <c r="E229" i="2"/>
  <c r="D229" i="2"/>
  <c r="E228" i="2"/>
  <c r="D228" i="2"/>
  <c r="E227" i="2"/>
  <c r="D227" i="2"/>
  <c r="E226" i="2"/>
  <c r="D226" i="2"/>
  <c r="H225" i="2"/>
  <c r="G225" i="2"/>
  <c r="B225" i="2"/>
  <c r="C225" i="2"/>
  <c r="D225" i="2"/>
  <c r="E225" i="2"/>
  <c r="H224" i="2"/>
  <c r="G224" i="2"/>
  <c r="B224" i="2"/>
  <c r="C224" i="2"/>
  <c r="E224" i="2"/>
  <c r="C223" i="2"/>
  <c r="G223" i="2"/>
  <c r="H219" i="2"/>
  <c r="G219" i="2"/>
  <c r="B219" i="2"/>
  <c r="C219" i="2"/>
  <c r="H218" i="2"/>
  <c r="G218" i="2"/>
  <c r="B218" i="2"/>
  <c r="C218" i="2"/>
  <c r="E218" i="2"/>
  <c r="H217" i="2"/>
  <c r="G217" i="2"/>
  <c r="B217" i="2"/>
  <c r="C217" i="2"/>
  <c r="E217" i="2"/>
  <c r="H216" i="2"/>
  <c r="G216" i="2"/>
  <c r="B216" i="2"/>
  <c r="C216" i="2"/>
  <c r="H215" i="2"/>
  <c r="G215" i="2"/>
  <c r="B215" i="2"/>
  <c r="C215" i="2"/>
  <c r="E215" i="2"/>
  <c r="H214" i="2"/>
  <c r="G214" i="2"/>
  <c r="B214" i="2"/>
  <c r="C214" i="2"/>
  <c r="H213" i="2"/>
  <c r="G213" i="2"/>
  <c r="B213" i="2"/>
  <c r="C213" i="2"/>
  <c r="E213" i="2"/>
  <c r="H212" i="2"/>
  <c r="G212" i="2"/>
  <c r="B212" i="2"/>
  <c r="C212" i="2"/>
  <c r="E212" i="2"/>
  <c r="H211" i="2"/>
  <c r="G211" i="2"/>
  <c r="B211" i="2"/>
  <c r="C211" i="2"/>
  <c r="H210" i="2"/>
  <c r="G210" i="2"/>
  <c r="B210" i="2"/>
  <c r="C210" i="2"/>
  <c r="E210" i="2"/>
  <c r="E200" i="2"/>
  <c r="D200" i="2"/>
  <c r="E199" i="2"/>
  <c r="D199" i="2"/>
  <c r="E198" i="2"/>
  <c r="D198" i="2"/>
  <c r="E197" i="2"/>
  <c r="D197" i="2"/>
  <c r="E196" i="2"/>
  <c r="D196" i="2"/>
  <c r="E195" i="2"/>
  <c r="D195" i="2"/>
  <c r="E194" i="2"/>
  <c r="D194" i="2"/>
  <c r="E193" i="2"/>
  <c r="D193" i="2"/>
  <c r="E192" i="2"/>
  <c r="D192" i="2"/>
  <c r="E191" i="2"/>
  <c r="D191" i="2"/>
  <c r="H190" i="2"/>
  <c r="H189" i="2"/>
  <c r="H188" i="2"/>
  <c r="G190" i="2"/>
  <c r="B190" i="2"/>
  <c r="C190" i="2"/>
  <c r="D190" i="2"/>
  <c r="G189" i="2"/>
  <c r="G188" i="2"/>
  <c r="B189" i="2"/>
  <c r="B188" i="2"/>
  <c r="C189" i="2"/>
  <c r="E189" i="2"/>
  <c r="E184" i="2"/>
  <c r="D184" i="2"/>
  <c r="E183" i="2"/>
  <c r="D183" i="2"/>
  <c r="E182" i="2"/>
  <c r="D182" i="2"/>
  <c r="E181" i="2"/>
  <c r="D181" i="2"/>
  <c r="E180" i="2"/>
  <c r="D180" i="2"/>
  <c r="E179" i="2"/>
  <c r="D179" i="2"/>
  <c r="E178" i="2"/>
  <c r="D178" i="2"/>
  <c r="E177" i="2"/>
  <c r="D177" i="2"/>
  <c r="E176" i="2"/>
  <c r="D176" i="2"/>
  <c r="E175" i="2"/>
  <c r="D175" i="2"/>
  <c r="H174" i="2"/>
  <c r="G174" i="2"/>
  <c r="B174" i="2"/>
  <c r="C174" i="2"/>
  <c r="E174" i="2"/>
  <c r="H173" i="2"/>
  <c r="H172" i="2"/>
  <c r="G173" i="2"/>
  <c r="B173" i="2"/>
  <c r="C173" i="2"/>
  <c r="D173" i="2"/>
  <c r="G172" i="2"/>
  <c r="C172" i="2"/>
  <c r="E170" i="2"/>
  <c r="D170" i="2"/>
  <c r="E169" i="2"/>
  <c r="D169" i="2"/>
  <c r="E168" i="2"/>
  <c r="D168" i="2"/>
  <c r="E167" i="2"/>
  <c r="D167" i="2"/>
  <c r="E166" i="2"/>
  <c r="D166" i="2"/>
  <c r="E165" i="2"/>
  <c r="D165" i="2"/>
  <c r="E164" i="2"/>
  <c r="D164" i="2"/>
  <c r="E163" i="2"/>
  <c r="D163" i="2"/>
  <c r="E162" i="2"/>
  <c r="D162" i="2"/>
  <c r="E161" i="2"/>
  <c r="D161" i="2"/>
  <c r="H160" i="2"/>
  <c r="G160" i="2"/>
  <c r="B160" i="2"/>
  <c r="C160" i="2"/>
  <c r="D160" i="2"/>
  <c r="H159" i="2"/>
  <c r="H158" i="2"/>
  <c r="G159" i="2"/>
  <c r="B159" i="2"/>
  <c r="C159" i="2"/>
  <c r="E159" i="2"/>
  <c r="H153" i="2"/>
  <c r="G153" i="2"/>
  <c r="B153" i="2"/>
  <c r="C153" i="2"/>
  <c r="E153" i="2"/>
  <c r="H152" i="2"/>
  <c r="G152" i="2"/>
  <c r="B152" i="2"/>
  <c r="C152" i="2"/>
  <c r="H151" i="2"/>
  <c r="G151" i="2"/>
  <c r="B151" i="2"/>
  <c r="C151" i="2"/>
  <c r="E151" i="2"/>
  <c r="H150" i="2"/>
  <c r="G150" i="2"/>
  <c r="B150" i="2"/>
  <c r="C150" i="2"/>
  <c r="E150" i="2"/>
  <c r="G149" i="2"/>
  <c r="B149" i="2"/>
  <c r="C149" i="2"/>
  <c r="E149" i="2"/>
  <c r="G148" i="2"/>
  <c r="B148" i="2"/>
  <c r="C148" i="2"/>
  <c r="E148" i="2"/>
  <c r="G147" i="2"/>
  <c r="B147" i="2"/>
  <c r="C147" i="2"/>
  <c r="E147" i="2"/>
  <c r="H146" i="2"/>
  <c r="G146" i="2"/>
  <c r="B146" i="2"/>
  <c r="C146" i="2"/>
  <c r="E146" i="2"/>
  <c r="H145" i="2"/>
  <c r="G145" i="2"/>
  <c r="B145" i="2"/>
  <c r="C145" i="2"/>
  <c r="H144" i="2"/>
  <c r="G144" i="2"/>
  <c r="B144" i="2"/>
  <c r="C144" i="2"/>
  <c r="E144" i="2"/>
  <c r="E136" i="2"/>
  <c r="D136" i="2"/>
  <c r="E135" i="2"/>
  <c r="D135" i="2"/>
  <c r="E134" i="2"/>
  <c r="D134" i="2"/>
  <c r="E133" i="2"/>
  <c r="D133" i="2"/>
  <c r="E132" i="2"/>
  <c r="D132" i="2"/>
  <c r="E131" i="2"/>
  <c r="D131" i="2"/>
  <c r="E130" i="2"/>
  <c r="D130" i="2"/>
  <c r="E129" i="2"/>
  <c r="D129" i="2"/>
  <c r="E128" i="2"/>
  <c r="D128" i="2"/>
  <c r="E127" i="2"/>
  <c r="D127" i="2"/>
  <c r="H126" i="2"/>
  <c r="G126" i="2"/>
  <c r="B126" i="2"/>
  <c r="C126" i="2"/>
  <c r="D126" i="2"/>
  <c r="E126" i="2"/>
  <c r="H125" i="2"/>
  <c r="H124" i="2"/>
  <c r="G125" i="2"/>
  <c r="B125" i="2"/>
  <c r="C125" i="2"/>
  <c r="E125" i="2"/>
  <c r="B124" i="2"/>
  <c r="E122" i="2"/>
  <c r="D122" i="2"/>
  <c r="E121" i="2"/>
  <c r="D121" i="2"/>
  <c r="E120" i="2"/>
  <c r="D120" i="2"/>
  <c r="E119" i="2"/>
  <c r="D119" i="2"/>
  <c r="E118" i="2"/>
  <c r="D118" i="2"/>
  <c r="E117" i="2"/>
  <c r="D117" i="2"/>
  <c r="E116" i="2"/>
  <c r="D116" i="2"/>
  <c r="E115" i="2"/>
  <c r="D115" i="2"/>
  <c r="E114" i="2"/>
  <c r="D114" i="2"/>
  <c r="E113" i="2"/>
  <c r="D113" i="2"/>
  <c r="H112" i="2"/>
  <c r="G112" i="2"/>
  <c r="B112" i="2"/>
  <c r="C112" i="2"/>
  <c r="E112" i="2"/>
  <c r="H111" i="2"/>
  <c r="H110" i="2"/>
  <c r="G111" i="2"/>
  <c r="B111" i="2"/>
  <c r="C111" i="2"/>
  <c r="D111" i="2"/>
  <c r="G110" i="2"/>
  <c r="C110" i="2"/>
  <c r="E105" i="2"/>
  <c r="D105" i="2"/>
  <c r="E104" i="2"/>
  <c r="D104" i="2"/>
  <c r="E103" i="2"/>
  <c r="D103" i="2"/>
  <c r="E102" i="2"/>
  <c r="D102" i="2"/>
  <c r="E101" i="2"/>
  <c r="D101" i="2"/>
  <c r="E100" i="2"/>
  <c r="D100" i="2"/>
  <c r="E99" i="2"/>
  <c r="D99" i="2"/>
  <c r="E98" i="2"/>
  <c r="D98" i="2"/>
  <c r="E97" i="2"/>
  <c r="D97" i="2"/>
  <c r="E96" i="2"/>
  <c r="D96" i="2"/>
  <c r="H95" i="2"/>
  <c r="G95" i="2"/>
  <c r="B95" i="2"/>
  <c r="C95" i="2"/>
  <c r="E95" i="2"/>
  <c r="H94" i="2"/>
  <c r="G94" i="2"/>
  <c r="B94" i="2"/>
  <c r="C94" i="2"/>
  <c r="E94" i="2"/>
  <c r="C93" i="2"/>
  <c r="H93" i="2"/>
  <c r="E89" i="2"/>
  <c r="D89" i="2"/>
  <c r="E88" i="2"/>
  <c r="D88" i="2"/>
  <c r="E87" i="2"/>
  <c r="D87" i="2"/>
  <c r="E86" i="2"/>
  <c r="D86" i="2"/>
  <c r="E85" i="2"/>
  <c r="D85" i="2"/>
  <c r="E84" i="2"/>
  <c r="D84" i="2"/>
  <c r="E83" i="2"/>
  <c r="D83" i="2"/>
  <c r="E82" i="2"/>
  <c r="D82" i="2"/>
  <c r="E81" i="2"/>
  <c r="D81" i="2"/>
  <c r="E80" i="2"/>
  <c r="D80" i="2"/>
  <c r="H79" i="2"/>
  <c r="G79" i="2"/>
  <c r="B79" i="2"/>
  <c r="C79" i="2"/>
  <c r="H78" i="2"/>
  <c r="H77" i="2"/>
  <c r="G78" i="2"/>
  <c r="B78" i="2"/>
  <c r="C78" i="2"/>
  <c r="D78" i="2"/>
  <c r="G77" i="2"/>
  <c r="C77" i="2"/>
  <c r="E71" i="2"/>
  <c r="D71" i="2"/>
  <c r="E70" i="2"/>
  <c r="D70" i="2"/>
  <c r="E69" i="2"/>
  <c r="D69" i="2"/>
  <c r="E68" i="2"/>
  <c r="D68" i="2"/>
  <c r="E67" i="2"/>
  <c r="D67" i="2"/>
  <c r="E66" i="2"/>
  <c r="D66" i="2"/>
  <c r="E65" i="2"/>
  <c r="D65" i="2"/>
  <c r="E64" i="2"/>
  <c r="D64" i="2"/>
  <c r="E63" i="2"/>
  <c r="D63" i="2"/>
  <c r="E62" i="2"/>
  <c r="D62" i="2"/>
  <c r="H61" i="2"/>
  <c r="G61" i="2"/>
  <c r="B61" i="2"/>
  <c r="C61" i="2"/>
  <c r="E61" i="2"/>
  <c r="H60" i="2"/>
  <c r="G60" i="2"/>
  <c r="B60" i="2"/>
  <c r="B59" i="2"/>
  <c r="C60" i="2"/>
  <c r="H59" i="2"/>
  <c r="E55" i="2"/>
  <c r="D55" i="2"/>
  <c r="E54" i="2"/>
  <c r="D54" i="2"/>
  <c r="E53" i="2"/>
  <c r="D53" i="2"/>
  <c r="E52" i="2"/>
  <c r="D52" i="2"/>
  <c r="E51" i="2"/>
  <c r="D51" i="2"/>
  <c r="E50" i="2"/>
  <c r="D50" i="2"/>
  <c r="E49" i="2"/>
  <c r="D49" i="2"/>
  <c r="E48" i="2"/>
  <c r="D48" i="2"/>
  <c r="E47" i="2"/>
  <c r="D47" i="2"/>
  <c r="E46" i="2"/>
  <c r="D46" i="2"/>
  <c r="H45" i="2"/>
  <c r="G45" i="2"/>
  <c r="B45" i="2"/>
  <c r="C45" i="2"/>
  <c r="H44" i="2"/>
  <c r="H43" i="2"/>
  <c r="G44" i="2"/>
  <c r="B44" i="2"/>
  <c r="C44" i="2"/>
  <c r="D44" i="2"/>
  <c r="G43" i="2"/>
  <c r="C43" i="2"/>
  <c r="E37" i="2"/>
  <c r="D37" i="2"/>
  <c r="E36" i="2"/>
  <c r="D36" i="2"/>
  <c r="E35" i="2"/>
  <c r="D35" i="2"/>
  <c r="E34" i="2"/>
  <c r="D34" i="2"/>
  <c r="E33" i="2"/>
  <c r="D33" i="2"/>
  <c r="E32" i="2"/>
  <c r="D32" i="2"/>
  <c r="E31" i="2"/>
  <c r="D31" i="2"/>
  <c r="E30" i="2"/>
  <c r="D30" i="2"/>
  <c r="E29" i="2"/>
  <c r="D29" i="2"/>
  <c r="E28" i="2"/>
  <c r="D28" i="2"/>
  <c r="H27" i="2"/>
  <c r="G27" i="2"/>
  <c r="B27" i="2"/>
  <c r="C27" i="2"/>
  <c r="E27" i="2"/>
  <c r="H26" i="2"/>
  <c r="G26" i="2"/>
  <c r="G25" i="2"/>
  <c r="B26" i="2"/>
  <c r="C26" i="2"/>
  <c r="C25" i="2"/>
  <c r="E21" i="2"/>
  <c r="D21" i="2"/>
  <c r="E20" i="2"/>
  <c r="D20" i="2"/>
  <c r="E19" i="2"/>
  <c r="D19" i="2"/>
  <c r="E18" i="2"/>
  <c r="D18" i="2"/>
  <c r="E17" i="2"/>
  <c r="D17" i="2"/>
  <c r="E16" i="2"/>
  <c r="D16" i="2"/>
  <c r="E15" i="2"/>
  <c r="D15" i="2"/>
  <c r="E14" i="2"/>
  <c r="D14" i="2"/>
  <c r="E13" i="2"/>
  <c r="D13" i="2"/>
  <c r="E12" i="2"/>
  <c r="D12" i="2"/>
  <c r="H11" i="2"/>
  <c r="G11" i="2"/>
  <c r="B11" i="2"/>
  <c r="C11" i="2"/>
  <c r="H10" i="2"/>
  <c r="G10" i="2"/>
  <c r="G9" i="2"/>
  <c r="B10" i="2"/>
  <c r="C10" i="2"/>
  <c r="D10" i="2"/>
  <c r="H9" i="2"/>
  <c r="B286" i="2"/>
  <c r="B110" i="2"/>
  <c r="D110" i="2"/>
  <c r="E145" i="2"/>
  <c r="E190" i="2"/>
  <c r="H223" i="2"/>
  <c r="E238" i="2"/>
  <c r="D310" i="2"/>
  <c r="C374" i="2"/>
  <c r="C413" i="2"/>
  <c r="C442" i="2"/>
  <c r="E464" i="2"/>
  <c r="H493" i="2"/>
  <c r="E495" i="2"/>
  <c r="E542" i="2"/>
  <c r="C9" i="2"/>
  <c r="E26" i="2"/>
  <c r="D27" i="2"/>
  <c r="E60" i="2"/>
  <c r="E78" i="2"/>
  <c r="E79" i="2"/>
  <c r="B93" i="2"/>
  <c r="E93" i="2"/>
  <c r="G93" i="2"/>
  <c r="D95" i="2"/>
  <c r="E110" i="2"/>
  <c r="E111" i="2"/>
  <c r="G124" i="2"/>
  <c r="E152" i="2"/>
  <c r="D159" i="2"/>
  <c r="E160" i="2"/>
  <c r="E211" i="2"/>
  <c r="E271" i="2"/>
  <c r="D272" i="2"/>
  <c r="C286" i="2"/>
  <c r="E286" i="2"/>
  <c r="D307" i="2"/>
  <c r="E312" i="2"/>
  <c r="D313" i="2"/>
  <c r="E321" i="2"/>
  <c r="E322" i="2"/>
  <c r="E349" i="2"/>
  <c r="E351" i="2"/>
  <c r="G357" i="2"/>
  <c r="E359" i="2"/>
  <c r="B374" i="2"/>
  <c r="D377" i="2"/>
  <c r="E378" i="2"/>
  <c r="D381" i="2"/>
  <c r="E382" i="2"/>
  <c r="D385" i="2"/>
  <c r="E457" i="2"/>
  <c r="E485" i="2"/>
  <c r="B523" i="2"/>
  <c r="E523" i="2"/>
  <c r="B305" i="2"/>
  <c r="E305" i="2"/>
  <c r="B320" i="2"/>
  <c r="D320" i="2"/>
  <c r="B9" i="2"/>
  <c r="E10" i="2"/>
  <c r="E11" i="2"/>
  <c r="E45" i="2"/>
  <c r="G59" i="2"/>
  <c r="D61" i="2"/>
  <c r="D93" i="2"/>
  <c r="D125" i="2"/>
  <c r="G158" i="2"/>
  <c r="B172" i="2"/>
  <c r="E172" i="2"/>
  <c r="E173" i="2"/>
  <c r="D174" i="2"/>
  <c r="E214" i="2"/>
  <c r="E216" i="2"/>
  <c r="E219" i="2"/>
  <c r="H270" i="2"/>
  <c r="D288" i="2"/>
  <c r="B306" i="2"/>
  <c r="D306" i="2"/>
  <c r="E308" i="2"/>
  <c r="D309" i="2"/>
  <c r="D311" i="2"/>
  <c r="E314" i="2"/>
  <c r="E315" i="2"/>
  <c r="D316" i="2"/>
  <c r="E346" i="2"/>
  <c r="D379" i="2"/>
  <c r="D383" i="2"/>
  <c r="E471" i="2"/>
  <c r="H522" i="2"/>
  <c r="E539" i="2"/>
  <c r="D9" i="2"/>
  <c r="E9" i="2"/>
  <c r="B25" i="2"/>
  <c r="H343" i="2"/>
  <c r="H209" i="2"/>
  <c r="H143" i="2"/>
  <c r="C342" i="2"/>
  <c r="C208" i="2"/>
  <c r="C142" i="2"/>
  <c r="G208" i="2"/>
  <c r="G142" i="2"/>
  <c r="G342" i="2"/>
  <c r="C334" i="2"/>
  <c r="C441" i="2"/>
  <c r="B342" i="2"/>
  <c r="B208" i="2"/>
  <c r="E208" i="2"/>
  <c r="B142" i="2"/>
  <c r="E142" i="2"/>
  <c r="H442" i="2"/>
  <c r="H441" i="2"/>
  <c r="H452" i="2"/>
  <c r="H430" i="2"/>
  <c r="H429" i="2"/>
  <c r="H439" i="2"/>
  <c r="H342" i="2"/>
  <c r="H208" i="2"/>
  <c r="H142" i="2"/>
  <c r="D11" i="2"/>
  <c r="C207" i="2"/>
  <c r="C341" i="2"/>
  <c r="G207" i="2"/>
  <c r="G141" i="2"/>
  <c r="G341" i="2"/>
  <c r="D26" i="2"/>
  <c r="C343" i="2"/>
  <c r="C209" i="2"/>
  <c r="C143" i="2"/>
  <c r="G343" i="2"/>
  <c r="G209" i="2"/>
  <c r="G143" i="2"/>
  <c r="H25" i="2"/>
  <c r="B209" i="2"/>
  <c r="E209" i="2"/>
  <c r="B143" i="2"/>
  <c r="E143" i="2"/>
  <c r="B343" i="2"/>
  <c r="C333" i="2"/>
  <c r="B442" i="2"/>
  <c r="E442" i="2"/>
  <c r="B430" i="2"/>
  <c r="B429" i="2"/>
  <c r="B439" i="2"/>
  <c r="D413" i="2"/>
  <c r="B43" i="2"/>
  <c r="E44" i="2"/>
  <c r="B77" i="2"/>
  <c r="D224" i="2"/>
  <c r="D240" i="2"/>
  <c r="D255" i="2"/>
  <c r="B357" i="2"/>
  <c r="D357" i="2"/>
  <c r="E358" i="2"/>
  <c r="E375" i="2"/>
  <c r="B390" i="2"/>
  <c r="E391" i="2"/>
  <c r="D415" i="2"/>
  <c r="G430" i="2"/>
  <c r="G429" i="2"/>
  <c r="G439" i="2"/>
  <c r="B493" i="2"/>
  <c r="E494" i="2"/>
  <c r="E498" i="2"/>
  <c r="D539" i="2"/>
  <c r="D45" i="2"/>
  <c r="C59" i="2"/>
  <c r="D59" i="2"/>
  <c r="D60" i="2"/>
  <c r="D79" i="2"/>
  <c r="D94" i="2"/>
  <c r="D112" i="2"/>
  <c r="C124" i="2"/>
  <c r="D124" i="2"/>
  <c r="C158" i="2"/>
  <c r="C188" i="2"/>
  <c r="E188" i="2"/>
  <c r="D189" i="2"/>
  <c r="B223" i="2"/>
  <c r="D392" i="2"/>
  <c r="E413" i="2"/>
  <c r="C430" i="2"/>
  <c r="C429" i="2"/>
  <c r="C439" i="2"/>
  <c r="B158" i="2"/>
  <c r="D239" i="2"/>
  <c r="D254" i="2"/>
  <c r="D256" i="2"/>
  <c r="D271" i="2"/>
  <c r="C304" i="2"/>
  <c r="D305" i="2"/>
  <c r="D414" i="2"/>
  <c r="D523" i="2"/>
  <c r="D527" i="2"/>
  <c r="D538" i="2"/>
  <c r="D542" i="2"/>
  <c r="B270" i="2"/>
  <c r="E270" i="2"/>
  <c r="B522" i="2"/>
  <c r="B537" i="2"/>
  <c r="D286" i="2"/>
  <c r="C336" i="2"/>
  <c r="C337" i="2"/>
  <c r="E320" i="2"/>
  <c r="E374" i="2"/>
  <c r="C373" i="2"/>
  <c r="D172" i="2"/>
  <c r="C141" i="2"/>
  <c r="B304" i="2"/>
  <c r="E304" i="2"/>
  <c r="D374" i="2"/>
  <c r="B373" i="2"/>
  <c r="D373" i="2"/>
  <c r="E306" i="2"/>
  <c r="D390" i="2"/>
  <c r="B333" i="2"/>
  <c r="E390" i="2"/>
  <c r="E343" i="2"/>
  <c r="E124" i="2"/>
  <c r="E537" i="2"/>
  <c r="D537" i="2"/>
  <c r="E77" i="2"/>
  <c r="D77" i="2"/>
  <c r="E357" i="2"/>
  <c r="C452" i="2"/>
  <c r="B341" i="2"/>
  <c r="E341" i="2"/>
  <c r="B207" i="2"/>
  <c r="E207" i="2"/>
  <c r="B141" i="2"/>
  <c r="E141" i="2"/>
  <c r="E25" i="2"/>
  <c r="D25" i="2"/>
  <c r="E522" i="2"/>
  <c r="D522" i="2"/>
  <c r="D442" i="2"/>
  <c r="B441" i="2"/>
  <c r="E441" i="2"/>
  <c r="D304" i="2"/>
  <c r="E493" i="2"/>
  <c r="D493" i="2"/>
  <c r="B334" i="2"/>
  <c r="D334" i="2"/>
  <c r="D270" i="2"/>
  <c r="D158" i="2"/>
  <c r="E158" i="2"/>
  <c r="E223" i="2"/>
  <c r="D223" i="2"/>
  <c r="D43" i="2"/>
  <c r="E43" i="2"/>
  <c r="E59" i="2"/>
  <c r="H207" i="2"/>
  <c r="H141" i="2"/>
  <c r="H341" i="2"/>
  <c r="D188" i="2"/>
  <c r="E342" i="2"/>
  <c r="E373" i="2"/>
  <c r="D333" i="2"/>
  <c r="B336" i="2"/>
  <c r="D441" i="2"/>
  <c r="B452" i="2"/>
  <c r="D452" i="2"/>
  <c r="B337" i="2"/>
  <c r="D337" i="2"/>
  <c r="D336" i="2"/>
  <c r="E452" i="2"/>
</calcChain>
</file>

<file path=xl/comments1.xml><?xml version="1.0" encoding="utf-8"?>
<comments xmlns="http://schemas.openxmlformats.org/spreadsheetml/2006/main">
  <authors>
    <author>doina.ciocanu</author>
  </authors>
  <commentList>
    <comment ref="A441" authorId="0">
      <text>
        <r>
          <rPr>
            <sz val="9"/>
            <color indexed="81"/>
            <rFont val="Tahoma"/>
            <family val="2"/>
            <charset val="238"/>
          </rPr>
          <t>includ. Dac, claims handling exp, other expenses (non technical income and expenses)</t>
        </r>
      </text>
    </comment>
  </commentList>
</comments>
</file>

<file path=xl/sharedStrings.xml><?xml version="1.0" encoding="utf-8"?>
<sst xmlns="http://schemas.openxmlformats.org/spreadsheetml/2006/main" count="521" uniqueCount="92">
  <si>
    <t xml:space="preserve">MONTHLY REPORT </t>
  </si>
  <si>
    <t>YTD</t>
  </si>
  <si>
    <t>Variation amount</t>
  </si>
  <si>
    <t>Variation in %</t>
  </si>
  <si>
    <t>Original Currency RON</t>
  </si>
  <si>
    <t>2018/2017</t>
  </si>
  <si>
    <t>Comments</t>
  </si>
  <si>
    <t>PREMIUMS</t>
  </si>
  <si>
    <t>Gross written premium net of cancelation</t>
  </si>
  <si>
    <t xml:space="preserve">Property &amp; liability insurances </t>
  </si>
  <si>
    <t>Life &amp; health</t>
  </si>
  <si>
    <t>CASCO</t>
  </si>
  <si>
    <t>MTPL</t>
  </si>
  <si>
    <t>Property</t>
  </si>
  <si>
    <t>Household</t>
  </si>
  <si>
    <t>Commercial_property</t>
  </si>
  <si>
    <t>Agro</t>
  </si>
  <si>
    <t>Financial Risks</t>
  </si>
  <si>
    <t>Other non-life</t>
  </si>
  <si>
    <t>Health&amp;Accident</t>
  </si>
  <si>
    <t>Life</t>
  </si>
  <si>
    <t>Gross earned premium</t>
  </si>
  <si>
    <t>PORTFOLIO</t>
  </si>
  <si>
    <t>Number of contracts in force</t>
  </si>
  <si>
    <t>Amount of contracts in force
 (annualized - in 2010 and 2011)</t>
  </si>
  <si>
    <t>NEW CONTRACTS</t>
  </si>
  <si>
    <t>Number of new contracts (excluding multiannual)</t>
  </si>
  <si>
    <t>Amount of new contracts  (excluding multiannual policies and annualized)</t>
  </si>
  <si>
    <t>CANCELLATIONS &amp; LAPSES</t>
  </si>
  <si>
    <t>Number of cancellations</t>
  </si>
  <si>
    <t>Cancellation of Gross written premium</t>
  </si>
  <si>
    <t>CLAIMS INCURRED CURRENT YEAR</t>
  </si>
  <si>
    <t>Gross loss ratio of current year</t>
  </si>
  <si>
    <t>Paid losses (current year)</t>
  </si>
  <si>
    <t>Outstanding losses (current year)</t>
  </si>
  <si>
    <t>IBNR (current year)</t>
  </si>
  <si>
    <t>Gross loss ratio all years</t>
  </si>
  <si>
    <t>Paid Losses(all years)</t>
  </si>
  <si>
    <t>Outstanding losses (all years)</t>
  </si>
  <si>
    <t>IBNR (all years)</t>
  </si>
  <si>
    <t>Claims handling expenses (all years)</t>
  </si>
  <si>
    <t xml:space="preserve">Other technical reserves (all years) </t>
  </si>
  <si>
    <t>BONI / MALI</t>
  </si>
  <si>
    <t>Movement in prior year reserves</t>
  </si>
  <si>
    <t>OTHER TECHNICAL ITEMS</t>
  </si>
  <si>
    <t>Expenses</t>
  </si>
  <si>
    <t>DAC</t>
  </si>
  <si>
    <t>Claims handling costs</t>
  </si>
  <si>
    <t>Other non technical expense</t>
  </si>
  <si>
    <t>TOTAL P&amp;L</t>
  </si>
  <si>
    <t>Check</t>
  </si>
  <si>
    <t>Gross combined ratio</t>
  </si>
  <si>
    <t>Number of occurred and reported claims 
current year</t>
  </si>
  <si>
    <t>Amount of occurred and reported claims 
current year</t>
  </si>
  <si>
    <t>Contrôle</t>
  </si>
  <si>
    <t>Deffered Acquisition Costs</t>
  </si>
  <si>
    <t>GENERAL EXPENSES DETAILS</t>
  </si>
  <si>
    <t>Staff on duty (number FTE)</t>
  </si>
  <si>
    <t>Sales forces (number FTE)</t>
  </si>
  <si>
    <t xml:space="preserve">Commissions </t>
  </si>
  <si>
    <t>Expenses / nature</t>
  </si>
  <si>
    <t>Commissions</t>
  </si>
  <si>
    <t>Staff costs</t>
  </si>
  <si>
    <t>IT expenses</t>
  </si>
  <si>
    <t>Logistic expenses</t>
  </si>
  <si>
    <t>External expenses</t>
  </si>
  <si>
    <t>Taxes</t>
  </si>
  <si>
    <t>Depreciation &amp; provisions</t>
  </si>
  <si>
    <t>Other expenses</t>
  </si>
  <si>
    <t>Financial expenses</t>
  </si>
  <si>
    <t>Total expenses (including dac, claims handling cost and excl. extraordinary)</t>
  </si>
  <si>
    <t>Differed aquisition cost</t>
  </si>
  <si>
    <t>Management expenses</t>
  </si>
  <si>
    <t>INVESTMENT</t>
  </si>
  <si>
    <t>Investment at book value</t>
  </si>
  <si>
    <t>Total</t>
  </si>
  <si>
    <t>Bonds and fixed income funds</t>
  </si>
  <si>
    <t>Stocks and variable return funds</t>
  </si>
  <si>
    <t>Real estate</t>
  </si>
  <si>
    <t>Others (loans, deposit, …)</t>
  </si>
  <si>
    <t>Investment at market value</t>
  </si>
  <si>
    <t>Operating incomes by assets</t>
  </si>
  <si>
    <t>Realised gains &amp; losses by assets</t>
  </si>
  <si>
    <t>Unrealised gains &amp; losses by assets</t>
  </si>
  <si>
    <t>COMPONENTS CLAIMS INCURRED CURRENT YEAR</t>
  </si>
  <si>
    <t>1. Number of big claims Incurred current year</t>
  </si>
  <si>
    <t>Total Non Life &amp; Life</t>
  </si>
  <si>
    <t>2. Number of climatic claims Incurred current year</t>
  </si>
  <si>
    <t>3. Amount of big claims Incurred current year</t>
  </si>
  <si>
    <t>4. Amount of climatic claims Incurred current year</t>
  </si>
  <si>
    <t>FAST CLOSE</t>
  </si>
  <si>
    <t>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</si>
</sst>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409]mmmm\ d\,\ yyyy;@"/>
    <numFmt numFmtId="165" formatCode="0.0%"/>
    <numFmt numFmtId="166" formatCode="0.0\p\p"/>
    <numFmt numFmtId="167" formatCode="_(* #,##0.00_);_(* \(#,##0.00\);_(* &quot;-&quot;??_);_(@_)"/>
    <numFmt numFmtId="168" formatCode="_(* #,##0_);_(* \(#,##0\);_(* &quot;-&quot;??_);_(@_)"/>
  </numFmts>
  <fonts count="22" x14ac:knownFonts="1">
    <font>
      <sz val="10"/>
      <name val="Arial"/>
    </font>
    <font>
      <sz val="10"/>
      <name val="Arial"/>
      <family val="2"/>
      <charset val="238"/>
    </font>
    <font>
      <b/>
      <sz val="12"/>
      <name val="Times New Roman"/>
      <family val="1"/>
    </font>
    <font>
      <b/>
      <i/>
      <sz val="12"/>
      <name val="Times New Roman"/>
      <family val="1"/>
      <charset val="238"/>
    </font>
    <font>
      <b/>
      <sz val="12"/>
      <color theme="0"/>
      <name val="Times New Roman"/>
      <family val="1"/>
    </font>
    <font>
      <b/>
      <sz val="12"/>
      <name val="Arial"/>
      <family val="2"/>
    </font>
    <font>
      <b/>
      <i/>
      <sz val="12"/>
      <name val="Arial"/>
      <family val="2"/>
    </font>
    <font>
      <b/>
      <sz val="12"/>
      <color indexed="12"/>
      <name val="Times New Roman"/>
      <family val="1"/>
    </font>
    <font>
      <b/>
      <i/>
      <sz val="12"/>
      <color indexed="48"/>
      <name val="Times New Roman"/>
      <family val="1"/>
      <charset val="238"/>
    </font>
    <font>
      <sz val="12"/>
      <name val="Times New Roman"/>
      <family val="1"/>
    </font>
    <font>
      <i/>
      <sz val="12"/>
      <name val="Times New Roman"/>
      <family val="1"/>
      <charset val="238"/>
    </font>
    <font>
      <i/>
      <sz val="12"/>
      <color rgb="FF008000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i/>
      <sz val="12"/>
      <color theme="3"/>
      <name val="Times New Roman"/>
      <family val="1"/>
      <charset val="238"/>
    </font>
    <font>
      <b/>
      <i/>
      <sz val="12"/>
      <color theme="3"/>
      <name val="Times New Roman"/>
      <family val="1"/>
      <charset val="238"/>
    </font>
    <font>
      <sz val="10"/>
      <name val="Arial"/>
      <family val="2"/>
    </font>
    <font>
      <sz val="12"/>
      <color indexed="57"/>
      <name val="Times New Roman"/>
      <family val="1"/>
    </font>
    <font>
      <i/>
      <sz val="12"/>
      <color indexed="57"/>
      <name val="Times New Roman"/>
      <family val="1"/>
      <charset val="238"/>
    </font>
    <font>
      <b/>
      <sz val="12"/>
      <color theme="3"/>
      <name val="Times New Roman"/>
      <family val="1"/>
      <charset val="238"/>
    </font>
    <font>
      <b/>
      <u/>
      <sz val="12"/>
      <name val="Times New Roman"/>
      <family val="1"/>
    </font>
    <font>
      <b/>
      <u/>
      <sz val="14"/>
      <name val="Times New Roman"/>
      <family val="1"/>
    </font>
    <font>
      <sz val="9"/>
      <color indexed="81"/>
      <name val="Tahoma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5">
    <xf numFmtId="0" fontId="0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5" fillId="0" borderId="0"/>
  </cellStyleXfs>
  <cellXfs count="174">
    <xf numFmtId="0" fontId="0" fillId="0" borderId="0" xfId="0"/>
    <xf numFmtId="0" fontId="2" fillId="0" borderId="0" xfId="3" applyFont="1" applyFill="1" applyAlignment="1">
      <alignment vertical="top"/>
    </xf>
    <xf numFmtId="9" fontId="3" fillId="0" borderId="0" xfId="2" applyFont="1" applyAlignment="1">
      <alignment horizontal="right" vertical="top"/>
    </xf>
    <xf numFmtId="49" fontId="3" fillId="0" borderId="0" xfId="2" applyNumberFormat="1" applyFont="1" applyAlignment="1">
      <alignment horizontal="right" vertical="top"/>
    </xf>
    <xf numFmtId="0" fontId="2" fillId="0" borderId="0" xfId="3" applyFont="1" applyFill="1" applyAlignment="1">
      <alignment horizontal="center" vertical="top"/>
    </xf>
    <xf numFmtId="0" fontId="2" fillId="0" borderId="0" xfId="3" applyFont="1" applyAlignment="1">
      <alignment vertical="top"/>
    </xf>
    <xf numFmtId="17" fontId="4" fillId="0" borderId="0" xfId="3" applyNumberFormat="1" applyFont="1" applyFill="1" applyAlignment="1">
      <alignment vertical="top"/>
    </xf>
    <xf numFmtId="0" fontId="2" fillId="0" borderId="1" xfId="3" applyFont="1" applyFill="1" applyBorder="1" applyAlignment="1">
      <alignment vertical="top"/>
    </xf>
    <xf numFmtId="0" fontId="2" fillId="0" borderId="2" xfId="3" applyFont="1" applyFill="1" applyBorder="1" applyAlignment="1">
      <alignment horizontal="center" vertical="top"/>
    </xf>
    <xf numFmtId="0" fontId="5" fillId="0" borderId="2" xfId="3" applyFont="1" applyBorder="1" applyAlignment="1">
      <alignment horizontal="center" vertical="top"/>
    </xf>
    <xf numFmtId="9" fontId="6" fillId="0" borderId="2" xfId="2" applyFont="1" applyFill="1" applyBorder="1" applyAlignment="1">
      <alignment horizontal="center" vertical="top"/>
    </xf>
    <xf numFmtId="49" fontId="6" fillId="0" borderId="2" xfId="2" applyNumberFormat="1" applyFont="1" applyFill="1" applyBorder="1" applyAlignment="1">
      <alignment horizontal="center" vertical="top"/>
    </xf>
    <xf numFmtId="0" fontId="2" fillId="0" borderId="3" xfId="3" applyFont="1" applyFill="1" applyBorder="1" applyAlignment="1">
      <alignment horizontal="center" vertical="top"/>
    </xf>
    <xf numFmtId="164" fontId="5" fillId="0" borderId="3" xfId="3" applyNumberFormat="1" applyFont="1" applyBorder="1" applyAlignment="1">
      <alignment horizontal="center" vertical="top"/>
    </xf>
    <xf numFmtId="164" fontId="6" fillId="0" borderId="3" xfId="3" applyNumberFormat="1" applyFont="1" applyBorder="1" applyAlignment="1">
      <alignment horizontal="center" vertical="top"/>
    </xf>
    <xf numFmtId="49" fontId="5" fillId="0" borderId="3" xfId="3" applyNumberFormat="1" applyFont="1" applyBorder="1" applyAlignment="1">
      <alignment horizontal="center" vertical="top"/>
    </xf>
    <xf numFmtId="1" fontId="5" fillId="0" borderId="3" xfId="3" applyNumberFormat="1" applyFont="1" applyBorder="1" applyAlignment="1">
      <alignment horizontal="center" vertical="top"/>
    </xf>
    <xf numFmtId="3" fontId="2" fillId="0" borderId="2" xfId="3" applyNumberFormat="1" applyFont="1" applyBorder="1" applyAlignment="1">
      <alignment vertical="top"/>
    </xf>
    <xf numFmtId="3" fontId="2" fillId="0" borderId="4" xfId="3" applyNumberFormat="1" applyFont="1" applyBorder="1" applyAlignment="1">
      <alignment vertical="top"/>
    </xf>
    <xf numFmtId="9" fontId="3" fillId="0" borderId="4" xfId="2" applyFont="1" applyBorder="1" applyAlignment="1">
      <alignment horizontal="right" vertical="top"/>
    </xf>
    <xf numFmtId="49" fontId="3" fillId="0" borderId="4" xfId="2" applyNumberFormat="1" applyFont="1" applyBorder="1" applyAlignment="1">
      <alignment horizontal="right" vertical="top"/>
    </xf>
    <xf numFmtId="3" fontId="2" fillId="0" borderId="5" xfId="3" applyNumberFormat="1" applyFont="1" applyBorder="1" applyAlignment="1">
      <alignment horizontal="center" vertical="top" wrapText="1"/>
    </xf>
    <xf numFmtId="3" fontId="2" fillId="0" borderId="6" xfId="3" applyNumberFormat="1" applyFont="1" applyBorder="1" applyAlignment="1">
      <alignment vertical="top"/>
    </xf>
    <xf numFmtId="9" fontId="3" fillId="0" borderId="6" xfId="2" applyFont="1" applyBorder="1" applyAlignment="1">
      <alignment horizontal="right" vertical="top"/>
    </xf>
    <xf numFmtId="49" fontId="3" fillId="0" borderId="6" xfId="2" applyNumberFormat="1" applyFont="1" applyBorder="1" applyAlignment="1">
      <alignment horizontal="right" vertical="top"/>
    </xf>
    <xf numFmtId="3" fontId="2" fillId="0" borderId="5" xfId="3" applyNumberFormat="1" applyFont="1" applyBorder="1" applyAlignment="1">
      <alignment horizontal="right" vertical="top"/>
    </xf>
    <xf numFmtId="165" fontId="3" fillId="0" borderId="6" xfId="2" applyNumberFormat="1" applyFont="1" applyBorder="1" applyAlignment="1">
      <alignment horizontal="right" vertical="top"/>
    </xf>
    <xf numFmtId="3" fontId="2" fillId="0" borderId="5" xfId="3" applyNumberFormat="1" applyFont="1" applyFill="1" applyBorder="1" applyAlignment="1">
      <alignment vertical="top" wrapText="1"/>
    </xf>
    <xf numFmtId="3" fontId="7" fillId="0" borderId="5" xfId="3" applyNumberFormat="1" applyFont="1" applyFill="1" applyBorder="1" applyAlignment="1">
      <alignment vertical="top"/>
    </xf>
    <xf numFmtId="3" fontId="7" fillId="0" borderId="6" xfId="3" applyNumberFormat="1" applyFont="1" applyFill="1" applyBorder="1" applyAlignment="1">
      <alignment vertical="top"/>
    </xf>
    <xf numFmtId="165" fontId="8" fillId="0" borderId="6" xfId="2" applyNumberFormat="1" applyFont="1" applyFill="1" applyBorder="1" applyAlignment="1" applyProtection="1">
      <alignment horizontal="right" vertical="top"/>
    </xf>
    <xf numFmtId="49" fontId="8" fillId="0" borderId="6" xfId="2" applyNumberFormat="1" applyFont="1" applyFill="1" applyBorder="1" applyAlignment="1" applyProtection="1">
      <alignment horizontal="right" vertical="top"/>
    </xf>
    <xf numFmtId="3" fontId="2" fillId="0" borderId="5" xfId="3" applyNumberFormat="1" applyFont="1" applyFill="1" applyBorder="1" applyAlignment="1">
      <alignment vertical="top"/>
    </xf>
    <xf numFmtId="3" fontId="9" fillId="0" borderId="5" xfId="3" applyNumberFormat="1" applyFont="1" applyBorder="1" applyAlignment="1">
      <alignment vertical="top"/>
    </xf>
    <xf numFmtId="3" fontId="9" fillId="2" borderId="6" xfId="3" applyNumberFormat="1" applyFont="1" applyFill="1" applyBorder="1" applyAlignment="1">
      <alignment vertical="top"/>
    </xf>
    <xf numFmtId="165" fontId="10" fillId="2" borderId="6" xfId="2" applyNumberFormat="1" applyFont="1" applyFill="1" applyBorder="1" applyAlignment="1" applyProtection="1">
      <alignment horizontal="right" vertical="top"/>
    </xf>
    <xf numFmtId="49" fontId="10" fillId="2" borderId="6" xfId="2" applyNumberFormat="1" applyFont="1" applyFill="1" applyBorder="1" applyAlignment="1" applyProtection="1">
      <alignment vertical="top" wrapText="1"/>
    </xf>
    <xf numFmtId="0" fontId="9" fillId="0" borderId="0" xfId="3" applyFont="1" applyFill="1" applyAlignment="1">
      <alignment vertical="top"/>
    </xf>
    <xf numFmtId="0" fontId="9" fillId="0" borderId="0" xfId="3" applyFont="1" applyAlignment="1">
      <alignment vertical="top"/>
    </xf>
    <xf numFmtId="0" fontId="11" fillId="0" borderId="5" xfId="0" applyFont="1" applyBorder="1" applyAlignment="1">
      <alignment horizontal="left" vertical="center" indent="2"/>
    </xf>
    <xf numFmtId="49" fontId="10" fillId="2" borderId="6" xfId="2" applyNumberFormat="1" applyFont="1" applyFill="1" applyBorder="1" applyAlignment="1" applyProtection="1">
      <alignment vertical="top"/>
    </xf>
    <xf numFmtId="49" fontId="10" fillId="2" borderId="6" xfId="2" applyNumberFormat="1" applyFont="1" applyFill="1" applyBorder="1" applyAlignment="1" applyProtection="1">
      <alignment horizontal="right" vertical="top"/>
    </xf>
    <xf numFmtId="3" fontId="9" fillId="0" borderId="5" xfId="3" applyNumberFormat="1" applyFont="1" applyFill="1" applyBorder="1" applyAlignment="1">
      <alignment vertical="top"/>
    </xf>
    <xf numFmtId="3" fontId="9" fillId="0" borderId="6" xfId="3" applyNumberFormat="1" applyFont="1" applyFill="1" applyBorder="1" applyAlignment="1" applyProtection="1">
      <alignment vertical="top"/>
    </xf>
    <xf numFmtId="165" fontId="10" fillId="0" borderId="6" xfId="2" applyNumberFormat="1" applyFont="1" applyFill="1" applyBorder="1" applyAlignment="1">
      <alignment horizontal="right" vertical="top"/>
    </xf>
    <xf numFmtId="49" fontId="10" fillId="0" borderId="6" xfId="2" applyNumberFormat="1" applyFont="1" applyFill="1" applyBorder="1" applyAlignment="1">
      <alignment horizontal="right" vertical="top"/>
    </xf>
    <xf numFmtId="3" fontId="9" fillId="0" borderId="6" xfId="3" applyNumberFormat="1" applyFont="1" applyFill="1" applyBorder="1" applyAlignment="1">
      <alignment vertical="top"/>
    </xf>
    <xf numFmtId="165" fontId="10" fillId="0" borderId="6" xfId="2" applyNumberFormat="1" applyFont="1" applyBorder="1" applyAlignment="1">
      <alignment horizontal="right" vertical="top"/>
    </xf>
    <xf numFmtId="49" fontId="10" fillId="0" borderId="6" xfId="2" applyNumberFormat="1" applyFont="1" applyBorder="1" applyAlignment="1">
      <alignment horizontal="right" vertical="top"/>
    </xf>
    <xf numFmtId="3" fontId="9" fillId="0" borderId="3" xfId="3" applyNumberFormat="1" applyFont="1" applyBorder="1" applyAlignment="1">
      <alignment vertical="top"/>
    </xf>
    <xf numFmtId="9" fontId="9" fillId="0" borderId="7" xfId="2" applyFont="1" applyBorder="1" applyAlignment="1">
      <alignment vertical="top"/>
    </xf>
    <xf numFmtId="165" fontId="10" fillId="0" borderId="7" xfId="2" applyNumberFormat="1" applyFont="1" applyBorder="1" applyAlignment="1">
      <alignment horizontal="right" vertical="top"/>
    </xf>
    <xf numFmtId="49" fontId="10" fillId="0" borderId="7" xfId="2" applyNumberFormat="1" applyFont="1" applyBorder="1" applyAlignment="1">
      <alignment horizontal="right" vertical="top"/>
    </xf>
    <xf numFmtId="3" fontId="9" fillId="0" borderId="2" xfId="3" applyNumberFormat="1" applyFont="1" applyBorder="1" applyAlignment="1">
      <alignment vertical="top"/>
    </xf>
    <xf numFmtId="3" fontId="9" fillId="0" borderId="6" xfId="3" applyNumberFormat="1" applyFont="1" applyBorder="1" applyAlignment="1">
      <alignment vertical="top"/>
    </xf>
    <xf numFmtId="3" fontId="2" fillId="0" borderId="5" xfId="3" applyNumberFormat="1" applyFont="1" applyBorder="1" applyAlignment="1">
      <alignment horizontal="center" vertical="top"/>
    </xf>
    <xf numFmtId="3" fontId="2" fillId="0" borderId="5" xfId="3" applyNumberFormat="1" applyFont="1" applyBorder="1" applyAlignment="1">
      <alignment vertical="top"/>
    </xf>
    <xf numFmtId="3" fontId="9" fillId="0" borderId="5" xfId="3" quotePrefix="1" applyNumberFormat="1" applyFont="1" applyFill="1" applyBorder="1" applyAlignment="1">
      <alignment vertical="top"/>
    </xf>
    <xf numFmtId="3" fontId="9" fillId="0" borderId="7" xfId="3" applyNumberFormat="1" applyFont="1" applyBorder="1" applyAlignment="1">
      <alignment vertical="top"/>
    </xf>
    <xf numFmtId="3" fontId="2" fillId="3" borderId="5" xfId="3" applyNumberFormat="1" applyFont="1" applyFill="1" applyBorder="1" applyAlignment="1" applyProtection="1">
      <alignment horizontal="center" vertical="top"/>
    </xf>
    <xf numFmtId="3" fontId="2" fillId="0" borderId="6" xfId="3" applyNumberFormat="1" applyFont="1" applyFill="1" applyBorder="1" applyAlignment="1">
      <alignment vertical="top"/>
    </xf>
    <xf numFmtId="165" fontId="3" fillId="0" borderId="6" xfId="2" applyNumberFormat="1" applyFont="1" applyFill="1" applyBorder="1" applyAlignment="1">
      <alignment horizontal="right" vertical="top"/>
    </xf>
    <xf numFmtId="49" fontId="3" fillId="0" borderId="6" xfId="2" applyNumberFormat="1" applyFont="1" applyFill="1" applyBorder="1" applyAlignment="1">
      <alignment horizontal="right" vertical="top"/>
    </xf>
    <xf numFmtId="3" fontId="2" fillId="4" borderId="5" xfId="3" applyNumberFormat="1" applyFont="1" applyFill="1" applyBorder="1" applyAlignment="1" applyProtection="1">
      <alignment vertical="top" wrapText="1"/>
    </xf>
    <xf numFmtId="3" fontId="7" fillId="0" borderId="6" xfId="3" applyNumberFormat="1" applyFont="1" applyBorder="1" applyAlignment="1">
      <alignment vertical="top"/>
    </xf>
    <xf numFmtId="3" fontId="9" fillId="0" borderId="3" xfId="3" applyNumberFormat="1" applyFont="1" applyFill="1" applyBorder="1" applyAlignment="1">
      <alignment vertical="top"/>
    </xf>
    <xf numFmtId="3" fontId="9" fillId="0" borderId="7" xfId="3" applyNumberFormat="1" applyFont="1" applyFill="1" applyBorder="1" applyAlignment="1">
      <alignment vertical="top"/>
    </xf>
    <xf numFmtId="165" fontId="10" fillId="0" borderId="7" xfId="2" applyNumberFormat="1" applyFont="1" applyFill="1" applyBorder="1" applyAlignment="1">
      <alignment horizontal="right" vertical="top"/>
    </xf>
    <xf numFmtId="49" fontId="10" fillId="0" borderId="7" xfId="2" applyNumberFormat="1" applyFont="1" applyFill="1" applyBorder="1" applyAlignment="1">
      <alignment horizontal="right" vertical="top"/>
    </xf>
    <xf numFmtId="0" fontId="2" fillId="5" borderId="0" xfId="3" applyFont="1" applyFill="1" applyAlignment="1" applyProtection="1">
      <alignment vertical="top"/>
    </xf>
    <xf numFmtId="3" fontId="2" fillId="0" borderId="5" xfId="3" applyNumberFormat="1" applyFont="1" applyFill="1" applyBorder="1" applyAlignment="1" applyProtection="1">
      <alignment vertical="top"/>
    </xf>
    <xf numFmtId="0" fontId="2" fillId="0" borderId="0" xfId="3" applyFont="1" applyFill="1" applyAlignment="1" applyProtection="1">
      <alignment vertical="top"/>
    </xf>
    <xf numFmtId="3" fontId="9" fillId="0" borderId="5" xfId="3" applyNumberFormat="1" applyFont="1" applyBorder="1" applyAlignment="1" applyProtection="1">
      <alignment vertical="top"/>
    </xf>
    <xf numFmtId="3" fontId="9" fillId="2" borderId="6" xfId="3" applyNumberFormat="1" applyFont="1" applyFill="1" applyBorder="1" applyAlignment="1" applyProtection="1">
      <alignment vertical="top"/>
    </xf>
    <xf numFmtId="0" fontId="9" fillId="0" borderId="0" xfId="3" applyFont="1" applyFill="1" applyAlignment="1" applyProtection="1">
      <alignment vertical="top"/>
    </xf>
    <xf numFmtId="0" fontId="9" fillId="0" borderId="0" xfId="3" applyFont="1" applyAlignment="1" applyProtection="1">
      <alignment vertical="top"/>
    </xf>
    <xf numFmtId="165" fontId="9" fillId="0" borderId="6" xfId="3" applyNumberFormat="1" applyFont="1" applyBorder="1" applyAlignment="1">
      <alignment vertical="top"/>
    </xf>
    <xf numFmtId="165" fontId="2" fillId="0" borderId="6" xfId="3" applyNumberFormat="1" applyFont="1" applyBorder="1" applyAlignment="1">
      <alignment vertical="top"/>
    </xf>
    <xf numFmtId="165" fontId="2" fillId="0" borderId="6" xfId="2" applyNumberFormat="1" applyFont="1" applyFill="1" applyBorder="1" applyAlignment="1">
      <alignment vertical="top"/>
    </xf>
    <xf numFmtId="165" fontId="2" fillId="0" borderId="5" xfId="2" applyNumberFormat="1" applyFont="1" applyFill="1" applyBorder="1" applyAlignment="1">
      <alignment vertical="top"/>
    </xf>
    <xf numFmtId="166" fontId="8" fillId="0" borderId="6" xfId="2" applyNumberFormat="1" applyFont="1" applyFill="1" applyBorder="1" applyAlignment="1" applyProtection="1">
      <alignment horizontal="right" vertical="top"/>
    </xf>
    <xf numFmtId="165" fontId="9" fillId="0" borderId="6" xfId="2" applyNumberFormat="1" applyFont="1" applyFill="1" applyBorder="1" applyAlignment="1">
      <alignment vertical="top"/>
    </xf>
    <xf numFmtId="165" fontId="9" fillId="0" borderId="5" xfId="2" applyNumberFormat="1" applyFont="1" applyFill="1" applyBorder="1" applyAlignment="1">
      <alignment vertical="top"/>
    </xf>
    <xf numFmtId="166" fontId="10" fillId="0" borderId="6" xfId="2" applyNumberFormat="1" applyFont="1" applyFill="1" applyBorder="1" applyAlignment="1" applyProtection="1">
      <alignment horizontal="right" vertical="top"/>
    </xf>
    <xf numFmtId="49" fontId="10" fillId="0" borderId="6" xfId="2" applyNumberFormat="1" applyFont="1" applyFill="1" applyBorder="1" applyAlignment="1" applyProtection="1">
      <alignment horizontal="left" vertical="top" wrapText="1"/>
    </xf>
    <xf numFmtId="49" fontId="10" fillId="0" borderId="6" xfId="2" applyNumberFormat="1" applyFont="1" applyFill="1" applyBorder="1" applyAlignment="1" applyProtection="1">
      <alignment horizontal="right" vertical="top"/>
    </xf>
    <xf numFmtId="49" fontId="10" fillId="0" borderId="6" xfId="2" applyNumberFormat="1" applyFont="1" applyFill="1" applyBorder="1" applyAlignment="1" applyProtection="1">
      <alignment horizontal="left" vertical="center" wrapText="1"/>
    </xf>
    <xf numFmtId="165" fontId="9" fillId="0" borderId="6" xfId="3" applyNumberFormat="1" applyFont="1" applyFill="1" applyBorder="1" applyAlignment="1">
      <alignment vertical="top"/>
    </xf>
    <xf numFmtId="3" fontId="2" fillId="0" borderId="5" xfId="3" applyNumberFormat="1" applyFont="1" applyFill="1" applyBorder="1" applyAlignment="1">
      <alignment horizontal="center" vertical="top"/>
    </xf>
    <xf numFmtId="3" fontId="12" fillId="0" borderId="5" xfId="3" applyNumberFormat="1" applyFont="1" applyFill="1" applyBorder="1" applyAlignment="1">
      <alignment vertical="top"/>
    </xf>
    <xf numFmtId="0" fontId="9" fillId="2" borderId="0" xfId="3" applyFont="1" applyFill="1" applyAlignment="1">
      <alignment vertical="top"/>
    </xf>
    <xf numFmtId="166" fontId="10" fillId="6" borderId="6" xfId="2" applyNumberFormat="1" applyFont="1" applyFill="1" applyBorder="1" applyAlignment="1">
      <alignment horizontal="right" vertical="top"/>
    </xf>
    <xf numFmtId="49" fontId="10" fillId="6" borderId="6" xfId="2" applyNumberFormat="1" applyFont="1" applyFill="1" applyBorder="1" applyAlignment="1">
      <alignment horizontal="right" vertical="top"/>
    </xf>
    <xf numFmtId="49" fontId="8" fillId="0" borderId="6" xfId="2" applyNumberFormat="1" applyFont="1" applyFill="1" applyBorder="1" applyAlignment="1" applyProtection="1">
      <alignment horizontal="left" vertical="top"/>
    </xf>
    <xf numFmtId="165" fontId="10" fillId="6" borderId="6" xfId="2" applyNumberFormat="1" applyFont="1" applyFill="1" applyBorder="1" applyAlignment="1">
      <alignment horizontal="right" vertical="top"/>
    </xf>
    <xf numFmtId="0" fontId="2" fillId="2" borderId="0" xfId="3" applyFont="1" applyFill="1" applyAlignment="1">
      <alignment vertical="top"/>
    </xf>
    <xf numFmtId="3" fontId="9" fillId="0" borderId="7" xfId="3" applyNumberFormat="1" applyFont="1" applyFill="1" applyBorder="1" applyAlignment="1" applyProtection="1">
      <alignment vertical="top"/>
    </xf>
    <xf numFmtId="165" fontId="3" fillId="0" borderId="7" xfId="2" applyNumberFormat="1" applyFont="1" applyFill="1" applyBorder="1" applyAlignment="1">
      <alignment horizontal="right" vertical="top"/>
    </xf>
    <xf numFmtId="49" fontId="3" fillId="0" borderId="7" xfId="2" applyNumberFormat="1" applyFont="1" applyFill="1" applyBorder="1" applyAlignment="1">
      <alignment horizontal="right" vertical="top"/>
    </xf>
    <xf numFmtId="0" fontId="2" fillId="0" borderId="5" xfId="3" applyFont="1" applyBorder="1" applyAlignment="1">
      <alignment vertical="top"/>
    </xf>
    <xf numFmtId="0" fontId="2" fillId="0" borderId="6" xfId="3" applyFont="1" applyBorder="1" applyAlignment="1">
      <alignment vertical="top"/>
    </xf>
    <xf numFmtId="168" fontId="2" fillId="0" borderId="6" xfId="1" applyNumberFormat="1" applyFont="1" applyBorder="1" applyAlignment="1">
      <alignment vertical="top"/>
    </xf>
    <xf numFmtId="3" fontId="2" fillId="0" borderId="5" xfId="3" applyNumberFormat="1" applyFont="1" applyFill="1" applyBorder="1" applyAlignment="1">
      <alignment horizontal="center" vertical="top" wrapText="1"/>
    </xf>
    <xf numFmtId="165" fontId="10" fillId="0" borderId="6" xfId="2" applyNumberFormat="1" applyFont="1" applyFill="1" applyBorder="1" applyAlignment="1" applyProtection="1">
      <alignment horizontal="right" vertical="top"/>
    </xf>
    <xf numFmtId="3" fontId="9" fillId="0" borderId="4" xfId="3" applyNumberFormat="1" applyFont="1" applyFill="1" applyBorder="1" applyAlignment="1">
      <alignment vertical="top"/>
    </xf>
    <xf numFmtId="165" fontId="3" fillId="0" borderId="4" xfId="2" applyNumberFormat="1" applyFont="1" applyBorder="1" applyAlignment="1">
      <alignment horizontal="right" vertical="top"/>
    </xf>
    <xf numFmtId="3" fontId="13" fillId="0" borderId="5" xfId="3" applyNumberFormat="1" applyFont="1" applyBorder="1" applyAlignment="1" applyProtection="1">
      <alignment vertical="top"/>
    </xf>
    <xf numFmtId="3" fontId="13" fillId="0" borderId="6" xfId="3" applyNumberFormat="1" applyFont="1" applyBorder="1" applyAlignment="1" applyProtection="1">
      <alignment vertical="top"/>
    </xf>
    <xf numFmtId="3" fontId="14" fillId="0" borderId="5" xfId="3" applyNumberFormat="1" applyFont="1" applyFill="1" applyBorder="1" applyAlignment="1" applyProtection="1">
      <alignment vertical="top"/>
    </xf>
    <xf numFmtId="3" fontId="14" fillId="0" borderId="6" xfId="3" applyNumberFormat="1" applyFont="1" applyBorder="1" applyAlignment="1" applyProtection="1">
      <alignment vertical="top"/>
    </xf>
    <xf numFmtId="3" fontId="14" fillId="0" borderId="5" xfId="3" applyNumberFormat="1" applyFont="1" applyBorder="1" applyAlignment="1" applyProtection="1">
      <alignment vertical="top"/>
    </xf>
    <xf numFmtId="3" fontId="13" fillId="0" borderId="5" xfId="3" applyNumberFormat="1" applyFont="1" applyFill="1" applyBorder="1" applyAlignment="1" applyProtection="1">
      <alignment vertical="top"/>
    </xf>
    <xf numFmtId="3" fontId="2" fillId="0" borderId="5" xfId="4" applyNumberFormat="1" applyFont="1" applyFill="1" applyBorder="1" applyAlignment="1">
      <alignment horizontal="center" vertical="top" wrapText="1"/>
    </xf>
    <xf numFmtId="3" fontId="2" fillId="0" borderId="5" xfId="4" applyNumberFormat="1" applyFont="1" applyFill="1" applyBorder="1" applyAlignment="1">
      <alignment vertical="top"/>
    </xf>
    <xf numFmtId="3" fontId="9" fillId="0" borderId="5" xfId="4" applyNumberFormat="1" applyFont="1" applyFill="1" applyBorder="1" applyAlignment="1">
      <alignment vertical="top"/>
    </xf>
    <xf numFmtId="3" fontId="16" fillId="0" borderId="3" xfId="3" applyNumberFormat="1" applyFont="1" applyBorder="1" applyAlignment="1">
      <alignment vertical="top"/>
    </xf>
    <xf numFmtId="3" fontId="16" fillId="0" borderId="7" xfId="3" applyNumberFormat="1" applyFont="1" applyBorder="1" applyAlignment="1">
      <alignment vertical="top"/>
    </xf>
    <xf numFmtId="3" fontId="9" fillId="0" borderId="1" xfId="3" applyNumberFormat="1" applyFont="1" applyBorder="1" applyAlignment="1">
      <alignment vertical="top"/>
    </xf>
    <xf numFmtId="3" fontId="9" fillId="2" borderId="5" xfId="3" applyNumberFormat="1" applyFont="1" applyFill="1" applyBorder="1" applyAlignment="1">
      <alignment vertical="top"/>
    </xf>
    <xf numFmtId="165" fontId="3" fillId="5" borderId="5" xfId="2" applyNumberFormat="1" applyFont="1" applyFill="1" applyBorder="1" applyAlignment="1" applyProtection="1">
      <alignment horizontal="right" vertical="top"/>
    </xf>
    <xf numFmtId="49" fontId="3" fillId="5" borderId="5" xfId="2" applyNumberFormat="1" applyFont="1" applyFill="1" applyBorder="1" applyAlignment="1" applyProtection="1">
      <alignment horizontal="right" vertical="top"/>
    </xf>
    <xf numFmtId="165" fontId="10" fillId="0" borderId="5" xfId="2" applyNumberFormat="1" applyFont="1" applyFill="1" applyBorder="1" applyAlignment="1" applyProtection="1">
      <alignment horizontal="right" vertical="top"/>
    </xf>
    <xf numFmtId="49" fontId="10" fillId="0" borderId="5" xfId="2" applyNumberFormat="1" applyFont="1" applyFill="1" applyBorder="1" applyAlignment="1" applyProtection="1">
      <alignment horizontal="right" vertical="top"/>
    </xf>
    <xf numFmtId="165" fontId="10" fillId="7" borderId="6" xfId="2" applyNumberFormat="1" applyFont="1" applyFill="1" applyBorder="1" applyAlignment="1">
      <alignment horizontal="right" vertical="top" wrapText="1"/>
    </xf>
    <xf numFmtId="49" fontId="10" fillId="7" borderId="6" xfId="2" applyNumberFormat="1" applyFont="1" applyFill="1" applyBorder="1" applyAlignment="1">
      <alignment horizontal="right" vertical="top" wrapText="1"/>
    </xf>
    <xf numFmtId="3" fontId="16" fillId="0" borderId="7" xfId="3" applyNumberFormat="1" applyFont="1" applyFill="1" applyBorder="1" applyAlignment="1">
      <alignment vertical="top"/>
    </xf>
    <xf numFmtId="3" fontId="16" fillId="0" borderId="3" xfId="3" applyNumberFormat="1" applyFont="1" applyFill="1" applyBorder="1" applyAlignment="1">
      <alignment vertical="top"/>
    </xf>
    <xf numFmtId="165" fontId="17" fillId="0" borderId="7" xfId="2" applyNumberFormat="1" applyFont="1" applyFill="1" applyBorder="1" applyAlignment="1">
      <alignment horizontal="right" vertical="top"/>
    </xf>
    <xf numFmtId="49" fontId="17" fillId="0" borderId="7" xfId="2" applyNumberFormat="1" applyFont="1" applyFill="1" applyBorder="1" applyAlignment="1">
      <alignment horizontal="right" vertical="top"/>
    </xf>
    <xf numFmtId="3" fontId="16" fillId="0" borderId="5" xfId="3" applyNumberFormat="1" applyFont="1" applyBorder="1" applyAlignment="1">
      <alignment vertical="top"/>
    </xf>
    <xf numFmtId="3" fontId="16" fillId="0" borderId="6" xfId="3" applyNumberFormat="1" applyFont="1" applyFill="1" applyBorder="1" applyAlignment="1">
      <alignment vertical="top"/>
    </xf>
    <xf numFmtId="165" fontId="17" fillId="0" borderId="6" xfId="2" applyNumberFormat="1" applyFont="1" applyFill="1" applyBorder="1" applyAlignment="1">
      <alignment horizontal="right" vertical="top"/>
    </xf>
    <xf numFmtId="49" fontId="17" fillId="0" borderId="6" xfId="2" applyNumberFormat="1" applyFont="1" applyFill="1" applyBorder="1" applyAlignment="1">
      <alignment horizontal="right" vertical="top"/>
    </xf>
    <xf numFmtId="3" fontId="2" fillId="5" borderId="5" xfId="3" applyNumberFormat="1" applyFont="1" applyFill="1" applyBorder="1" applyAlignment="1" applyProtection="1">
      <alignment vertical="top"/>
    </xf>
    <xf numFmtId="3" fontId="16" fillId="0" borderId="5" xfId="3" applyNumberFormat="1" applyFont="1" applyBorder="1" applyAlignment="1" applyProtection="1">
      <alignment vertical="top"/>
    </xf>
    <xf numFmtId="3" fontId="18" fillId="0" borderId="5" xfId="3" applyNumberFormat="1" applyFont="1" applyBorder="1" applyAlignment="1" applyProtection="1">
      <alignment vertical="top"/>
    </xf>
    <xf numFmtId="3" fontId="2" fillId="0" borderId="6" xfId="3" applyNumberFormat="1" applyFont="1" applyBorder="1" applyAlignment="1" applyProtection="1">
      <alignment vertical="top"/>
    </xf>
    <xf numFmtId="3" fontId="2" fillId="0" borderId="5" xfId="3" applyNumberFormat="1" applyFont="1" applyBorder="1" applyAlignment="1" applyProtection="1">
      <alignment vertical="top"/>
    </xf>
    <xf numFmtId="165" fontId="13" fillId="0" borderId="5" xfId="2" applyNumberFormat="1" applyFont="1" applyBorder="1" applyAlignment="1" applyProtection="1">
      <alignment horizontal="right" vertical="top"/>
    </xf>
    <xf numFmtId="49" fontId="13" fillId="0" borderId="5" xfId="2" applyNumberFormat="1" applyFont="1" applyBorder="1" applyAlignment="1" applyProtection="1">
      <alignment horizontal="right" vertical="top"/>
    </xf>
    <xf numFmtId="165" fontId="8" fillId="0" borderId="6" xfId="2" applyNumberFormat="1" applyFont="1" applyFill="1" applyBorder="1" applyAlignment="1">
      <alignment horizontal="right" vertical="top"/>
    </xf>
    <xf numFmtId="49" fontId="8" fillId="0" borderId="6" xfId="2" applyNumberFormat="1" applyFont="1" applyFill="1" applyBorder="1" applyAlignment="1">
      <alignment horizontal="right" vertical="top"/>
    </xf>
    <xf numFmtId="165" fontId="10" fillId="2" borderId="6" xfId="2" applyNumberFormat="1" applyFont="1" applyFill="1" applyBorder="1" applyAlignment="1">
      <alignment horizontal="right" vertical="top"/>
    </xf>
    <xf numFmtId="49" fontId="10" fillId="2" borderId="6" xfId="2" applyNumberFormat="1" applyFont="1" applyFill="1" applyBorder="1" applyAlignment="1">
      <alignment horizontal="right" vertical="top"/>
    </xf>
    <xf numFmtId="9" fontId="10" fillId="0" borderId="7" xfId="2" applyFont="1" applyBorder="1" applyAlignment="1">
      <alignment horizontal="right" vertical="top"/>
    </xf>
    <xf numFmtId="3" fontId="19" fillId="0" borderId="8" xfId="3" applyNumberFormat="1" applyFont="1" applyBorder="1" applyAlignment="1">
      <alignment horizontal="center" vertical="top" wrapText="1"/>
    </xf>
    <xf numFmtId="0" fontId="9" fillId="0" borderId="8" xfId="3" applyFont="1" applyBorder="1" applyAlignment="1">
      <alignment vertical="top"/>
    </xf>
    <xf numFmtId="0" fontId="9" fillId="0" borderId="2" xfId="3" applyFont="1" applyBorder="1" applyAlignment="1">
      <alignment vertical="top"/>
    </xf>
    <xf numFmtId="0" fontId="9" fillId="0" borderId="4" xfId="3" applyFont="1" applyBorder="1" applyAlignment="1">
      <alignment vertical="top"/>
    </xf>
    <xf numFmtId="9" fontId="10" fillId="0" borderId="4" xfId="2" applyFont="1" applyBorder="1" applyAlignment="1">
      <alignment horizontal="right" vertical="top"/>
    </xf>
    <xf numFmtId="49" fontId="10" fillId="0" borderId="0" xfId="2" applyNumberFormat="1" applyFont="1" applyAlignment="1">
      <alignment horizontal="right" vertical="top"/>
    </xf>
    <xf numFmtId="0" fontId="20" fillId="0" borderId="9" xfId="3" applyFont="1" applyBorder="1" applyAlignment="1">
      <alignment vertical="top"/>
    </xf>
    <xf numFmtId="0" fontId="9" fillId="0" borderId="9" xfId="3" applyFont="1" applyBorder="1" applyAlignment="1">
      <alignment vertical="top"/>
    </xf>
    <xf numFmtId="0" fontId="9" fillId="0" borderId="5" xfId="3" applyFont="1" applyBorder="1" applyAlignment="1">
      <alignment vertical="top"/>
    </xf>
    <xf numFmtId="0" fontId="9" fillId="0" borderId="6" xfId="3" applyFont="1" applyBorder="1" applyAlignment="1">
      <alignment vertical="top"/>
    </xf>
    <xf numFmtId="9" fontId="10" fillId="0" borderId="6" xfId="2" applyFont="1" applyBorder="1" applyAlignment="1">
      <alignment horizontal="right" vertical="top"/>
    </xf>
    <xf numFmtId="3" fontId="2" fillId="0" borderId="9" xfId="3" applyNumberFormat="1" applyFont="1" applyFill="1" applyBorder="1" applyAlignment="1">
      <alignment horizontal="center" vertical="top"/>
    </xf>
    <xf numFmtId="3" fontId="9" fillId="0" borderId="9" xfId="3" applyNumberFormat="1" applyFont="1" applyFill="1" applyBorder="1" applyAlignment="1">
      <alignment horizontal="center" vertical="top"/>
    </xf>
    <xf numFmtId="0" fontId="11" fillId="0" borderId="9" xfId="0" applyFont="1" applyBorder="1" applyAlignment="1">
      <alignment horizontal="center" vertical="center"/>
    </xf>
    <xf numFmtId="3" fontId="9" fillId="0" borderId="9" xfId="3" applyNumberFormat="1" applyFont="1" applyBorder="1" applyAlignment="1">
      <alignment horizontal="center" vertical="top"/>
    </xf>
    <xf numFmtId="3" fontId="9" fillId="0" borderId="10" xfId="3" applyNumberFormat="1" applyFont="1" applyFill="1" applyBorder="1" applyAlignment="1">
      <alignment horizontal="center" vertical="top"/>
    </xf>
    <xf numFmtId="0" fontId="9" fillId="0" borderId="10" xfId="3" applyFont="1" applyBorder="1" applyAlignment="1">
      <alignment vertical="top"/>
    </xf>
    <xf numFmtId="0" fontId="9" fillId="0" borderId="3" xfId="3" applyFont="1" applyBorder="1" applyAlignment="1">
      <alignment vertical="top"/>
    </xf>
    <xf numFmtId="0" fontId="9" fillId="0" borderId="7" xfId="3" applyFont="1" applyBorder="1" applyAlignment="1">
      <alignment vertical="top"/>
    </xf>
    <xf numFmtId="0" fontId="20" fillId="0" borderId="8" xfId="3" applyFont="1" applyBorder="1" applyAlignment="1">
      <alignment vertical="top"/>
    </xf>
    <xf numFmtId="0" fontId="9" fillId="0" borderId="11" xfId="3" applyFont="1" applyBorder="1" applyAlignment="1">
      <alignment vertical="top"/>
    </xf>
    <xf numFmtId="0" fontId="9" fillId="0" borderId="0" xfId="3" applyFont="1" applyBorder="1" applyAlignment="1">
      <alignment vertical="top"/>
    </xf>
    <xf numFmtId="3" fontId="9" fillId="0" borderId="9" xfId="3" applyNumberFormat="1" applyFont="1" applyBorder="1" applyAlignment="1">
      <alignment vertical="top"/>
    </xf>
    <xf numFmtId="3" fontId="9" fillId="0" borderId="5" xfId="1" applyNumberFormat="1" applyFont="1" applyBorder="1" applyAlignment="1">
      <alignment vertical="top"/>
    </xf>
    <xf numFmtId="0" fontId="9" fillId="0" borderId="1" xfId="3" applyFont="1" applyBorder="1" applyAlignment="1">
      <alignment vertical="top"/>
    </xf>
    <xf numFmtId="3" fontId="2" fillId="0" borderId="9" xfId="3" applyNumberFormat="1" applyFont="1" applyFill="1" applyBorder="1" applyAlignment="1">
      <alignment vertical="top"/>
    </xf>
    <xf numFmtId="9" fontId="10" fillId="0" borderId="0" xfId="2" applyFont="1" applyAlignment="1">
      <alignment horizontal="right" vertical="top"/>
    </xf>
    <xf numFmtId="3" fontId="2" fillId="8" borderId="9" xfId="3" applyNumberFormat="1" applyFont="1" applyFill="1" applyBorder="1" applyAlignment="1">
      <alignment vertical="top"/>
    </xf>
    <xf numFmtId="3" fontId="2" fillId="8" borderId="9" xfId="3" applyNumberFormat="1" applyFont="1" applyFill="1" applyBorder="1" applyAlignment="1">
      <alignment horizontal="center" vertical="top"/>
    </xf>
  </cellXfs>
  <cellStyles count="5">
    <cellStyle name="Milliers" xfId="1" builtinId="3"/>
    <cellStyle name="Normal" xfId="0" builtinId="0"/>
    <cellStyle name="Normal_GPU non-vie mensuel 2005" xfId="3"/>
    <cellStyle name="Normal_GPU non-vie mensuel 2005_Reporting Mensuel _ Target template - 2008 &amp;2009_OTP_IANUARIE_2009_2" xfId="4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ulkadi/Desktop/C:\publico\ficheros%202003_03\cta_2003_03%20PU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ulkadi/Desktop/C:\publico\ficheros%202003_02\cta_2003_02%20PU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ab reas acept"/>
      <sheetName val="año anterior"/>
      <sheetName val="Datos básico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tabColor rgb="FF00B050"/>
    <pageSetUpPr fitToPage="1"/>
  </sheetPr>
  <dimension ref="A1:HA609"/>
  <sheetViews>
    <sheetView showGridLines="0" tabSelected="1" view="pageBreakPreview" zoomScale="70" zoomScaleNormal="60" zoomScaleSheetLayoutView="70" zoomScalePageLayoutView="60" workbookViewId="0">
      <pane xSplit="5" ySplit="5" topLeftCell="F344" activePane="bottomRight" state="frozen"/>
      <selection activeCell="DH8" sqref="DH8"/>
      <selection pane="topRight" activeCell="DH8" sqref="DH8"/>
      <selection pane="bottomLeft" activeCell="DH8" sqref="DH8"/>
      <selection pane="bottomRight" activeCell="C15" sqref="C15"/>
    </sheetView>
  </sheetViews>
  <sheetFormatPr baseColWidth="10" defaultColWidth="11.5" defaultRowHeight="16" outlineLevelRow="1" x14ac:dyDescent="0.15"/>
  <cols>
    <col min="1" max="1" width="54" style="38" customWidth="1"/>
    <col min="2" max="3" width="23.83203125" style="38" customWidth="1"/>
    <col min="4" max="4" width="22.5" style="38" customWidth="1"/>
    <col min="5" max="5" width="18.1640625" style="171" customWidth="1"/>
    <col min="6" max="6" width="62.5" style="150" hidden="1" customWidth="1"/>
    <col min="7" max="8" width="21.1640625" style="38" customWidth="1"/>
    <col min="9" max="10" width="15.5" customWidth="1"/>
    <col min="11" max="11" width="13.1640625" customWidth="1"/>
    <col min="12" max="12" width="14.5" customWidth="1"/>
    <col min="13" max="38" width="11.5" style="37" customWidth="1"/>
    <col min="39" max="16384" width="11.5" style="38"/>
  </cols>
  <sheetData>
    <row r="1" spans="1:38" s="5" customFormat="1" x14ac:dyDescent="0.15">
      <c r="A1" s="1"/>
      <c r="B1" s="1"/>
      <c r="C1" s="1"/>
      <c r="D1" s="1"/>
      <c r="E1" s="2"/>
      <c r="F1" s="3"/>
      <c r="G1" s="1"/>
      <c r="H1" s="1"/>
      <c r="I1"/>
      <c r="J1"/>
      <c r="K1"/>
      <c r="L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38" s="5" customFormat="1" x14ac:dyDescent="0.15">
      <c r="A2" s="1" t="s">
        <v>0</v>
      </c>
      <c r="B2" s="6"/>
      <c r="C2" s="6"/>
      <c r="D2" s="6"/>
      <c r="E2" s="2"/>
      <c r="F2" s="3"/>
      <c r="G2" s="6"/>
      <c r="H2" s="6"/>
      <c r="I2"/>
      <c r="J2"/>
      <c r="K2"/>
      <c r="L2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38" s="5" customFormat="1" x14ac:dyDescent="0.15">
      <c r="A3" s="1"/>
      <c r="B3" s="1"/>
      <c r="C3" s="1"/>
      <c r="D3" s="1"/>
      <c r="E3" s="2"/>
      <c r="F3" s="3"/>
      <c r="G3" s="7"/>
      <c r="H3" s="7"/>
      <c r="I3"/>
      <c r="J3"/>
      <c r="K3"/>
      <c r="L3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</row>
    <row r="4" spans="1:38" s="4" customFormat="1" ht="27" customHeight="1" x14ac:dyDescent="0.15">
      <c r="A4" s="8"/>
      <c r="B4" s="9" t="s">
        <v>1</v>
      </c>
      <c r="C4" s="9" t="s">
        <v>1</v>
      </c>
      <c r="D4" s="10" t="s">
        <v>2</v>
      </c>
      <c r="E4" s="10" t="s">
        <v>3</v>
      </c>
      <c r="F4" s="11"/>
      <c r="G4" s="9" t="s">
        <v>90</v>
      </c>
      <c r="H4" s="9" t="s">
        <v>91</v>
      </c>
      <c r="I4"/>
      <c r="J4"/>
      <c r="K4"/>
      <c r="L4"/>
    </row>
    <row r="5" spans="1:38" s="4" customFormat="1" x14ac:dyDescent="0.15">
      <c r="A5" s="12" t="s">
        <v>4</v>
      </c>
      <c r="B5" s="13">
        <v>43312</v>
      </c>
      <c r="C5" s="13">
        <v>42947</v>
      </c>
      <c r="D5" s="14" t="s">
        <v>5</v>
      </c>
      <c r="E5" s="14" t="s">
        <v>5</v>
      </c>
      <c r="F5" s="15" t="s">
        <v>6</v>
      </c>
      <c r="G5" s="16">
        <v>2017</v>
      </c>
      <c r="H5" s="16">
        <v>2018</v>
      </c>
      <c r="I5"/>
      <c r="J5"/>
      <c r="K5"/>
      <c r="L5"/>
    </row>
    <row r="6" spans="1:38" s="5" customFormat="1" x14ac:dyDescent="0.15">
      <c r="A6" s="17"/>
      <c r="B6" s="18"/>
      <c r="C6" s="18"/>
      <c r="D6" s="18"/>
      <c r="E6" s="19"/>
      <c r="F6" s="20"/>
      <c r="G6" s="18"/>
      <c r="H6" s="18"/>
      <c r="I6"/>
      <c r="J6"/>
      <c r="K6"/>
      <c r="L6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</row>
    <row r="7" spans="1:38" s="5" customFormat="1" x14ac:dyDescent="0.15">
      <c r="A7" s="21" t="s">
        <v>7</v>
      </c>
      <c r="B7" s="22"/>
      <c r="C7" s="22"/>
      <c r="D7" s="22"/>
      <c r="E7" s="23"/>
      <c r="F7" s="24"/>
      <c r="G7" s="22"/>
      <c r="H7" s="22"/>
      <c r="I7"/>
      <c r="J7"/>
      <c r="K7"/>
      <c r="L7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</row>
    <row r="8" spans="1:38" s="5" customFormat="1" x14ac:dyDescent="0.15">
      <c r="A8" s="25"/>
      <c r="B8" s="22"/>
      <c r="C8" s="22"/>
      <c r="D8" s="22"/>
      <c r="E8" s="26"/>
      <c r="F8" s="24"/>
      <c r="G8" s="22"/>
      <c r="H8" s="22"/>
      <c r="I8"/>
      <c r="J8"/>
      <c r="K8"/>
      <c r="L8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</row>
    <row r="9" spans="1:38" s="1" customFormat="1" x14ac:dyDescent="0.15">
      <c r="A9" s="27" t="s">
        <v>8</v>
      </c>
      <c r="B9" s="28">
        <f>B10+B11</f>
        <v>594851569.10000002</v>
      </c>
      <c r="C9" s="28">
        <f>C10+C11</f>
        <v>541499785.31000006</v>
      </c>
      <c r="D9" s="29">
        <f t="shared" ref="D9:D21" si="0">B9-C9</f>
        <v>53351783.789999962</v>
      </c>
      <c r="E9" s="30">
        <f t="shared" ref="E9:E21" si="1">B9/C9-1</f>
        <v>9.8525955572552837E-2</v>
      </c>
      <c r="F9" s="31"/>
      <c r="G9" s="28">
        <f>G10+G11</f>
        <v>923797478.71000004</v>
      </c>
      <c r="H9" s="28">
        <f>H10+H11</f>
        <v>1003011691.0015219</v>
      </c>
      <c r="I9"/>
      <c r="J9"/>
      <c r="K9"/>
      <c r="L9"/>
    </row>
    <row r="10" spans="1:38" s="1" customFormat="1" x14ac:dyDescent="0.15">
      <c r="A10" s="32" t="s">
        <v>9</v>
      </c>
      <c r="B10" s="28">
        <f>SUM(B12:B19)-B14</f>
        <v>541578530.20000005</v>
      </c>
      <c r="C10" s="28">
        <f>SUM(C12:C19)-C14</f>
        <v>496209406.60000002</v>
      </c>
      <c r="D10" s="29">
        <f t="shared" si="0"/>
        <v>45369123.600000024</v>
      </c>
      <c r="E10" s="30">
        <f t="shared" si="1"/>
        <v>9.1431405766502438E-2</v>
      </c>
      <c r="F10" s="31"/>
      <c r="G10" s="28">
        <f>SUM(G12:G19)-G14</f>
        <v>858127827.70000005</v>
      </c>
      <c r="H10" s="28">
        <f>SUM(H12:H19)-H14</f>
        <v>929915730.90724194</v>
      </c>
      <c r="I10"/>
      <c r="J10"/>
      <c r="K10"/>
      <c r="L10"/>
    </row>
    <row r="11" spans="1:38" s="1" customFormat="1" x14ac:dyDescent="0.15">
      <c r="A11" s="32" t="s">
        <v>10</v>
      </c>
      <c r="B11" s="28">
        <f>B20+B21</f>
        <v>53273038.899999999</v>
      </c>
      <c r="C11" s="28">
        <f>C20+C21</f>
        <v>45290378.709999993</v>
      </c>
      <c r="D11" s="29">
        <f t="shared" si="0"/>
        <v>7982660.1900000051</v>
      </c>
      <c r="E11" s="30">
        <f t="shared" si="1"/>
        <v>0.1762550991484082</v>
      </c>
      <c r="F11" s="31"/>
      <c r="G11" s="28">
        <f>G20+G21</f>
        <v>65669651.010000005</v>
      </c>
      <c r="H11" s="28">
        <f>H20+H21</f>
        <v>73095960.094280005</v>
      </c>
      <c r="I11"/>
      <c r="J11"/>
      <c r="K11"/>
      <c r="L11"/>
    </row>
    <row r="12" spans="1:38" x14ac:dyDescent="0.15">
      <c r="A12" s="33" t="s">
        <v>11</v>
      </c>
      <c r="B12" s="34">
        <v>243933345</v>
      </c>
      <c r="C12" s="34">
        <v>223062403.41</v>
      </c>
      <c r="D12" s="34">
        <f t="shared" si="0"/>
        <v>20870941.590000004</v>
      </c>
      <c r="E12" s="35">
        <f t="shared" si="1"/>
        <v>9.3565483339826505E-2</v>
      </c>
      <c r="F12" s="36"/>
      <c r="G12" s="34">
        <v>394101323.87</v>
      </c>
      <c r="H12" s="34">
        <v>419116430.08770996</v>
      </c>
    </row>
    <row r="13" spans="1:38" x14ac:dyDescent="0.15">
      <c r="A13" s="33" t="s">
        <v>12</v>
      </c>
      <c r="B13" s="34">
        <v>139293303.12</v>
      </c>
      <c r="C13" s="34">
        <v>127074905.61</v>
      </c>
      <c r="D13" s="34">
        <f t="shared" si="0"/>
        <v>12218397.510000005</v>
      </c>
      <c r="E13" s="35">
        <f t="shared" si="1"/>
        <v>9.6151143700227815E-2</v>
      </c>
      <c r="F13" s="36"/>
      <c r="G13" s="34">
        <v>205293243.40000001</v>
      </c>
      <c r="H13" s="34">
        <v>225000000.00000003</v>
      </c>
    </row>
    <row r="14" spans="1:38" x14ac:dyDescent="0.15">
      <c r="A14" s="33" t="s">
        <v>13</v>
      </c>
      <c r="B14" s="34">
        <v>125401613.74000001</v>
      </c>
      <c r="C14" s="34">
        <v>117502522.14999999</v>
      </c>
      <c r="D14" s="34">
        <f t="shared" si="0"/>
        <v>7899091.5900000185</v>
      </c>
      <c r="E14" s="35">
        <f t="shared" si="1"/>
        <v>6.7224868415303396E-2</v>
      </c>
      <c r="F14" s="36"/>
      <c r="G14" s="34">
        <v>208910085.47999996</v>
      </c>
      <c r="H14" s="34">
        <v>225916899.98282564</v>
      </c>
    </row>
    <row r="15" spans="1:38" x14ac:dyDescent="0.15">
      <c r="A15" s="39" t="s">
        <v>14</v>
      </c>
      <c r="B15" s="34">
        <v>52435659.269999996</v>
      </c>
      <c r="C15" s="34">
        <v>49064743.979999997</v>
      </c>
      <c r="D15" s="34">
        <f t="shared" si="0"/>
        <v>3370915.2899999991</v>
      </c>
      <c r="E15" s="35">
        <f t="shared" si="1"/>
        <v>6.8703411381787038E-2</v>
      </c>
      <c r="F15" s="36"/>
      <c r="G15" s="34">
        <v>86417982.87999998</v>
      </c>
      <c r="H15" s="34">
        <v>91668939.93017602</v>
      </c>
    </row>
    <row r="16" spans="1:38" x14ac:dyDescent="0.15">
      <c r="A16" s="39" t="s">
        <v>15</v>
      </c>
      <c r="B16" s="34">
        <v>47668084.620000005</v>
      </c>
      <c r="C16" s="34">
        <v>43157249.560000002</v>
      </c>
      <c r="D16" s="34">
        <f t="shared" si="0"/>
        <v>4510835.0600000024</v>
      </c>
      <c r="E16" s="35">
        <f t="shared" si="1"/>
        <v>0.10452091145726849</v>
      </c>
      <c r="F16" s="36"/>
      <c r="G16" s="34">
        <v>76175038.590000004</v>
      </c>
      <c r="H16" s="34">
        <v>86262003.386417598</v>
      </c>
    </row>
    <row r="17" spans="1:12" x14ac:dyDescent="0.15">
      <c r="A17" s="39" t="s">
        <v>16</v>
      </c>
      <c r="B17" s="34">
        <v>25297869.850000001</v>
      </c>
      <c r="C17" s="34">
        <v>25280528.609999999</v>
      </c>
      <c r="D17" s="34">
        <f t="shared" si="0"/>
        <v>17341.240000002086</v>
      </c>
      <c r="E17" s="35">
        <f t="shared" si="1"/>
        <v>6.8595242874569529E-4</v>
      </c>
      <c r="F17" s="36"/>
      <c r="G17" s="34">
        <v>46317064.009999998</v>
      </c>
      <c r="H17" s="34">
        <v>47985956.666232005</v>
      </c>
    </row>
    <row r="18" spans="1:12" x14ac:dyDescent="0.15">
      <c r="A18" s="33" t="s">
        <v>17</v>
      </c>
      <c r="B18" s="34">
        <v>4320526.0999999996</v>
      </c>
      <c r="C18" s="34">
        <v>3553755.2699999996</v>
      </c>
      <c r="D18" s="34">
        <f t="shared" si="0"/>
        <v>766770.83000000007</v>
      </c>
      <c r="E18" s="35">
        <f t="shared" si="1"/>
        <v>0.21576354355993677</v>
      </c>
      <c r="F18" s="40"/>
      <c r="G18" s="34">
        <v>6748987.0999999996</v>
      </c>
      <c r="H18" s="34">
        <v>5957042.9185999995</v>
      </c>
    </row>
    <row r="19" spans="1:12" x14ac:dyDescent="0.15">
      <c r="A19" s="33" t="s">
        <v>18</v>
      </c>
      <c r="B19" s="34">
        <v>28629742.240000002</v>
      </c>
      <c r="C19" s="34">
        <v>25015820.16</v>
      </c>
      <c r="D19" s="34">
        <f t="shared" si="0"/>
        <v>3613922.0800000019</v>
      </c>
      <c r="E19" s="35">
        <f t="shared" si="1"/>
        <v>0.14446546452946696</v>
      </c>
      <c r="F19" s="36"/>
      <c r="G19" s="34">
        <v>43074187.850000001</v>
      </c>
      <c r="H19" s="34">
        <v>53925357.918106005</v>
      </c>
    </row>
    <row r="20" spans="1:12" x14ac:dyDescent="0.15">
      <c r="A20" s="33" t="s">
        <v>19</v>
      </c>
      <c r="B20" s="34">
        <v>30194576.940000001</v>
      </c>
      <c r="C20" s="34">
        <v>25392373.229999997</v>
      </c>
      <c r="D20" s="34">
        <f t="shared" si="0"/>
        <v>4802203.7100000046</v>
      </c>
      <c r="E20" s="35">
        <f t="shared" si="1"/>
        <v>0.18911992457350957</v>
      </c>
      <c r="F20" s="40"/>
      <c r="G20" s="34">
        <v>31764261.579999998</v>
      </c>
      <c r="H20" s="34">
        <v>33495960.094280005</v>
      </c>
    </row>
    <row r="21" spans="1:12" x14ac:dyDescent="0.15">
      <c r="A21" s="33" t="s">
        <v>20</v>
      </c>
      <c r="B21" s="34">
        <v>23078461.959999997</v>
      </c>
      <c r="C21" s="34">
        <v>19898005.479999997</v>
      </c>
      <c r="D21" s="34">
        <f t="shared" si="0"/>
        <v>3180456.4800000004</v>
      </c>
      <c r="E21" s="35">
        <f t="shared" si="1"/>
        <v>0.15983795376862076</v>
      </c>
      <c r="F21" s="41"/>
      <c r="G21" s="34">
        <v>33905389.430000007</v>
      </c>
      <c r="H21" s="34">
        <v>39600000</v>
      </c>
    </row>
    <row r="22" spans="1:12" x14ac:dyDescent="0.15">
      <c r="A22" s="42"/>
      <c r="B22" s="43"/>
      <c r="C22" s="43"/>
      <c r="D22" s="43"/>
      <c r="E22" s="44"/>
      <c r="F22" s="45"/>
      <c r="G22" s="43"/>
      <c r="H22" s="43"/>
    </row>
    <row r="23" spans="1:12" x14ac:dyDescent="0.15">
      <c r="A23" s="42"/>
      <c r="B23" s="43"/>
      <c r="C23" s="43"/>
      <c r="D23" s="43"/>
      <c r="E23" s="44"/>
      <c r="F23" s="45"/>
      <c r="G23" s="43"/>
      <c r="H23" s="43"/>
    </row>
    <row r="24" spans="1:12" x14ac:dyDescent="0.15">
      <c r="A24" s="33"/>
      <c r="B24" s="46"/>
      <c r="C24" s="46"/>
      <c r="D24" s="46"/>
      <c r="E24" s="47"/>
      <c r="F24" s="48"/>
      <c r="G24" s="46"/>
      <c r="H24" s="46"/>
    </row>
    <row r="25" spans="1:12" s="37" customFormat="1" x14ac:dyDescent="0.15">
      <c r="A25" s="32" t="s">
        <v>21</v>
      </c>
      <c r="B25" s="28">
        <f>B26+B27</f>
        <v>564173728.55000019</v>
      </c>
      <c r="C25" s="28">
        <f>C26+C27</f>
        <v>563813557.00000012</v>
      </c>
      <c r="D25" s="29">
        <f t="shared" ref="D25:D37" si="2">B25-C25</f>
        <v>360171.55000007153</v>
      </c>
      <c r="E25" s="30">
        <f t="shared" ref="E25:E37" si="3">B25/C25-1</f>
        <v>6.3881321321268558E-4</v>
      </c>
      <c r="F25" s="31"/>
      <c r="G25" s="28">
        <f>G26+G27</f>
        <v>950801820.11000013</v>
      </c>
      <c r="H25" s="28">
        <f>H26+H27</f>
        <v>964200406.60576081</v>
      </c>
      <c r="I25"/>
      <c r="J25"/>
      <c r="K25"/>
      <c r="L25"/>
    </row>
    <row r="26" spans="1:12" x14ac:dyDescent="0.15">
      <c r="A26" s="32" t="s">
        <v>9</v>
      </c>
      <c r="B26" s="28">
        <f>SUM(B28:B35)-B30</f>
        <v>522578140.35000014</v>
      </c>
      <c r="C26" s="28">
        <f>SUM(C28:C35)-C30</f>
        <v>524604562.62000012</v>
      </c>
      <c r="D26" s="29">
        <f t="shared" si="2"/>
        <v>-2026422.2699999809</v>
      </c>
      <c r="E26" s="30">
        <f t="shared" si="3"/>
        <v>-3.8627614290648316E-3</v>
      </c>
      <c r="F26" s="31"/>
      <c r="G26" s="28">
        <f>SUM(G28:G35)-G30</f>
        <v>881240899.36000013</v>
      </c>
      <c r="H26" s="28">
        <f>SUM(H28:H35)-H30</f>
        <v>894021779.30362082</v>
      </c>
    </row>
    <row r="27" spans="1:12" x14ac:dyDescent="0.15">
      <c r="A27" s="32" t="s">
        <v>10</v>
      </c>
      <c r="B27" s="28">
        <f>B36+B37</f>
        <v>41595588.199999996</v>
      </c>
      <c r="C27" s="28">
        <f>C36+C37</f>
        <v>39208994.379999995</v>
      </c>
      <c r="D27" s="29">
        <f t="shared" si="2"/>
        <v>2386593.8200000003</v>
      </c>
      <c r="E27" s="30">
        <f t="shared" si="3"/>
        <v>6.0868529217300571E-2</v>
      </c>
      <c r="F27" s="31"/>
      <c r="G27" s="28">
        <f>G36+G37</f>
        <v>69560920.750000015</v>
      </c>
      <c r="H27" s="28">
        <f>H36+H37</f>
        <v>70178627.302139997</v>
      </c>
    </row>
    <row r="28" spans="1:12" x14ac:dyDescent="0.15">
      <c r="A28" s="33" t="s">
        <v>11</v>
      </c>
      <c r="B28" s="34">
        <v>235863484.91</v>
      </c>
      <c r="C28" s="34">
        <v>215649404.44999999</v>
      </c>
      <c r="D28" s="34">
        <f t="shared" si="2"/>
        <v>20214080.460000008</v>
      </c>
      <c r="E28" s="35">
        <f t="shared" si="3"/>
        <v>9.3735851075289256E-2</v>
      </c>
      <c r="F28" s="41"/>
      <c r="G28" s="34">
        <v>379033234.17000002</v>
      </c>
      <c r="H28" s="34">
        <v>406608876.97885501</v>
      </c>
    </row>
    <row r="29" spans="1:12" x14ac:dyDescent="0.15">
      <c r="A29" s="33" t="s">
        <v>12</v>
      </c>
      <c r="B29" s="34">
        <v>121118032.23</v>
      </c>
      <c r="C29" s="34">
        <v>155331853.5</v>
      </c>
      <c r="D29" s="34">
        <f t="shared" si="2"/>
        <v>-34213821.269999996</v>
      </c>
      <c r="E29" s="35">
        <f t="shared" si="3"/>
        <v>-0.22026275035725362</v>
      </c>
      <c r="F29" s="41"/>
      <c r="G29" s="34">
        <v>250554525.75</v>
      </c>
      <c r="H29" s="34">
        <v>215146621.70000002</v>
      </c>
    </row>
    <row r="30" spans="1:12" x14ac:dyDescent="0.15">
      <c r="A30" s="33" t="s">
        <v>13</v>
      </c>
      <c r="B30" s="34">
        <v>134161797.13</v>
      </c>
      <c r="C30" s="34">
        <v>126334518.48999999</v>
      </c>
      <c r="D30" s="34">
        <f t="shared" si="2"/>
        <v>7827278.6400000006</v>
      </c>
      <c r="E30" s="35">
        <f t="shared" si="3"/>
        <v>6.1956769484339924E-2</v>
      </c>
      <c r="F30" s="41"/>
      <c r="G30" s="34">
        <v>203317426.77999997</v>
      </c>
      <c r="H30" s="34">
        <v>217413492.73141283</v>
      </c>
    </row>
    <row r="31" spans="1:12" x14ac:dyDescent="0.15">
      <c r="A31" s="39" t="s">
        <v>14</v>
      </c>
      <c r="B31" s="34">
        <v>51728905.849999994</v>
      </c>
      <c r="C31" s="34">
        <v>47575734.769999996</v>
      </c>
      <c r="D31" s="34">
        <f t="shared" si="2"/>
        <v>4153171.0799999982</v>
      </c>
      <c r="E31" s="35">
        <f t="shared" si="3"/>
        <v>8.7295994482861516E-2</v>
      </c>
      <c r="F31" s="41"/>
      <c r="G31" s="34">
        <v>83208863.439999983</v>
      </c>
      <c r="H31" s="34">
        <v>89043461.405088007</v>
      </c>
    </row>
    <row r="32" spans="1:12" x14ac:dyDescent="0.15">
      <c r="A32" s="39" t="s">
        <v>15</v>
      </c>
      <c r="B32" s="34">
        <v>45357541.970000006</v>
      </c>
      <c r="C32" s="34">
        <v>42521033.25</v>
      </c>
      <c r="D32" s="34">
        <f t="shared" si="2"/>
        <v>2836508.7200000063</v>
      </c>
      <c r="E32" s="35">
        <f t="shared" si="3"/>
        <v>6.6708367675896163E-2</v>
      </c>
      <c r="F32" s="41"/>
      <c r="G32" s="34">
        <v>74294054.969999999</v>
      </c>
      <c r="H32" s="34">
        <v>81218520.988208801</v>
      </c>
    </row>
    <row r="33" spans="1:38" x14ac:dyDescent="0.15">
      <c r="A33" s="39" t="s">
        <v>16</v>
      </c>
      <c r="B33" s="34">
        <v>37075349.310000002</v>
      </c>
      <c r="C33" s="34">
        <v>36237750.469999999</v>
      </c>
      <c r="D33" s="34">
        <f t="shared" si="2"/>
        <v>837598.84000000358</v>
      </c>
      <c r="E33" s="35">
        <f t="shared" si="3"/>
        <v>2.3113985529908287E-2</v>
      </c>
      <c r="F33" s="41"/>
      <c r="G33" s="34">
        <v>45814508.369999997</v>
      </c>
      <c r="H33" s="34">
        <v>47151510.338116005</v>
      </c>
    </row>
    <row r="34" spans="1:38" x14ac:dyDescent="0.15">
      <c r="A34" s="33" t="s">
        <v>17</v>
      </c>
      <c r="B34" s="34">
        <v>4237401.7399999993</v>
      </c>
      <c r="C34" s="34">
        <v>3549600.5999999996</v>
      </c>
      <c r="D34" s="34">
        <f t="shared" si="2"/>
        <v>687801.13999999966</v>
      </c>
      <c r="E34" s="35">
        <f t="shared" si="3"/>
        <v>0.19376860033210486</v>
      </c>
      <c r="F34" s="41"/>
      <c r="G34" s="34">
        <v>6561083.8699999992</v>
      </c>
      <c r="H34" s="34">
        <v>6353015.0092999991</v>
      </c>
    </row>
    <row r="35" spans="1:38" x14ac:dyDescent="0.15">
      <c r="A35" s="33" t="s">
        <v>18</v>
      </c>
      <c r="B35" s="34">
        <v>27197424.340000004</v>
      </c>
      <c r="C35" s="34">
        <v>23739185.579999998</v>
      </c>
      <c r="D35" s="34">
        <f t="shared" si="2"/>
        <v>3458238.7600000054</v>
      </c>
      <c r="E35" s="35">
        <f t="shared" si="3"/>
        <v>0.14567638592090248</v>
      </c>
      <c r="F35" s="41"/>
      <c r="G35" s="34">
        <v>41774628.790000007</v>
      </c>
      <c r="H35" s="34">
        <v>48499772.884053007</v>
      </c>
    </row>
    <row r="36" spans="1:38" x14ac:dyDescent="0.15">
      <c r="A36" s="33" t="s">
        <v>19</v>
      </c>
      <c r="B36" s="34">
        <v>19324387.82</v>
      </c>
      <c r="C36" s="34">
        <v>17543292.229999997</v>
      </c>
      <c r="D36" s="34">
        <f t="shared" si="2"/>
        <v>1781095.5900000036</v>
      </c>
      <c r="E36" s="35">
        <f t="shared" si="3"/>
        <v>0.10152573226559114</v>
      </c>
      <c r="F36" s="41"/>
      <c r="G36" s="34">
        <v>31716539.029999997</v>
      </c>
      <c r="H36" s="34">
        <v>32628627.302140001</v>
      </c>
    </row>
    <row r="37" spans="1:38" x14ac:dyDescent="0.15">
      <c r="A37" s="33" t="s">
        <v>20</v>
      </c>
      <c r="B37" s="34">
        <v>22271200.379999995</v>
      </c>
      <c r="C37" s="34">
        <v>21665702.149999995</v>
      </c>
      <c r="D37" s="34">
        <f t="shared" si="2"/>
        <v>605498.23000000045</v>
      </c>
      <c r="E37" s="35">
        <f t="shared" si="3"/>
        <v>2.7947316260876542E-2</v>
      </c>
      <c r="F37" s="41"/>
      <c r="G37" s="34">
        <v>37844381.720000014</v>
      </c>
      <c r="H37" s="34">
        <v>37550000</v>
      </c>
    </row>
    <row r="38" spans="1:38" x14ac:dyDescent="0.15">
      <c r="A38" s="42"/>
      <c r="B38" s="43"/>
      <c r="C38" s="43"/>
      <c r="D38" s="43"/>
      <c r="E38" s="44"/>
      <c r="F38" s="45"/>
      <c r="G38" s="43"/>
      <c r="H38" s="43"/>
    </row>
    <row r="39" spans="1:38" x14ac:dyDescent="0.15">
      <c r="A39" s="42"/>
      <c r="B39" s="43"/>
      <c r="C39" s="43"/>
      <c r="D39" s="43"/>
      <c r="E39" s="44"/>
      <c r="F39" s="45"/>
      <c r="G39" s="43"/>
      <c r="H39" s="43"/>
    </row>
    <row r="40" spans="1:38" x14ac:dyDescent="0.15">
      <c r="A40" s="49"/>
      <c r="B40" s="50"/>
      <c r="C40" s="50"/>
      <c r="D40" s="50"/>
      <c r="E40" s="51"/>
      <c r="F40" s="52"/>
      <c r="G40" s="50"/>
      <c r="H40" s="50"/>
    </row>
    <row r="41" spans="1:38" x14ac:dyDescent="0.15">
      <c r="A41" s="53"/>
      <c r="B41" s="54"/>
      <c r="C41" s="54"/>
      <c r="D41" s="54"/>
      <c r="E41" s="26"/>
      <c r="F41" s="24"/>
      <c r="G41" s="54"/>
      <c r="H41" s="54"/>
    </row>
    <row r="42" spans="1:38" s="5" customFormat="1" x14ac:dyDescent="0.15">
      <c r="A42" s="55" t="s">
        <v>22</v>
      </c>
      <c r="B42" s="22"/>
      <c r="C42" s="22"/>
      <c r="D42" s="22"/>
      <c r="E42" s="26"/>
      <c r="F42" s="24"/>
      <c r="G42" s="22"/>
      <c r="H42" s="22"/>
      <c r="I42"/>
      <c r="J42"/>
      <c r="K42"/>
      <c r="L42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</row>
    <row r="43" spans="1:38" s="1" customFormat="1" x14ac:dyDescent="0.15">
      <c r="A43" s="32" t="s">
        <v>23</v>
      </c>
      <c r="B43" s="28">
        <f>B44+B45</f>
        <v>993367</v>
      </c>
      <c r="C43" s="28">
        <f>C44+C45</f>
        <v>1067231</v>
      </c>
      <c r="D43" s="29">
        <f t="shared" ref="D43:D55" si="4">B43-C43</f>
        <v>-73864</v>
      </c>
      <c r="E43" s="30">
        <f t="shared" ref="E43:E55" si="5">B43/C43-1</f>
        <v>-6.9210883117150845E-2</v>
      </c>
      <c r="F43" s="31"/>
      <c r="G43" s="28">
        <f>G44+G45</f>
        <v>983885</v>
      </c>
      <c r="H43" s="28">
        <f>H44+H45</f>
        <v>740609</v>
      </c>
      <c r="I43"/>
      <c r="J43"/>
      <c r="K43"/>
      <c r="L43"/>
    </row>
    <row r="44" spans="1:38" s="5" customFormat="1" x14ac:dyDescent="0.15">
      <c r="A44" s="56" t="s">
        <v>9</v>
      </c>
      <c r="B44" s="28">
        <f>SUM(B46:B53)-B48</f>
        <v>796931</v>
      </c>
      <c r="C44" s="28">
        <f>SUM(C46:C53)-C48</f>
        <v>725987</v>
      </c>
      <c r="D44" s="29">
        <f t="shared" si="4"/>
        <v>70944</v>
      </c>
      <c r="E44" s="30">
        <f t="shared" si="5"/>
        <v>9.7720758085199977E-2</v>
      </c>
      <c r="F44" s="31"/>
      <c r="G44" s="28">
        <f>SUM(G46:G53)-G48</f>
        <v>724841</v>
      </c>
      <c r="H44" s="28">
        <f>SUM(H46:H53)</f>
        <v>740609</v>
      </c>
      <c r="I44"/>
      <c r="J44"/>
      <c r="K44"/>
      <c r="L44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</row>
    <row r="45" spans="1:38" s="5" customFormat="1" x14ac:dyDescent="0.15">
      <c r="A45" s="56" t="s">
        <v>10</v>
      </c>
      <c r="B45" s="28">
        <f>B54+B55</f>
        <v>196436</v>
      </c>
      <c r="C45" s="28">
        <f>C54+C55</f>
        <v>341244</v>
      </c>
      <c r="D45" s="29">
        <f t="shared" si="4"/>
        <v>-144808</v>
      </c>
      <c r="E45" s="30">
        <f t="shared" si="5"/>
        <v>-0.42435324870180868</v>
      </c>
      <c r="F45" s="31"/>
      <c r="G45" s="28">
        <f>G54+G55</f>
        <v>259044</v>
      </c>
      <c r="H45" s="28">
        <f>SUM(H54:H55)</f>
        <v>0</v>
      </c>
      <c r="I45"/>
      <c r="J45"/>
      <c r="K45"/>
      <c r="L45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</row>
    <row r="46" spans="1:38" x14ac:dyDescent="0.15">
      <c r="A46" s="33" t="s">
        <v>11</v>
      </c>
      <c r="B46" s="34">
        <v>120577</v>
      </c>
      <c r="C46" s="34">
        <v>108861</v>
      </c>
      <c r="D46" s="34">
        <f t="shared" si="4"/>
        <v>11716</v>
      </c>
      <c r="E46" s="35">
        <f t="shared" si="5"/>
        <v>0.10762348315742098</v>
      </c>
      <c r="F46" s="41"/>
      <c r="G46" s="34">
        <v>114662</v>
      </c>
      <c r="H46" s="34">
        <v>125000</v>
      </c>
    </row>
    <row r="47" spans="1:38" x14ac:dyDescent="0.15">
      <c r="A47" s="33" t="s">
        <v>12</v>
      </c>
      <c r="B47" s="34">
        <v>292229</v>
      </c>
      <c r="C47" s="34">
        <v>254180</v>
      </c>
      <c r="D47" s="34">
        <f t="shared" si="4"/>
        <v>38049</v>
      </c>
      <c r="E47" s="35">
        <f t="shared" si="5"/>
        <v>0.14969313085215208</v>
      </c>
      <c r="F47" s="41"/>
      <c r="G47" s="34">
        <v>240626</v>
      </c>
      <c r="H47" s="34">
        <v>280000</v>
      </c>
    </row>
    <row r="48" spans="1:38" x14ac:dyDescent="0.15">
      <c r="A48" s="33" t="s">
        <v>13</v>
      </c>
      <c r="B48" s="34">
        <v>345462</v>
      </c>
      <c r="C48" s="34">
        <v>327528</v>
      </c>
      <c r="D48" s="34">
        <f t="shared" si="4"/>
        <v>17934</v>
      </c>
      <c r="E48" s="35">
        <f t="shared" si="5"/>
        <v>5.4755623946654897E-2</v>
      </c>
      <c r="F48" s="41"/>
      <c r="G48" s="34">
        <v>336927</v>
      </c>
      <c r="H48" s="34">
        <v>335600</v>
      </c>
    </row>
    <row r="49" spans="1:38" x14ac:dyDescent="0.15">
      <c r="A49" s="39" t="s">
        <v>14</v>
      </c>
      <c r="B49" s="34">
        <v>308203</v>
      </c>
      <c r="C49" s="34">
        <v>291835</v>
      </c>
      <c r="D49" s="34">
        <f t="shared" si="4"/>
        <v>16368</v>
      </c>
      <c r="E49" s="35">
        <f t="shared" si="5"/>
        <v>5.608648722737164E-2</v>
      </c>
      <c r="F49" s="41"/>
      <c r="G49" s="34">
        <v>301175</v>
      </c>
      <c r="H49" s="34"/>
    </row>
    <row r="50" spans="1:38" x14ac:dyDescent="0.15">
      <c r="A50" s="39" t="s">
        <v>15</v>
      </c>
      <c r="B50" s="34">
        <v>35319</v>
      </c>
      <c r="C50" s="34">
        <v>33607</v>
      </c>
      <c r="D50" s="34">
        <f t="shared" si="4"/>
        <v>1712</v>
      </c>
      <c r="E50" s="35">
        <f t="shared" si="5"/>
        <v>5.0941768084030059E-2</v>
      </c>
      <c r="F50" s="41"/>
      <c r="G50" s="34">
        <v>33803</v>
      </c>
      <c r="H50" s="34"/>
    </row>
    <row r="51" spans="1:38" x14ac:dyDescent="0.15">
      <c r="A51" s="39" t="s">
        <v>16</v>
      </c>
      <c r="B51" s="34">
        <v>1940</v>
      </c>
      <c r="C51" s="34">
        <v>2086</v>
      </c>
      <c r="D51" s="34">
        <f t="shared" si="4"/>
        <v>-146</v>
      </c>
      <c r="E51" s="35">
        <f t="shared" si="5"/>
        <v>-6.9990412272291413E-2</v>
      </c>
      <c r="F51" s="41"/>
      <c r="G51" s="34">
        <v>1949</v>
      </c>
      <c r="H51" s="34"/>
    </row>
    <row r="52" spans="1:38" x14ac:dyDescent="0.15">
      <c r="A52" s="33" t="s">
        <v>17</v>
      </c>
      <c r="B52" s="34">
        <v>9</v>
      </c>
      <c r="C52" s="34">
        <v>9</v>
      </c>
      <c r="D52" s="34">
        <f t="shared" si="4"/>
        <v>0</v>
      </c>
      <c r="E52" s="35">
        <f t="shared" si="5"/>
        <v>0</v>
      </c>
      <c r="F52" s="41"/>
      <c r="G52" s="34">
        <v>9</v>
      </c>
      <c r="H52" s="34">
        <v>9</v>
      </c>
    </row>
    <row r="53" spans="1:38" x14ac:dyDescent="0.15">
      <c r="A53" s="33" t="s">
        <v>18</v>
      </c>
      <c r="B53" s="34">
        <v>38654</v>
      </c>
      <c r="C53" s="34">
        <v>35409</v>
      </c>
      <c r="D53" s="34">
        <f t="shared" si="4"/>
        <v>3245</v>
      </c>
      <c r="E53" s="35">
        <f t="shared" si="5"/>
        <v>9.1643367505436446E-2</v>
      </c>
      <c r="F53" s="41"/>
      <c r="G53" s="34">
        <v>32617</v>
      </c>
      <c r="H53" s="34">
        <v>0</v>
      </c>
    </row>
    <row r="54" spans="1:38" x14ac:dyDescent="0.15">
      <c r="A54" s="33" t="s">
        <v>19</v>
      </c>
      <c r="B54" s="34">
        <v>58308</v>
      </c>
      <c r="C54" s="34">
        <v>64549</v>
      </c>
      <c r="D54" s="34">
        <f t="shared" si="4"/>
        <v>-6241</v>
      </c>
      <c r="E54" s="35">
        <f t="shared" si="5"/>
        <v>-9.6686238361554766E-2</v>
      </c>
      <c r="F54" s="41"/>
      <c r="G54" s="34">
        <v>42528</v>
      </c>
      <c r="H54" s="34">
        <v>0</v>
      </c>
    </row>
    <row r="55" spans="1:38" x14ac:dyDescent="0.15">
      <c r="A55" s="33" t="s">
        <v>20</v>
      </c>
      <c r="B55" s="34">
        <v>138128</v>
      </c>
      <c r="C55" s="34">
        <v>276695</v>
      </c>
      <c r="D55" s="34">
        <f t="shared" si="4"/>
        <v>-138567</v>
      </c>
      <c r="E55" s="35">
        <f t="shared" si="5"/>
        <v>-0.50079329225320302</v>
      </c>
      <c r="F55" s="41"/>
      <c r="G55" s="34">
        <v>216516</v>
      </c>
      <c r="H55" s="34">
        <v>0</v>
      </c>
    </row>
    <row r="56" spans="1:38" s="37" customFormat="1" x14ac:dyDescent="0.15">
      <c r="A56" s="42"/>
      <c r="B56" s="46"/>
      <c r="C56" s="46"/>
      <c r="D56" s="46"/>
      <c r="E56" s="44"/>
      <c r="F56" s="45"/>
      <c r="G56" s="46"/>
      <c r="H56" s="46"/>
      <c r="I56"/>
      <c r="J56"/>
      <c r="K56"/>
      <c r="L56"/>
    </row>
    <row r="57" spans="1:38" s="37" customFormat="1" x14ac:dyDescent="0.15">
      <c r="A57" s="42"/>
      <c r="B57" s="46"/>
      <c r="C57" s="46"/>
      <c r="D57" s="46"/>
      <c r="E57" s="44"/>
      <c r="F57" s="45"/>
      <c r="G57" s="46"/>
      <c r="H57" s="46"/>
      <c r="I57"/>
      <c r="J57"/>
      <c r="K57"/>
      <c r="L57"/>
    </row>
    <row r="58" spans="1:38" x14ac:dyDescent="0.15">
      <c r="A58" s="33"/>
      <c r="B58" s="54"/>
      <c r="C58" s="54"/>
      <c r="D58" s="54"/>
      <c r="E58" s="47"/>
      <c r="F58" s="48"/>
      <c r="G58" s="54"/>
      <c r="H58" s="54"/>
    </row>
    <row r="59" spans="1:38" s="1" customFormat="1" ht="32" x14ac:dyDescent="0.15">
      <c r="A59" s="27" t="s">
        <v>24</v>
      </c>
      <c r="B59" s="28">
        <f>B60+B61</f>
        <v>956248255.71945274</v>
      </c>
      <c r="C59" s="28">
        <f>C60+C61</f>
        <v>992882659.41599989</v>
      </c>
      <c r="D59" s="29">
        <f t="shared" ref="D59:D71" si="6">B59-C59</f>
        <v>-36634403.696547151</v>
      </c>
      <c r="E59" s="30">
        <f t="shared" ref="E59:E71" si="7">B59/C59-1</f>
        <v>-3.6897012299615506E-2</v>
      </c>
      <c r="F59" s="31"/>
      <c r="G59" s="28">
        <f>G60+G61</f>
        <v>929496060.86831069</v>
      </c>
      <c r="H59" s="28">
        <f>H60+H61</f>
        <v>0</v>
      </c>
      <c r="I59"/>
      <c r="J59"/>
      <c r="K59"/>
      <c r="L59"/>
    </row>
    <row r="60" spans="1:38" s="5" customFormat="1" x14ac:dyDescent="0.15">
      <c r="A60" s="56" t="s">
        <v>9</v>
      </c>
      <c r="B60" s="28">
        <f>SUM(B62:B69)-B64</f>
        <v>881924302.87999988</v>
      </c>
      <c r="C60" s="28">
        <f>SUM(C62:C69)-C64</f>
        <v>876836275.25999999</v>
      </c>
      <c r="D60" s="29">
        <f t="shared" si="6"/>
        <v>5088027.6199998856</v>
      </c>
      <c r="E60" s="30">
        <f t="shared" si="7"/>
        <v>5.8027111372545015E-3</v>
      </c>
      <c r="F60" s="31"/>
      <c r="G60" s="28">
        <f>SUM(G62:G69)-G64</f>
        <v>834644036.45000029</v>
      </c>
      <c r="H60" s="28">
        <f>SUM(H62:H69)</f>
        <v>0</v>
      </c>
      <c r="I60"/>
      <c r="J60"/>
      <c r="K60"/>
      <c r="L6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5" customFormat="1" x14ac:dyDescent="0.15">
      <c r="A61" s="56" t="s">
        <v>10</v>
      </c>
      <c r="B61" s="28">
        <f>B70+B71</f>
        <v>74323952.839452848</v>
      </c>
      <c r="C61" s="28">
        <f>C70+C71</f>
        <v>116046384.15599996</v>
      </c>
      <c r="D61" s="29">
        <f t="shared" si="6"/>
        <v>-41722431.316547111</v>
      </c>
      <c r="E61" s="30">
        <f t="shared" si="7"/>
        <v>-0.35953236819908219</v>
      </c>
      <c r="F61" s="31"/>
      <c r="G61" s="28">
        <f>G70+G71</f>
        <v>94852024.418310404</v>
      </c>
      <c r="H61" s="28">
        <f>SUM(H70:H71)</f>
        <v>0</v>
      </c>
      <c r="I61"/>
      <c r="J61"/>
      <c r="K61"/>
      <c r="L6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x14ac:dyDescent="0.15">
      <c r="A62" s="33" t="s">
        <v>11</v>
      </c>
      <c r="B62" s="34">
        <v>414584335.49000001</v>
      </c>
      <c r="C62" s="34">
        <v>378171261.44999999</v>
      </c>
      <c r="D62" s="34">
        <f t="shared" si="6"/>
        <v>36413074.040000021</v>
      </c>
      <c r="E62" s="35">
        <f t="shared" si="7"/>
        <v>9.628725858327658E-2</v>
      </c>
      <c r="F62" s="41"/>
      <c r="G62" s="34">
        <v>395899165.40000004</v>
      </c>
      <c r="H62" s="34">
        <v>0</v>
      </c>
    </row>
    <row r="63" spans="1:38" x14ac:dyDescent="0.15">
      <c r="A63" s="33" t="s">
        <v>12</v>
      </c>
      <c r="B63" s="34">
        <v>220641266.31</v>
      </c>
      <c r="C63" s="34">
        <v>256514602.56</v>
      </c>
      <c r="D63" s="34">
        <f t="shared" si="6"/>
        <v>-35873336.25</v>
      </c>
      <c r="E63" s="35">
        <f t="shared" si="7"/>
        <v>-0.13984909978607962</v>
      </c>
      <c r="F63" s="41"/>
      <c r="G63" s="34">
        <v>201040333.66</v>
      </c>
      <c r="H63" s="34">
        <v>0</v>
      </c>
    </row>
    <row r="64" spans="1:38" x14ac:dyDescent="0.15">
      <c r="A64" s="33" t="s">
        <v>13</v>
      </c>
      <c r="B64" s="34">
        <v>204903810.19999999</v>
      </c>
      <c r="C64" s="34">
        <v>195332659.2100001</v>
      </c>
      <c r="D64" s="34">
        <f t="shared" si="6"/>
        <v>9571150.9899998903</v>
      </c>
      <c r="E64" s="35">
        <f t="shared" si="7"/>
        <v>4.8999235605091673E-2</v>
      </c>
      <c r="F64" s="41"/>
      <c r="G64" s="34">
        <v>189865663.84000015</v>
      </c>
      <c r="H64" s="34">
        <v>0</v>
      </c>
    </row>
    <row r="65" spans="1:38" x14ac:dyDescent="0.15">
      <c r="A65" s="39" t="s">
        <v>14</v>
      </c>
      <c r="B65" s="34">
        <v>90416166.670000002</v>
      </c>
      <c r="C65" s="34">
        <v>83989361.040000096</v>
      </c>
      <c r="D65" s="34">
        <f t="shared" si="6"/>
        <v>6426805.6299999058</v>
      </c>
      <c r="E65" s="35">
        <f t="shared" si="7"/>
        <v>7.6519282328378901E-2</v>
      </c>
      <c r="F65" s="41"/>
      <c r="G65" s="34">
        <v>87243060.720000133</v>
      </c>
      <c r="H65" s="34"/>
    </row>
    <row r="66" spans="1:38" x14ac:dyDescent="0.15">
      <c r="A66" s="39" t="s">
        <v>15</v>
      </c>
      <c r="B66" s="34">
        <v>77334552.029999986</v>
      </c>
      <c r="C66" s="34">
        <v>71995098.209999993</v>
      </c>
      <c r="D66" s="34">
        <f t="shared" si="6"/>
        <v>5339453.8199999928</v>
      </c>
      <c r="E66" s="35">
        <f t="shared" si="7"/>
        <v>7.416412995820254E-2</v>
      </c>
      <c r="F66" s="41"/>
      <c r="G66" s="34">
        <v>73979201.040000007</v>
      </c>
      <c r="H66" s="34"/>
    </row>
    <row r="67" spans="1:38" x14ac:dyDescent="0.15">
      <c r="A67" s="39" t="s">
        <v>16</v>
      </c>
      <c r="B67" s="34">
        <v>37153091.5</v>
      </c>
      <c r="C67" s="34">
        <v>39348199.960000001</v>
      </c>
      <c r="D67" s="34">
        <f t="shared" si="6"/>
        <v>-2195108.4600000009</v>
      </c>
      <c r="E67" s="35">
        <f t="shared" si="7"/>
        <v>-5.5786756757144396E-2</v>
      </c>
      <c r="F67" s="41"/>
      <c r="G67" s="34">
        <v>28643402.079999998</v>
      </c>
      <c r="H67" s="34"/>
    </row>
    <row r="68" spans="1:38" x14ac:dyDescent="0.15">
      <c r="A68" s="33" t="s">
        <v>17</v>
      </c>
      <c r="B68" s="34">
        <v>5422243.1900000004</v>
      </c>
      <c r="C68" s="34">
        <v>4606460.0200000005</v>
      </c>
      <c r="D68" s="34">
        <f t="shared" si="6"/>
        <v>815783.16999999993</v>
      </c>
      <c r="E68" s="35">
        <f t="shared" si="7"/>
        <v>0.17709546299286005</v>
      </c>
      <c r="F68" s="41"/>
      <c r="G68" s="34">
        <v>5120652.82</v>
      </c>
      <c r="H68" s="34">
        <v>0</v>
      </c>
    </row>
    <row r="69" spans="1:38" x14ac:dyDescent="0.15">
      <c r="A69" s="33" t="s">
        <v>18</v>
      </c>
      <c r="B69" s="34">
        <v>36372647.689999998</v>
      </c>
      <c r="C69" s="34">
        <v>42211292.020000003</v>
      </c>
      <c r="D69" s="34">
        <f t="shared" si="6"/>
        <v>-5838644.3300000057</v>
      </c>
      <c r="E69" s="35">
        <f t="shared" si="7"/>
        <v>-0.1383194887101209</v>
      </c>
      <c r="F69" s="41"/>
      <c r="G69" s="34">
        <v>42718220.729999997</v>
      </c>
      <c r="H69" s="34">
        <v>0</v>
      </c>
    </row>
    <row r="70" spans="1:38" x14ac:dyDescent="0.15">
      <c r="A70" s="33" t="s">
        <v>19</v>
      </c>
      <c r="B70" s="34">
        <v>34452981.310000002</v>
      </c>
      <c r="C70" s="34">
        <v>32841294.599999998</v>
      </c>
      <c r="D70" s="34">
        <f t="shared" si="6"/>
        <v>1611686.7100000046</v>
      </c>
      <c r="E70" s="35">
        <f t="shared" si="7"/>
        <v>4.9075005404933147E-2</v>
      </c>
      <c r="F70" s="41"/>
      <c r="G70" s="34">
        <v>25598950.949999999</v>
      </c>
      <c r="H70" s="34">
        <v>0</v>
      </c>
    </row>
    <row r="71" spans="1:38" x14ac:dyDescent="0.15">
      <c r="A71" s="33" t="s">
        <v>20</v>
      </c>
      <c r="B71" s="34">
        <v>39870971.529452845</v>
      </c>
      <c r="C71" s="34">
        <v>83205089.555999964</v>
      </c>
      <c r="D71" s="34">
        <f t="shared" si="6"/>
        <v>-43334118.026547119</v>
      </c>
      <c r="E71" s="35">
        <f t="shared" si="7"/>
        <v>-0.52081090541200281</v>
      </c>
      <c r="F71" s="41"/>
      <c r="G71" s="34">
        <v>69253073.468310401</v>
      </c>
      <c r="H71" s="34">
        <v>0</v>
      </c>
    </row>
    <row r="72" spans="1:38" s="37" customFormat="1" x14ac:dyDescent="0.15">
      <c r="A72" s="57"/>
      <c r="B72" s="46"/>
      <c r="C72" s="46"/>
      <c r="D72" s="46"/>
      <c r="E72" s="44"/>
      <c r="F72" s="45"/>
      <c r="G72" s="46"/>
      <c r="H72" s="46"/>
      <c r="I72"/>
      <c r="J72"/>
      <c r="K72"/>
      <c r="L72"/>
    </row>
    <row r="73" spans="1:38" s="37" customFormat="1" x14ac:dyDescent="0.15">
      <c r="A73" s="42"/>
      <c r="B73" s="46"/>
      <c r="C73" s="46"/>
      <c r="D73" s="46"/>
      <c r="E73" s="44"/>
      <c r="F73" s="45"/>
      <c r="G73" s="46"/>
      <c r="H73" s="46"/>
      <c r="I73"/>
      <c r="J73"/>
      <c r="K73"/>
      <c r="L73"/>
    </row>
    <row r="74" spans="1:38" x14ac:dyDescent="0.15">
      <c r="A74" s="49"/>
      <c r="B74" s="58"/>
      <c r="C74" s="58"/>
      <c r="D74" s="58"/>
      <c r="E74" s="51"/>
      <c r="F74" s="52"/>
      <c r="G74" s="58"/>
      <c r="H74" s="58"/>
    </row>
    <row r="75" spans="1:38" outlineLevel="1" x14ac:dyDescent="0.15">
      <c r="A75" s="53"/>
      <c r="B75" s="54"/>
      <c r="C75" s="54"/>
      <c r="D75" s="54"/>
      <c r="E75" s="26"/>
      <c r="F75" s="24"/>
      <c r="G75" s="54"/>
      <c r="H75" s="54"/>
    </row>
    <row r="76" spans="1:38" s="1" customFormat="1" outlineLevel="1" x14ac:dyDescent="0.15">
      <c r="A76" s="59" t="s">
        <v>25</v>
      </c>
      <c r="B76" s="60"/>
      <c r="C76" s="60"/>
      <c r="D76" s="60"/>
      <c r="E76" s="61"/>
      <c r="F76" s="62"/>
      <c r="G76" s="60"/>
      <c r="H76" s="60"/>
      <c r="I76"/>
      <c r="J76"/>
      <c r="K76"/>
      <c r="L76"/>
    </row>
    <row r="77" spans="1:38" s="1" customFormat="1" outlineLevel="1" x14ac:dyDescent="0.15">
      <c r="A77" s="63" t="s">
        <v>26</v>
      </c>
      <c r="B77" s="29">
        <f>B78+B79</f>
        <v>545846</v>
      </c>
      <c r="C77" s="29">
        <f>C78+C79</f>
        <v>478092</v>
      </c>
      <c r="D77" s="29">
        <f t="shared" ref="D77:D89" si="8">B77-C77</f>
        <v>67754</v>
      </c>
      <c r="E77" s="30">
        <f t="shared" ref="E77:E89" si="9">B77/C77-1</f>
        <v>0.14171749370414055</v>
      </c>
      <c r="F77" s="31"/>
      <c r="G77" s="29">
        <f>G78+G79</f>
        <v>805049</v>
      </c>
      <c r="H77" s="29">
        <f>H78+H79</f>
        <v>0</v>
      </c>
      <c r="I77"/>
      <c r="J77"/>
      <c r="K77"/>
      <c r="L77"/>
    </row>
    <row r="78" spans="1:38" s="5" customFormat="1" outlineLevel="1" x14ac:dyDescent="0.15">
      <c r="A78" s="56" t="s">
        <v>9</v>
      </c>
      <c r="B78" s="64">
        <f>SUM(B80:B87)-B82</f>
        <v>477601</v>
      </c>
      <c r="C78" s="64">
        <f>SUM(C80:C87)-C82</f>
        <v>414464</v>
      </c>
      <c r="D78" s="64">
        <f t="shared" si="8"/>
        <v>63137</v>
      </c>
      <c r="E78" s="30">
        <f t="shared" si="9"/>
        <v>0.15233409898085237</v>
      </c>
      <c r="F78" s="31"/>
      <c r="G78" s="64">
        <f>SUM(G80:G87)-G82</f>
        <v>710554</v>
      </c>
      <c r="H78" s="64">
        <f>SUM(H80:H87)</f>
        <v>0</v>
      </c>
      <c r="I78"/>
      <c r="J78"/>
      <c r="K78"/>
      <c r="L78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</row>
    <row r="79" spans="1:38" s="5" customFormat="1" outlineLevel="1" x14ac:dyDescent="0.15">
      <c r="A79" s="56" t="s">
        <v>10</v>
      </c>
      <c r="B79" s="64">
        <f>B88+B89</f>
        <v>68245</v>
      </c>
      <c r="C79" s="64">
        <f>C88+C89</f>
        <v>63628</v>
      </c>
      <c r="D79" s="64">
        <f t="shared" si="8"/>
        <v>4617</v>
      </c>
      <c r="E79" s="30">
        <f t="shared" si="9"/>
        <v>7.2562393914628709E-2</v>
      </c>
      <c r="F79" s="31"/>
      <c r="G79" s="64">
        <f>G88+G89</f>
        <v>94495</v>
      </c>
      <c r="H79" s="64">
        <f>SUM(H88:H89)</f>
        <v>0</v>
      </c>
      <c r="I79"/>
      <c r="J79"/>
      <c r="K79"/>
      <c r="L79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</row>
    <row r="80" spans="1:38" outlineLevel="1" x14ac:dyDescent="0.15">
      <c r="A80" s="33" t="s">
        <v>11</v>
      </c>
      <c r="B80" s="34">
        <v>60211</v>
      </c>
      <c r="C80" s="34">
        <v>53683</v>
      </c>
      <c r="D80" s="34">
        <f t="shared" si="8"/>
        <v>6528</v>
      </c>
      <c r="E80" s="35">
        <f t="shared" si="9"/>
        <v>0.12160274202261423</v>
      </c>
      <c r="F80" s="41"/>
      <c r="G80" s="34">
        <v>97898</v>
      </c>
      <c r="H80" s="34">
        <v>0</v>
      </c>
    </row>
    <row r="81" spans="1:38" outlineLevel="1" x14ac:dyDescent="0.15">
      <c r="A81" s="33" t="s">
        <v>12</v>
      </c>
      <c r="B81" s="34">
        <v>198370</v>
      </c>
      <c r="C81" s="34">
        <v>157923</v>
      </c>
      <c r="D81" s="34">
        <f t="shared" si="8"/>
        <v>40447</v>
      </c>
      <c r="E81" s="35">
        <f t="shared" si="9"/>
        <v>0.2561184881239591</v>
      </c>
      <c r="F81" s="41"/>
      <c r="G81" s="34">
        <v>262240</v>
      </c>
      <c r="H81" s="34">
        <v>0</v>
      </c>
    </row>
    <row r="82" spans="1:38" outlineLevel="1" x14ac:dyDescent="0.15">
      <c r="A82" s="33" t="s">
        <v>13</v>
      </c>
      <c r="B82" s="34">
        <v>127765</v>
      </c>
      <c r="C82" s="34">
        <v>128429</v>
      </c>
      <c r="D82" s="34">
        <f t="shared" si="8"/>
        <v>-664</v>
      </c>
      <c r="E82" s="35">
        <f t="shared" si="9"/>
        <v>-5.1701718459226109E-3</v>
      </c>
      <c r="F82" s="41"/>
      <c r="G82" s="34">
        <v>221113</v>
      </c>
      <c r="H82" s="34">
        <v>0</v>
      </c>
    </row>
    <row r="83" spans="1:38" outlineLevel="1" x14ac:dyDescent="0.15">
      <c r="A83" s="39" t="s">
        <v>14</v>
      </c>
      <c r="B83" s="34">
        <v>106221</v>
      </c>
      <c r="C83" s="34">
        <v>107534</v>
      </c>
      <c r="D83" s="34">
        <f t="shared" si="8"/>
        <v>-1313</v>
      </c>
      <c r="E83" s="35">
        <f t="shared" si="9"/>
        <v>-1.2210091691929992E-2</v>
      </c>
      <c r="F83" s="41"/>
      <c r="G83" s="34">
        <v>185235</v>
      </c>
      <c r="H83" s="34"/>
    </row>
    <row r="84" spans="1:38" outlineLevel="1" x14ac:dyDescent="0.15">
      <c r="A84" s="39" t="s">
        <v>15</v>
      </c>
      <c r="B84" s="34">
        <v>18359</v>
      </c>
      <c r="C84" s="34">
        <v>17541</v>
      </c>
      <c r="D84" s="34">
        <f t="shared" si="8"/>
        <v>818</v>
      </c>
      <c r="E84" s="35">
        <f t="shared" si="9"/>
        <v>4.6633601277008108E-2</v>
      </c>
      <c r="F84" s="41"/>
      <c r="G84" s="34">
        <v>30628</v>
      </c>
      <c r="H84" s="34"/>
    </row>
    <row r="85" spans="1:38" outlineLevel="1" x14ac:dyDescent="0.15">
      <c r="A85" s="39" t="s">
        <v>16</v>
      </c>
      <c r="B85" s="34">
        <v>3185</v>
      </c>
      <c r="C85" s="34">
        <v>3354</v>
      </c>
      <c r="D85" s="34">
        <f t="shared" si="8"/>
        <v>-169</v>
      </c>
      <c r="E85" s="35">
        <f t="shared" si="9"/>
        <v>-5.0387596899224785E-2</v>
      </c>
      <c r="F85" s="41"/>
      <c r="G85" s="34">
        <v>5250</v>
      </c>
      <c r="H85" s="34"/>
    </row>
    <row r="86" spans="1:38" outlineLevel="1" x14ac:dyDescent="0.15">
      <c r="A86" s="33" t="s">
        <v>17</v>
      </c>
      <c r="B86" s="34">
        <v>0</v>
      </c>
      <c r="C86" s="34">
        <v>0</v>
      </c>
      <c r="D86" s="34">
        <f t="shared" si="8"/>
        <v>0</v>
      </c>
      <c r="E86" s="35" t="e">
        <f t="shared" si="9"/>
        <v>#DIV/0!</v>
      </c>
      <c r="F86" s="41"/>
      <c r="G86" s="34">
        <v>0</v>
      </c>
      <c r="H86" s="34">
        <v>0</v>
      </c>
    </row>
    <row r="87" spans="1:38" outlineLevel="1" x14ac:dyDescent="0.15">
      <c r="A87" s="33" t="s">
        <v>18</v>
      </c>
      <c r="B87" s="34">
        <v>91255</v>
      </c>
      <c r="C87" s="34">
        <v>74429</v>
      </c>
      <c r="D87" s="34">
        <f t="shared" si="8"/>
        <v>16826</v>
      </c>
      <c r="E87" s="35">
        <f t="shared" si="9"/>
        <v>0.22606779615472461</v>
      </c>
      <c r="F87" s="41"/>
      <c r="G87" s="34">
        <v>129303</v>
      </c>
      <c r="H87" s="34">
        <v>0</v>
      </c>
    </row>
    <row r="88" spans="1:38" outlineLevel="1" x14ac:dyDescent="0.15">
      <c r="A88" s="33" t="s">
        <v>19</v>
      </c>
      <c r="B88" s="34">
        <v>59854</v>
      </c>
      <c r="C88" s="34">
        <v>57007</v>
      </c>
      <c r="D88" s="34">
        <f t="shared" si="8"/>
        <v>2847</v>
      </c>
      <c r="E88" s="35">
        <f t="shared" si="9"/>
        <v>4.9941235286894647E-2</v>
      </c>
      <c r="F88" s="41"/>
      <c r="G88" s="34">
        <v>79511</v>
      </c>
      <c r="H88" s="34">
        <v>0</v>
      </c>
    </row>
    <row r="89" spans="1:38" outlineLevel="1" x14ac:dyDescent="0.15">
      <c r="A89" s="33" t="s">
        <v>20</v>
      </c>
      <c r="B89" s="34">
        <v>8391</v>
      </c>
      <c r="C89" s="34">
        <v>6621</v>
      </c>
      <c r="D89" s="34">
        <f t="shared" si="8"/>
        <v>1770</v>
      </c>
      <c r="E89" s="35">
        <f t="shared" si="9"/>
        <v>0.26733121884911637</v>
      </c>
      <c r="F89" s="41"/>
      <c r="G89" s="34">
        <v>14984</v>
      </c>
      <c r="H89" s="34">
        <v>0</v>
      </c>
    </row>
    <row r="90" spans="1:38" s="37" customFormat="1" outlineLevel="1" x14ac:dyDescent="0.15">
      <c r="A90" s="42"/>
      <c r="B90" s="46"/>
      <c r="C90" s="46"/>
      <c r="D90" s="46"/>
      <c r="E90" s="44"/>
      <c r="F90" s="45"/>
      <c r="G90" s="46"/>
      <c r="H90" s="46"/>
      <c r="I90"/>
      <c r="J90"/>
      <c r="K90"/>
      <c r="L90"/>
    </row>
    <row r="91" spans="1:38" s="37" customFormat="1" outlineLevel="1" x14ac:dyDescent="0.15">
      <c r="A91" s="42"/>
      <c r="B91" s="46"/>
      <c r="C91" s="46"/>
      <c r="D91" s="46"/>
      <c r="E91" s="44"/>
      <c r="F91" s="45"/>
      <c r="G91" s="46"/>
      <c r="H91" s="46"/>
      <c r="I91"/>
      <c r="J91"/>
      <c r="K91"/>
      <c r="L91"/>
    </row>
    <row r="92" spans="1:38" outlineLevel="1" x14ac:dyDescent="0.15">
      <c r="A92" s="33"/>
      <c r="B92" s="54"/>
      <c r="C92" s="54"/>
      <c r="D92" s="54"/>
      <c r="E92" s="47"/>
      <c r="F92" s="48"/>
      <c r="G92" s="54"/>
      <c r="H92" s="54"/>
    </row>
    <row r="93" spans="1:38" s="1" customFormat="1" ht="32" outlineLevel="1" x14ac:dyDescent="0.15">
      <c r="A93" s="63" t="s">
        <v>27</v>
      </c>
      <c r="B93" s="29">
        <f>B94+B95</f>
        <v>581742842.6801064</v>
      </c>
      <c r="C93" s="29">
        <f>C94+C95</f>
        <v>663503685.94493186</v>
      </c>
      <c r="D93" s="29">
        <f t="shared" ref="D93:D105" si="10">B93-C93</f>
        <v>-81760843.264825463</v>
      </c>
      <c r="E93" s="30">
        <f t="shared" ref="E93:E105" si="11">B93/C93-1</f>
        <v>-0.12322590664795685</v>
      </c>
      <c r="F93" s="31"/>
      <c r="G93" s="29">
        <f>G94+G95</f>
        <v>1120145337.3605797</v>
      </c>
      <c r="H93" s="29">
        <f>H94+H95</f>
        <v>0</v>
      </c>
      <c r="I93"/>
      <c r="J93"/>
      <c r="K93"/>
      <c r="L93"/>
    </row>
    <row r="94" spans="1:38" s="5" customFormat="1" outlineLevel="1" x14ac:dyDescent="0.15">
      <c r="A94" s="56" t="s">
        <v>9</v>
      </c>
      <c r="B94" s="64">
        <f>SUM(B96:B103)-B98</f>
        <v>537565472.24000001</v>
      </c>
      <c r="C94" s="64">
        <f>SUM(C96:C103)-C98</f>
        <v>628534100.56999993</v>
      </c>
      <c r="D94" s="64">
        <f t="shared" si="10"/>
        <v>-90968628.329999924</v>
      </c>
      <c r="E94" s="30">
        <f t="shared" si="11"/>
        <v>-0.14473141273878865</v>
      </c>
      <c r="F94" s="31"/>
      <c r="G94" s="64">
        <f>SUM(G96:G103)-G98</f>
        <v>1067964385.8499999</v>
      </c>
      <c r="H94" s="64">
        <f>SUM(H96:H103)</f>
        <v>0</v>
      </c>
      <c r="I94"/>
      <c r="J94"/>
      <c r="K94"/>
      <c r="L94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</row>
    <row r="95" spans="1:38" s="5" customFormat="1" outlineLevel="1" x14ac:dyDescent="0.15">
      <c r="A95" s="56" t="s">
        <v>10</v>
      </c>
      <c r="B95" s="64">
        <f>B104+B105</f>
        <v>44177370.440106392</v>
      </c>
      <c r="C95" s="64">
        <f>C104+C105</f>
        <v>34969585.374931917</v>
      </c>
      <c r="D95" s="64">
        <f t="shared" si="10"/>
        <v>9207785.0651744753</v>
      </c>
      <c r="E95" s="30">
        <f t="shared" si="11"/>
        <v>0.26330838545701241</v>
      </c>
      <c r="F95" s="31"/>
      <c r="G95" s="64">
        <f>G104+G105</f>
        <v>52180951.510579899</v>
      </c>
      <c r="H95" s="64">
        <f>SUM(H104:H105)</f>
        <v>0</v>
      </c>
      <c r="I95"/>
      <c r="J95"/>
      <c r="K95"/>
      <c r="L95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</row>
    <row r="96" spans="1:38" outlineLevel="1" x14ac:dyDescent="0.15">
      <c r="A96" s="33" t="s">
        <v>11</v>
      </c>
      <c r="B96" s="34">
        <v>190964095.29000002</v>
      </c>
      <c r="C96" s="34">
        <v>180176262.76999998</v>
      </c>
      <c r="D96" s="34">
        <f t="shared" si="10"/>
        <v>10787832.520000041</v>
      </c>
      <c r="E96" s="35">
        <f t="shared" si="11"/>
        <v>5.9873772239193324E-2</v>
      </c>
      <c r="F96" s="41"/>
      <c r="G96" s="34">
        <v>319240523.37</v>
      </c>
      <c r="H96" s="34">
        <v>0</v>
      </c>
    </row>
    <row r="97" spans="1:209" outlineLevel="1" x14ac:dyDescent="0.15">
      <c r="A97" s="33" t="s">
        <v>12</v>
      </c>
      <c r="B97" s="34">
        <v>149887043.73999998</v>
      </c>
      <c r="C97" s="34">
        <v>135135459.55000001</v>
      </c>
      <c r="D97" s="34">
        <f t="shared" si="10"/>
        <v>14751584.189999968</v>
      </c>
      <c r="E97" s="35">
        <f t="shared" si="11"/>
        <v>0.10916146094535528</v>
      </c>
      <c r="F97" s="41"/>
      <c r="G97" s="34">
        <v>216842849.11000001</v>
      </c>
      <c r="H97" s="34">
        <v>0</v>
      </c>
    </row>
    <row r="98" spans="1:209" outlineLevel="1" x14ac:dyDescent="0.15">
      <c r="A98" s="33" t="s">
        <v>13</v>
      </c>
      <c r="B98" s="34">
        <v>145645590.54999998</v>
      </c>
      <c r="C98" s="34">
        <v>139784739.47</v>
      </c>
      <c r="D98" s="34">
        <f t="shared" si="10"/>
        <v>5860851.0799999833</v>
      </c>
      <c r="E98" s="35">
        <f t="shared" si="11"/>
        <v>4.1927688975360589E-2</v>
      </c>
      <c r="F98" s="41"/>
      <c r="G98" s="34">
        <v>228278704.95999998</v>
      </c>
      <c r="H98" s="34">
        <v>0</v>
      </c>
    </row>
    <row r="99" spans="1:209" outlineLevel="1" x14ac:dyDescent="0.15">
      <c r="A99" s="39" t="s">
        <v>14</v>
      </c>
      <c r="B99" s="34">
        <v>36904232.629999995</v>
      </c>
      <c r="C99" s="34">
        <v>35493489.809999995</v>
      </c>
      <c r="D99" s="34">
        <f t="shared" si="10"/>
        <v>1410742.8200000003</v>
      </c>
      <c r="E99" s="35">
        <f t="shared" si="11"/>
        <v>3.974652330756534E-2</v>
      </c>
      <c r="F99" s="41"/>
      <c r="G99" s="34">
        <v>62361472.29999999</v>
      </c>
      <c r="H99" s="34"/>
    </row>
    <row r="100" spans="1:209" outlineLevel="1" x14ac:dyDescent="0.15">
      <c r="A100" s="39" t="s">
        <v>15</v>
      </c>
      <c r="B100" s="34">
        <v>39269009.100000001</v>
      </c>
      <c r="C100" s="34">
        <v>36669479.119999997</v>
      </c>
      <c r="D100" s="34">
        <f t="shared" si="10"/>
        <v>2599529.9800000042</v>
      </c>
      <c r="E100" s="35">
        <f t="shared" si="11"/>
        <v>7.0890834622796328E-2</v>
      </c>
      <c r="F100" s="41"/>
      <c r="G100" s="34">
        <v>67654771.049999997</v>
      </c>
      <c r="H100" s="34"/>
    </row>
    <row r="101" spans="1:209" outlineLevel="1" x14ac:dyDescent="0.15">
      <c r="A101" s="39" t="s">
        <v>16</v>
      </c>
      <c r="B101" s="34">
        <v>69472348.820000008</v>
      </c>
      <c r="C101" s="34">
        <v>67621770.540000007</v>
      </c>
      <c r="D101" s="34">
        <f t="shared" si="10"/>
        <v>1850578.2800000012</v>
      </c>
      <c r="E101" s="35">
        <f t="shared" si="11"/>
        <v>2.7366604944266237E-2</v>
      </c>
      <c r="F101" s="41"/>
      <c r="G101" s="34">
        <v>98262461.609999999</v>
      </c>
      <c r="H101" s="34"/>
    </row>
    <row r="102" spans="1:209" outlineLevel="1" x14ac:dyDescent="0.15">
      <c r="A102" s="33" t="s">
        <v>17</v>
      </c>
      <c r="B102" s="34">
        <v>0</v>
      </c>
      <c r="C102" s="34">
        <v>0</v>
      </c>
      <c r="D102" s="34">
        <f t="shared" si="10"/>
        <v>0</v>
      </c>
      <c r="E102" s="35" t="e">
        <f t="shared" si="11"/>
        <v>#DIV/0!</v>
      </c>
      <c r="F102" s="41"/>
      <c r="G102" s="34">
        <v>0</v>
      </c>
      <c r="H102" s="34">
        <v>0</v>
      </c>
    </row>
    <row r="103" spans="1:209" outlineLevel="1" x14ac:dyDescent="0.15">
      <c r="A103" s="33" t="s">
        <v>18</v>
      </c>
      <c r="B103" s="34">
        <v>51068742.659999996</v>
      </c>
      <c r="C103" s="34">
        <v>173437638.78000003</v>
      </c>
      <c r="D103" s="34">
        <f t="shared" si="10"/>
        <v>-122368896.12000003</v>
      </c>
      <c r="E103" s="35">
        <f t="shared" si="11"/>
        <v>-0.70554982748134032</v>
      </c>
      <c r="F103" s="41"/>
      <c r="G103" s="34">
        <v>303602308.41000009</v>
      </c>
      <c r="H103" s="34">
        <v>0</v>
      </c>
    </row>
    <row r="104" spans="1:209" outlineLevel="1" x14ac:dyDescent="0.15">
      <c r="A104" s="33" t="s">
        <v>19</v>
      </c>
      <c r="B104" s="34">
        <v>36420728.269999996</v>
      </c>
      <c r="C104" s="34">
        <v>29084323.73</v>
      </c>
      <c r="D104" s="34">
        <f t="shared" si="10"/>
        <v>7336404.5399999954</v>
      </c>
      <c r="E104" s="35">
        <f t="shared" si="11"/>
        <v>0.25224600744051728</v>
      </c>
      <c r="F104" s="41"/>
      <c r="G104" s="34">
        <v>41057556.699999996</v>
      </c>
      <c r="H104" s="34">
        <v>0</v>
      </c>
    </row>
    <row r="105" spans="1:209" outlineLevel="1" x14ac:dyDescent="0.15">
      <c r="A105" s="33" t="s">
        <v>20</v>
      </c>
      <c r="B105" s="34">
        <v>7756642.1701063998</v>
      </c>
      <c r="C105" s="34">
        <v>5885261.6449319189</v>
      </c>
      <c r="D105" s="34">
        <f t="shared" si="10"/>
        <v>1871380.5251744809</v>
      </c>
      <c r="E105" s="35">
        <f t="shared" si="11"/>
        <v>0.31797745590223947</v>
      </c>
      <c r="F105" s="41"/>
      <c r="G105" s="34">
        <v>11123394.810579902</v>
      </c>
      <c r="H105" s="34">
        <v>0</v>
      </c>
    </row>
    <row r="106" spans="1:209" s="37" customFormat="1" outlineLevel="1" x14ac:dyDescent="0.15">
      <c r="A106" s="65"/>
      <c r="B106" s="66"/>
      <c r="C106" s="66"/>
      <c r="D106" s="66"/>
      <c r="E106" s="67"/>
      <c r="F106" s="68"/>
      <c r="G106" s="66"/>
      <c r="H106" s="66"/>
      <c r="I106"/>
      <c r="J106"/>
      <c r="K106"/>
      <c r="L106"/>
    </row>
    <row r="107" spans="1:209" s="37" customFormat="1" outlineLevel="1" x14ac:dyDescent="0.15">
      <c r="A107" s="42"/>
      <c r="B107" s="46"/>
      <c r="C107" s="46"/>
      <c r="D107" s="46"/>
      <c r="E107" s="44"/>
      <c r="F107" s="45"/>
      <c r="G107" s="46"/>
      <c r="H107" s="46"/>
      <c r="I107"/>
      <c r="J107"/>
      <c r="K107"/>
      <c r="L107"/>
    </row>
    <row r="108" spans="1:209" s="37" customFormat="1" outlineLevel="1" x14ac:dyDescent="0.15">
      <c r="A108" s="32" t="s">
        <v>28</v>
      </c>
      <c r="B108" s="46"/>
      <c r="C108" s="46"/>
      <c r="D108" s="46"/>
      <c r="E108" s="44"/>
      <c r="F108" s="45"/>
      <c r="G108" s="46"/>
      <c r="H108" s="46"/>
      <c r="I108"/>
      <c r="J108"/>
      <c r="K108"/>
      <c r="L108"/>
    </row>
    <row r="109" spans="1:209" s="37" customFormat="1" outlineLevel="1" x14ac:dyDescent="0.15">
      <c r="A109" s="42"/>
      <c r="B109" s="46"/>
      <c r="C109" s="46"/>
      <c r="D109" s="46"/>
      <c r="E109" s="44"/>
      <c r="F109" s="45"/>
      <c r="G109" s="46"/>
      <c r="H109" s="46"/>
      <c r="I109"/>
      <c r="J109"/>
      <c r="K109"/>
      <c r="L109"/>
    </row>
    <row r="110" spans="1:209" s="5" customFormat="1" x14ac:dyDescent="0.15">
      <c r="A110" s="27" t="s">
        <v>29</v>
      </c>
      <c r="B110" s="28">
        <f>B111+B112</f>
        <v>46456</v>
      </c>
      <c r="C110" s="28">
        <f>C111+C112</f>
        <v>47257</v>
      </c>
      <c r="D110" s="29">
        <f t="shared" ref="D110:D122" si="12">B110-C110</f>
        <v>-801</v>
      </c>
      <c r="E110" s="30">
        <f t="shared" ref="E110:E122" si="13">IFERROR(B110/C110-1,0)</f>
        <v>-1.6949869860549804E-2</v>
      </c>
      <c r="F110" s="31"/>
      <c r="G110" s="28">
        <f>G111+G112</f>
        <v>80310</v>
      </c>
      <c r="H110" s="28">
        <f>H111+H112</f>
        <v>0</v>
      </c>
      <c r="I110"/>
      <c r="J110"/>
      <c r="K110"/>
      <c r="L110"/>
      <c r="M110" s="69"/>
      <c r="N110" s="69"/>
      <c r="O110" s="69"/>
      <c r="P110" s="69"/>
      <c r="Q110" s="69"/>
      <c r="R110" s="69"/>
      <c r="S110" s="69"/>
      <c r="T110" s="69"/>
      <c r="U110" s="69"/>
      <c r="V110" s="69"/>
      <c r="W110" s="69"/>
      <c r="X110" s="69"/>
      <c r="Y110" s="69"/>
      <c r="Z110" s="69"/>
      <c r="AA110" s="69"/>
      <c r="AB110" s="69"/>
      <c r="AC110" s="69"/>
      <c r="AD110" s="69"/>
      <c r="AE110" s="69"/>
      <c r="AF110" s="69"/>
      <c r="AG110" s="69"/>
      <c r="AH110" s="69"/>
      <c r="AI110" s="69"/>
      <c r="AJ110" s="69"/>
      <c r="AK110" s="69"/>
      <c r="AL110" s="69"/>
      <c r="AM110" s="69"/>
      <c r="AN110" s="69"/>
      <c r="AO110" s="69"/>
      <c r="AP110" s="69"/>
      <c r="AQ110" s="69"/>
      <c r="AR110" s="69"/>
      <c r="AS110" s="69"/>
      <c r="AT110" s="69"/>
      <c r="AU110" s="69"/>
      <c r="AV110" s="69"/>
      <c r="AW110" s="69"/>
      <c r="AX110" s="69"/>
      <c r="AY110" s="69"/>
      <c r="AZ110" s="69"/>
      <c r="BA110" s="69"/>
      <c r="BB110" s="69"/>
      <c r="BC110" s="69"/>
      <c r="BD110" s="69"/>
      <c r="BE110" s="69"/>
      <c r="BF110" s="69"/>
      <c r="BG110" s="69"/>
      <c r="BH110" s="69"/>
      <c r="BI110" s="69"/>
      <c r="BJ110" s="69"/>
      <c r="BK110" s="69"/>
      <c r="BL110" s="69"/>
      <c r="BM110" s="69"/>
      <c r="BN110" s="69"/>
      <c r="BO110" s="69"/>
      <c r="BP110" s="69"/>
      <c r="BQ110" s="69"/>
      <c r="BR110" s="69"/>
      <c r="BS110" s="69"/>
      <c r="BT110" s="69"/>
      <c r="BU110" s="69"/>
      <c r="BV110" s="69"/>
      <c r="BW110" s="69"/>
      <c r="BX110" s="69"/>
      <c r="BY110" s="69"/>
      <c r="BZ110" s="69"/>
      <c r="CA110" s="69"/>
      <c r="CB110" s="69"/>
      <c r="CC110" s="69"/>
      <c r="CD110" s="69"/>
      <c r="CE110" s="69"/>
      <c r="CF110" s="69"/>
      <c r="CG110" s="69"/>
      <c r="CH110" s="69"/>
      <c r="CI110" s="69"/>
      <c r="CJ110" s="69"/>
      <c r="CK110" s="69"/>
      <c r="CL110" s="69"/>
      <c r="CM110" s="69"/>
      <c r="CN110" s="69"/>
      <c r="CO110" s="69"/>
      <c r="CP110" s="69"/>
      <c r="CQ110" s="69"/>
      <c r="CR110" s="69"/>
      <c r="CS110" s="69"/>
      <c r="CT110" s="69"/>
      <c r="CU110" s="69"/>
      <c r="CV110" s="69"/>
      <c r="CW110" s="69"/>
      <c r="CX110" s="69"/>
      <c r="CY110" s="69"/>
      <c r="CZ110" s="69"/>
      <c r="DA110" s="69"/>
      <c r="DB110" s="69"/>
      <c r="DC110" s="69"/>
      <c r="DD110" s="69"/>
      <c r="DE110" s="69"/>
      <c r="DF110" s="69"/>
      <c r="DG110" s="69"/>
      <c r="DH110" s="69"/>
      <c r="DI110" s="69"/>
      <c r="DJ110" s="69"/>
      <c r="DK110" s="69"/>
      <c r="DL110" s="69"/>
      <c r="DM110" s="69"/>
      <c r="DN110" s="69"/>
      <c r="DO110" s="69"/>
      <c r="DP110" s="69"/>
      <c r="DQ110" s="69"/>
      <c r="DR110" s="69"/>
      <c r="DS110" s="69"/>
      <c r="DT110" s="69"/>
      <c r="DU110" s="69"/>
      <c r="DV110" s="69"/>
      <c r="DW110" s="69"/>
      <c r="DX110" s="69"/>
      <c r="DY110" s="69"/>
      <c r="DZ110" s="69"/>
      <c r="EA110" s="69"/>
      <c r="EB110" s="69"/>
      <c r="EC110" s="69"/>
      <c r="ED110" s="69"/>
      <c r="EE110" s="69"/>
      <c r="EF110" s="69"/>
      <c r="EG110" s="69"/>
      <c r="EH110" s="69"/>
      <c r="EI110" s="69"/>
      <c r="EJ110" s="69"/>
      <c r="EK110" s="69"/>
      <c r="EL110" s="69"/>
      <c r="EM110" s="69"/>
      <c r="EN110" s="69"/>
      <c r="EO110" s="69"/>
      <c r="EP110" s="69"/>
      <c r="EQ110" s="69"/>
      <c r="ER110" s="69"/>
      <c r="ES110" s="69"/>
      <c r="ET110" s="69"/>
      <c r="EU110" s="69"/>
      <c r="EV110" s="69"/>
      <c r="EW110" s="69"/>
      <c r="EX110" s="69"/>
      <c r="EY110" s="69"/>
      <c r="EZ110" s="69"/>
      <c r="FA110" s="69"/>
      <c r="FB110" s="69"/>
      <c r="FC110" s="69"/>
      <c r="FD110" s="69"/>
      <c r="FE110" s="69"/>
      <c r="FF110" s="69"/>
      <c r="FG110" s="69"/>
      <c r="FH110" s="69"/>
      <c r="FI110" s="69"/>
      <c r="FJ110" s="69"/>
      <c r="FK110" s="69"/>
      <c r="FL110" s="69"/>
      <c r="FM110" s="69"/>
      <c r="FN110" s="69"/>
      <c r="FO110" s="69"/>
      <c r="FP110" s="69"/>
      <c r="FQ110" s="69"/>
      <c r="FR110" s="69"/>
      <c r="FS110" s="69"/>
      <c r="FT110" s="69"/>
      <c r="FU110" s="69"/>
      <c r="FV110" s="69"/>
      <c r="FW110" s="69"/>
      <c r="FX110" s="69"/>
      <c r="FY110" s="69"/>
      <c r="FZ110" s="69"/>
      <c r="GA110" s="69"/>
      <c r="GB110" s="69"/>
      <c r="GC110" s="69"/>
      <c r="GD110" s="69"/>
      <c r="GE110" s="69"/>
      <c r="GF110" s="69"/>
      <c r="GG110" s="69"/>
      <c r="GH110" s="69"/>
      <c r="GI110" s="69"/>
      <c r="GJ110" s="69"/>
      <c r="GK110" s="69"/>
      <c r="GL110" s="69"/>
      <c r="GM110" s="69"/>
      <c r="GN110" s="69"/>
      <c r="GO110" s="69"/>
      <c r="GP110" s="69"/>
      <c r="GQ110" s="69"/>
      <c r="GR110" s="69"/>
      <c r="GS110" s="69"/>
      <c r="GT110" s="69"/>
      <c r="GU110" s="69"/>
      <c r="GV110" s="69"/>
      <c r="GW110" s="69"/>
      <c r="GX110" s="69"/>
      <c r="GY110" s="69"/>
      <c r="GZ110" s="69"/>
      <c r="HA110" s="69"/>
    </row>
    <row r="111" spans="1:209" s="5" customFormat="1" x14ac:dyDescent="0.15">
      <c r="A111" s="70" t="s">
        <v>9</v>
      </c>
      <c r="B111" s="28">
        <f>SUM(B113:B120)-B115</f>
        <v>29488</v>
      </c>
      <c r="C111" s="28">
        <f>SUM(C113:C120)-C115</f>
        <v>28144</v>
      </c>
      <c r="D111" s="29">
        <f t="shared" si="12"/>
        <v>1344</v>
      </c>
      <c r="E111" s="30">
        <f t="shared" si="13"/>
        <v>4.7754405912450171E-2</v>
      </c>
      <c r="F111" s="31"/>
      <c r="G111" s="28">
        <f>SUM(G113:G120)-G115</f>
        <v>49234</v>
      </c>
      <c r="H111" s="28">
        <f>SUM(H113:H120)</f>
        <v>0</v>
      </c>
      <c r="I111"/>
      <c r="J111"/>
      <c r="K111"/>
      <c r="L111"/>
      <c r="M111" s="71"/>
      <c r="N111" s="71"/>
      <c r="O111" s="71"/>
      <c r="P111" s="71"/>
      <c r="Q111" s="71"/>
      <c r="R111" s="71"/>
      <c r="S111" s="71"/>
      <c r="T111" s="71"/>
      <c r="U111" s="71"/>
      <c r="V111" s="71"/>
      <c r="W111" s="71"/>
      <c r="X111" s="71"/>
      <c r="Y111" s="71"/>
      <c r="Z111" s="71"/>
      <c r="AA111" s="71"/>
      <c r="AB111" s="71"/>
      <c r="AC111" s="71"/>
      <c r="AD111" s="71"/>
      <c r="AE111" s="71"/>
      <c r="AF111" s="71"/>
      <c r="AG111" s="71"/>
      <c r="AH111" s="71"/>
      <c r="AI111" s="71"/>
      <c r="AJ111" s="71"/>
      <c r="AK111" s="71"/>
      <c r="AL111" s="71"/>
      <c r="AM111" s="71"/>
      <c r="AN111" s="71"/>
      <c r="AO111" s="71"/>
      <c r="AP111" s="71"/>
      <c r="AQ111" s="71"/>
      <c r="AR111" s="71"/>
      <c r="AS111" s="71"/>
      <c r="AT111" s="71"/>
      <c r="AU111" s="71"/>
      <c r="AV111" s="71"/>
      <c r="AW111" s="71"/>
      <c r="AX111" s="71"/>
      <c r="AY111" s="71"/>
      <c r="AZ111" s="71"/>
      <c r="BA111" s="71"/>
      <c r="BB111" s="71"/>
      <c r="BC111" s="71"/>
      <c r="BD111" s="71"/>
      <c r="BE111" s="71"/>
      <c r="BF111" s="71"/>
      <c r="BG111" s="71"/>
      <c r="BH111" s="71"/>
      <c r="BI111" s="71"/>
      <c r="BJ111" s="71"/>
      <c r="BK111" s="71"/>
      <c r="BL111" s="71"/>
      <c r="BM111" s="71"/>
      <c r="BN111" s="71"/>
      <c r="BO111" s="71"/>
      <c r="BP111" s="71"/>
      <c r="BQ111" s="71"/>
      <c r="BR111" s="71"/>
      <c r="BS111" s="71"/>
      <c r="BT111" s="71"/>
      <c r="BU111" s="71"/>
      <c r="BV111" s="71"/>
      <c r="BW111" s="71"/>
      <c r="BX111" s="71"/>
      <c r="BY111" s="71"/>
      <c r="BZ111" s="71"/>
      <c r="CA111" s="71"/>
      <c r="CB111" s="71"/>
      <c r="CC111" s="71"/>
      <c r="CD111" s="71"/>
      <c r="CE111" s="71"/>
      <c r="CF111" s="71"/>
      <c r="CG111" s="71"/>
      <c r="CH111" s="71"/>
      <c r="CI111" s="71"/>
      <c r="CJ111" s="71"/>
      <c r="CK111" s="71"/>
      <c r="CL111" s="71"/>
      <c r="CM111" s="71"/>
      <c r="CN111" s="71"/>
      <c r="CO111" s="71"/>
      <c r="CP111" s="71"/>
      <c r="CQ111" s="71"/>
      <c r="CR111" s="71"/>
      <c r="CS111" s="71"/>
      <c r="CT111" s="71"/>
      <c r="CU111" s="71"/>
      <c r="CV111" s="71"/>
      <c r="CW111" s="71"/>
      <c r="CX111" s="71"/>
      <c r="CY111" s="71"/>
      <c r="CZ111" s="71"/>
      <c r="DA111" s="71"/>
      <c r="DB111" s="71"/>
      <c r="DC111" s="71"/>
      <c r="DD111" s="71"/>
      <c r="DE111" s="71"/>
      <c r="DF111" s="71"/>
      <c r="DG111" s="71"/>
      <c r="DH111" s="71"/>
      <c r="DI111" s="71"/>
      <c r="DJ111" s="71"/>
      <c r="DK111" s="71"/>
      <c r="DL111" s="71"/>
      <c r="DM111" s="71"/>
      <c r="DN111" s="71"/>
      <c r="DO111" s="71"/>
      <c r="DP111" s="71"/>
      <c r="DQ111" s="71"/>
      <c r="DR111" s="71"/>
      <c r="DS111" s="71"/>
      <c r="DT111" s="71"/>
      <c r="DU111" s="71"/>
      <c r="DV111" s="71"/>
      <c r="DW111" s="71"/>
      <c r="DX111" s="71"/>
      <c r="DY111" s="71"/>
      <c r="DZ111" s="71"/>
      <c r="EA111" s="71"/>
      <c r="EB111" s="71"/>
      <c r="EC111" s="71"/>
      <c r="ED111" s="71"/>
      <c r="EE111" s="71"/>
      <c r="EF111" s="71"/>
      <c r="EG111" s="71"/>
      <c r="EH111" s="71"/>
      <c r="EI111" s="71"/>
      <c r="EJ111" s="71"/>
      <c r="EK111" s="71"/>
      <c r="EL111" s="71"/>
      <c r="EM111" s="71"/>
      <c r="EN111" s="71"/>
      <c r="EO111" s="71"/>
      <c r="EP111" s="71"/>
      <c r="EQ111" s="71"/>
      <c r="ER111" s="71"/>
      <c r="ES111" s="71"/>
      <c r="ET111" s="71"/>
      <c r="EU111" s="71"/>
      <c r="EV111" s="71"/>
      <c r="EW111" s="71"/>
      <c r="EX111" s="71"/>
      <c r="EY111" s="71"/>
      <c r="EZ111" s="71"/>
      <c r="FA111" s="71"/>
      <c r="FB111" s="71"/>
      <c r="FC111" s="71"/>
      <c r="FD111" s="71"/>
      <c r="FE111" s="71"/>
      <c r="FF111" s="71"/>
      <c r="FG111" s="71"/>
      <c r="FH111" s="71"/>
      <c r="FI111" s="71"/>
      <c r="FJ111" s="71"/>
      <c r="FK111" s="71"/>
      <c r="FL111" s="71"/>
      <c r="FM111" s="71"/>
      <c r="FN111" s="71"/>
      <c r="FO111" s="71"/>
      <c r="FP111" s="71"/>
      <c r="FQ111" s="71"/>
      <c r="FR111" s="71"/>
      <c r="FS111" s="71"/>
      <c r="FT111" s="71"/>
      <c r="FU111" s="71"/>
      <c r="FV111" s="71"/>
      <c r="FW111" s="71"/>
      <c r="FX111" s="71"/>
      <c r="FY111" s="71"/>
      <c r="FZ111" s="71"/>
      <c r="GA111" s="71"/>
      <c r="GB111" s="71"/>
      <c r="GC111" s="71"/>
      <c r="GD111" s="71"/>
      <c r="GE111" s="71"/>
      <c r="GF111" s="71"/>
      <c r="GG111" s="71"/>
      <c r="GH111" s="71"/>
      <c r="GI111" s="71"/>
      <c r="GJ111" s="71"/>
      <c r="GK111" s="71"/>
      <c r="GL111" s="71"/>
      <c r="GM111" s="71"/>
      <c r="GN111" s="71"/>
      <c r="GO111" s="71"/>
      <c r="GP111" s="71"/>
      <c r="GQ111" s="71"/>
      <c r="GR111" s="71"/>
      <c r="GS111" s="71"/>
      <c r="GT111" s="71"/>
      <c r="GU111" s="71"/>
      <c r="GV111" s="71"/>
      <c r="GW111" s="71"/>
      <c r="GX111" s="71"/>
      <c r="GY111" s="71"/>
      <c r="GZ111" s="71"/>
      <c r="HA111" s="71"/>
    </row>
    <row r="112" spans="1:209" s="5" customFormat="1" x14ac:dyDescent="0.15">
      <c r="A112" s="70" t="s">
        <v>10</v>
      </c>
      <c r="B112" s="28">
        <f>B122+B121</f>
        <v>16968</v>
      </c>
      <c r="C112" s="28">
        <f>C122+C121</f>
        <v>19113</v>
      </c>
      <c r="D112" s="29">
        <f t="shared" si="12"/>
        <v>-2145</v>
      </c>
      <c r="E112" s="30">
        <f t="shared" si="13"/>
        <v>-0.11222727986187409</v>
      </c>
      <c r="F112" s="31"/>
      <c r="G112" s="28">
        <f>G122+G121</f>
        <v>31076</v>
      </c>
      <c r="H112" s="28">
        <f>H122+H121</f>
        <v>0</v>
      </c>
      <c r="I112"/>
      <c r="J112"/>
      <c r="K112"/>
      <c r="L112"/>
      <c r="M112" s="71"/>
      <c r="N112" s="71"/>
      <c r="O112" s="71"/>
      <c r="P112" s="71"/>
      <c r="Q112" s="71"/>
      <c r="R112" s="71"/>
      <c r="S112" s="71"/>
      <c r="T112" s="71"/>
      <c r="U112" s="71"/>
      <c r="V112" s="71"/>
      <c r="W112" s="71"/>
      <c r="X112" s="71"/>
      <c r="Y112" s="71"/>
      <c r="Z112" s="71"/>
      <c r="AA112" s="71"/>
      <c r="AB112" s="71"/>
      <c r="AC112" s="71"/>
      <c r="AD112" s="71"/>
      <c r="AE112" s="71"/>
      <c r="AF112" s="71"/>
      <c r="AG112" s="71"/>
      <c r="AH112" s="71"/>
      <c r="AI112" s="71"/>
      <c r="AJ112" s="71"/>
      <c r="AK112" s="71"/>
      <c r="AL112" s="71"/>
      <c r="AM112" s="71"/>
      <c r="AN112" s="71"/>
      <c r="AO112" s="71"/>
      <c r="AP112" s="71"/>
      <c r="AQ112" s="71"/>
      <c r="AR112" s="71"/>
      <c r="AS112" s="71"/>
      <c r="AT112" s="71"/>
      <c r="AU112" s="71"/>
      <c r="AV112" s="71"/>
      <c r="AW112" s="71"/>
      <c r="AX112" s="71"/>
      <c r="AY112" s="71"/>
      <c r="AZ112" s="71"/>
      <c r="BA112" s="71"/>
      <c r="BB112" s="71"/>
      <c r="BC112" s="71"/>
      <c r="BD112" s="71"/>
      <c r="BE112" s="71"/>
      <c r="BF112" s="71"/>
      <c r="BG112" s="71"/>
      <c r="BH112" s="71"/>
      <c r="BI112" s="71"/>
      <c r="BJ112" s="71"/>
      <c r="BK112" s="71"/>
      <c r="BL112" s="71"/>
      <c r="BM112" s="71"/>
      <c r="BN112" s="71"/>
      <c r="BO112" s="71"/>
      <c r="BP112" s="71"/>
      <c r="BQ112" s="71"/>
      <c r="BR112" s="71"/>
      <c r="BS112" s="71"/>
      <c r="BT112" s="71"/>
      <c r="BU112" s="71"/>
      <c r="BV112" s="71"/>
      <c r="BW112" s="71"/>
      <c r="BX112" s="71"/>
      <c r="BY112" s="71"/>
      <c r="BZ112" s="71"/>
      <c r="CA112" s="71"/>
      <c r="CB112" s="71"/>
      <c r="CC112" s="71"/>
      <c r="CD112" s="71"/>
      <c r="CE112" s="71"/>
      <c r="CF112" s="71"/>
      <c r="CG112" s="71"/>
      <c r="CH112" s="71"/>
      <c r="CI112" s="71"/>
      <c r="CJ112" s="71"/>
      <c r="CK112" s="71"/>
      <c r="CL112" s="71"/>
      <c r="CM112" s="71"/>
      <c r="CN112" s="71"/>
      <c r="CO112" s="71"/>
      <c r="CP112" s="71"/>
      <c r="CQ112" s="71"/>
      <c r="CR112" s="71"/>
      <c r="CS112" s="71"/>
      <c r="CT112" s="71"/>
      <c r="CU112" s="71"/>
      <c r="CV112" s="71"/>
      <c r="CW112" s="71"/>
      <c r="CX112" s="71"/>
      <c r="CY112" s="71"/>
      <c r="CZ112" s="71"/>
      <c r="DA112" s="71"/>
      <c r="DB112" s="71"/>
      <c r="DC112" s="71"/>
      <c r="DD112" s="71"/>
      <c r="DE112" s="71"/>
      <c r="DF112" s="71"/>
      <c r="DG112" s="71"/>
      <c r="DH112" s="71"/>
      <c r="DI112" s="71"/>
      <c r="DJ112" s="71"/>
      <c r="DK112" s="71"/>
      <c r="DL112" s="71"/>
      <c r="DM112" s="71"/>
      <c r="DN112" s="71"/>
      <c r="DO112" s="71"/>
      <c r="DP112" s="71"/>
      <c r="DQ112" s="71"/>
      <c r="DR112" s="71"/>
      <c r="DS112" s="71"/>
      <c r="DT112" s="71"/>
      <c r="DU112" s="71"/>
      <c r="DV112" s="71"/>
      <c r="DW112" s="71"/>
      <c r="DX112" s="71"/>
      <c r="DY112" s="71"/>
      <c r="DZ112" s="71"/>
      <c r="EA112" s="71"/>
      <c r="EB112" s="71"/>
      <c r="EC112" s="71"/>
      <c r="ED112" s="71"/>
      <c r="EE112" s="71"/>
      <c r="EF112" s="71"/>
      <c r="EG112" s="71"/>
      <c r="EH112" s="71"/>
      <c r="EI112" s="71"/>
      <c r="EJ112" s="71"/>
      <c r="EK112" s="71"/>
      <c r="EL112" s="71"/>
      <c r="EM112" s="71"/>
      <c r="EN112" s="71"/>
      <c r="EO112" s="71"/>
      <c r="EP112" s="71"/>
      <c r="EQ112" s="71"/>
      <c r="ER112" s="71"/>
      <c r="ES112" s="71"/>
      <c r="ET112" s="71"/>
      <c r="EU112" s="71"/>
      <c r="EV112" s="71"/>
      <c r="EW112" s="71"/>
      <c r="EX112" s="71"/>
      <c r="EY112" s="71"/>
      <c r="EZ112" s="71"/>
      <c r="FA112" s="71"/>
      <c r="FB112" s="71"/>
      <c r="FC112" s="71"/>
      <c r="FD112" s="71"/>
      <c r="FE112" s="71"/>
      <c r="FF112" s="71"/>
      <c r="FG112" s="71"/>
      <c r="FH112" s="71"/>
      <c r="FI112" s="71"/>
      <c r="FJ112" s="71"/>
      <c r="FK112" s="71"/>
      <c r="FL112" s="71"/>
      <c r="FM112" s="71"/>
      <c r="FN112" s="71"/>
      <c r="FO112" s="71"/>
      <c r="FP112" s="71"/>
      <c r="FQ112" s="71"/>
      <c r="FR112" s="71"/>
      <c r="FS112" s="71"/>
      <c r="FT112" s="71"/>
      <c r="FU112" s="71"/>
      <c r="FV112" s="71"/>
      <c r="FW112" s="71"/>
      <c r="FX112" s="71"/>
      <c r="FY112" s="71"/>
      <c r="FZ112" s="71"/>
      <c r="GA112" s="71"/>
      <c r="GB112" s="71"/>
      <c r="GC112" s="71"/>
      <c r="GD112" s="71"/>
      <c r="GE112" s="71"/>
      <c r="GF112" s="71"/>
      <c r="GG112" s="71"/>
      <c r="GH112" s="71"/>
      <c r="GI112" s="71"/>
      <c r="GJ112" s="71"/>
      <c r="GK112" s="71"/>
      <c r="GL112" s="71"/>
      <c r="GM112" s="71"/>
      <c r="GN112" s="71"/>
      <c r="GO112" s="71"/>
      <c r="GP112" s="71"/>
      <c r="GQ112" s="71"/>
      <c r="GR112" s="71"/>
      <c r="GS112" s="71"/>
      <c r="GT112" s="71"/>
      <c r="GU112" s="71"/>
      <c r="GV112" s="71"/>
      <c r="GW112" s="71"/>
      <c r="GX112" s="71"/>
      <c r="GY112" s="71"/>
      <c r="GZ112" s="71"/>
      <c r="HA112" s="71"/>
    </row>
    <row r="113" spans="1:209" s="5" customFormat="1" x14ac:dyDescent="0.15">
      <c r="A113" s="72" t="s">
        <v>11</v>
      </c>
      <c r="B113" s="73">
        <v>10103</v>
      </c>
      <c r="C113" s="73">
        <v>9448</v>
      </c>
      <c r="D113" s="73">
        <f t="shared" si="12"/>
        <v>655</v>
      </c>
      <c r="E113" s="35">
        <f t="shared" si="13"/>
        <v>6.932684165961045E-2</v>
      </c>
      <c r="F113" s="41"/>
      <c r="G113" s="73">
        <v>16615</v>
      </c>
      <c r="H113" s="73">
        <v>0</v>
      </c>
      <c r="I113"/>
      <c r="J113"/>
      <c r="K113"/>
      <c r="L113"/>
      <c r="M113" s="74"/>
      <c r="N113" s="74"/>
      <c r="O113" s="74"/>
      <c r="P113" s="74"/>
      <c r="Q113" s="74"/>
      <c r="R113" s="74"/>
      <c r="S113" s="74"/>
      <c r="T113" s="74"/>
      <c r="U113" s="74"/>
      <c r="V113" s="74"/>
      <c r="W113" s="74"/>
      <c r="X113" s="74"/>
      <c r="Y113" s="74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  <c r="AM113" s="74"/>
      <c r="AN113" s="74"/>
      <c r="AO113" s="74"/>
      <c r="AP113" s="74"/>
      <c r="AQ113" s="74"/>
      <c r="AR113" s="74"/>
      <c r="AS113" s="74"/>
      <c r="AT113" s="74"/>
      <c r="AU113" s="74"/>
      <c r="AV113" s="74"/>
      <c r="AW113" s="74"/>
      <c r="AX113" s="74"/>
      <c r="AY113" s="74"/>
      <c r="AZ113" s="74"/>
      <c r="BA113" s="74"/>
      <c r="BB113" s="74"/>
      <c r="BC113" s="75"/>
      <c r="BD113" s="75"/>
      <c r="BE113" s="75"/>
      <c r="BF113" s="75"/>
      <c r="BG113" s="75"/>
      <c r="BH113" s="75"/>
      <c r="BI113" s="75"/>
      <c r="BJ113" s="75"/>
      <c r="BK113" s="75"/>
      <c r="BL113" s="75"/>
      <c r="BM113" s="75"/>
      <c r="BN113" s="75"/>
      <c r="BO113" s="75"/>
      <c r="BP113" s="75"/>
      <c r="BQ113" s="75"/>
      <c r="BR113" s="75"/>
      <c r="BS113" s="75"/>
      <c r="BT113" s="75"/>
      <c r="BU113" s="75"/>
      <c r="BV113" s="75"/>
      <c r="BW113" s="75"/>
      <c r="BX113" s="75"/>
      <c r="BY113" s="75"/>
      <c r="BZ113" s="75"/>
      <c r="CA113" s="75"/>
      <c r="CB113" s="75"/>
      <c r="CC113" s="75"/>
      <c r="CD113" s="75"/>
      <c r="CE113" s="75"/>
      <c r="CF113" s="75"/>
      <c r="CG113" s="75"/>
      <c r="CH113" s="75"/>
      <c r="CI113" s="75"/>
      <c r="CJ113" s="75"/>
      <c r="CK113" s="75"/>
      <c r="CL113" s="75"/>
      <c r="CM113" s="75"/>
      <c r="CN113" s="75"/>
      <c r="CO113" s="75"/>
      <c r="CP113" s="75"/>
      <c r="CQ113" s="75"/>
      <c r="CR113" s="75"/>
      <c r="CS113" s="75"/>
      <c r="CT113" s="75"/>
      <c r="CU113" s="75"/>
      <c r="CV113" s="75"/>
      <c r="CW113" s="75"/>
      <c r="CX113" s="75"/>
      <c r="CY113" s="75"/>
      <c r="CZ113" s="75"/>
      <c r="DA113" s="75"/>
      <c r="DB113" s="75"/>
      <c r="DC113" s="75"/>
      <c r="DD113" s="75"/>
      <c r="DE113" s="75"/>
      <c r="DF113" s="75"/>
      <c r="DG113" s="75"/>
      <c r="DH113" s="75"/>
      <c r="DI113" s="75"/>
      <c r="DJ113" s="75"/>
      <c r="DK113" s="75"/>
      <c r="DL113" s="75"/>
      <c r="DM113" s="75"/>
      <c r="DN113" s="75"/>
      <c r="DO113" s="75"/>
      <c r="DP113" s="75"/>
      <c r="DQ113" s="75"/>
      <c r="DR113" s="75"/>
      <c r="DS113" s="75"/>
      <c r="DT113" s="75"/>
      <c r="DU113" s="75"/>
      <c r="DV113" s="75"/>
      <c r="DW113" s="75"/>
      <c r="DX113" s="75"/>
      <c r="DY113" s="75"/>
      <c r="DZ113" s="75"/>
      <c r="EA113" s="75"/>
      <c r="EB113" s="75"/>
      <c r="EC113" s="75"/>
      <c r="ED113" s="75"/>
      <c r="EE113" s="75"/>
      <c r="EF113" s="75"/>
      <c r="EG113" s="75"/>
      <c r="EH113" s="75"/>
      <c r="EI113" s="75"/>
      <c r="EJ113" s="75"/>
      <c r="EK113" s="75"/>
      <c r="EL113" s="75"/>
      <c r="EM113" s="75"/>
      <c r="EN113" s="75"/>
      <c r="EO113" s="75"/>
      <c r="EP113" s="75"/>
      <c r="EQ113" s="75"/>
      <c r="ER113" s="75"/>
      <c r="ES113" s="75"/>
      <c r="ET113" s="75"/>
      <c r="EU113" s="75"/>
      <c r="EV113" s="75"/>
      <c r="EW113" s="75"/>
      <c r="EX113" s="75"/>
      <c r="EY113" s="75"/>
      <c r="EZ113" s="75"/>
      <c r="FA113" s="75"/>
      <c r="FB113" s="75"/>
      <c r="FC113" s="75"/>
      <c r="FD113" s="75"/>
      <c r="FE113" s="75"/>
      <c r="FF113" s="75"/>
      <c r="FG113" s="75"/>
      <c r="FH113" s="75"/>
      <c r="FI113" s="75"/>
      <c r="FJ113" s="75"/>
      <c r="FK113" s="75"/>
      <c r="FL113" s="75"/>
      <c r="FM113" s="75"/>
      <c r="FN113" s="75"/>
      <c r="FO113" s="75"/>
      <c r="FP113" s="75"/>
      <c r="FQ113" s="75"/>
      <c r="FR113" s="75"/>
      <c r="FS113" s="75"/>
      <c r="FT113" s="75"/>
      <c r="FU113" s="75"/>
      <c r="FV113" s="75"/>
      <c r="FW113" s="75"/>
      <c r="FX113" s="75"/>
      <c r="FY113" s="75"/>
      <c r="FZ113" s="75"/>
      <c r="GA113" s="75"/>
      <c r="GB113" s="75"/>
      <c r="GC113" s="75"/>
      <c r="GD113" s="75"/>
      <c r="GE113" s="75"/>
      <c r="GF113" s="75"/>
      <c r="GG113" s="75"/>
      <c r="GH113" s="75"/>
      <c r="GI113" s="75"/>
      <c r="GJ113" s="75"/>
      <c r="GK113" s="75"/>
      <c r="GL113" s="75"/>
      <c r="GM113" s="75"/>
      <c r="GN113" s="75"/>
      <c r="GO113" s="75"/>
      <c r="GP113" s="75"/>
      <c r="GQ113" s="75"/>
      <c r="GR113" s="75"/>
      <c r="GS113" s="75"/>
      <c r="GT113" s="75"/>
      <c r="GU113" s="75"/>
      <c r="GV113" s="75"/>
      <c r="GW113" s="75"/>
      <c r="GX113" s="75"/>
      <c r="GY113" s="75"/>
      <c r="GZ113" s="75"/>
      <c r="HA113" s="75"/>
    </row>
    <row r="114" spans="1:209" s="5" customFormat="1" x14ac:dyDescent="0.15">
      <c r="A114" s="72" t="s">
        <v>12</v>
      </c>
      <c r="B114" s="73">
        <v>3029</v>
      </c>
      <c r="C114" s="73">
        <v>2653</v>
      </c>
      <c r="D114" s="73">
        <f t="shared" si="12"/>
        <v>376</v>
      </c>
      <c r="E114" s="35">
        <f t="shared" si="13"/>
        <v>0.14172634753109681</v>
      </c>
      <c r="F114" s="41"/>
      <c r="G114" s="73">
        <v>4721</v>
      </c>
      <c r="H114" s="73">
        <v>0</v>
      </c>
      <c r="I114"/>
      <c r="J114"/>
      <c r="K114"/>
      <c r="L114"/>
      <c r="M114" s="74"/>
      <c r="N114" s="74"/>
      <c r="O114" s="74"/>
      <c r="P114" s="74"/>
      <c r="Q114" s="74"/>
      <c r="R114" s="74"/>
      <c r="S114" s="74"/>
      <c r="T114" s="74"/>
      <c r="U114" s="74"/>
      <c r="V114" s="74"/>
      <c r="W114" s="74"/>
      <c r="X114" s="74"/>
      <c r="Y114" s="74"/>
      <c r="Z114" s="74"/>
      <c r="AA114" s="74"/>
      <c r="AB114" s="74"/>
      <c r="AC114" s="74"/>
      <c r="AD114" s="74"/>
      <c r="AE114" s="74"/>
      <c r="AF114" s="74"/>
      <c r="AG114" s="74"/>
      <c r="AH114" s="74"/>
      <c r="AI114" s="74"/>
      <c r="AJ114" s="74"/>
      <c r="AK114" s="74"/>
      <c r="AL114" s="74"/>
      <c r="AM114" s="74"/>
      <c r="AN114" s="74"/>
      <c r="AO114" s="74"/>
      <c r="AP114" s="74"/>
      <c r="AQ114" s="74"/>
      <c r="AR114" s="74"/>
      <c r="AS114" s="74"/>
      <c r="AT114" s="74"/>
      <c r="AU114" s="74"/>
      <c r="AV114" s="74"/>
      <c r="AW114" s="74"/>
      <c r="AX114" s="74"/>
      <c r="AY114" s="74"/>
      <c r="AZ114" s="74"/>
      <c r="BA114" s="74"/>
      <c r="BB114" s="74"/>
      <c r="BC114" s="75"/>
      <c r="BD114" s="75"/>
      <c r="BE114" s="75"/>
      <c r="BF114" s="75"/>
      <c r="BG114" s="75"/>
      <c r="BH114" s="75"/>
      <c r="BI114" s="75"/>
      <c r="BJ114" s="75"/>
      <c r="BK114" s="75"/>
      <c r="BL114" s="75"/>
      <c r="BM114" s="75"/>
      <c r="BN114" s="75"/>
      <c r="BO114" s="75"/>
      <c r="BP114" s="75"/>
      <c r="BQ114" s="75"/>
      <c r="BR114" s="75"/>
      <c r="BS114" s="75"/>
      <c r="BT114" s="75"/>
      <c r="BU114" s="75"/>
      <c r="BV114" s="75"/>
      <c r="BW114" s="75"/>
      <c r="BX114" s="75"/>
      <c r="BY114" s="75"/>
      <c r="BZ114" s="75"/>
      <c r="CA114" s="75"/>
      <c r="CB114" s="75"/>
      <c r="CC114" s="75"/>
      <c r="CD114" s="75"/>
      <c r="CE114" s="75"/>
      <c r="CF114" s="75"/>
      <c r="CG114" s="75"/>
      <c r="CH114" s="75"/>
      <c r="CI114" s="75"/>
      <c r="CJ114" s="75"/>
      <c r="CK114" s="75"/>
      <c r="CL114" s="75"/>
      <c r="CM114" s="75"/>
      <c r="CN114" s="75"/>
      <c r="CO114" s="75"/>
      <c r="CP114" s="75"/>
      <c r="CQ114" s="75"/>
      <c r="CR114" s="75"/>
      <c r="CS114" s="75"/>
      <c r="CT114" s="75"/>
      <c r="CU114" s="75"/>
      <c r="CV114" s="75"/>
      <c r="CW114" s="75"/>
      <c r="CX114" s="75"/>
      <c r="CY114" s="75"/>
      <c r="CZ114" s="75"/>
      <c r="DA114" s="75"/>
      <c r="DB114" s="75"/>
      <c r="DC114" s="75"/>
      <c r="DD114" s="75"/>
      <c r="DE114" s="75"/>
      <c r="DF114" s="75"/>
      <c r="DG114" s="75"/>
      <c r="DH114" s="75"/>
      <c r="DI114" s="75"/>
      <c r="DJ114" s="75"/>
      <c r="DK114" s="75"/>
      <c r="DL114" s="75"/>
      <c r="DM114" s="75"/>
      <c r="DN114" s="75"/>
      <c r="DO114" s="75"/>
      <c r="DP114" s="75"/>
      <c r="DQ114" s="75"/>
      <c r="DR114" s="75"/>
      <c r="DS114" s="75"/>
      <c r="DT114" s="75"/>
      <c r="DU114" s="75"/>
      <c r="DV114" s="75"/>
      <c r="DW114" s="75"/>
      <c r="DX114" s="75"/>
      <c r="DY114" s="75"/>
      <c r="DZ114" s="75"/>
      <c r="EA114" s="75"/>
      <c r="EB114" s="75"/>
      <c r="EC114" s="75"/>
      <c r="ED114" s="75"/>
      <c r="EE114" s="75"/>
      <c r="EF114" s="75"/>
      <c r="EG114" s="75"/>
      <c r="EH114" s="75"/>
      <c r="EI114" s="75"/>
      <c r="EJ114" s="75"/>
      <c r="EK114" s="75"/>
      <c r="EL114" s="75"/>
      <c r="EM114" s="75"/>
      <c r="EN114" s="75"/>
      <c r="EO114" s="75"/>
      <c r="EP114" s="75"/>
      <c r="EQ114" s="75"/>
      <c r="ER114" s="75"/>
      <c r="ES114" s="75"/>
      <c r="ET114" s="75"/>
      <c r="EU114" s="75"/>
      <c r="EV114" s="75"/>
      <c r="EW114" s="75"/>
      <c r="EX114" s="75"/>
      <c r="EY114" s="75"/>
      <c r="EZ114" s="75"/>
      <c r="FA114" s="75"/>
      <c r="FB114" s="75"/>
      <c r="FC114" s="75"/>
      <c r="FD114" s="75"/>
      <c r="FE114" s="75"/>
      <c r="FF114" s="75"/>
      <c r="FG114" s="75"/>
      <c r="FH114" s="75"/>
      <c r="FI114" s="75"/>
      <c r="FJ114" s="75"/>
      <c r="FK114" s="75"/>
      <c r="FL114" s="75"/>
      <c r="FM114" s="75"/>
      <c r="FN114" s="75"/>
      <c r="FO114" s="75"/>
      <c r="FP114" s="75"/>
      <c r="FQ114" s="75"/>
      <c r="FR114" s="75"/>
      <c r="FS114" s="75"/>
      <c r="FT114" s="75"/>
      <c r="FU114" s="75"/>
      <c r="FV114" s="75"/>
      <c r="FW114" s="75"/>
      <c r="FX114" s="75"/>
      <c r="FY114" s="75"/>
      <c r="FZ114" s="75"/>
      <c r="GA114" s="75"/>
      <c r="GB114" s="75"/>
      <c r="GC114" s="75"/>
      <c r="GD114" s="75"/>
      <c r="GE114" s="75"/>
      <c r="GF114" s="75"/>
      <c r="GG114" s="75"/>
      <c r="GH114" s="75"/>
      <c r="GI114" s="75"/>
      <c r="GJ114" s="75"/>
      <c r="GK114" s="75"/>
      <c r="GL114" s="75"/>
      <c r="GM114" s="75"/>
      <c r="GN114" s="75"/>
      <c r="GO114" s="75"/>
      <c r="GP114" s="75"/>
      <c r="GQ114" s="75"/>
      <c r="GR114" s="75"/>
      <c r="GS114" s="75"/>
      <c r="GT114" s="75"/>
      <c r="GU114" s="75"/>
      <c r="GV114" s="75"/>
      <c r="GW114" s="75"/>
      <c r="GX114" s="75"/>
      <c r="GY114" s="75"/>
      <c r="GZ114" s="75"/>
      <c r="HA114" s="75"/>
    </row>
    <row r="115" spans="1:209" s="5" customFormat="1" x14ac:dyDescent="0.15">
      <c r="A115" s="72" t="s">
        <v>13</v>
      </c>
      <c r="B115" s="73">
        <v>13742</v>
      </c>
      <c r="C115" s="73">
        <v>13361</v>
      </c>
      <c r="D115" s="73">
        <f t="shared" si="12"/>
        <v>381</v>
      </c>
      <c r="E115" s="35">
        <f t="shared" si="13"/>
        <v>2.8515829653469105E-2</v>
      </c>
      <c r="F115" s="41"/>
      <c r="G115" s="73">
        <v>23234</v>
      </c>
      <c r="H115" s="73">
        <v>0</v>
      </c>
      <c r="I115"/>
      <c r="J115"/>
      <c r="K115"/>
      <c r="L115"/>
      <c r="M115" s="74"/>
      <c r="N115" s="74"/>
      <c r="O115" s="74"/>
      <c r="P115" s="74"/>
      <c r="Q115" s="74"/>
      <c r="R115" s="74"/>
      <c r="S115" s="74"/>
      <c r="T115" s="74"/>
      <c r="U115" s="74"/>
      <c r="V115" s="74"/>
      <c r="W115" s="74"/>
      <c r="X115" s="74"/>
      <c r="Y115" s="74"/>
      <c r="Z115" s="74"/>
      <c r="AA115" s="74"/>
      <c r="AB115" s="74"/>
      <c r="AC115" s="74"/>
      <c r="AD115" s="74"/>
      <c r="AE115" s="74"/>
      <c r="AF115" s="74"/>
      <c r="AG115" s="74"/>
      <c r="AH115" s="74"/>
      <c r="AI115" s="74"/>
      <c r="AJ115" s="74"/>
      <c r="AK115" s="74"/>
      <c r="AL115" s="74"/>
      <c r="AM115" s="74"/>
      <c r="AN115" s="74"/>
      <c r="AO115" s="74"/>
      <c r="AP115" s="74"/>
      <c r="AQ115" s="74"/>
      <c r="AR115" s="74"/>
      <c r="AS115" s="74"/>
      <c r="AT115" s="74"/>
      <c r="AU115" s="74"/>
      <c r="AV115" s="74"/>
      <c r="AW115" s="74"/>
      <c r="AX115" s="74"/>
      <c r="AY115" s="74"/>
      <c r="AZ115" s="74"/>
      <c r="BA115" s="74"/>
      <c r="BB115" s="74"/>
      <c r="BC115" s="75"/>
      <c r="BD115" s="75"/>
      <c r="BE115" s="75"/>
      <c r="BF115" s="75"/>
      <c r="BG115" s="75"/>
      <c r="BH115" s="75"/>
      <c r="BI115" s="75"/>
      <c r="BJ115" s="75"/>
      <c r="BK115" s="75"/>
      <c r="BL115" s="75"/>
      <c r="BM115" s="75"/>
      <c r="BN115" s="75"/>
      <c r="BO115" s="75"/>
      <c r="BP115" s="75"/>
      <c r="BQ115" s="75"/>
      <c r="BR115" s="75"/>
      <c r="BS115" s="75"/>
      <c r="BT115" s="75"/>
      <c r="BU115" s="75"/>
      <c r="BV115" s="75"/>
      <c r="BW115" s="75"/>
      <c r="BX115" s="75"/>
      <c r="BY115" s="75"/>
      <c r="BZ115" s="75"/>
      <c r="CA115" s="75"/>
      <c r="CB115" s="75"/>
      <c r="CC115" s="75"/>
      <c r="CD115" s="75"/>
      <c r="CE115" s="75"/>
      <c r="CF115" s="75"/>
      <c r="CG115" s="75"/>
      <c r="CH115" s="75"/>
      <c r="CI115" s="75"/>
      <c r="CJ115" s="75"/>
      <c r="CK115" s="75"/>
      <c r="CL115" s="75"/>
      <c r="CM115" s="75"/>
      <c r="CN115" s="75"/>
      <c r="CO115" s="75"/>
      <c r="CP115" s="75"/>
      <c r="CQ115" s="75"/>
      <c r="CR115" s="75"/>
      <c r="CS115" s="75"/>
      <c r="CT115" s="75"/>
      <c r="CU115" s="75"/>
      <c r="CV115" s="75"/>
      <c r="CW115" s="75"/>
      <c r="CX115" s="75"/>
      <c r="CY115" s="75"/>
      <c r="CZ115" s="75"/>
      <c r="DA115" s="75"/>
      <c r="DB115" s="75"/>
      <c r="DC115" s="75"/>
      <c r="DD115" s="75"/>
      <c r="DE115" s="75"/>
      <c r="DF115" s="75"/>
      <c r="DG115" s="75"/>
      <c r="DH115" s="75"/>
      <c r="DI115" s="75"/>
      <c r="DJ115" s="75"/>
      <c r="DK115" s="75"/>
      <c r="DL115" s="75"/>
      <c r="DM115" s="75"/>
      <c r="DN115" s="75"/>
      <c r="DO115" s="75"/>
      <c r="DP115" s="75"/>
      <c r="DQ115" s="75"/>
      <c r="DR115" s="75"/>
      <c r="DS115" s="75"/>
      <c r="DT115" s="75"/>
      <c r="DU115" s="75"/>
      <c r="DV115" s="75"/>
      <c r="DW115" s="75"/>
      <c r="DX115" s="75"/>
      <c r="DY115" s="75"/>
      <c r="DZ115" s="75"/>
      <c r="EA115" s="75"/>
      <c r="EB115" s="75"/>
      <c r="EC115" s="75"/>
      <c r="ED115" s="75"/>
      <c r="EE115" s="75"/>
      <c r="EF115" s="75"/>
      <c r="EG115" s="75"/>
      <c r="EH115" s="75"/>
      <c r="EI115" s="75"/>
      <c r="EJ115" s="75"/>
      <c r="EK115" s="75"/>
      <c r="EL115" s="75"/>
      <c r="EM115" s="75"/>
      <c r="EN115" s="75"/>
      <c r="EO115" s="75"/>
      <c r="EP115" s="75"/>
      <c r="EQ115" s="75"/>
      <c r="ER115" s="75"/>
      <c r="ES115" s="75"/>
      <c r="ET115" s="75"/>
      <c r="EU115" s="75"/>
      <c r="EV115" s="75"/>
      <c r="EW115" s="75"/>
      <c r="EX115" s="75"/>
      <c r="EY115" s="75"/>
      <c r="EZ115" s="75"/>
      <c r="FA115" s="75"/>
      <c r="FB115" s="75"/>
      <c r="FC115" s="75"/>
      <c r="FD115" s="75"/>
      <c r="FE115" s="75"/>
      <c r="FF115" s="75"/>
      <c r="FG115" s="75"/>
      <c r="FH115" s="75"/>
      <c r="FI115" s="75"/>
      <c r="FJ115" s="75"/>
      <c r="FK115" s="75"/>
      <c r="FL115" s="75"/>
      <c r="FM115" s="75"/>
      <c r="FN115" s="75"/>
      <c r="FO115" s="75"/>
      <c r="FP115" s="75"/>
      <c r="FQ115" s="75"/>
      <c r="FR115" s="75"/>
      <c r="FS115" s="75"/>
      <c r="FT115" s="75"/>
      <c r="FU115" s="75"/>
      <c r="FV115" s="75"/>
      <c r="FW115" s="75"/>
      <c r="FX115" s="75"/>
      <c r="FY115" s="75"/>
      <c r="FZ115" s="75"/>
      <c r="GA115" s="75"/>
      <c r="GB115" s="75"/>
      <c r="GC115" s="75"/>
      <c r="GD115" s="75"/>
      <c r="GE115" s="75"/>
      <c r="GF115" s="75"/>
      <c r="GG115" s="75"/>
      <c r="GH115" s="75"/>
      <c r="GI115" s="75"/>
      <c r="GJ115" s="75"/>
      <c r="GK115" s="75"/>
      <c r="GL115" s="75"/>
      <c r="GM115" s="75"/>
      <c r="GN115" s="75"/>
      <c r="GO115" s="75"/>
      <c r="GP115" s="75"/>
      <c r="GQ115" s="75"/>
      <c r="GR115" s="75"/>
      <c r="GS115" s="75"/>
      <c r="GT115" s="75"/>
      <c r="GU115" s="75"/>
      <c r="GV115" s="75"/>
      <c r="GW115" s="75"/>
      <c r="GX115" s="75"/>
      <c r="GY115" s="75"/>
      <c r="GZ115" s="75"/>
      <c r="HA115" s="75"/>
    </row>
    <row r="116" spans="1:209" s="5" customFormat="1" x14ac:dyDescent="0.15">
      <c r="A116" s="39" t="s">
        <v>14</v>
      </c>
      <c r="B116" s="73">
        <v>11959</v>
      </c>
      <c r="C116" s="73">
        <v>11595</v>
      </c>
      <c r="D116" s="73">
        <f t="shared" si="12"/>
        <v>364</v>
      </c>
      <c r="E116" s="35">
        <f t="shared" si="13"/>
        <v>3.1392841742130306E-2</v>
      </c>
      <c r="F116" s="41"/>
      <c r="G116" s="73">
        <v>20140</v>
      </c>
      <c r="H116" s="73"/>
      <c r="I116"/>
      <c r="J116"/>
      <c r="K116"/>
      <c r="L116"/>
      <c r="M116" s="74"/>
      <c r="N116" s="74"/>
      <c r="O116" s="74"/>
      <c r="P116" s="74"/>
      <c r="Q116" s="74"/>
      <c r="R116" s="74"/>
      <c r="S116" s="74"/>
      <c r="T116" s="74"/>
      <c r="U116" s="74"/>
      <c r="V116" s="74"/>
      <c r="W116" s="74"/>
      <c r="X116" s="74"/>
      <c r="Y116" s="74"/>
      <c r="Z116" s="74"/>
      <c r="AA116" s="74"/>
      <c r="AB116" s="74"/>
      <c r="AC116" s="74"/>
      <c r="AD116" s="74"/>
      <c r="AE116" s="74"/>
      <c r="AF116" s="74"/>
      <c r="AG116" s="74"/>
      <c r="AH116" s="74"/>
      <c r="AI116" s="74"/>
      <c r="AJ116" s="74"/>
      <c r="AK116" s="74"/>
      <c r="AL116" s="74"/>
      <c r="AM116" s="74"/>
      <c r="AN116" s="74"/>
      <c r="AO116" s="74"/>
      <c r="AP116" s="74"/>
      <c r="AQ116" s="74"/>
      <c r="AR116" s="74"/>
      <c r="AS116" s="74"/>
      <c r="AT116" s="74"/>
      <c r="AU116" s="74"/>
      <c r="AV116" s="74"/>
      <c r="AW116" s="74"/>
      <c r="AX116" s="74"/>
      <c r="AY116" s="74"/>
      <c r="AZ116" s="74"/>
      <c r="BA116" s="74"/>
      <c r="BB116" s="74"/>
      <c r="BC116" s="75"/>
      <c r="BD116" s="75"/>
      <c r="BE116" s="75"/>
      <c r="BF116" s="75"/>
      <c r="BG116" s="75"/>
      <c r="BH116" s="75"/>
      <c r="BI116" s="75"/>
      <c r="BJ116" s="75"/>
      <c r="BK116" s="75"/>
      <c r="BL116" s="75"/>
      <c r="BM116" s="75"/>
      <c r="BN116" s="75"/>
      <c r="BO116" s="75"/>
      <c r="BP116" s="75"/>
      <c r="BQ116" s="75"/>
      <c r="BR116" s="75"/>
      <c r="BS116" s="75"/>
      <c r="BT116" s="75"/>
      <c r="BU116" s="75"/>
      <c r="BV116" s="75"/>
      <c r="BW116" s="75"/>
      <c r="BX116" s="75"/>
      <c r="BY116" s="75"/>
      <c r="BZ116" s="75"/>
      <c r="CA116" s="75"/>
      <c r="CB116" s="75"/>
      <c r="CC116" s="75"/>
      <c r="CD116" s="75"/>
      <c r="CE116" s="75"/>
      <c r="CF116" s="75"/>
      <c r="CG116" s="75"/>
      <c r="CH116" s="75"/>
      <c r="CI116" s="75"/>
      <c r="CJ116" s="75"/>
      <c r="CK116" s="75"/>
      <c r="CL116" s="75"/>
      <c r="CM116" s="75"/>
      <c r="CN116" s="75"/>
      <c r="CO116" s="75"/>
      <c r="CP116" s="75"/>
      <c r="CQ116" s="75"/>
      <c r="CR116" s="75"/>
      <c r="CS116" s="75"/>
      <c r="CT116" s="75"/>
      <c r="CU116" s="75"/>
      <c r="CV116" s="75"/>
      <c r="CW116" s="75"/>
      <c r="CX116" s="75"/>
      <c r="CY116" s="75"/>
      <c r="CZ116" s="75"/>
      <c r="DA116" s="75"/>
      <c r="DB116" s="75"/>
      <c r="DC116" s="75"/>
      <c r="DD116" s="75"/>
      <c r="DE116" s="75"/>
      <c r="DF116" s="75"/>
      <c r="DG116" s="75"/>
      <c r="DH116" s="75"/>
      <c r="DI116" s="75"/>
      <c r="DJ116" s="75"/>
      <c r="DK116" s="75"/>
      <c r="DL116" s="75"/>
      <c r="DM116" s="75"/>
      <c r="DN116" s="75"/>
      <c r="DO116" s="75"/>
      <c r="DP116" s="75"/>
      <c r="DQ116" s="75"/>
      <c r="DR116" s="75"/>
      <c r="DS116" s="75"/>
      <c r="DT116" s="75"/>
      <c r="DU116" s="75"/>
      <c r="DV116" s="75"/>
      <c r="DW116" s="75"/>
      <c r="DX116" s="75"/>
      <c r="DY116" s="75"/>
      <c r="DZ116" s="75"/>
      <c r="EA116" s="75"/>
      <c r="EB116" s="75"/>
      <c r="EC116" s="75"/>
      <c r="ED116" s="75"/>
      <c r="EE116" s="75"/>
      <c r="EF116" s="75"/>
      <c r="EG116" s="75"/>
      <c r="EH116" s="75"/>
      <c r="EI116" s="75"/>
      <c r="EJ116" s="75"/>
      <c r="EK116" s="75"/>
      <c r="EL116" s="75"/>
      <c r="EM116" s="75"/>
      <c r="EN116" s="75"/>
      <c r="EO116" s="75"/>
      <c r="EP116" s="75"/>
      <c r="EQ116" s="75"/>
      <c r="ER116" s="75"/>
      <c r="ES116" s="75"/>
      <c r="ET116" s="75"/>
      <c r="EU116" s="75"/>
      <c r="EV116" s="75"/>
      <c r="EW116" s="75"/>
      <c r="EX116" s="75"/>
      <c r="EY116" s="75"/>
      <c r="EZ116" s="75"/>
      <c r="FA116" s="75"/>
      <c r="FB116" s="75"/>
      <c r="FC116" s="75"/>
      <c r="FD116" s="75"/>
      <c r="FE116" s="75"/>
      <c r="FF116" s="75"/>
      <c r="FG116" s="75"/>
      <c r="FH116" s="75"/>
      <c r="FI116" s="75"/>
      <c r="FJ116" s="75"/>
      <c r="FK116" s="75"/>
      <c r="FL116" s="75"/>
      <c r="FM116" s="75"/>
      <c r="FN116" s="75"/>
      <c r="FO116" s="75"/>
      <c r="FP116" s="75"/>
      <c r="FQ116" s="75"/>
      <c r="FR116" s="75"/>
      <c r="FS116" s="75"/>
      <c r="FT116" s="75"/>
      <c r="FU116" s="75"/>
      <c r="FV116" s="75"/>
      <c r="FW116" s="75"/>
      <c r="FX116" s="75"/>
      <c r="FY116" s="75"/>
      <c r="FZ116" s="75"/>
      <c r="GA116" s="75"/>
      <c r="GB116" s="75"/>
      <c r="GC116" s="75"/>
      <c r="GD116" s="75"/>
      <c r="GE116" s="75"/>
      <c r="GF116" s="75"/>
      <c r="GG116" s="75"/>
      <c r="GH116" s="75"/>
      <c r="GI116" s="75"/>
      <c r="GJ116" s="75"/>
      <c r="GK116" s="75"/>
      <c r="GL116" s="75"/>
      <c r="GM116" s="75"/>
      <c r="GN116" s="75"/>
      <c r="GO116" s="75"/>
      <c r="GP116" s="75"/>
      <c r="GQ116" s="75"/>
      <c r="GR116" s="75"/>
      <c r="GS116" s="75"/>
      <c r="GT116" s="75"/>
      <c r="GU116" s="75"/>
      <c r="GV116" s="75"/>
      <c r="GW116" s="75"/>
      <c r="GX116" s="75"/>
      <c r="GY116" s="75"/>
      <c r="GZ116" s="75"/>
      <c r="HA116" s="75"/>
    </row>
    <row r="117" spans="1:209" s="5" customFormat="1" x14ac:dyDescent="0.15">
      <c r="A117" s="39" t="s">
        <v>15</v>
      </c>
      <c r="B117" s="73">
        <v>1608</v>
      </c>
      <c r="C117" s="73">
        <v>1666</v>
      </c>
      <c r="D117" s="73">
        <f t="shared" si="12"/>
        <v>-58</v>
      </c>
      <c r="E117" s="35">
        <f t="shared" si="13"/>
        <v>-3.481392557022811E-2</v>
      </c>
      <c r="F117" s="41"/>
      <c r="G117" s="73">
        <v>2883</v>
      </c>
      <c r="H117" s="73"/>
      <c r="I117"/>
      <c r="J117"/>
      <c r="K117"/>
      <c r="L117"/>
      <c r="M117" s="74"/>
      <c r="N117" s="74"/>
      <c r="O117" s="74"/>
      <c r="P117" s="74"/>
      <c r="Q117" s="74"/>
      <c r="R117" s="74"/>
      <c r="S117" s="74"/>
      <c r="T117" s="74"/>
      <c r="U117" s="74"/>
      <c r="V117" s="74"/>
      <c r="W117" s="74"/>
      <c r="X117" s="74"/>
      <c r="Y117" s="74"/>
      <c r="Z117" s="74"/>
      <c r="AA117" s="74"/>
      <c r="AB117" s="74"/>
      <c r="AC117" s="74"/>
      <c r="AD117" s="74"/>
      <c r="AE117" s="74"/>
      <c r="AF117" s="74"/>
      <c r="AG117" s="74"/>
      <c r="AH117" s="74"/>
      <c r="AI117" s="74"/>
      <c r="AJ117" s="74"/>
      <c r="AK117" s="74"/>
      <c r="AL117" s="74"/>
      <c r="AM117" s="74"/>
      <c r="AN117" s="74"/>
      <c r="AO117" s="74"/>
      <c r="AP117" s="74"/>
      <c r="AQ117" s="74"/>
      <c r="AR117" s="74"/>
      <c r="AS117" s="74"/>
      <c r="AT117" s="74"/>
      <c r="AU117" s="74"/>
      <c r="AV117" s="74"/>
      <c r="AW117" s="74"/>
      <c r="AX117" s="74"/>
      <c r="AY117" s="74"/>
      <c r="AZ117" s="74"/>
      <c r="BA117" s="74"/>
      <c r="BB117" s="74"/>
      <c r="BC117" s="75"/>
      <c r="BD117" s="75"/>
      <c r="BE117" s="75"/>
      <c r="BF117" s="75"/>
      <c r="BG117" s="75"/>
      <c r="BH117" s="75"/>
      <c r="BI117" s="75"/>
      <c r="BJ117" s="75"/>
      <c r="BK117" s="75"/>
      <c r="BL117" s="75"/>
      <c r="BM117" s="75"/>
      <c r="BN117" s="75"/>
      <c r="BO117" s="75"/>
      <c r="BP117" s="75"/>
      <c r="BQ117" s="75"/>
      <c r="BR117" s="75"/>
      <c r="BS117" s="75"/>
      <c r="BT117" s="75"/>
      <c r="BU117" s="75"/>
      <c r="BV117" s="75"/>
      <c r="BW117" s="75"/>
      <c r="BX117" s="75"/>
      <c r="BY117" s="75"/>
      <c r="BZ117" s="75"/>
      <c r="CA117" s="75"/>
      <c r="CB117" s="75"/>
      <c r="CC117" s="75"/>
      <c r="CD117" s="75"/>
      <c r="CE117" s="75"/>
      <c r="CF117" s="75"/>
      <c r="CG117" s="75"/>
      <c r="CH117" s="75"/>
      <c r="CI117" s="75"/>
      <c r="CJ117" s="75"/>
      <c r="CK117" s="75"/>
      <c r="CL117" s="75"/>
      <c r="CM117" s="75"/>
      <c r="CN117" s="75"/>
      <c r="CO117" s="75"/>
      <c r="CP117" s="75"/>
      <c r="CQ117" s="75"/>
      <c r="CR117" s="75"/>
      <c r="CS117" s="75"/>
      <c r="CT117" s="75"/>
      <c r="CU117" s="75"/>
      <c r="CV117" s="75"/>
      <c r="CW117" s="75"/>
      <c r="CX117" s="75"/>
      <c r="CY117" s="75"/>
      <c r="CZ117" s="75"/>
      <c r="DA117" s="75"/>
      <c r="DB117" s="75"/>
      <c r="DC117" s="75"/>
      <c r="DD117" s="75"/>
      <c r="DE117" s="75"/>
      <c r="DF117" s="75"/>
      <c r="DG117" s="75"/>
      <c r="DH117" s="75"/>
      <c r="DI117" s="75"/>
      <c r="DJ117" s="75"/>
      <c r="DK117" s="75"/>
      <c r="DL117" s="75"/>
      <c r="DM117" s="75"/>
      <c r="DN117" s="75"/>
      <c r="DO117" s="75"/>
      <c r="DP117" s="75"/>
      <c r="DQ117" s="75"/>
      <c r="DR117" s="75"/>
      <c r="DS117" s="75"/>
      <c r="DT117" s="75"/>
      <c r="DU117" s="75"/>
      <c r="DV117" s="75"/>
      <c r="DW117" s="75"/>
      <c r="DX117" s="75"/>
      <c r="DY117" s="75"/>
      <c r="DZ117" s="75"/>
      <c r="EA117" s="75"/>
      <c r="EB117" s="75"/>
      <c r="EC117" s="75"/>
      <c r="ED117" s="75"/>
      <c r="EE117" s="75"/>
      <c r="EF117" s="75"/>
      <c r="EG117" s="75"/>
      <c r="EH117" s="75"/>
      <c r="EI117" s="75"/>
      <c r="EJ117" s="75"/>
      <c r="EK117" s="75"/>
      <c r="EL117" s="75"/>
      <c r="EM117" s="75"/>
      <c r="EN117" s="75"/>
      <c r="EO117" s="75"/>
      <c r="EP117" s="75"/>
      <c r="EQ117" s="75"/>
      <c r="ER117" s="75"/>
      <c r="ES117" s="75"/>
      <c r="ET117" s="75"/>
      <c r="EU117" s="75"/>
      <c r="EV117" s="75"/>
      <c r="EW117" s="75"/>
      <c r="EX117" s="75"/>
      <c r="EY117" s="75"/>
      <c r="EZ117" s="75"/>
      <c r="FA117" s="75"/>
      <c r="FB117" s="75"/>
      <c r="FC117" s="75"/>
      <c r="FD117" s="75"/>
      <c r="FE117" s="75"/>
      <c r="FF117" s="75"/>
      <c r="FG117" s="75"/>
      <c r="FH117" s="75"/>
      <c r="FI117" s="75"/>
      <c r="FJ117" s="75"/>
      <c r="FK117" s="75"/>
      <c r="FL117" s="75"/>
      <c r="FM117" s="75"/>
      <c r="FN117" s="75"/>
      <c r="FO117" s="75"/>
      <c r="FP117" s="75"/>
      <c r="FQ117" s="75"/>
      <c r="FR117" s="75"/>
      <c r="FS117" s="75"/>
      <c r="FT117" s="75"/>
      <c r="FU117" s="75"/>
      <c r="FV117" s="75"/>
      <c r="FW117" s="75"/>
      <c r="FX117" s="75"/>
      <c r="FY117" s="75"/>
      <c r="FZ117" s="75"/>
      <c r="GA117" s="75"/>
      <c r="GB117" s="75"/>
      <c r="GC117" s="75"/>
      <c r="GD117" s="75"/>
      <c r="GE117" s="75"/>
      <c r="GF117" s="75"/>
      <c r="GG117" s="75"/>
      <c r="GH117" s="75"/>
      <c r="GI117" s="75"/>
      <c r="GJ117" s="75"/>
      <c r="GK117" s="75"/>
      <c r="GL117" s="75"/>
      <c r="GM117" s="75"/>
      <c r="GN117" s="75"/>
      <c r="GO117" s="75"/>
      <c r="GP117" s="75"/>
      <c r="GQ117" s="75"/>
      <c r="GR117" s="75"/>
      <c r="GS117" s="75"/>
      <c r="GT117" s="75"/>
      <c r="GU117" s="75"/>
      <c r="GV117" s="75"/>
      <c r="GW117" s="75"/>
      <c r="GX117" s="75"/>
      <c r="GY117" s="75"/>
      <c r="GZ117" s="75"/>
      <c r="HA117" s="75"/>
    </row>
    <row r="118" spans="1:209" s="5" customFormat="1" x14ac:dyDescent="0.15">
      <c r="A118" s="39" t="s">
        <v>16</v>
      </c>
      <c r="B118" s="73">
        <v>175</v>
      </c>
      <c r="C118" s="73">
        <v>100</v>
      </c>
      <c r="D118" s="73">
        <f t="shared" si="12"/>
        <v>75</v>
      </c>
      <c r="E118" s="35">
        <f t="shared" si="13"/>
        <v>0.75</v>
      </c>
      <c r="F118" s="41"/>
      <c r="G118" s="73">
        <v>211</v>
      </c>
      <c r="H118" s="73"/>
      <c r="I118"/>
      <c r="J118"/>
      <c r="K118"/>
      <c r="L118"/>
      <c r="M118" s="74"/>
      <c r="N118" s="74"/>
      <c r="O118" s="74"/>
      <c r="P118" s="74"/>
      <c r="Q118" s="74"/>
      <c r="R118" s="74"/>
      <c r="S118" s="74"/>
      <c r="T118" s="74"/>
      <c r="U118" s="74"/>
      <c r="V118" s="74"/>
      <c r="W118" s="74"/>
      <c r="X118" s="74"/>
      <c r="Y118" s="74"/>
      <c r="Z118" s="74"/>
      <c r="AA118" s="74"/>
      <c r="AB118" s="74"/>
      <c r="AC118" s="74"/>
      <c r="AD118" s="74"/>
      <c r="AE118" s="74"/>
      <c r="AF118" s="74"/>
      <c r="AG118" s="74"/>
      <c r="AH118" s="74"/>
      <c r="AI118" s="74"/>
      <c r="AJ118" s="74"/>
      <c r="AK118" s="74"/>
      <c r="AL118" s="74"/>
      <c r="AM118" s="74"/>
      <c r="AN118" s="74"/>
      <c r="AO118" s="74"/>
      <c r="AP118" s="74"/>
      <c r="AQ118" s="74"/>
      <c r="AR118" s="74"/>
      <c r="AS118" s="74"/>
      <c r="AT118" s="74"/>
      <c r="AU118" s="74"/>
      <c r="AV118" s="74"/>
      <c r="AW118" s="74"/>
      <c r="AX118" s="74"/>
      <c r="AY118" s="74"/>
      <c r="AZ118" s="74"/>
      <c r="BA118" s="74"/>
      <c r="BB118" s="74"/>
      <c r="BC118" s="75"/>
      <c r="BD118" s="75"/>
      <c r="BE118" s="75"/>
      <c r="BF118" s="75"/>
      <c r="BG118" s="75"/>
      <c r="BH118" s="75"/>
      <c r="BI118" s="75"/>
      <c r="BJ118" s="75"/>
      <c r="BK118" s="75"/>
      <c r="BL118" s="75"/>
      <c r="BM118" s="75"/>
      <c r="BN118" s="75"/>
      <c r="BO118" s="75"/>
      <c r="BP118" s="75"/>
      <c r="BQ118" s="75"/>
      <c r="BR118" s="75"/>
      <c r="BS118" s="75"/>
      <c r="BT118" s="75"/>
      <c r="BU118" s="75"/>
      <c r="BV118" s="75"/>
      <c r="BW118" s="75"/>
      <c r="BX118" s="75"/>
      <c r="BY118" s="75"/>
      <c r="BZ118" s="75"/>
      <c r="CA118" s="75"/>
      <c r="CB118" s="75"/>
      <c r="CC118" s="75"/>
      <c r="CD118" s="75"/>
      <c r="CE118" s="75"/>
      <c r="CF118" s="75"/>
      <c r="CG118" s="75"/>
      <c r="CH118" s="75"/>
      <c r="CI118" s="75"/>
      <c r="CJ118" s="75"/>
      <c r="CK118" s="75"/>
      <c r="CL118" s="75"/>
      <c r="CM118" s="75"/>
      <c r="CN118" s="75"/>
      <c r="CO118" s="75"/>
      <c r="CP118" s="75"/>
      <c r="CQ118" s="75"/>
      <c r="CR118" s="75"/>
      <c r="CS118" s="75"/>
      <c r="CT118" s="75"/>
      <c r="CU118" s="75"/>
      <c r="CV118" s="75"/>
      <c r="CW118" s="75"/>
      <c r="CX118" s="75"/>
      <c r="CY118" s="75"/>
      <c r="CZ118" s="75"/>
      <c r="DA118" s="75"/>
      <c r="DB118" s="75"/>
      <c r="DC118" s="75"/>
      <c r="DD118" s="75"/>
      <c r="DE118" s="75"/>
      <c r="DF118" s="75"/>
      <c r="DG118" s="75"/>
      <c r="DH118" s="75"/>
      <c r="DI118" s="75"/>
      <c r="DJ118" s="75"/>
      <c r="DK118" s="75"/>
      <c r="DL118" s="75"/>
      <c r="DM118" s="75"/>
      <c r="DN118" s="75"/>
      <c r="DO118" s="75"/>
      <c r="DP118" s="75"/>
      <c r="DQ118" s="75"/>
      <c r="DR118" s="75"/>
      <c r="DS118" s="75"/>
      <c r="DT118" s="75"/>
      <c r="DU118" s="75"/>
      <c r="DV118" s="75"/>
      <c r="DW118" s="75"/>
      <c r="DX118" s="75"/>
      <c r="DY118" s="75"/>
      <c r="DZ118" s="75"/>
      <c r="EA118" s="75"/>
      <c r="EB118" s="75"/>
      <c r="EC118" s="75"/>
      <c r="ED118" s="75"/>
      <c r="EE118" s="75"/>
      <c r="EF118" s="75"/>
      <c r="EG118" s="75"/>
      <c r="EH118" s="75"/>
      <c r="EI118" s="75"/>
      <c r="EJ118" s="75"/>
      <c r="EK118" s="75"/>
      <c r="EL118" s="75"/>
      <c r="EM118" s="75"/>
      <c r="EN118" s="75"/>
      <c r="EO118" s="75"/>
      <c r="EP118" s="75"/>
      <c r="EQ118" s="75"/>
      <c r="ER118" s="75"/>
      <c r="ES118" s="75"/>
      <c r="ET118" s="75"/>
      <c r="EU118" s="75"/>
      <c r="EV118" s="75"/>
      <c r="EW118" s="75"/>
      <c r="EX118" s="75"/>
      <c r="EY118" s="75"/>
      <c r="EZ118" s="75"/>
      <c r="FA118" s="75"/>
      <c r="FB118" s="75"/>
      <c r="FC118" s="75"/>
      <c r="FD118" s="75"/>
      <c r="FE118" s="75"/>
      <c r="FF118" s="75"/>
      <c r="FG118" s="75"/>
      <c r="FH118" s="75"/>
      <c r="FI118" s="75"/>
      <c r="FJ118" s="75"/>
      <c r="FK118" s="75"/>
      <c r="FL118" s="75"/>
      <c r="FM118" s="75"/>
      <c r="FN118" s="75"/>
      <c r="FO118" s="75"/>
      <c r="FP118" s="75"/>
      <c r="FQ118" s="75"/>
      <c r="FR118" s="75"/>
      <c r="FS118" s="75"/>
      <c r="FT118" s="75"/>
      <c r="FU118" s="75"/>
      <c r="FV118" s="75"/>
      <c r="FW118" s="75"/>
      <c r="FX118" s="75"/>
      <c r="FY118" s="75"/>
      <c r="FZ118" s="75"/>
      <c r="GA118" s="75"/>
      <c r="GB118" s="75"/>
      <c r="GC118" s="75"/>
      <c r="GD118" s="75"/>
      <c r="GE118" s="75"/>
      <c r="GF118" s="75"/>
      <c r="GG118" s="75"/>
      <c r="GH118" s="75"/>
      <c r="GI118" s="75"/>
      <c r="GJ118" s="75"/>
      <c r="GK118" s="75"/>
      <c r="GL118" s="75"/>
      <c r="GM118" s="75"/>
      <c r="GN118" s="75"/>
      <c r="GO118" s="75"/>
      <c r="GP118" s="75"/>
      <c r="GQ118" s="75"/>
      <c r="GR118" s="75"/>
      <c r="GS118" s="75"/>
      <c r="GT118" s="75"/>
      <c r="GU118" s="75"/>
      <c r="GV118" s="75"/>
      <c r="GW118" s="75"/>
      <c r="GX118" s="75"/>
      <c r="GY118" s="75"/>
      <c r="GZ118" s="75"/>
      <c r="HA118" s="75"/>
    </row>
    <row r="119" spans="1:209" s="5" customFormat="1" x14ac:dyDescent="0.15">
      <c r="A119" s="72" t="s">
        <v>17</v>
      </c>
      <c r="B119" s="73">
        <v>82</v>
      </c>
      <c r="C119" s="73">
        <v>43</v>
      </c>
      <c r="D119" s="73">
        <f t="shared" si="12"/>
        <v>39</v>
      </c>
      <c r="E119" s="35">
        <f t="shared" si="13"/>
        <v>0.90697674418604657</v>
      </c>
      <c r="F119" s="41"/>
      <c r="G119" s="73">
        <v>82</v>
      </c>
      <c r="H119" s="73">
        <v>0</v>
      </c>
      <c r="I119"/>
      <c r="J119"/>
      <c r="K119"/>
      <c r="L119"/>
      <c r="M119" s="74"/>
      <c r="N119" s="74"/>
      <c r="O119" s="74"/>
      <c r="P119" s="74"/>
      <c r="Q119" s="74"/>
      <c r="R119" s="74"/>
      <c r="S119" s="74"/>
      <c r="T119" s="74"/>
      <c r="U119" s="74"/>
      <c r="V119" s="74"/>
      <c r="W119" s="74"/>
      <c r="X119" s="74"/>
      <c r="Y119" s="74"/>
      <c r="Z119" s="74"/>
      <c r="AA119" s="74"/>
      <c r="AB119" s="74"/>
      <c r="AC119" s="74"/>
      <c r="AD119" s="74"/>
      <c r="AE119" s="74"/>
      <c r="AF119" s="74"/>
      <c r="AG119" s="74"/>
      <c r="AH119" s="74"/>
      <c r="AI119" s="74"/>
      <c r="AJ119" s="74"/>
      <c r="AK119" s="74"/>
      <c r="AL119" s="74"/>
      <c r="AM119" s="74"/>
      <c r="AN119" s="74"/>
      <c r="AO119" s="74"/>
      <c r="AP119" s="74"/>
      <c r="AQ119" s="74"/>
      <c r="AR119" s="74"/>
      <c r="AS119" s="74"/>
      <c r="AT119" s="74"/>
      <c r="AU119" s="74"/>
      <c r="AV119" s="74"/>
      <c r="AW119" s="74"/>
      <c r="AX119" s="74"/>
      <c r="AY119" s="74"/>
      <c r="AZ119" s="74"/>
      <c r="BA119" s="74"/>
      <c r="BB119" s="74"/>
      <c r="BC119" s="75"/>
      <c r="BD119" s="75"/>
      <c r="BE119" s="75"/>
      <c r="BF119" s="75"/>
      <c r="BG119" s="75"/>
      <c r="BH119" s="75"/>
      <c r="BI119" s="75"/>
      <c r="BJ119" s="75"/>
      <c r="BK119" s="75"/>
      <c r="BL119" s="75"/>
      <c r="BM119" s="75"/>
      <c r="BN119" s="75"/>
      <c r="BO119" s="75"/>
      <c r="BP119" s="75"/>
      <c r="BQ119" s="75"/>
      <c r="BR119" s="75"/>
      <c r="BS119" s="75"/>
      <c r="BT119" s="75"/>
      <c r="BU119" s="75"/>
      <c r="BV119" s="75"/>
      <c r="BW119" s="75"/>
      <c r="BX119" s="75"/>
      <c r="BY119" s="75"/>
      <c r="BZ119" s="75"/>
      <c r="CA119" s="75"/>
      <c r="CB119" s="75"/>
      <c r="CC119" s="75"/>
      <c r="CD119" s="75"/>
      <c r="CE119" s="75"/>
      <c r="CF119" s="75"/>
      <c r="CG119" s="75"/>
      <c r="CH119" s="75"/>
      <c r="CI119" s="75"/>
      <c r="CJ119" s="75"/>
      <c r="CK119" s="75"/>
      <c r="CL119" s="75"/>
      <c r="CM119" s="75"/>
      <c r="CN119" s="75"/>
      <c r="CO119" s="75"/>
      <c r="CP119" s="75"/>
      <c r="CQ119" s="75"/>
      <c r="CR119" s="75"/>
      <c r="CS119" s="75"/>
      <c r="CT119" s="75"/>
      <c r="CU119" s="75"/>
      <c r="CV119" s="75"/>
      <c r="CW119" s="75"/>
      <c r="CX119" s="75"/>
      <c r="CY119" s="75"/>
      <c r="CZ119" s="75"/>
      <c r="DA119" s="75"/>
      <c r="DB119" s="75"/>
      <c r="DC119" s="75"/>
      <c r="DD119" s="75"/>
      <c r="DE119" s="75"/>
      <c r="DF119" s="75"/>
      <c r="DG119" s="75"/>
      <c r="DH119" s="75"/>
      <c r="DI119" s="75"/>
      <c r="DJ119" s="75"/>
      <c r="DK119" s="75"/>
      <c r="DL119" s="75"/>
      <c r="DM119" s="75"/>
      <c r="DN119" s="75"/>
      <c r="DO119" s="75"/>
      <c r="DP119" s="75"/>
      <c r="DQ119" s="75"/>
      <c r="DR119" s="75"/>
      <c r="DS119" s="75"/>
      <c r="DT119" s="75"/>
      <c r="DU119" s="75"/>
      <c r="DV119" s="75"/>
      <c r="DW119" s="75"/>
      <c r="DX119" s="75"/>
      <c r="DY119" s="75"/>
      <c r="DZ119" s="75"/>
      <c r="EA119" s="75"/>
      <c r="EB119" s="75"/>
      <c r="EC119" s="75"/>
      <c r="ED119" s="75"/>
      <c r="EE119" s="75"/>
      <c r="EF119" s="75"/>
      <c r="EG119" s="75"/>
      <c r="EH119" s="75"/>
      <c r="EI119" s="75"/>
      <c r="EJ119" s="75"/>
      <c r="EK119" s="75"/>
      <c r="EL119" s="75"/>
      <c r="EM119" s="75"/>
      <c r="EN119" s="75"/>
      <c r="EO119" s="75"/>
      <c r="EP119" s="75"/>
      <c r="EQ119" s="75"/>
      <c r="ER119" s="75"/>
      <c r="ES119" s="75"/>
      <c r="ET119" s="75"/>
      <c r="EU119" s="75"/>
      <c r="EV119" s="75"/>
      <c r="EW119" s="75"/>
      <c r="EX119" s="75"/>
      <c r="EY119" s="75"/>
      <c r="EZ119" s="75"/>
      <c r="FA119" s="75"/>
      <c r="FB119" s="75"/>
      <c r="FC119" s="75"/>
      <c r="FD119" s="75"/>
      <c r="FE119" s="75"/>
      <c r="FF119" s="75"/>
      <c r="FG119" s="75"/>
      <c r="FH119" s="75"/>
      <c r="FI119" s="75"/>
      <c r="FJ119" s="75"/>
      <c r="FK119" s="75"/>
      <c r="FL119" s="75"/>
      <c r="FM119" s="75"/>
      <c r="FN119" s="75"/>
      <c r="FO119" s="75"/>
      <c r="FP119" s="75"/>
      <c r="FQ119" s="75"/>
      <c r="FR119" s="75"/>
      <c r="FS119" s="75"/>
      <c r="FT119" s="75"/>
      <c r="FU119" s="75"/>
      <c r="FV119" s="75"/>
      <c r="FW119" s="75"/>
      <c r="FX119" s="75"/>
      <c r="FY119" s="75"/>
      <c r="FZ119" s="75"/>
      <c r="GA119" s="75"/>
      <c r="GB119" s="75"/>
      <c r="GC119" s="75"/>
      <c r="GD119" s="75"/>
      <c r="GE119" s="75"/>
      <c r="GF119" s="75"/>
      <c r="GG119" s="75"/>
      <c r="GH119" s="75"/>
      <c r="GI119" s="75"/>
      <c r="GJ119" s="75"/>
      <c r="GK119" s="75"/>
      <c r="GL119" s="75"/>
      <c r="GM119" s="75"/>
      <c r="GN119" s="75"/>
      <c r="GO119" s="75"/>
      <c r="GP119" s="75"/>
      <c r="GQ119" s="75"/>
      <c r="GR119" s="75"/>
      <c r="GS119" s="75"/>
      <c r="GT119" s="75"/>
      <c r="GU119" s="75"/>
      <c r="GV119" s="75"/>
      <c r="GW119" s="75"/>
      <c r="GX119" s="75"/>
      <c r="GY119" s="75"/>
      <c r="GZ119" s="75"/>
      <c r="HA119" s="75"/>
    </row>
    <row r="120" spans="1:209" s="5" customFormat="1" x14ac:dyDescent="0.15">
      <c r="A120" s="72" t="s">
        <v>18</v>
      </c>
      <c r="B120" s="73">
        <v>2532</v>
      </c>
      <c r="C120" s="73">
        <v>2639</v>
      </c>
      <c r="D120" s="73">
        <f t="shared" si="12"/>
        <v>-107</v>
      </c>
      <c r="E120" s="35">
        <f t="shared" si="13"/>
        <v>-4.0545661235316444E-2</v>
      </c>
      <c r="F120" s="41"/>
      <c r="G120" s="73">
        <v>4582</v>
      </c>
      <c r="H120" s="73">
        <v>0</v>
      </c>
      <c r="I120"/>
      <c r="J120"/>
      <c r="K120"/>
      <c r="L120"/>
      <c r="M120" s="74"/>
      <c r="N120" s="74"/>
      <c r="O120" s="74"/>
      <c r="P120" s="74"/>
      <c r="Q120" s="74"/>
      <c r="R120" s="74"/>
      <c r="S120" s="74"/>
      <c r="T120" s="74"/>
      <c r="U120" s="74"/>
      <c r="V120" s="74"/>
      <c r="W120" s="74"/>
      <c r="X120" s="74"/>
      <c r="Y120" s="74"/>
      <c r="Z120" s="74"/>
      <c r="AA120" s="74"/>
      <c r="AB120" s="74"/>
      <c r="AC120" s="74"/>
      <c r="AD120" s="74"/>
      <c r="AE120" s="74"/>
      <c r="AF120" s="74"/>
      <c r="AG120" s="74"/>
      <c r="AH120" s="74"/>
      <c r="AI120" s="74"/>
      <c r="AJ120" s="74"/>
      <c r="AK120" s="74"/>
      <c r="AL120" s="74"/>
      <c r="AM120" s="74"/>
      <c r="AN120" s="74"/>
      <c r="AO120" s="74"/>
      <c r="AP120" s="74"/>
      <c r="AQ120" s="74"/>
      <c r="AR120" s="74"/>
      <c r="AS120" s="74"/>
      <c r="AT120" s="74"/>
      <c r="AU120" s="74"/>
      <c r="AV120" s="74"/>
      <c r="AW120" s="74"/>
      <c r="AX120" s="74"/>
      <c r="AY120" s="74"/>
      <c r="AZ120" s="74"/>
      <c r="BA120" s="74"/>
      <c r="BB120" s="74"/>
      <c r="BC120" s="75"/>
      <c r="BD120" s="75"/>
      <c r="BE120" s="75"/>
      <c r="BF120" s="75"/>
      <c r="BG120" s="75"/>
      <c r="BH120" s="75"/>
      <c r="BI120" s="75"/>
      <c r="BJ120" s="75"/>
      <c r="BK120" s="75"/>
      <c r="BL120" s="75"/>
      <c r="BM120" s="75"/>
      <c r="BN120" s="75"/>
      <c r="BO120" s="75"/>
      <c r="BP120" s="75"/>
      <c r="BQ120" s="75"/>
      <c r="BR120" s="75"/>
      <c r="BS120" s="75"/>
      <c r="BT120" s="75"/>
      <c r="BU120" s="75"/>
      <c r="BV120" s="75"/>
      <c r="BW120" s="75"/>
      <c r="BX120" s="75"/>
      <c r="BY120" s="75"/>
      <c r="BZ120" s="75"/>
      <c r="CA120" s="75"/>
      <c r="CB120" s="75"/>
      <c r="CC120" s="75"/>
      <c r="CD120" s="75"/>
      <c r="CE120" s="75"/>
      <c r="CF120" s="75"/>
      <c r="CG120" s="75"/>
      <c r="CH120" s="75"/>
      <c r="CI120" s="75"/>
      <c r="CJ120" s="75"/>
      <c r="CK120" s="75"/>
      <c r="CL120" s="75"/>
      <c r="CM120" s="75"/>
      <c r="CN120" s="75"/>
      <c r="CO120" s="75"/>
      <c r="CP120" s="75"/>
      <c r="CQ120" s="75"/>
      <c r="CR120" s="75"/>
      <c r="CS120" s="75"/>
      <c r="CT120" s="75"/>
      <c r="CU120" s="75"/>
      <c r="CV120" s="75"/>
      <c r="CW120" s="75"/>
      <c r="CX120" s="75"/>
      <c r="CY120" s="75"/>
      <c r="CZ120" s="75"/>
      <c r="DA120" s="75"/>
      <c r="DB120" s="75"/>
      <c r="DC120" s="75"/>
      <c r="DD120" s="75"/>
      <c r="DE120" s="75"/>
      <c r="DF120" s="75"/>
      <c r="DG120" s="75"/>
      <c r="DH120" s="75"/>
      <c r="DI120" s="75"/>
      <c r="DJ120" s="75"/>
      <c r="DK120" s="75"/>
      <c r="DL120" s="75"/>
      <c r="DM120" s="75"/>
      <c r="DN120" s="75"/>
      <c r="DO120" s="75"/>
      <c r="DP120" s="75"/>
      <c r="DQ120" s="75"/>
      <c r="DR120" s="75"/>
      <c r="DS120" s="75"/>
      <c r="DT120" s="75"/>
      <c r="DU120" s="75"/>
      <c r="DV120" s="75"/>
      <c r="DW120" s="75"/>
      <c r="DX120" s="75"/>
      <c r="DY120" s="75"/>
      <c r="DZ120" s="75"/>
      <c r="EA120" s="75"/>
      <c r="EB120" s="75"/>
      <c r="EC120" s="75"/>
      <c r="ED120" s="75"/>
      <c r="EE120" s="75"/>
      <c r="EF120" s="75"/>
      <c r="EG120" s="75"/>
      <c r="EH120" s="75"/>
      <c r="EI120" s="75"/>
      <c r="EJ120" s="75"/>
      <c r="EK120" s="75"/>
      <c r="EL120" s="75"/>
      <c r="EM120" s="75"/>
      <c r="EN120" s="75"/>
      <c r="EO120" s="75"/>
      <c r="EP120" s="75"/>
      <c r="EQ120" s="75"/>
      <c r="ER120" s="75"/>
      <c r="ES120" s="75"/>
      <c r="ET120" s="75"/>
      <c r="EU120" s="75"/>
      <c r="EV120" s="75"/>
      <c r="EW120" s="75"/>
      <c r="EX120" s="75"/>
      <c r="EY120" s="75"/>
      <c r="EZ120" s="75"/>
      <c r="FA120" s="75"/>
      <c r="FB120" s="75"/>
      <c r="FC120" s="75"/>
      <c r="FD120" s="75"/>
      <c r="FE120" s="75"/>
      <c r="FF120" s="75"/>
      <c r="FG120" s="75"/>
      <c r="FH120" s="75"/>
      <c r="FI120" s="75"/>
      <c r="FJ120" s="75"/>
      <c r="FK120" s="75"/>
      <c r="FL120" s="75"/>
      <c r="FM120" s="75"/>
      <c r="FN120" s="75"/>
      <c r="FO120" s="75"/>
      <c r="FP120" s="75"/>
      <c r="FQ120" s="75"/>
      <c r="FR120" s="75"/>
      <c r="FS120" s="75"/>
      <c r="FT120" s="75"/>
      <c r="FU120" s="75"/>
      <c r="FV120" s="75"/>
      <c r="FW120" s="75"/>
      <c r="FX120" s="75"/>
      <c r="FY120" s="75"/>
      <c r="FZ120" s="75"/>
      <c r="GA120" s="75"/>
      <c r="GB120" s="75"/>
      <c r="GC120" s="75"/>
      <c r="GD120" s="75"/>
      <c r="GE120" s="75"/>
      <c r="GF120" s="75"/>
      <c r="GG120" s="75"/>
      <c r="GH120" s="75"/>
      <c r="GI120" s="75"/>
      <c r="GJ120" s="75"/>
      <c r="GK120" s="75"/>
      <c r="GL120" s="75"/>
      <c r="GM120" s="75"/>
      <c r="GN120" s="75"/>
      <c r="GO120" s="75"/>
      <c r="GP120" s="75"/>
      <c r="GQ120" s="75"/>
      <c r="GR120" s="75"/>
      <c r="GS120" s="75"/>
      <c r="GT120" s="75"/>
      <c r="GU120" s="75"/>
      <c r="GV120" s="75"/>
      <c r="GW120" s="75"/>
      <c r="GX120" s="75"/>
      <c r="GY120" s="75"/>
      <c r="GZ120" s="75"/>
      <c r="HA120" s="75"/>
    </row>
    <row r="121" spans="1:209" s="5" customFormat="1" x14ac:dyDescent="0.15">
      <c r="A121" s="72" t="s">
        <v>19</v>
      </c>
      <c r="B121" s="73">
        <v>5095</v>
      </c>
      <c r="C121" s="73">
        <v>8247</v>
      </c>
      <c r="D121" s="73">
        <f t="shared" si="12"/>
        <v>-3152</v>
      </c>
      <c r="E121" s="35">
        <f t="shared" si="13"/>
        <v>-0.38219958772887108</v>
      </c>
      <c r="F121" s="41"/>
      <c r="G121" s="73">
        <v>12463</v>
      </c>
      <c r="H121" s="73">
        <v>0</v>
      </c>
      <c r="I121"/>
      <c r="J121"/>
      <c r="K121"/>
      <c r="L121"/>
      <c r="M121" s="74"/>
      <c r="N121" s="74"/>
      <c r="O121" s="74"/>
      <c r="P121" s="74"/>
      <c r="Q121" s="74"/>
      <c r="R121" s="74"/>
      <c r="S121" s="74"/>
      <c r="T121" s="74"/>
      <c r="U121" s="74"/>
      <c r="V121" s="74"/>
      <c r="W121" s="74"/>
      <c r="X121" s="74"/>
      <c r="Y121" s="74"/>
      <c r="Z121" s="74"/>
      <c r="AA121" s="74"/>
      <c r="AB121" s="74"/>
      <c r="AC121" s="74"/>
      <c r="AD121" s="74"/>
      <c r="AE121" s="74"/>
      <c r="AF121" s="74"/>
      <c r="AG121" s="74"/>
      <c r="AH121" s="74"/>
      <c r="AI121" s="74"/>
      <c r="AJ121" s="74"/>
      <c r="AK121" s="74"/>
      <c r="AL121" s="74"/>
      <c r="AM121" s="74"/>
      <c r="AN121" s="74"/>
      <c r="AO121" s="74"/>
      <c r="AP121" s="74"/>
      <c r="AQ121" s="74"/>
      <c r="AR121" s="74"/>
      <c r="AS121" s="74"/>
      <c r="AT121" s="74"/>
      <c r="AU121" s="74"/>
      <c r="AV121" s="74"/>
      <c r="AW121" s="74"/>
      <c r="AX121" s="74"/>
      <c r="AY121" s="74"/>
      <c r="AZ121" s="74"/>
      <c r="BA121" s="74"/>
      <c r="BB121" s="74"/>
      <c r="BC121" s="75"/>
      <c r="BD121" s="75"/>
      <c r="BE121" s="75"/>
      <c r="BF121" s="75"/>
      <c r="BG121" s="75"/>
      <c r="BH121" s="75"/>
      <c r="BI121" s="75"/>
      <c r="BJ121" s="75"/>
      <c r="BK121" s="75"/>
      <c r="BL121" s="75"/>
      <c r="BM121" s="75"/>
      <c r="BN121" s="75"/>
      <c r="BO121" s="75"/>
      <c r="BP121" s="75"/>
      <c r="BQ121" s="75"/>
      <c r="BR121" s="75"/>
      <c r="BS121" s="75"/>
      <c r="BT121" s="75"/>
      <c r="BU121" s="75"/>
      <c r="BV121" s="75"/>
      <c r="BW121" s="75"/>
      <c r="BX121" s="75"/>
      <c r="BY121" s="75"/>
      <c r="BZ121" s="75"/>
      <c r="CA121" s="75"/>
      <c r="CB121" s="75"/>
      <c r="CC121" s="75"/>
      <c r="CD121" s="75"/>
      <c r="CE121" s="75"/>
      <c r="CF121" s="75"/>
      <c r="CG121" s="75"/>
      <c r="CH121" s="75"/>
      <c r="CI121" s="75"/>
      <c r="CJ121" s="75"/>
      <c r="CK121" s="75"/>
      <c r="CL121" s="75"/>
      <c r="CM121" s="75"/>
      <c r="CN121" s="75"/>
      <c r="CO121" s="75"/>
      <c r="CP121" s="75"/>
      <c r="CQ121" s="75"/>
      <c r="CR121" s="75"/>
      <c r="CS121" s="75"/>
      <c r="CT121" s="75"/>
      <c r="CU121" s="75"/>
      <c r="CV121" s="75"/>
      <c r="CW121" s="75"/>
      <c r="CX121" s="75"/>
      <c r="CY121" s="75"/>
      <c r="CZ121" s="75"/>
      <c r="DA121" s="75"/>
      <c r="DB121" s="75"/>
      <c r="DC121" s="75"/>
      <c r="DD121" s="75"/>
      <c r="DE121" s="75"/>
      <c r="DF121" s="75"/>
      <c r="DG121" s="75"/>
      <c r="DH121" s="75"/>
      <c r="DI121" s="75"/>
      <c r="DJ121" s="75"/>
      <c r="DK121" s="75"/>
      <c r="DL121" s="75"/>
      <c r="DM121" s="75"/>
      <c r="DN121" s="75"/>
      <c r="DO121" s="75"/>
      <c r="DP121" s="75"/>
      <c r="DQ121" s="75"/>
      <c r="DR121" s="75"/>
      <c r="DS121" s="75"/>
      <c r="DT121" s="75"/>
      <c r="DU121" s="75"/>
      <c r="DV121" s="75"/>
      <c r="DW121" s="75"/>
      <c r="DX121" s="75"/>
      <c r="DY121" s="75"/>
      <c r="DZ121" s="75"/>
      <c r="EA121" s="75"/>
      <c r="EB121" s="75"/>
      <c r="EC121" s="75"/>
      <c r="ED121" s="75"/>
      <c r="EE121" s="75"/>
      <c r="EF121" s="75"/>
      <c r="EG121" s="75"/>
      <c r="EH121" s="75"/>
      <c r="EI121" s="75"/>
      <c r="EJ121" s="75"/>
      <c r="EK121" s="75"/>
      <c r="EL121" s="75"/>
      <c r="EM121" s="75"/>
      <c r="EN121" s="75"/>
      <c r="EO121" s="75"/>
      <c r="EP121" s="75"/>
      <c r="EQ121" s="75"/>
      <c r="ER121" s="75"/>
      <c r="ES121" s="75"/>
      <c r="ET121" s="75"/>
      <c r="EU121" s="75"/>
      <c r="EV121" s="75"/>
      <c r="EW121" s="75"/>
      <c r="EX121" s="75"/>
      <c r="EY121" s="75"/>
      <c r="EZ121" s="75"/>
      <c r="FA121" s="75"/>
      <c r="FB121" s="75"/>
      <c r="FC121" s="75"/>
      <c r="FD121" s="75"/>
      <c r="FE121" s="75"/>
      <c r="FF121" s="75"/>
      <c r="FG121" s="75"/>
      <c r="FH121" s="75"/>
      <c r="FI121" s="75"/>
      <c r="FJ121" s="75"/>
      <c r="FK121" s="75"/>
      <c r="FL121" s="75"/>
      <c r="FM121" s="75"/>
      <c r="FN121" s="75"/>
      <c r="FO121" s="75"/>
      <c r="FP121" s="75"/>
      <c r="FQ121" s="75"/>
      <c r="FR121" s="75"/>
      <c r="FS121" s="75"/>
      <c r="FT121" s="75"/>
      <c r="FU121" s="75"/>
      <c r="FV121" s="75"/>
      <c r="FW121" s="75"/>
      <c r="FX121" s="75"/>
      <c r="FY121" s="75"/>
      <c r="FZ121" s="75"/>
      <c r="GA121" s="75"/>
      <c r="GB121" s="75"/>
      <c r="GC121" s="75"/>
      <c r="GD121" s="75"/>
      <c r="GE121" s="75"/>
      <c r="GF121" s="75"/>
      <c r="GG121" s="75"/>
      <c r="GH121" s="75"/>
      <c r="GI121" s="75"/>
      <c r="GJ121" s="75"/>
      <c r="GK121" s="75"/>
      <c r="GL121" s="75"/>
      <c r="GM121" s="75"/>
      <c r="GN121" s="75"/>
      <c r="GO121" s="75"/>
      <c r="GP121" s="75"/>
      <c r="GQ121" s="75"/>
      <c r="GR121" s="75"/>
      <c r="GS121" s="75"/>
      <c r="GT121" s="75"/>
      <c r="GU121" s="75"/>
      <c r="GV121" s="75"/>
      <c r="GW121" s="75"/>
      <c r="GX121" s="75"/>
      <c r="GY121" s="75"/>
      <c r="GZ121" s="75"/>
      <c r="HA121" s="75"/>
    </row>
    <row r="122" spans="1:209" s="5" customFormat="1" x14ac:dyDescent="0.15">
      <c r="A122" s="72" t="s">
        <v>20</v>
      </c>
      <c r="B122" s="73">
        <v>11873</v>
      </c>
      <c r="C122" s="73">
        <v>10866</v>
      </c>
      <c r="D122" s="73">
        <f t="shared" si="12"/>
        <v>1007</v>
      </c>
      <c r="E122" s="35">
        <f t="shared" si="13"/>
        <v>9.2674397202282321E-2</v>
      </c>
      <c r="F122" s="41"/>
      <c r="G122" s="73">
        <v>18613</v>
      </c>
      <c r="H122" s="73">
        <v>0</v>
      </c>
      <c r="I122"/>
      <c r="J122"/>
      <c r="K122"/>
      <c r="L122"/>
      <c r="M122" s="74"/>
      <c r="N122" s="74"/>
      <c r="O122" s="74"/>
      <c r="P122" s="74"/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  <c r="AD122" s="74"/>
      <c r="AE122" s="74"/>
      <c r="AF122" s="74"/>
      <c r="AG122" s="74"/>
      <c r="AH122" s="74"/>
      <c r="AI122" s="74"/>
      <c r="AJ122" s="74"/>
      <c r="AK122" s="74"/>
      <c r="AL122" s="74"/>
      <c r="AM122" s="74"/>
      <c r="AN122" s="74"/>
      <c r="AO122" s="74"/>
      <c r="AP122" s="74"/>
      <c r="AQ122" s="74"/>
      <c r="AR122" s="74"/>
      <c r="AS122" s="74"/>
      <c r="AT122" s="74"/>
      <c r="AU122" s="74"/>
      <c r="AV122" s="74"/>
      <c r="AW122" s="74"/>
      <c r="AX122" s="74"/>
      <c r="AY122" s="74"/>
      <c r="AZ122" s="74"/>
      <c r="BA122" s="74"/>
      <c r="BB122" s="74"/>
      <c r="BC122" s="75"/>
      <c r="BD122" s="75"/>
      <c r="BE122" s="75"/>
      <c r="BF122" s="75"/>
      <c r="BG122" s="75"/>
      <c r="BH122" s="75"/>
      <c r="BI122" s="75"/>
      <c r="BJ122" s="75"/>
      <c r="BK122" s="75"/>
      <c r="BL122" s="75"/>
      <c r="BM122" s="75"/>
      <c r="BN122" s="75"/>
      <c r="BO122" s="75"/>
      <c r="BP122" s="75"/>
      <c r="BQ122" s="75"/>
      <c r="BR122" s="75"/>
      <c r="BS122" s="75"/>
      <c r="BT122" s="75"/>
      <c r="BU122" s="75"/>
      <c r="BV122" s="75"/>
      <c r="BW122" s="75"/>
      <c r="BX122" s="75"/>
      <c r="BY122" s="75"/>
      <c r="BZ122" s="75"/>
      <c r="CA122" s="75"/>
      <c r="CB122" s="75"/>
      <c r="CC122" s="75"/>
      <c r="CD122" s="75"/>
      <c r="CE122" s="75"/>
      <c r="CF122" s="75"/>
      <c r="CG122" s="75"/>
      <c r="CH122" s="75"/>
      <c r="CI122" s="75"/>
      <c r="CJ122" s="75"/>
      <c r="CK122" s="75"/>
      <c r="CL122" s="75"/>
      <c r="CM122" s="75"/>
      <c r="CN122" s="75"/>
      <c r="CO122" s="75"/>
      <c r="CP122" s="75"/>
      <c r="CQ122" s="75"/>
      <c r="CR122" s="75"/>
      <c r="CS122" s="75"/>
      <c r="CT122" s="75"/>
      <c r="CU122" s="75"/>
      <c r="CV122" s="75"/>
      <c r="CW122" s="75"/>
      <c r="CX122" s="75"/>
      <c r="CY122" s="75"/>
      <c r="CZ122" s="75"/>
      <c r="DA122" s="75"/>
      <c r="DB122" s="75"/>
      <c r="DC122" s="75"/>
      <c r="DD122" s="75"/>
      <c r="DE122" s="75"/>
      <c r="DF122" s="75"/>
      <c r="DG122" s="75"/>
      <c r="DH122" s="75"/>
      <c r="DI122" s="75"/>
      <c r="DJ122" s="75"/>
      <c r="DK122" s="75"/>
      <c r="DL122" s="75"/>
      <c r="DM122" s="75"/>
      <c r="DN122" s="75"/>
      <c r="DO122" s="75"/>
      <c r="DP122" s="75"/>
      <c r="DQ122" s="75"/>
      <c r="DR122" s="75"/>
      <c r="DS122" s="75"/>
      <c r="DT122" s="75"/>
      <c r="DU122" s="75"/>
      <c r="DV122" s="75"/>
      <c r="DW122" s="75"/>
      <c r="DX122" s="75"/>
      <c r="DY122" s="75"/>
      <c r="DZ122" s="75"/>
      <c r="EA122" s="75"/>
      <c r="EB122" s="75"/>
      <c r="EC122" s="75"/>
      <c r="ED122" s="75"/>
      <c r="EE122" s="75"/>
      <c r="EF122" s="75"/>
      <c r="EG122" s="75"/>
      <c r="EH122" s="75"/>
      <c r="EI122" s="75"/>
      <c r="EJ122" s="75"/>
      <c r="EK122" s="75"/>
      <c r="EL122" s="75"/>
      <c r="EM122" s="75"/>
      <c r="EN122" s="75"/>
      <c r="EO122" s="75"/>
      <c r="EP122" s="75"/>
      <c r="EQ122" s="75"/>
      <c r="ER122" s="75"/>
      <c r="ES122" s="75"/>
      <c r="ET122" s="75"/>
      <c r="EU122" s="75"/>
      <c r="EV122" s="75"/>
      <c r="EW122" s="75"/>
      <c r="EX122" s="75"/>
      <c r="EY122" s="75"/>
      <c r="EZ122" s="75"/>
      <c r="FA122" s="75"/>
      <c r="FB122" s="75"/>
      <c r="FC122" s="75"/>
      <c r="FD122" s="75"/>
      <c r="FE122" s="75"/>
      <c r="FF122" s="75"/>
      <c r="FG122" s="75"/>
      <c r="FH122" s="75"/>
      <c r="FI122" s="75"/>
      <c r="FJ122" s="75"/>
      <c r="FK122" s="75"/>
      <c r="FL122" s="75"/>
      <c r="FM122" s="75"/>
      <c r="FN122" s="75"/>
      <c r="FO122" s="75"/>
      <c r="FP122" s="75"/>
      <c r="FQ122" s="75"/>
      <c r="FR122" s="75"/>
      <c r="FS122" s="75"/>
      <c r="FT122" s="75"/>
      <c r="FU122" s="75"/>
      <c r="FV122" s="75"/>
      <c r="FW122" s="75"/>
      <c r="FX122" s="75"/>
      <c r="FY122" s="75"/>
      <c r="FZ122" s="75"/>
      <c r="GA122" s="75"/>
      <c r="GB122" s="75"/>
      <c r="GC122" s="75"/>
      <c r="GD122" s="75"/>
      <c r="GE122" s="75"/>
      <c r="GF122" s="75"/>
      <c r="GG122" s="75"/>
      <c r="GH122" s="75"/>
      <c r="GI122" s="75"/>
      <c r="GJ122" s="75"/>
      <c r="GK122" s="75"/>
      <c r="GL122" s="75"/>
      <c r="GM122" s="75"/>
      <c r="GN122" s="75"/>
      <c r="GO122" s="75"/>
      <c r="GP122" s="75"/>
      <c r="GQ122" s="75"/>
      <c r="GR122" s="75"/>
      <c r="GS122" s="75"/>
      <c r="GT122" s="75"/>
      <c r="GU122" s="75"/>
      <c r="GV122" s="75"/>
      <c r="GW122" s="75"/>
      <c r="GX122" s="75"/>
      <c r="GY122" s="75"/>
      <c r="GZ122" s="75"/>
      <c r="HA122" s="75"/>
    </row>
    <row r="123" spans="1:209" s="37" customFormat="1" outlineLevel="1" x14ac:dyDescent="0.15">
      <c r="A123" s="42"/>
      <c r="B123" s="46"/>
      <c r="C123" s="46"/>
      <c r="D123" s="46"/>
      <c r="E123" s="44"/>
      <c r="F123" s="45"/>
      <c r="G123" s="46"/>
      <c r="H123" s="46"/>
      <c r="I123"/>
      <c r="J123"/>
      <c r="K123"/>
      <c r="L123"/>
    </row>
    <row r="124" spans="1:209" s="5" customFormat="1" x14ac:dyDescent="0.15">
      <c r="A124" s="27" t="s">
        <v>30</v>
      </c>
      <c r="B124" s="28">
        <f>B125+B126</f>
        <v>38883377.759999998</v>
      </c>
      <c r="C124" s="28">
        <f>C125+C126</f>
        <v>41526367.899999999</v>
      </c>
      <c r="D124" s="29">
        <f t="shared" ref="D124:D136" si="14">B124-C124</f>
        <v>-2642990.1400000006</v>
      </c>
      <c r="E124" s="30">
        <f t="shared" ref="E124:E136" si="15">B124/C124-1</f>
        <v>-6.3646070524747245E-2</v>
      </c>
      <c r="F124" s="31"/>
      <c r="G124" s="28">
        <f>G125+G126</f>
        <v>73283588.989999995</v>
      </c>
      <c r="H124" s="28">
        <f>H125+H126</f>
        <v>0</v>
      </c>
      <c r="I124"/>
      <c r="J124"/>
      <c r="K124"/>
      <c r="L124"/>
      <c r="M124" s="69"/>
      <c r="N124" s="69"/>
      <c r="O124" s="69"/>
      <c r="P124" s="69"/>
      <c r="Q124" s="69"/>
      <c r="R124" s="69"/>
      <c r="S124" s="69"/>
      <c r="T124" s="69"/>
      <c r="U124" s="69"/>
      <c r="V124" s="69"/>
      <c r="W124" s="69"/>
      <c r="X124" s="69"/>
      <c r="Y124" s="69"/>
      <c r="Z124" s="69"/>
      <c r="AA124" s="69"/>
      <c r="AB124" s="69"/>
      <c r="AC124" s="69"/>
      <c r="AD124" s="69"/>
      <c r="AE124" s="69"/>
      <c r="AF124" s="69"/>
      <c r="AG124" s="69"/>
      <c r="AH124" s="69"/>
      <c r="AI124" s="69"/>
      <c r="AJ124" s="69"/>
      <c r="AK124" s="69"/>
      <c r="AL124" s="69"/>
      <c r="AM124" s="69"/>
      <c r="AN124" s="69"/>
      <c r="AO124" s="69"/>
      <c r="AP124" s="69"/>
      <c r="AQ124" s="69"/>
      <c r="AR124" s="69"/>
      <c r="AS124" s="69"/>
      <c r="AT124" s="69"/>
      <c r="AU124" s="69"/>
      <c r="AV124" s="69"/>
      <c r="AW124" s="69"/>
      <c r="AX124" s="69"/>
      <c r="AY124" s="69"/>
      <c r="AZ124" s="69"/>
      <c r="BA124" s="69"/>
      <c r="BB124" s="69"/>
      <c r="BC124" s="69"/>
      <c r="BD124" s="69"/>
      <c r="BE124" s="69"/>
      <c r="BF124" s="69"/>
      <c r="BG124" s="69"/>
      <c r="BH124" s="69"/>
      <c r="BI124" s="69"/>
      <c r="BJ124" s="69"/>
      <c r="BK124" s="69"/>
      <c r="BL124" s="69"/>
      <c r="BM124" s="69"/>
      <c r="BN124" s="69"/>
      <c r="BO124" s="69"/>
      <c r="BP124" s="69"/>
      <c r="BQ124" s="69"/>
      <c r="BR124" s="69"/>
      <c r="BS124" s="69"/>
      <c r="BT124" s="69"/>
      <c r="BU124" s="69"/>
      <c r="BV124" s="69"/>
      <c r="BW124" s="69"/>
      <c r="BX124" s="69"/>
      <c r="BY124" s="69"/>
      <c r="BZ124" s="69"/>
      <c r="CA124" s="69"/>
      <c r="CB124" s="69"/>
      <c r="CC124" s="69"/>
      <c r="CD124" s="69"/>
      <c r="CE124" s="69"/>
      <c r="CF124" s="69"/>
      <c r="CG124" s="69"/>
      <c r="CH124" s="69"/>
      <c r="CI124" s="69"/>
      <c r="CJ124" s="69"/>
      <c r="CK124" s="69"/>
      <c r="CL124" s="69"/>
      <c r="CM124" s="69"/>
      <c r="CN124" s="69"/>
      <c r="CO124" s="69"/>
      <c r="CP124" s="69"/>
      <c r="CQ124" s="69"/>
      <c r="CR124" s="69"/>
      <c r="CS124" s="69"/>
      <c r="CT124" s="69"/>
      <c r="CU124" s="69"/>
      <c r="CV124" s="69"/>
      <c r="CW124" s="69"/>
      <c r="CX124" s="69"/>
      <c r="CY124" s="69"/>
      <c r="CZ124" s="69"/>
      <c r="DA124" s="69"/>
      <c r="DB124" s="69"/>
      <c r="DC124" s="69"/>
      <c r="DD124" s="69"/>
      <c r="DE124" s="69"/>
      <c r="DF124" s="69"/>
      <c r="DG124" s="69"/>
      <c r="DH124" s="69"/>
      <c r="DI124" s="69"/>
      <c r="DJ124" s="69"/>
      <c r="DK124" s="69"/>
      <c r="DL124" s="69"/>
      <c r="DM124" s="69"/>
      <c r="DN124" s="69"/>
      <c r="DO124" s="69"/>
      <c r="DP124" s="69"/>
      <c r="DQ124" s="69"/>
      <c r="DR124" s="69"/>
      <c r="DS124" s="69"/>
      <c r="DT124" s="69"/>
      <c r="DU124" s="69"/>
      <c r="DV124" s="69"/>
      <c r="DW124" s="69"/>
      <c r="DX124" s="69"/>
      <c r="DY124" s="69"/>
      <c r="DZ124" s="69"/>
      <c r="EA124" s="69"/>
      <c r="EB124" s="69"/>
      <c r="EC124" s="69"/>
      <c r="ED124" s="69"/>
      <c r="EE124" s="69"/>
      <c r="EF124" s="69"/>
      <c r="EG124" s="69"/>
      <c r="EH124" s="69"/>
      <c r="EI124" s="69"/>
      <c r="EJ124" s="69"/>
      <c r="EK124" s="69"/>
      <c r="EL124" s="69"/>
      <c r="EM124" s="69"/>
      <c r="EN124" s="69"/>
      <c r="EO124" s="69"/>
      <c r="EP124" s="69"/>
      <c r="EQ124" s="69"/>
      <c r="ER124" s="69"/>
      <c r="ES124" s="69"/>
      <c r="ET124" s="69"/>
      <c r="EU124" s="69"/>
      <c r="EV124" s="69"/>
      <c r="EW124" s="69"/>
      <c r="EX124" s="69"/>
      <c r="EY124" s="69"/>
      <c r="EZ124" s="69"/>
      <c r="FA124" s="69"/>
      <c r="FB124" s="69"/>
      <c r="FC124" s="69"/>
      <c r="FD124" s="69"/>
      <c r="FE124" s="69"/>
      <c r="FF124" s="69"/>
      <c r="FG124" s="69"/>
      <c r="FH124" s="69"/>
      <c r="FI124" s="69"/>
      <c r="FJ124" s="69"/>
      <c r="FK124" s="69"/>
      <c r="FL124" s="69"/>
      <c r="FM124" s="69"/>
      <c r="FN124" s="69"/>
      <c r="FO124" s="69"/>
      <c r="FP124" s="69"/>
      <c r="FQ124" s="69"/>
      <c r="FR124" s="69"/>
      <c r="FS124" s="69"/>
      <c r="FT124" s="69"/>
      <c r="FU124" s="69"/>
      <c r="FV124" s="69"/>
      <c r="FW124" s="69"/>
      <c r="FX124" s="69"/>
      <c r="FY124" s="69"/>
      <c r="FZ124" s="69"/>
      <c r="GA124" s="69"/>
      <c r="GB124" s="69"/>
      <c r="GC124" s="69"/>
      <c r="GD124" s="69"/>
      <c r="GE124" s="69"/>
      <c r="GF124" s="69"/>
      <c r="GG124" s="69"/>
      <c r="GH124" s="69"/>
      <c r="GI124" s="69"/>
      <c r="GJ124" s="69"/>
      <c r="GK124" s="69"/>
      <c r="GL124" s="69"/>
      <c r="GM124" s="69"/>
      <c r="GN124" s="69"/>
      <c r="GO124" s="69"/>
      <c r="GP124" s="69"/>
      <c r="GQ124" s="69"/>
      <c r="GR124" s="69"/>
      <c r="GS124" s="69"/>
      <c r="GT124" s="69"/>
      <c r="GU124" s="69"/>
      <c r="GV124" s="69"/>
      <c r="GW124" s="69"/>
      <c r="GX124" s="69"/>
      <c r="GY124" s="69"/>
      <c r="GZ124" s="69"/>
      <c r="HA124" s="69"/>
    </row>
    <row r="125" spans="1:209" s="5" customFormat="1" x14ac:dyDescent="0.15">
      <c r="A125" s="70" t="s">
        <v>9</v>
      </c>
      <c r="B125" s="28">
        <f>SUM(B127:B134)-B129</f>
        <v>32639055.739999995</v>
      </c>
      <c r="C125" s="28">
        <f>SUM(C127:C134)-C129</f>
        <v>33465530.27</v>
      </c>
      <c r="D125" s="29">
        <f t="shared" si="14"/>
        <v>-826474.53000000492</v>
      </c>
      <c r="E125" s="30">
        <f t="shared" si="15"/>
        <v>-2.4696292672848896E-2</v>
      </c>
      <c r="F125" s="31"/>
      <c r="G125" s="28">
        <f>SUM(G127:G134)-G129</f>
        <v>61382687.929999992</v>
      </c>
      <c r="H125" s="28">
        <f>SUM(H127:H134)</f>
        <v>0</v>
      </c>
      <c r="I125"/>
      <c r="J125"/>
      <c r="K125"/>
      <c r="L125"/>
      <c r="M125" s="71"/>
      <c r="N125" s="71"/>
      <c r="O125" s="71"/>
      <c r="P125" s="71"/>
      <c r="Q125" s="71"/>
      <c r="R125" s="71"/>
      <c r="S125" s="71"/>
      <c r="T125" s="71"/>
      <c r="U125" s="71"/>
      <c r="V125" s="71"/>
      <c r="W125" s="71"/>
      <c r="X125" s="71"/>
      <c r="Y125" s="71"/>
      <c r="Z125" s="71"/>
      <c r="AA125" s="71"/>
      <c r="AB125" s="71"/>
      <c r="AC125" s="71"/>
      <c r="AD125" s="71"/>
      <c r="AE125" s="71"/>
      <c r="AF125" s="71"/>
      <c r="AG125" s="71"/>
      <c r="AH125" s="71"/>
      <c r="AI125" s="71"/>
      <c r="AJ125" s="71"/>
      <c r="AK125" s="71"/>
      <c r="AL125" s="71"/>
      <c r="AM125" s="71"/>
      <c r="AN125" s="71"/>
      <c r="AO125" s="71"/>
      <c r="AP125" s="71"/>
      <c r="AQ125" s="71"/>
      <c r="AR125" s="71"/>
      <c r="AS125" s="71"/>
      <c r="AT125" s="71"/>
      <c r="AU125" s="71"/>
      <c r="AV125" s="71"/>
      <c r="AW125" s="71"/>
      <c r="AX125" s="71"/>
      <c r="AY125" s="71"/>
      <c r="AZ125" s="71"/>
      <c r="BA125" s="71"/>
      <c r="BB125" s="71"/>
      <c r="BC125" s="71"/>
      <c r="BD125" s="71"/>
      <c r="BE125" s="71"/>
      <c r="BF125" s="71"/>
      <c r="BG125" s="71"/>
      <c r="BH125" s="71"/>
      <c r="BI125" s="71"/>
      <c r="BJ125" s="71"/>
      <c r="BK125" s="71"/>
      <c r="BL125" s="71"/>
      <c r="BM125" s="71"/>
      <c r="BN125" s="71"/>
      <c r="BO125" s="71"/>
      <c r="BP125" s="71"/>
      <c r="BQ125" s="71"/>
      <c r="BR125" s="71"/>
      <c r="BS125" s="71"/>
      <c r="BT125" s="71"/>
      <c r="BU125" s="71"/>
      <c r="BV125" s="71"/>
      <c r="BW125" s="71"/>
      <c r="BX125" s="71"/>
      <c r="BY125" s="71"/>
      <c r="BZ125" s="71"/>
      <c r="CA125" s="71"/>
      <c r="CB125" s="71"/>
      <c r="CC125" s="71"/>
      <c r="CD125" s="71"/>
      <c r="CE125" s="71"/>
      <c r="CF125" s="71"/>
      <c r="CG125" s="71"/>
      <c r="CH125" s="71"/>
      <c r="CI125" s="71"/>
      <c r="CJ125" s="71"/>
      <c r="CK125" s="71"/>
      <c r="CL125" s="71"/>
      <c r="CM125" s="71"/>
      <c r="CN125" s="71"/>
      <c r="CO125" s="71"/>
      <c r="CP125" s="71"/>
      <c r="CQ125" s="71"/>
      <c r="CR125" s="71"/>
      <c r="CS125" s="71"/>
      <c r="CT125" s="71"/>
      <c r="CU125" s="71"/>
      <c r="CV125" s="71"/>
      <c r="CW125" s="71"/>
      <c r="CX125" s="71"/>
      <c r="CY125" s="71"/>
      <c r="CZ125" s="71"/>
      <c r="DA125" s="71"/>
      <c r="DB125" s="71"/>
      <c r="DC125" s="71"/>
      <c r="DD125" s="71"/>
      <c r="DE125" s="71"/>
      <c r="DF125" s="71"/>
      <c r="DG125" s="71"/>
      <c r="DH125" s="71"/>
      <c r="DI125" s="71"/>
      <c r="DJ125" s="71"/>
      <c r="DK125" s="71"/>
      <c r="DL125" s="71"/>
      <c r="DM125" s="71"/>
      <c r="DN125" s="71"/>
      <c r="DO125" s="71"/>
      <c r="DP125" s="71"/>
      <c r="DQ125" s="71"/>
      <c r="DR125" s="71"/>
      <c r="DS125" s="71"/>
      <c r="DT125" s="71"/>
      <c r="DU125" s="71"/>
      <c r="DV125" s="71"/>
      <c r="DW125" s="71"/>
      <c r="DX125" s="71"/>
      <c r="DY125" s="71"/>
      <c r="DZ125" s="71"/>
      <c r="EA125" s="71"/>
      <c r="EB125" s="71"/>
      <c r="EC125" s="71"/>
      <c r="ED125" s="71"/>
      <c r="EE125" s="71"/>
      <c r="EF125" s="71"/>
      <c r="EG125" s="71"/>
      <c r="EH125" s="71"/>
      <c r="EI125" s="71"/>
      <c r="EJ125" s="71"/>
      <c r="EK125" s="71"/>
      <c r="EL125" s="71"/>
      <c r="EM125" s="71"/>
      <c r="EN125" s="71"/>
      <c r="EO125" s="71"/>
      <c r="EP125" s="71"/>
      <c r="EQ125" s="71"/>
      <c r="ER125" s="71"/>
      <c r="ES125" s="71"/>
      <c r="ET125" s="71"/>
      <c r="EU125" s="71"/>
      <c r="EV125" s="71"/>
      <c r="EW125" s="71"/>
      <c r="EX125" s="71"/>
      <c r="EY125" s="71"/>
      <c r="EZ125" s="71"/>
      <c r="FA125" s="71"/>
      <c r="FB125" s="71"/>
      <c r="FC125" s="71"/>
      <c r="FD125" s="71"/>
      <c r="FE125" s="71"/>
      <c r="FF125" s="71"/>
      <c r="FG125" s="71"/>
      <c r="FH125" s="71"/>
      <c r="FI125" s="71"/>
      <c r="FJ125" s="71"/>
      <c r="FK125" s="71"/>
      <c r="FL125" s="71"/>
      <c r="FM125" s="71"/>
      <c r="FN125" s="71"/>
      <c r="FO125" s="71"/>
      <c r="FP125" s="71"/>
      <c r="FQ125" s="71"/>
      <c r="FR125" s="71"/>
      <c r="FS125" s="71"/>
      <c r="FT125" s="71"/>
      <c r="FU125" s="71"/>
      <c r="FV125" s="71"/>
      <c r="FW125" s="71"/>
      <c r="FX125" s="71"/>
      <c r="FY125" s="71"/>
      <c r="FZ125" s="71"/>
      <c r="GA125" s="71"/>
      <c r="GB125" s="71"/>
      <c r="GC125" s="71"/>
      <c r="GD125" s="71"/>
      <c r="GE125" s="71"/>
      <c r="GF125" s="71"/>
      <c r="GG125" s="71"/>
      <c r="GH125" s="71"/>
      <c r="GI125" s="71"/>
      <c r="GJ125" s="71"/>
      <c r="GK125" s="71"/>
      <c r="GL125" s="71"/>
      <c r="GM125" s="71"/>
      <c r="GN125" s="71"/>
      <c r="GO125" s="71"/>
      <c r="GP125" s="71"/>
      <c r="GQ125" s="71"/>
      <c r="GR125" s="71"/>
      <c r="GS125" s="71"/>
      <c r="GT125" s="71"/>
      <c r="GU125" s="71"/>
      <c r="GV125" s="71"/>
      <c r="GW125" s="71"/>
      <c r="GX125" s="71"/>
      <c r="GY125" s="71"/>
      <c r="GZ125" s="71"/>
      <c r="HA125" s="71"/>
    </row>
    <row r="126" spans="1:209" s="5" customFormat="1" x14ac:dyDescent="0.15">
      <c r="A126" s="70" t="s">
        <v>10</v>
      </c>
      <c r="B126" s="28">
        <f>B136+B135</f>
        <v>6244322.0200000005</v>
      </c>
      <c r="C126" s="28">
        <f>C136+C135</f>
        <v>8060837.6300000008</v>
      </c>
      <c r="D126" s="29">
        <f t="shared" si="14"/>
        <v>-1816515.6100000003</v>
      </c>
      <c r="E126" s="30">
        <f t="shared" si="15"/>
        <v>-0.22535072574089299</v>
      </c>
      <c r="F126" s="31"/>
      <c r="G126" s="28">
        <f>G136+G135</f>
        <v>11900901.059999999</v>
      </c>
      <c r="H126" s="28">
        <f>H136+H135</f>
        <v>0</v>
      </c>
      <c r="I126"/>
      <c r="J126"/>
      <c r="K126"/>
      <c r="L126"/>
      <c r="M126" s="71"/>
      <c r="N126" s="71"/>
      <c r="O126" s="71"/>
      <c r="P126" s="71"/>
      <c r="Q126" s="71"/>
      <c r="R126" s="71"/>
      <c r="S126" s="71"/>
      <c r="T126" s="71"/>
      <c r="U126" s="71"/>
      <c r="V126" s="71"/>
      <c r="W126" s="71"/>
      <c r="X126" s="71"/>
      <c r="Y126" s="71"/>
      <c r="Z126" s="71"/>
      <c r="AA126" s="71"/>
      <c r="AB126" s="71"/>
      <c r="AC126" s="71"/>
      <c r="AD126" s="71"/>
      <c r="AE126" s="71"/>
      <c r="AF126" s="71"/>
      <c r="AG126" s="71"/>
      <c r="AH126" s="71"/>
      <c r="AI126" s="71"/>
      <c r="AJ126" s="71"/>
      <c r="AK126" s="71"/>
      <c r="AL126" s="71"/>
      <c r="AM126" s="71"/>
      <c r="AN126" s="71"/>
      <c r="AO126" s="71"/>
      <c r="AP126" s="71"/>
      <c r="AQ126" s="71"/>
      <c r="AR126" s="71"/>
      <c r="AS126" s="71"/>
      <c r="AT126" s="71"/>
      <c r="AU126" s="71"/>
      <c r="AV126" s="71"/>
      <c r="AW126" s="71"/>
      <c r="AX126" s="71"/>
      <c r="AY126" s="71"/>
      <c r="AZ126" s="71"/>
      <c r="BA126" s="71"/>
      <c r="BB126" s="71"/>
      <c r="BC126" s="71"/>
      <c r="BD126" s="71"/>
      <c r="BE126" s="71"/>
      <c r="BF126" s="71"/>
      <c r="BG126" s="71"/>
      <c r="BH126" s="71"/>
      <c r="BI126" s="71"/>
      <c r="BJ126" s="71"/>
      <c r="BK126" s="71"/>
      <c r="BL126" s="71"/>
      <c r="BM126" s="71"/>
      <c r="BN126" s="71"/>
      <c r="BO126" s="71"/>
      <c r="BP126" s="71"/>
      <c r="BQ126" s="71"/>
      <c r="BR126" s="71"/>
      <c r="BS126" s="71"/>
      <c r="BT126" s="71"/>
      <c r="BU126" s="71"/>
      <c r="BV126" s="71"/>
      <c r="BW126" s="71"/>
      <c r="BX126" s="71"/>
      <c r="BY126" s="71"/>
      <c r="BZ126" s="71"/>
      <c r="CA126" s="71"/>
      <c r="CB126" s="71"/>
      <c r="CC126" s="71"/>
      <c r="CD126" s="71"/>
      <c r="CE126" s="71"/>
      <c r="CF126" s="71"/>
      <c r="CG126" s="71"/>
      <c r="CH126" s="71"/>
      <c r="CI126" s="71"/>
      <c r="CJ126" s="71"/>
      <c r="CK126" s="71"/>
      <c r="CL126" s="71"/>
      <c r="CM126" s="71"/>
      <c r="CN126" s="71"/>
      <c r="CO126" s="71"/>
      <c r="CP126" s="71"/>
      <c r="CQ126" s="71"/>
      <c r="CR126" s="71"/>
      <c r="CS126" s="71"/>
      <c r="CT126" s="71"/>
      <c r="CU126" s="71"/>
      <c r="CV126" s="71"/>
      <c r="CW126" s="71"/>
      <c r="CX126" s="71"/>
      <c r="CY126" s="71"/>
      <c r="CZ126" s="71"/>
      <c r="DA126" s="71"/>
      <c r="DB126" s="71"/>
      <c r="DC126" s="71"/>
      <c r="DD126" s="71"/>
      <c r="DE126" s="71"/>
      <c r="DF126" s="71"/>
      <c r="DG126" s="71"/>
      <c r="DH126" s="71"/>
      <c r="DI126" s="71"/>
      <c r="DJ126" s="71"/>
      <c r="DK126" s="71"/>
      <c r="DL126" s="71"/>
      <c r="DM126" s="71"/>
      <c r="DN126" s="71"/>
      <c r="DO126" s="71"/>
      <c r="DP126" s="71"/>
      <c r="DQ126" s="71"/>
      <c r="DR126" s="71"/>
      <c r="DS126" s="71"/>
      <c r="DT126" s="71"/>
      <c r="DU126" s="71"/>
      <c r="DV126" s="71"/>
      <c r="DW126" s="71"/>
      <c r="DX126" s="71"/>
      <c r="DY126" s="71"/>
      <c r="DZ126" s="71"/>
      <c r="EA126" s="71"/>
      <c r="EB126" s="71"/>
      <c r="EC126" s="71"/>
      <c r="ED126" s="71"/>
      <c r="EE126" s="71"/>
      <c r="EF126" s="71"/>
      <c r="EG126" s="71"/>
      <c r="EH126" s="71"/>
      <c r="EI126" s="71"/>
      <c r="EJ126" s="71"/>
      <c r="EK126" s="71"/>
      <c r="EL126" s="71"/>
      <c r="EM126" s="71"/>
      <c r="EN126" s="71"/>
      <c r="EO126" s="71"/>
      <c r="EP126" s="71"/>
      <c r="EQ126" s="71"/>
      <c r="ER126" s="71"/>
      <c r="ES126" s="71"/>
      <c r="ET126" s="71"/>
      <c r="EU126" s="71"/>
      <c r="EV126" s="71"/>
      <c r="EW126" s="71"/>
      <c r="EX126" s="71"/>
      <c r="EY126" s="71"/>
      <c r="EZ126" s="71"/>
      <c r="FA126" s="71"/>
      <c r="FB126" s="71"/>
      <c r="FC126" s="71"/>
      <c r="FD126" s="71"/>
      <c r="FE126" s="71"/>
      <c r="FF126" s="71"/>
      <c r="FG126" s="71"/>
      <c r="FH126" s="71"/>
      <c r="FI126" s="71"/>
      <c r="FJ126" s="71"/>
      <c r="FK126" s="71"/>
      <c r="FL126" s="71"/>
      <c r="FM126" s="71"/>
      <c r="FN126" s="71"/>
      <c r="FO126" s="71"/>
      <c r="FP126" s="71"/>
      <c r="FQ126" s="71"/>
      <c r="FR126" s="71"/>
      <c r="FS126" s="71"/>
      <c r="FT126" s="71"/>
      <c r="FU126" s="71"/>
      <c r="FV126" s="71"/>
      <c r="FW126" s="71"/>
      <c r="FX126" s="71"/>
      <c r="FY126" s="71"/>
      <c r="FZ126" s="71"/>
      <c r="GA126" s="71"/>
      <c r="GB126" s="71"/>
      <c r="GC126" s="71"/>
      <c r="GD126" s="71"/>
      <c r="GE126" s="71"/>
      <c r="GF126" s="71"/>
      <c r="GG126" s="71"/>
      <c r="GH126" s="71"/>
      <c r="GI126" s="71"/>
      <c r="GJ126" s="71"/>
      <c r="GK126" s="71"/>
      <c r="GL126" s="71"/>
      <c r="GM126" s="71"/>
      <c r="GN126" s="71"/>
      <c r="GO126" s="71"/>
      <c r="GP126" s="71"/>
      <c r="GQ126" s="71"/>
      <c r="GR126" s="71"/>
      <c r="GS126" s="71"/>
      <c r="GT126" s="71"/>
      <c r="GU126" s="71"/>
      <c r="GV126" s="71"/>
      <c r="GW126" s="71"/>
      <c r="GX126" s="71"/>
      <c r="GY126" s="71"/>
      <c r="GZ126" s="71"/>
      <c r="HA126" s="71"/>
    </row>
    <row r="127" spans="1:209" s="5" customFormat="1" x14ac:dyDescent="0.15">
      <c r="A127" s="72" t="s">
        <v>11</v>
      </c>
      <c r="B127" s="73">
        <v>22608592.259999998</v>
      </c>
      <c r="C127" s="73">
        <v>23627370.449999999</v>
      </c>
      <c r="D127" s="73">
        <f t="shared" si="14"/>
        <v>-1018778.1900000013</v>
      </c>
      <c r="E127" s="35">
        <f t="shared" si="15"/>
        <v>-4.3118559983470361E-2</v>
      </c>
      <c r="F127" s="41"/>
      <c r="G127" s="73">
        <v>43639570.579999998</v>
      </c>
      <c r="H127" s="73">
        <v>0</v>
      </c>
      <c r="I127"/>
      <c r="J127"/>
      <c r="K127"/>
      <c r="L127"/>
      <c r="M127" s="74"/>
      <c r="N127" s="74"/>
      <c r="O127" s="74"/>
      <c r="P127" s="74"/>
      <c r="Q127" s="74"/>
      <c r="R127" s="74"/>
      <c r="S127" s="74"/>
      <c r="T127" s="74"/>
      <c r="U127" s="74"/>
      <c r="V127" s="74"/>
      <c r="W127" s="74"/>
      <c r="X127" s="74"/>
      <c r="Y127" s="74"/>
      <c r="Z127" s="74"/>
      <c r="AA127" s="74"/>
      <c r="AB127" s="74"/>
      <c r="AC127" s="74"/>
      <c r="AD127" s="74"/>
      <c r="AE127" s="74"/>
      <c r="AF127" s="74"/>
      <c r="AG127" s="74"/>
      <c r="AH127" s="74"/>
      <c r="AI127" s="74"/>
      <c r="AJ127" s="74"/>
      <c r="AK127" s="74"/>
      <c r="AL127" s="74"/>
      <c r="AM127" s="74"/>
      <c r="AN127" s="74"/>
      <c r="AO127" s="74"/>
      <c r="AP127" s="74"/>
      <c r="AQ127" s="74"/>
      <c r="AR127" s="74"/>
      <c r="AS127" s="74"/>
      <c r="AT127" s="74"/>
      <c r="AU127" s="74"/>
      <c r="AV127" s="74"/>
      <c r="AW127" s="74"/>
      <c r="AX127" s="74"/>
      <c r="AY127" s="74"/>
      <c r="AZ127" s="74"/>
      <c r="BA127" s="74"/>
      <c r="BB127" s="74"/>
      <c r="BC127" s="75"/>
      <c r="BD127" s="75"/>
      <c r="BE127" s="75"/>
      <c r="BF127" s="75"/>
      <c r="BG127" s="75"/>
      <c r="BH127" s="75"/>
      <c r="BI127" s="75"/>
      <c r="BJ127" s="75"/>
      <c r="BK127" s="75"/>
      <c r="BL127" s="75"/>
      <c r="BM127" s="75"/>
      <c r="BN127" s="75"/>
      <c r="BO127" s="75"/>
      <c r="BP127" s="75"/>
      <c r="BQ127" s="75"/>
      <c r="BR127" s="75"/>
      <c r="BS127" s="75"/>
      <c r="BT127" s="75"/>
      <c r="BU127" s="75"/>
      <c r="BV127" s="75"/>
      <c r="BW127" s="75"/>
      <c r="BX127" s="75"/>
      <c r="BY127" s="75"/>
      <c r="BZ127" s="75"/>
      <c r="CA127" s="75"/>
      <c r="CB127" s="75"/>
      <c r="CC127" s="75"/>
      <c r="CD127" s="75"/>
      <c r="CE127" s="75"/>
      <c r="CF127" s="75"/>
      <c r="CG127" s="75"/>
      <c r="CH127" s="75"/>
      <c r="CI127" s="75"/>
      <c r="CJ127" s="75"/>
      <c r="CK127" s="75"/>
      <c r="CL127" s="75"/>
      <c r="CM127" s="75"/>
      <c r="CN127" s="75"/>
      <c r="CO127" s="75"/>
      <c r="CP127" s="75"/>
      <c r="CQ127" s="75"/>
      <c r="CR127" s="75"/>
      <c r="CS127" s="75"/>
      <c r="CT127" s="75"/>
      <c r="CU127" s="75"/>
      <c r="CV127" s="75"/>
      <c r="CW127" s="75"/>
      <c r="CX127" s="75"/>
      <c r="CY127" s="75"/>
      <c r="CZ127" s="75"/>
      <c r="DA127" s="75"/>
      <c r="DB127" s="75"/>
      <c r="DC127" s="75"/>
      <c r="DD127" s="75"/>
      <c r="DE127" s="75"/>
      <c r="DF127" s="75"/>
      <c r="DG127" s="75"/>
      <c r="DH127" s="75"/>
      <c r="DI127" s="75"/>
      <c r="DJ127" s="75"/>
      <c r="DK127" s="75"/>
      <c r="DL127" s="75"/>
      <c r="DM127" s="75"/>
      <c r="DN127" s="75"/>
      <c r="DO127" s="75"/>
      <c r="DP127" s="75"/>
      <c r="DQ127" s="75"/>
      <c r="DR127" s="75"/>
      <c r="DS127" s="75"/>
      <c r="DT127" s="75"/>
      <c r="DU127" s="75"/>
      <c r="DV127" s="75"/>
      <c r="DW127" s="75"/>
      <c r="DX127" s="75"/>
      <c r="DY127" s="75"/>
      <c r="DZ127" s="75"/>
      <c r="EA127" s="75"/>
      <c r="EB127" s="75"/>
      <c r="EC127" s="75"/>
      <c r="ED127" s="75"/>
      <c r="EE127" s="75"/>
      <c r="EF127" s="75"/>
      <c r="EG127" s="75"/>
      <c r="EH127" s="75"/>
      <c r="EI127" s="75"/>
      <c r="EJ127" s="75"/>
      <c r="EK127" s="75"/>
      <c r="EL127" s="75"/>
      <c r="EM127" s="75"/>
      <c r="EN127" s="75"/>
      <c r="EO127" s="75"/>
      <c r="EP127" s="75"/>
      <c r="EQ127" s="75"/>
      <c r="ER127" s="75"/>
      <c r="ES127" s="75"/>
      <c r="ET127" s="75"/>
      <c r="EU127" s="75"/>
      <c r="EV127" s="75"/>
      <c r="EW127" s="75"/>
      <c r="EX127" s="75"/>
      <c r="EY127" s="75"/>
      <c r="EZ127" s="75"/>
      <c r="FA127" s="75"/>
      <c r="FB127" s="75"/>
      <c r="FC127" s="75"/>
      <c r="FD127" s="75"/>
      <c r="FE127" s="75"/>
      <c r="FF127" s="75"/>
      <c r="FG127" s="75"/>
      <c r="FH127" s="75"/>
      <c r="FI127" s="75"/>
      <c r="FJ127" s="75"/>
      <c r="FK127" s="75"/>
      <c r="FL127" s="75"/>
      <c r="FM127" s="75"/>
      <c r="FN127" s="75"/>
      <c r="FO127" s="75"/>
      <c r="FP127" s="75"/>
      <c r="FQ127" s="75"/>
      <c r="FR127" s="75"/>
      <c r="FS127" s="75"/>
      <c r="FT127" s="75"/>
      <c r="FU127" s="75"/>
      <c r="FV127" s="75"/>
      <c r="FW127" s="75"/>
      <c r="FX127" s="75"/>
      <c r="FY127" s="75"/>
      <c r="FZ127" s="75"/>
      <c r="GA127" s="75"/>
      <c r="GB127" s="75"/>
      <c r="GC127" s="75"/>
      <c r="GD127" s="75"/>
      <c r="GE127" s="75"/>
      <c r="GF127" s="75"/>
      <c r="GG127" s="75"/>
      <c r="GH127" s="75"/>
      <c r="GI127" s="75"/>
      <c r="GJ127" s="75"/>
      <c r="GK127" s="75"/>
      <c r="GL127" s="75"/>
      <c r="GM127" s="75"/>
      <c r="GN127" s="75"/>
      <c r="GO127" s="75"/>
      <c r="GP127" s="75"/>
      <c r="GQ127" s="75"/>
      <c r="GR127" s="75"/>
      <c r="GS127" s="75"/>
      <c r="GT127" s="75"/>
      <c r="GU127" s="75"/>
      <c r="GV127" s="75"/>
      <c r="GW127" s="75"/>
      <c r="GX127" s="75"/>
      <c r="GY127" s="75"/>
      <c r="GZ127" s="75"/>
      <c r="HA127" s="75"/>
    </row>
    <row r="128" spans="1:209" s="5" customFormat="1" x14ac:dyDescent="0.15">
      <c r="A128" s="72" t="s">
        <v>12</v>
      </c>
      <c r="B128" s="73">
        <v>1935806.38</v>
      </c>
      <c r="C128" s="73">
        <v>2572888.5099999998</v>
      </c>
      <c r="D128" s="73">
        <f t="shared" si="14"/>
        <v>-637082.12999999989</v>
      </c>
      <c r="E128" s="35">
        <f t="shared" si="15"/>
        <v>-0.2476135780947617</v>
      </c>
      <c r="F128" s="41"/>
      <c r="G128" s="73">
        <v>4322787.96</v>
      </c>
      <c r="H128" s="73">
        <v>0</v>
      </c>
      <c r="I128"/>
      <c r="J128"/>
      <c r="K128"/>
      <c r="L128"/>
      <c r="M128" s="74"/>
      <c r="N128" s="74"/>
      <c r="O128" s="74"/>
      <c r="P128" s="74"/>
      <c r="Q128" s="74"/>
      <c r="R128" s="74"/>
      <c r="S128" s="74"/>
      <c r="T128" s="74"/>
      <c r="U128" s="74"/>
      <c r="V128" s="74"/>
      <c r="W128" s="74"/>
      <c r="X128" s="74"/>
      <c r="Y128" s="74"/>
      <c r="Z128" s="74"/>
      <c r="AA128" s="74"/>
      <c r="AB128" s="74"/>
      <c r="AC128" s="74"/>
      <c r="AD128" s="74"/>
      <c r="AE128" s="74"/>
      <c r="AF128" s="74"/>
      <c r="AG128" s="74"/>
      <c r="AH128" s="74"/>
      <c r="AI128" s="74"/>
      <c r="AJ128" s="74"/>
      <c r="AK128" s="74"/>
      <c r="AL128" s="74"/>
      <c r="AM128" s="74"/>
      <c r="AN128" s="74"/>
      <c r="AO128" s="74"/>
      <c r="AP128" s="74"/>
      <c r="AQ128" s="74"/>
      <c r="AR128" s="74"/>
      <c r="AS128" s="74"/>
      <c r="AT128" s="74"/>
      <c r="AU128" s="74"/>
      <c r="AV128" s="74"/>
      <c r="AW128" s="74"/>
      <c r="AX128" s="74"/>
      <c r="AY128" s="74"/>
      <c r="AZ128" s="74"/>
      <c r="BA128" s="74"/>
      <c r="BB128" s="74"/>
      <c r="BC128" s="75"/>
      <c r="BD128" s="75"/>
      <c r="BE128" s="75"/>
      <c r="BF128" s="75"/>
      <c r="BG128" s="75"/>
      <c r="BH128" s="75"/>
      <c r="BI128" s="75"/>
      <c r="BJ128" s="75"/>
      <c r="BK128" s="75"/>
      <c r="BL128" s="75"/>
      <c r="BM128" s="75"/>
      <c r="BN128" s="75"/>
      <c r="BO128" s="75"/>
      <c r="BP128" s="75"/>
      <c r="BQ128" s="75"/>
      <c r="BR128" s="75"/>
      <c r="BS128" s="75"/>
      <c r="BT128" s="75"/>
      <c r="BU128" s="75"/>
      <c r="BV128" s="75"/>
      <c r="BW128" s="75"/>
      <c r="BX128" s="75"/>
      <c r="BY128" s="75"/>
      <c r="BZ128" s="75"/>
      <c r="CA128" s="75"/>
      <c r="CB128" s="75"/>
      <c r="CC128" s="75"/>
      <c r="CD128" s="75"/>
      <c r="CE128" s="75"/>
      <c r="CF128" s="75"/>
      <c r="CG128" s="75"/>
      <c r="CH128" s="75"/>
      <c r="CI128" s="75"/>
      <c r="CJ128" s="75"/>
      <c r="CK128" s="75"/>
      <c r="CL128" s="75"/>
      <c r="CM128" s="75"/>
      <c r="CN128" s="75"/>
      <c r="CO128" s="75"/>
      <c r="CP128" s="75"/>
      <c r="CQ128" s="75"/>
      <c r="CR128" s="75"/>
      <c r="CS128" s="75"/>
      <c r="CT128" s="75"/>
      <c r="CU128" s="75"/>
      <c r="CV128" s="75"/>
      <c r="CW128" s="75"/>
      <c r="CX128" s="75"/>
      <c r="CY128" s="75"/>
      <c r="CZ128" s="75"/>
      <c r="DA128" s="75"/>
      <c r="DB128" s="75"/>
      <c r="DC128" s="75"/>
      <c r="DD128" s="75"/>
      <c r="DE128" s="75"/>
      <c r="DF128" s="75"/>
      <c r="DG128" s="75"/>
      <c r="DH128" s="75"/>
      <c r="DI128" s="75"/>
      <c r="DJ128" s="75"/>
      <c r="DK128" s="75"/>
      <c r="DL128" s="75"/>
      <c r="DM128" s="75"/>
      <c r="DN128" s="75"/>
      <c r="DO128" s="75"/>
      <c r="DP128" s="75"/>
      <c r="DQ128" s="75"/>
      <c r="DR128" s="75"/>
      <c r="DS128" s="75"/>
      <c r="DT128" s="75"/>
      <c r="DU128" s="75"/>
      <c r="DV128" s="75"/>
      <c r="DW128" s="75"/>
      <c r="DX128" s="75"/>
      <c r="DY128" s="75"/>
      <c r="DZ128" s="75"/>
      <c r="EA128" s="75"/>
      <c r="EB128" s="75"/>
      <c r="EC128" s="75"/>
      <c r="ED128" s="75"/>
      <c r="EE128" s="75"/>
      <c r="EF128" s="75"/>
      <c r="EG128" s="75"/>
      <c r="EH128" s="75"/>
      <c r="EI128" s="75"/>
      <c r="EJ128" s="75"/>
      <c r="EK128" s="75"/>
      <c r="EL128" s="75"/>
      <c r="EM128" s="75"/>
      <c r="EN128" s="75"/>
      <c r="EO128" s="75"/>
      <c r="EP128" s="75"/>
      <c r="EQ128" s="75"/>
      <c r="ER128" s="75"/>
      <c r="ES128" s="75"/>
      <c r="ET128" s="75"/>
      <c r="EU128" s="75"/>
      <c r="EV128" s="75"/>
      <c r="EW128" s="75"/>
      <c r="EX128" s="75"/>
      <c r="EY128" s="75"/>
      <c r="EZ128" s="75"/>
      <c r="FA128" s="75"/>
      <c r="FB128" s="75"/>
      <c r="FC128" s="75"/>
      <c r="FD128" s="75"/>
      <c r="FE128" s="75"/>
      <c r="FF128" s="75"/>
      <c r="FG128" s="75"/>
      <c r="FH128" s="75"/>
      <c r="FI128" s="75"/>
      <c r="FJ128" s="75"/>
      <c r="FK128" s="75"/>
      <c r="FL128" s="75"/>
      <c r="FM128" s="75"/>
      <c r="FN128" s="75"/>
      <c r="FO128" s="75"/>
      <c r="FP128" s="75"/>
      <c r="FQ128" s="75"/>
      <c r="FR128" s="75"/>
      <c r="FS128" s="75"/>
      <c r="FT128" s="75"/>
      <c r="FU128" s="75"/>
      <c r="FV128" s="75"/>
      <c r="FW128" s="75"/>
      <c r="FX128" s="75"/>
      <c r="FY128" s="75"/>
      <c r="FZ128" s="75"/>
      <c r="GA128" s="75"/>
      <c r="GB128" s="75"/>
      <c r="GC128" s="75"/>
      <c r="GD128" s="75"/>
      <c r="GE128" s="75"/>
      <c r="GF128" s="75"/>
      <c r="GG128" s="75"/>
      <c r="GH128" s="75"/>
      <c r="GI128" s="75"/>
      <c r="GJ128" s="75"/>
      <c r="GK128" s="75"/>
      <c r="GL128" s="75"/>
      <c r="GM128" s="75"/>
      <c r="GN128" s="75"/>
      <c r="GO128" s="75"/>
      <c r="GP128" s="75"/>
      <c r="GQ128" s="75"/>
      <c r="GR128" s="75"/>
      <c r="GS128" s="75"/>
      <c r="GT128" s="75"/>
      <c r="GU128" s="75"/>
      <c r="GV128" s="75"/>
      <c r="GW128" s="75"/>
      <c r="GX128" s="75"/>
      <c r="GY128" s="75"/>
      <c r="GZ128" s="75"/>
      <c r="HA128" s="75"/>
    </row>
    <row r="129" spans="1:209" s="5" customFormat="1" x14ac:dyDescent="0.15">
      <c r="A129" s="72" t="s">
        <v>13</v>
      </c>
      <c r="B129" s="73">
        <v>5864832.8899999987</v>
      </c>
      <c r="C129" s="73">
        <v>5244772.9000000013</v>
      </c>
      <c r="D129" s="73">
        <f t="shared" si="14"/>
        <v>620059.98999999743</v>
      </c>
      <c r="E129" s="35">
        <f t="shared" si="15"/>
        <v>0.11822437345189862</v>
      </c>
      <c r="F129" s="41"/>
      <c r="G129" s="73">
        <v>9567375.6400000006</v>
      </c>
      <c r="H129" s="73">
        <v>0</v>
      </c>
      <c r="I129"/>
      <c r="J129"/>
      <c r="K129"/>
      <c r="L129"/>
      <c r="M129" s="74"/>
      <c r="N129" s="74"/>
      <c r="O129" s="74"/>
      <c r="P129" s="74"/>
      <c r="Q129" s="74"/>
      <c r="R129" s="74"/>
      <c r="S129" s="74"/>
      <c r="T129" s="74"/>
      <c r="U129" s="74"/>
      <c r="V129" s="74"/>
      <c r="W129" s="74"/>
      <c r="X129" s="74"/>
      <c r="Y129" s="74"/>
      <c r="Z129" s="74"/>
      <c r="AA129" s="74"/>
      <c r="AB129" s="74"/>
      <c r="AC129" s="74"/>
      <c r="AD129" s="74"/>
      <c r="AE129" s="74"/>
      <c r="AF129" s="74"/>
      <c r="AG129" s="74"/>
      <c r="AH129" s="74"/>
      <c r="AI129" s="74"/>
      <c r="AJ129" s="74"/>
      <c r="AK129" s="74"/>
      <c r="AL129" s="74"/>
      <c r="AM129" s="74"/>
      <c r="AN129" s="74"/>
      <c r="AO129" s="74"/>
      <c r="AP129" s="74"/>
      <c r="AQ129" s="74"/>
      <c r="AR129" s="74"/>
      <c r="AS129" s="74"/>
      <c r="AT129" s="74"/>
      <c r="AU129" s="74"/>
      <c r="AV129" s="74"/>
      <c r="AW129" s="74"/>
      <c r="AX129" s="74"/>
      <c r="AY129" s="74"/>
      <c r="AZ129" s="74"/>
      <c r="BA129" s="74"/>
      <c r="BB129" s="74"/>
      <c r="BC129" s="75"/>
      <c r="BD129" s="75"/>
      <c r="BE129" s="75"/>
      <c r="BF129" s="75"/>
      <c r="BG129" s="75"/>
      <c r="BH129" s="75"/>
      <c r="BI129" s="75"/>
      <c r="BJ129" s="75"/>
      <c r="BK129" s="75"/>
      <c r="BL129" s="75"/>
      <c r="BM129" s="75"/>
      <c r="BN129" s="75"/>
      <c r="BO129" s="75"/>
      <c r="BP129" s="75"/>
      <c r="BQ129" s="75"/>
      <c r="BR129" s="75"/>
      <c r="BS129" s="75"/>
      <c r="BT129" s="75"/>
      <c r="BU129" s="75"/>
      <c r="BV129" s="75"/>
      <c r="BW129" s="75"/>
      <c r="BX129" s="75"/>
      <c r="BY129" s="75"/>
      <c r="BZ129" s="75"/>
      <c r="CA129" s="75"/>
      <c r="CB129" s="75"/>
      <c r="CC129" s="75"/>
      <c r="CD129" s="75"/>
      <c r="CE129" s="75"/>
      <c r="CF129" s="75"/>
      <c r="CG129" s="75"/>
      <c r="CH129" s="75"/>
      <c r="CI129" s="75"/>
      <c r="CJ129" s="75"/>
      <c r="CK129" s="75"/>
      <c r="CL129" s="75"/>
      <c r="CM129" s="75"/>
      <c r="CN129" s="75"/>
      <c r="CO129" s="75"/>
      <c r="CP129" s="75"/>
      <c r="CQ129" s="75"/>
      <c r="CR129" s="75"/>
      <c r="CS129" s="75"/>
      <c r="CT129" s="75"/>
      <c r="CU129" s="75"/>
      <c r="CV129" s="75"/>
      <c r="CW129" s="75"/>
      <c r="CX129" s="75"/>
      <c r="CY129" s="75"/>
      <c r="CZ129" s="75"/>
      <c r="DA129" s="75"/>
      <c r="DB129" s="75"/>
      <c r="DC129" s="75"/>
      <c r="DD129" s="75"/>
      <c r="DE129" s="75"/>
      <c r="DF129" s="75"/>
      <c r="DG129" s="75"/>
      <c r="DH129" s="75"/>
      <c r="DI129" s="75"/>
      <c r="DJ129" s="75"/>
      <c r="DK129" s="75"/>
      <c r="DL129" s="75"/>
      <c r="DM129" s="75"/>
      <c r="DN129" s="75"/>
      <c r="DO129" s="75"/>
      <c r="DP129" s="75"/>
      <c r="DQ129" s="75"/>
      <c r="DR129" s="75"/>
      <c r="DS129" s="75"/>
      <c r="DT129" s="75"/>
      <c r="DU129" s="75"/>
      <c r="DV129" s="75"/>
      <c r="DW129" s="75"/>
      <c r="DX129" s="75"/>
      <c r="DY129" s="75"/>
      <c r="DZ129" s="75"/>
      <c r="EA129" s="75"/>
      <c r="EB129" s="75"/>
      <c r="EC129" s="75"/>
      <c r="ED129" s="75"/>
      <c r="EE129" s="75"/>
      <c r="EF129" s="75"/>
      <c r="EG129" s="75"/>
      <c r="EH129" s="75"/>
      <c r="EI129" s="75"/>
      <c r="EJ129" s="75"/>
      <c r="EK129" s="75"/>
      <c r="EL129" s="75"/>
      <c r="EM129" s="75"/>
      <c r="EN129" s="75"/>
      <c r="EO129" s="75"/>
      <c r="EP129" s="75"/>
      <c r="EQ129" s="75"/>
      <c r="ER129" s="75"/>
      <c r="ES129" s="75"/>
      <c r="ET129" s="75"/>
      <c r="EU129" s="75"/>
      <c r="EV129" s="75"/>
      <c r="EW129" s="75"/>
      <c r="EX129" s="75"/>
      <c r="EY129" s="75"/>
      <c r="EZ129" s="75"/>
      <c r="FA129" s="75"/>
      <c r="FB129" s="75"/>
      <c r="FC129" s="75"/>
      <c r="FD129" s="75"/>
      <c r="FE129" s="75"/>
      <c r="FF129" s="75"/>
      <c r="FG129" s="75"/>
      <c r="FH129" s="75"/>
      <c r="FI129" s="75"/>
      <c r="FJ129" s="75"/>
      <c r="FK129" s="75"/>
      <c r="FL129" s="75"/>
      <c r="FM129" s="75"/>
      <c r="FN129" s="75"/>
      <c r="FO129" s="75"/>
      <c r="FP129" s="75"/>
      <c r="FQ129" s="75"/>
      <c r="FR129" s="75"/>
      <c r="FS129" s="75"/>
      <c r="FT129" s="75"/>
      <c r="FU129" s="75"/>
      <c r="FV129" s="75"/>
      <c r="FW129" s="75"/>
      <c r="FX129" s="75"/>
      <c r="FY129" s="75"/>
      <c r="FZ129" s="75"/>
      <c r="GA129" s="75"/>
      <c r="GB129" s="75"/>
      <c r="GC129" s="75"/>
      <c r="GD129" s="75"/>
      <c r="GE129" s="75"/>
      <c r="GF129" s="75"/>
      <c r="GG129" s="75"/>
      <c r="GH129" s="75"/>
      <c r="GI129" s="75"/>
      <c r="GJ129" s="75"/>
      <c r="GK129" s="75"/>
      <c r="GL129" s="75"/>
      <c r="GM129" s="75"/>
      <c r="GN129" s="75"/>
      <c r="GO129" s="75"/>
      <c r="GP129" s="75"/>
      <c r="GQ129" s="75"/>
      <c r="GR129" s="75"/>
      <c r="GS129" s="75"/>
      <c r="GT129" s="75"/>
      <c r="GU129" s="75"/>
      <c r="GV129" s="75"/>
      <c r="GW129" s="75"/>
      <c r="GX129" s="75"/>
      <c r="GY129" s="75"/>
      <c r="GZ129" s="75"/>
      <c r="HA129" s="75"/>
    </row>
    <row r="130" spans="1:209" s="5" customFormat="1" x14ac:dyDescent="0.15">
      <c r="A130" s="39" t="s">
        <v>14</v>
      </c>
      <c r="B130" s="73">
        <v>2460542.3899999992</v>
      </c>
      <c r="C130" s="73">
        <v>2275095.87</v>
      </c>
      <c r="D130" s="73">
        <f t="shared" si="14"/>
        <v>185446.51999999909</v>
      </c>
      <c r="E130" s="35">
        <f t="shared" si="15"/>
        <v>8.1511518897003254E-2</v>
      </c>
      <c r="F130" s="41"/>
      <c r="G130" s="73">
        <v>4119214.62</v>
      </c>
      <c r="H130" s="73"/>
      <c r="I130"/>
      <c r="J130"/>
      <c r="K130"/>
      <c r="L130"/>
      <c r="M130" s="74"/>
      <c r="N130" s="74"/>
      <c r="O130" s="74"/>
      <c r="P130" s="74"/>
      <c r="Q130" s="74"/>
      <c r="R130" s="74"/>
      <c r="S130" s="74"/>
      <c r="T130" s="74"/>
      <c r="U130" s="74"/>
      <c r="V130" s="74"/>
      <c r="W130" s="74"/>
      <c r="X130" s="74"/>
      <c r="Y130" s="74"/>
      <c r="Z130" s="74"/>
      <c r="AA130" s="74"/>
      <c r="AB130" s="74"/>
      <c r="AC130" s="74"/>
      <c r="AD130" s="74"/>
      <c r="AE130" s="74"/>
      <c r="AF130" s="74"/>
      <c r="AG130" s="74"/>
      <c r="AH130" s="74"/>
      <c r="AI130" s="74"/>
      <c r="AJ130" s="74"/>
      <c r="AK130" s="74"/>
      <c r="AL130" s="74"/>
      <c r="AM130" s="74"/>
      <c r="AN130" s="74"/>
      <c r="AO130" s="74"/>
      <c r="AP130" s="74"/>
      <c r="AQ130" s="74"/>
      <c r="AR130" s="74"/>
      <c r="AS130" s="74"/>
      <c r="AT130" s="74"/>
      <c r="AU130" s="74"/>
      <c r="AV130" s="74"/>
      <c r="AW130" s="74"/>
      <c r="AX130" s="74"/>
      <c r="AY130" s="74"/>
      <c r="AZ130" s="74"/>
      <c r="BA130" s="74"/>
      <c r="BB130" s="74"/>
      <c r="BC130" s="75"/>
      <c r="BD130" s="75"/>
      <c r="BE130" s="75"/>
      <c r="BF130" s="75"/>
      <c r="BG130" s="75"/>
      <c r="BH130" s="75"/>
      <c r="BI130" s="75"/>
      <c r="BJ130" s="75"/>
      <c r="BK130" s="75"/>
      <c r="BL130" s="75"/>
      <c r="BM130" s="75"/>
      <c r="BN130" s="75"/>
      <c r="BO130" s="75"/>
      <c r="BP130" s="75"/>
      <c r="BQ130" s="75"/>
      <c r="BR130" s="75"/>
      <c r="BS130" s="75"/>
      <c r="BT130" s="75"/>
      <c r="BU130" s="75"/>
      <c r="BV130" s="75"/>
      <c r="BW130" s="75"/>
      <c r="BX130" s="75"/>
      <c r="BY130" s="75"/>
      <c r="BZ130" s="75"/>
      <c r="CA130" s="75"/>
      <c r="CB130" s="75"/>
      <c r="CC130" s="75"/>
      <c r="CD130" s="75"/>
      <c r="CE130" s="75"/>
      <c r="CF130" s="75"/>
      <c r="CG130" s="75"/>
      <c r="CH130" s="75"/>
      <c r="CI130" s="75"/>
      <c r="CJ130" s="75"/>
      <c r="CK130" s="75"/>
      <c r="CL130" s="75"/>
      <c r="CM130" s="75"/>
      <c r="CN130" s="75"/>
      <c r="CO130" s="75"/>
      <c r="CP130" s="75"/>
      <c r="CQ130" s="75"/>
      <c r="CR130" s="75"/>
      <c r="CS130" s="75"/>
      <c r="CT130" s="75"/>
      <c r="CU130" s="75"/>
      <c r="CV130" s="75"/>
      <c r="CW130" s="75"/>
      <c r="CX130" s="75"/>
      <c r="CY130" s="75"/>
      <c r="CZ130" s="75"/>
      <c r="DA130" s="75"/>
      <c r="DB130" s="75"/>
      <c r="DC130" s="75"/>
      <c r="DD130" s="75"/>
      <c r="DE130" s="75"/>
      <c r="DF130" s="75"/>
      <c r="DG130" s="75"/>
      <c r="DH130" s="75"/>
      <c r="DI130" s="75"/>
      <c r="DJ130" s="75"/>
      <c r="DK130" s="75"/>
      <c r="DL130" s="75"/>
      <c r="DM130" s="75"/>
      <c r="DN130" s="75"/>
      <c r="DO130" s="75"/>
      <c r="DP130" s="75"/>
      <c r="DQ130" s="75"/>
      <c r="DR130" s="75"/>
      <c r="DS130" s="75"/>
      <c r="DT130" s="75"/>
      <c r="DU130" s="75"/>
      <c r="DV130" s="75"/>
      <c r="DW130" s="75"/>
      <c r="DX130" s="75"/>
      <c r="DY130" s="75"/>
      <c r="DZ130" s="75"/>
      <c r="EA130" s="75"/>
      <c r="EB130" s="75"/>
      <c r="EC130" s="75"/>
      <c r="ED130" s="75"/>
      <c r="EE130" s="75"/>
      <c r="EF130" s="75"/>
      <c r="EG130" s="75"/>
      <c r="EH130" s="75"/>
      <c r="EI130" s="75"/>
      <c r="EJ130" s="75"/>
      <c r="EK130" s="75"/>
      <c r="EL130" s="75"/>
      <c r="EM130" s="75"/>
      <c r="EN130" s="75"/>
      <c r="EO130" s="75"/>
      <c r="EP130" s="75"/>
      <c r="EQ130" s="75"/>
      <c r="ER130" s="75"/>
      <c r="ES130" s="75"/>
      <c r="ET130" s="75"/>
      <c r="EU130" s="75"/>
      <c r="EV130" s="75"/>
      <c r="EW130" s="75"/>
      <c r="EX130" s="75"/>
      <c r="EY130" s="75"/>
      <c r="EZ130" s="75"/>
      <c r="FA130" s="75"/>
      <c r="FB130" s="75"/>
      <c r="FC130" s="75"/>
      <c r="FD130" s="75"/>
      <c r="FE130" s="75"/>
      <c r="FF130" s="75"/>
      <c r="FG130" s="75"/>
      <c r="FH130" s="75"/>
      <c r="FI130" s="75"/>
      <c r="FJ130" s="75"/>
      <c r="FK130" s="75"/>
      <c r="FL130" s="75"/>
      <c r="FM130" s="75"/>
      <c r="FN130" s="75"/>
      <c r="FO130" s="75"/>
      <c r="FP130" s="75"/>
      <c r="FQ130" s="75"/>
      <c r="FR130" s="75"/>
      <c r="FS130" s="75"/>
      <c r="FT130" s="75"/>
      <c r="FU130" s="75"/>
      <c r="FV130" s="75"/>
      <c r="FW130" s="75"/>
      <c r="FX130" s="75"/>
      <c r="FY130" s="75"/>
      <c r="FZ130" s="75"/>
      <c r="GA130" s="75"/>
      <c r="GB130" s="75"/>
      <c r="GC130" s="75"/>
      <c r="GD130" s="75"/>
      <c r="GE130" s="75"/>
      <c r="GF130" s="75"/>
      <c r="GG130" s="75"/>
      <c r="GH130" s="75"/>
      <c r="GI130" s="75"/>
      <c r="GJ130" s="75"/>
      <c r="GK130" s="75"/>
      <c r="GL130" s="75"/>
      <c r="GM130" s="75"/>
      <c r="GN130" s="75"/>
      <c r="GO130" s="75"/>
      <c r="GP130" s="75"/>
      <c r="GQ130" s="75"/>
      <c r="GR130" s="75"/>
      <c r="GS130" s="75"/>
      <c r="GT130" s="75"/>
      <c r="GU130" s="75"/>
      <c r="GV130" s="75"/>
      <c r="GW130" s="75"/>
      <c r="GX130" s="75"/>
      <c r="GY130" s="75"/>
      <c r="GZ130" s="75"/>
      <c r="HA130" s="75"/>
    </row>
    <row r="131" spans="1:209" s="5" customFormat="1" x14ac:dyDescent="0.15">
      <c r="A131" s="39" t="s">
        <v>15</v>
      </c>
      <c r="B131" s="73">
        <v>2622392.9099999997</v>
      </c>
      <c r="C131" s="73">
        <v>2575601.4900000002</v>
      </c>
      <c r="D131" s="73">
        <f t="shared" si="14"/>
        <v>46791.41999999946</v>
      </c>
      <c r="E131" s="35">
        <f t="shared" si="15"/>
        <v>1.8167181600752702E-2</v>
      </c>
      <c r="F131" s="41"/>
      <c r="G131" s="73">
        <v>4414651.37</v>
      </c>
      <c r="H131" s="73"/>
      <c r="I131"/>
      <c r="J131"/>
      <c r="K131"/>
      <c r="L131"/>
      <c r="M131" s="74"/>
      <c r="N131" s="74"/>
      <c r="O131" s="74"/>
      <c r="P131" s="74"/>
      <c r="Q131" s="74"/>
      <c r="R131" s="74"/>
      <c r="S131" s="74"/>
      <c r="T131" s="74"/>
      <c r="U131" s="74"/>
      <c r="V131" s="74"/>
      <c r="W131" s="74"/>
      <c r="X131" s="74"/>
      <c r="Y131" s="74"/>
      <c r="Z131" s="74"/>
      <c r="AA131" s="74"/>
      <c r="AB131" s="74"/>
      <c r="AC131" s="74"/>
      <c r="AD131" s="74"/>
      <c r="AE131" s="74"/>
      <c r="AF131" s="74"/>
      <c r="AG131" s="74"/>
      <c r="AH131" s="74"/>
      <c r="AI131" s="74"/>
      <c r="AJ131" s="74"/>
      <c r="AK131" s="74"/>
      <c r="AL131" s="74"/>
      <c r="AM131" s="74"/>
      <c r="AN131" s="74"/>
      <c r="AO131" s="74"/>
      <c r="AP131" s="74"/>
      <c r="AQ131" s="74"/>
      <c r="AR131" s="74"/>
      <c r="AS131" s="74"/>
      <c r="AT131" s="74"/>
      <c r="AU131" s="74"/>
      <c r="AV131" s="74"/>
      <c r="AW131" s="74"/>
      <c r="AX131" s="74"/>
      <c r="AY131" s="74"/>
      <c r="AZ131" s="74"/>
      <c r="BA131" s="74"/>
      <c r="BB131" s="74"/>
      <c r="BC131" s="75"/>
      <c r="BD131" s="75"/>
      <c r="BE131" s="75"/>
      <c r="BF131" s="75"/>
      <c r="BG131" s="75"/>
      <c r="BH131" s="75"/>
      <c r="BI131" s="75"/>
      <c r="BJ131" s="75"/>
      <c r="BK131" s="75"/>
      <c r="BL131" s="75"/>
      <c r="BM131" s="75"/>
      <c r="BN131" s="75"/>
      <c r="BO131" s="75"/>
      <c r="BP131" s="75"/>
      <c r="BQ131" s="75"/>
      <c r="BR131" s="75"/>
      <c r="BS131" s="75"/>
      <c r="BT131" s="75"/>
      <c r="BU131" s="75"/>
      <c r="BV131" s="75"/>
      <c r="BW131" s="75"/>
      <c r="BX131" s="75"/>
      <c r="BY131" s="75"/>
      <c r="BZ131" s="75"/>
      <c r="CA131" s="75"/>
      <c r="CB131" s="75"/>
      <c r="CC131" s="75"/>
      <c r="CD131" s="75"/>
      <c r="CE131" s="75"/>
      <c r="CF131" s="75"/>
      <c r="CG131" s="75"/>
      <c r="CH131" s="75"/>
      <c r="CI131" s="75"/>
      <c r="CJ131" s="75"/>
      <c r="CK131" s="75"/>
      <c r="CL131" s="75"/>
      <c r="CM131" s="75"/>
      <c r="CN131" s="75"/>
      <c r="CO131" s="75"/>
      <c r="CP131" s="75"/>
      <c r="CQ131" s="75"/>
      <c r="CR131" s="75"/>
      <c r="CS131" s="75"/>
      <c r="CT131" s="75"/>
      <c r="CU131" s="75"/>
      <c r="CV131" s="75"/>
      <c r="CW131" s="75"/>
      <c r="CX131" s="75"/>
      <c r="CY131" s="75"/>
      <c r="CZ131" s="75"/>
      <c r="DA131" s="75"/>
      <c r="DB131" s="75"/>
      <c r="DC131" s="75"/>
      <c r="DD131" s="75"/>
      <c r="DE131" s="75"/>
      <c r="DF131" s="75"/>
      <c r="DG131" s="75"/>
      <c r="DH131" s="75"/>
      <c r="DI131" s="75"/>
      <c r="DJ131" s="75"/>
      <c r="DK131" s="75"/>
      <c r="DL131" s="75"/>
      <c r="DM131" s="75"/>
      <c r="DN131" s="75"/>
      <c r="DO131" s="75"/>
      <c r="DP131" s="75"/>
      <c r="DQ131" s="75"/>
      <c r="DR131" s="75"/>
      <c r="DS131" s="75"/>
      <c r="DT131" s="75"/>
      <c r="DU131" s="75"/>
      <c r="DV131" s="75"/>
      <c r="DW131" s="75"/>
      <c r="DX131" s="75"/>
      <c r="DY131" s="75"/>
      <c r="DZ131" s="75"/>
      <c r="EA131" s="75"/>
      <c r="EB131" s="75"/>
      <c r="EC131" s="75"/>
      <c r="ED131" s="75"/>
      <c r="EE131" s="75"/>
      <c r="EF131" s="75"/>
      <c r="EG131" s="75"/>
      <c r="EH131" s="75"/>
      <c r="EI131" s="75"/>
      <c r="EJ131" s="75"/>
      <c r="EK131" s="75"/>
      <c r="EL131" s="75"/>
      <c r="EM131" s="75"/>
      <c r="EN131" s="75"/>
      <c r="EO131" s="75"/>
      <c r="EP131" s="75"/>
      <c r="EQ131" s="75"/>
      <c r="ER131" s="75"/>
      <c r="ES131" s="75"/>
      <c r="ET131" s="75"/>
      <c r="EU131" s="75"/>
      <c r="EV131" s="75"/>
      <c r="EW131" s="75"/>
      <c r="EX131" s="75"/>
      <c r="EY131" s="75"/>
      <c r="EZ131" s="75"/>
      <c r="FA131" s="75"/>
      <c r="FB131" s="75"/>
      <c r="FC131" s="75"/>
      <c r="FD131" s="75"/>
      <c r="FE131" s="75"/>
      <c r="FF131" s="75"/>
      <c r="FG131" s="75"/>
      <c r="FH131" s="75"/>
      <c r="FI131" s="75"/>
      <c r="FJ131" s="75"/>
      <c r="FK131" s="75"/>
      <c r="FL131" s="75"/>
      <c r="FM131" s="75"/>
      <c r="FN131" s="75"/>
      <c r="FO131" s="75"/>
      <c r="FP131" s="75"/>
      <c r="FQ131" s="75"/>
      <c r="FR131" s="75"/>
      <c r="FS131" s="75"/>
      <c r="FT131" s="75"/>
      <c r="FU131" s="75"/>
      <c r="FV131" s="75"/>
      <c r="FW131" s="75"/>
      <c r="FX131" s="75"/>
      <c r="FY131" s="75"/>
      <c r="FZ131" s="75"/>
      <c r="GA131" s="75"/>
      <c r="GB131" s="75"/>
      <c r="GC131" s="75"/>
      <c r="GD131" s="75"/>
      <c r="GE131" s="75"/>
      <c r="GF131" s="75"/>
      <c r="GG131" s="75"/>
      <c r="GH131" s="75"/>
      <c r="GI131" s="75"/>
      <c r="GJ131" s="75"/>
      <c r="GK131" s="75"/>
      <c r="GL131" s="75"/>
      <c r="GM131" s="75"/>
      <c r="GN131" s="75"/>
      <c r="GO131" s="75"/>
      <c r="GP131" s="75"/>
      <c r="GQ131" s="75"/>
      <c r="GR131" s="75"/>
      <c r="GS131" s="75"/>
      <c r="GT131" s="75"/>
      <c r="GU131" s="75"/>
      <c r="GV131" s="75"/>
      <c r="GW131" s="75"/>
      <c r="GX131" s="75"/>
      <c r="GY131" s="75"/>
      <c r="GZ131" s="75"/>
      <c r="HA131" s="75"/>
    </row>
    <row r="132" spans="1:209" s="5" customFormat="1" x14ac:dyDescent="0.15">
      <c r="A132" s="39" t="s">
        <v>16</v>
      </c>
      <c r="B132" s="73">
        <v>781897.59000000008</v>
      </c>
      <c r="C132" s="73">
        <v>394075.54</v>
      </c>
      <c r="D132" s="73">
        <f t="shared" si="14"/>
        <v>387822.0500000001</v>
      </c>
      <c r="E132" s="35">
        <f t="shared" si="15"/>
        <v>0.9841312404215703</v>
      </c>
      <c r="F132" s="41"/>
      <c r="G132" s="73">
        <v>1033509.6499999999</v>
      </c>
      <c r="H132" s="73"/>
      <c r="I132"/>
      <c r="J132"/>
      <c r="K132"/>
      <c r="L132"/>
      <c r="M132" s="74"/>
      <c r="N132" s="74"/>
      <c r="O132" s="74"/>
      <c r="P132" s="74"/>
      <c r="Q132" s="74"/>
      <c r="R132" s="74"/>
      <c r="S132" s="74"/>
      <c r="T132" s="74"/>
      <c r="U132" s="74"/>
      <c r="V132" s="74"/>
      <c r="W132" s="74"/>
      <c r="X132" s="74"/>
      <c r="Y132" s="74"/>
      <c r="Z132" s="74"/>
      <c r="AA132" s="74"/>
      <c r="AB132" s="74"/>
      <c r="AC132" s="74"/>
      <c r="AD132" s="74"/>
      <c r="AE132" s="74"/>
      <c r="AF132" s="74"/>
      <c r="AG132" s="74"/>
      <c r="AH132" s="74"/>
      <c r="AI132" s="74"/>
      <c r="AJ132" s="74"/>
      <c r="AK132" s="74"/>
      <c r="AL132" s="74"/>
      <c r="AM132" s="74"/>
      <c r="AN132" s="74"/>
      <c r="AO132" s="74"/>
      <c r="AP132" s="74"/>
      <c r="AQ132" s="74"/>
      <c r="AR132" s="74"/>
      <c r="AS132" s="74"/>
      <c r="AT132" s="74"/>
      <c r="AU132" s="74"/>
      <c r="AV132" s="74"/>
      <c r="AW132" s="74"/>
      <c r="AX132" s="74"/>
      <c r="AY132" s="74"/>
      <c r="AZ132" s="74"/>
      <c r="BA132" s="74"/>
      <c r="BB132" s="74"/>
      <c r="BC132" s="75"/>
      <c r="BD132" s="75"/>
      <c r="BE132" s="75"/>
      <c r="BF132" s="75"/>
      <c r="BG132" s="75"/>
      <c r="BH132" s="75"/>
      <c r="BI132" s="75"/>
      <c r="BJ132" s="75"/>
      <c r="BK132" s="75"/>
      <c r="BL132" s="75"/>
      <c r="BM132" s="75"/>
      <c r="BN132" s="75"/>
      <c r="BO132" s="75"/>
      <c r="BP132" s="75"/>
      <c r="BQ132" s="75"/>
      <c r="BR132" s="75"/>
      <c r="BS132" s="75"/>
      <c r="BT132" s="75"/>
      <c r="BU132" s="75"/>
      <c r="BV132" s="75"/>
      <c r="BW132" s="75"/>
      <c r="BX132" s="75"/>
      <c r="BY132" s="75"/>
      <c r="BZ132" s="75"/>
      <c r="CA132" s="75"/>
      <c r="CB132" s="75"/>
      <c r="CC132" s="75"/>
      <c r="CD132" s="75"/>
      <c r="CE132" s="75"/>
      <c r="CF132" s="75"/>
      <c r="CG132" s="75"/>
      <c r="CH132" s="75"/>
      <c r="CI132" s="75"/>
      <c r="CJ132" s="75"/>
      <c r="CK132" s="75"/>
      <c r="CL132" s="75"/>
      <c r="CM132" s="75"/>
      <c r="CN132" s="75"/>
      <c r="CO132" s="75"/>
      <c r="CP132" s="75"/>
      <c r="CQ132" s="75"/>
      <c r="CR132" s="75"/>
      <c r="CS132" s="75"/>
      <c r="CT132" s="75"/>
      <c r="CU132" s="75"/>
      <c r="CV132" s="75"/>
      <c r="CW132" s="75"/>
      <c r="CX132" s="75"/>
      <c r="CY132" s="75"/>
      <c r="CZ132" s="75"/>
      <c r="DA132" s="75"/>
      <c r="DB132" s="75"/>
      <c r="DC132" s="75"/>
      <c r="DD132" s="75"/>
      <c r="DE132" s="75"/>
      <c r="DF132" s="75"/>
      <c r="DG132" s="75"/>
      <c r="DH132" s="75"/>
      <c r="DI132" s="75"/>
      <c r="DJ132" s="75"/>
      <c r="DK132" s="75"/>
      <c r="DL132" s="75"/>
      <c r="DM132" s="75"/>
      <c r="DN132" s="75"/>
      <c r="DO132" s="75"/>
      <c r="DP132" s="75"/>
      <c r="DQ132" s="75"/>
      <c r="DR132" s="75"/>
      <c r="DS132" s="75"/>
      <c r="DT132" s="75"/>
      <c r="DU132" s="75"/>
      <c r="DV132" s="75"/>
      <c r="DW132" s="75"/>
      <c r="DX132" s="75"/>
      <c r="DY132" s="75"/>
      <c r="DZ132" s="75"/>
      <c r="EA132" s="75"/>
      <c r="EB132" s="75"/>
      <c r="EC132" s="75"/>
      <c r="ED132" s="75"/>
      <c r="EE132" s="75"/>
      <c r="EF132" s="75"/>
      <c r="EG132" s="75"/>
      <c r="EH132" s="75"/>
      <c r="EI132" s="75"/>
      <c r="EJ132" s="75"/>
      <c r="EK132" s="75"/>
      <c r="EL132" s="75"/>
      <c r="EM132" s="75"/>
      <c r="EN132" s="75"/>
      <c r="EO132" s="75"/>
      <c r="EP132" s="75"/>
      <c r="EQ132" s="75"/>
      <c r="ER132" s="75"/>
      <c r="ES132" s="75"/>
      <c r="ET132" s="75"/>
      <c r="EU132" s="75"/>
      <c r="EV132" s="75"/>
      <c r="EW132" s="75"/>
      <c r="EX132" s="75"/>
      <c r="EY132" s="75"/>
      <c r="EZ132" s="75"/>
      <c r="FA132" s="75"/>
      <c r="FB132" s="75"/>
      <c r="FC132" s="75"/>
      <c r="FD132" s="75"/>
      <c r="FE132" s="75"/>
      <c r="FF132" s="75"/>
      <c r="FG132" s="75"/>
      <c r="FH132" s="75"/>
      <c r="FI132" s="75"/>
      <c r="FJ132" s="75"/>
      <c r="FK132" s="75"/>
      <c r="FL132" s="75"/>
      <c r="FM132" s="75"/>
      <c r="FN132" s="75"/>
      <c r="FO132" s="75"/>
      <c r="FP132" s="75"/>
      <c r="FQ132" s="75"/>
      <c r="FR132" s="75"/>
      <c r="FS132" s="75"/>
      <c r="FT132" s="75"/>
      <c r="FU132" s="75"/>
      <c r="FV132" s="75"/>
      <c r="FW132" s="75"/>
      <c r="FX132" s="75"/>
      <c r="FY132" s="75"/>
      <c r="FZ132" s="75"/>
      <c r="GA132" s="75"/>
      <c r="GB132" s="75"/>
      <c r="GC132" s="75"/>
      <c r="GD132" s="75"/>
      <c r="GE132" s="75"/>
      <c r="GF132" s="75"/>
      <c r="GG132" s="75"/>
      <c r="GH132" s="75"/>
      <c r="GI132" s="75"/>
      <c r="GJ132" s="75"/>
      <c r="GK132" s="75"/>
      <c r="GL132" s="75"/>
      <c r="GM132" s="75"/>
      <c r="GN132" s="75"/>
      <c r="GO132" s="75"/>
      <c r="GP132" s="75"/>
      <c r="GQ132" s="75"/>
      <c r="GR132" s="75"/>
      <c r="GS132" s="75"/>
      <c r="GT132" s="75"/>
      <c r="GU132" s="75"/>
      <c r="GV132" s="75"/>
      <c r="GW132" s="75"/>
      <c r="GX132" s="75"/>
      <c r="GY132" s="75"/>
      <c r="GZ132" s="75"/>
      <c r="HA132" s="75"/>
    </row>
    <row r="133" spans="1:209" s="5" customFormat="1" x14ac:dyDescent="0.15">
      <c r="A133" s="72" t="s">
        <v>17</v>
      </c>
      <c r="B133" s="73">
        <v>35240.26</v>
      </c>
      <c r="C133" s="73">
        <v>21321.119999999999</v>
      </c>
      <c r="D133" s="73">
        <f t="shared" si="14"/>
        <v>13919.140000000003</v>
      </c>
      <c r="E133" s="35">
        <f t="shared" si="15"/>
        <v>0.65283343464133226</v>
      </c>
      <c r="F133" s="41"/>
      <c r="G133" s="73">
        <v>32348.27</v>
      </c>
      <c r="H133" s="73">
        <v>0</v>
      </c>
      <c r="I133"/>
      <c r="J133"/>
      <c r="K133"/>
      <c r="L133"/>
      <c r="M133" s="74"/>
      <c r="N133" s="74"/>
      <c r="O133" s="74"/>
      <c r="P133" s="74"/>
      <c r="Q133" s="74"/>
      <c r="R133" s="74"/>
      <c r="S133" s="74"/>
      <c r="T133" s="74"/>
      <c r="U133" s="74"/>
      <c r="V133" s="74"/>
      <c r="W133" s="74"/>
      <c r="X133" s="74"/>
      <c r="Y133" s="74"/>
      <c r="Z133" s="74"/>
      <c r="AA133" s="74"/>
      <c r="AB133" s="74"/>
      <c r="AC133" s="74"/>
      <c r="AD133" s="74"/>
      <c r="AE133" s="74"/>
      <c r="AF133" s="74"/>
      <c r="AG133" s="74"/>
      <c r="AH133" s="74"/>
      <c r="AI133" s="74"/>
      <c r="AJ133" s="74"/>
      <c r="AK133" s="74"/>
      <c r="AL133" s="74"/>
      <c r="AM133" s="74"/>
      <c r="AN133" s="74"/>
      <c r="AO133" s="74"/>
      <c r="AP133" s="74"/>
      <c r="AQ133" s="74"/>
      <c r="AR133" s="74"/>
      <c r="AS133" s="74"/>
      <c r="AT133" s="74"/>
      <c r="AU133" s="74"/>
      <c r="AV133" s="74"/>
      <c r="AW133" s="74"/>
      <c r="AX133" s="74"/>
      <c r="AY133" s="74"/>
      <c r="AZ133" s="74"/>
      <c r="BA133" s="74"/>
      <c r="BB133" s="74"/>
      <c r="BC133" s="75"/>
      <c r="BD133" s="75"/>
      <c r="BE133" s="75"/>
      <c r="BF133" s="75"/>
      <c r="BG133" s="75"/>
      <c r="BH133" s="75"/>
      <c r="BI133" s="75"/>
      <c r="BJ133" s="75"/>
      <c r="BK133" s="75"/>
      <c r="BL133" s="75"/>
      <c r="BM133" s="75"/>
      <c r="BN133" s="75"/>
      <c r="BO133" s="75"/>
      <c r="BP133" s="75"/>
      <c r="BQ133" s="75"/>
      <c r="BR133" s="75"/>
      <c r="BS133" s="75"/>
      <c r="BT133" s="75"/>
      <c r="BU133" s="75"/>
      <c r="BV133" s="75"/>
      <c r="BW133" s="75"/>
      <c r="BX133" s="75"/>
      <c r="BY133" s="75"/>
      <c r="BZ133" s="75"/>
      <c r="CA133" s="75"/>
      <c r="CB133" s="75"/>
      <c r="CC133" s="75"/>
      <c r="CD133" s="75"/>
      <c r="CE133" s="75"/>
      <c r="CF133" s="75"/>
      <c r="CG133" s="75"/>
      <c r="CH133" s="75"/>
      <c r="CI133" s="75"/>
      <c r="CJ133" s="75"/>
      <c r="CK133" s="75"/>
      <c r="CL133" s="75"/>
      <c r="CM133" s="75"/>
      <c r="CN133" s="75"/>
      <c r="CO133" s="75"/>
      <c r="CP133" s="75"/>
      <c r="CQ133" s="75"/>
      <c r="CR133" s="75"/>
      <c r="CS133" s="75"/>
      <c r="CT133" s="75"/>
      <c r="CU133" s="75"/>
      <c r="CV133" s="75"/>
      <c r="CW133" s="75"/>
      <c r="CX133" s="75"/>
      <c r="CY133" s="75"/>
      <c r="CZ133" s="75"/>
      <c r="DA133" s="75"/>
      <c r="DB133" s="75"/>
      <c r="DC133" s="75"/>
      <c r="DD133" s="75"/>
      <c r="DE133" s="75"/>
      <c r="DF133" s="75"/>
      <c r="DG133" s="75"/>
      <c r="DH133" s="75"/>
      <c r="DI133" s="75"/>
      <c r="DJ133" s="75"/>
      <c r="DK133" s="75"/>
      <c r="DL133" s="75"/>
      <c r="DM133" s="75"/>
      <c r="DN133" s="75"/>
      <c r="DO133" s="75"/>
      <c r="DP133" s="75"/>
      <c r="DQ133" s="75"/>
      <c r="DR133" s="75"/>
      <c r="DS133" s="75"/>
      <c r="DT133" s="75"/>
      <c r="DU133" s="75"/>
      <c r="DV133" s="75"/>
      <c r="DW133" s="75"/>
      <c r="DX133" s="75"/>
      <c r="DY133" s="75"/>
      <c r="DZ133" s="75"/>
      <c r="EA133" s="75"/>
      <c r="EB133" s="75"/>
      <c r="EC133" s="75"/>
      <c r="ED133" s="75"/>
      <c r="EE133" s="75"/>
      <c r="EF133" s="75"/>
      <c r="EG133" s="75"/>
      <c r="EH133" s="75"/>
      <c r="EI133" s="75"/>
      <c r="EJ133" s="75"/>
      <c r="EK133" s="75"/>
      <c r="EL133" s="75"/>
      <c r="EM133" s="75"/>
      <c r="EN133" s="75"/>
      <c r="EO133" s="75"/>
      <c r="EP133" s="75"/>
      <c r="EQ133" s="75"/>
      <c r="ER133" s="75"/>
      <c r="ES133" s="75"/>
      <c r="ET133" s="75"/>
      <c r="EU133" s="75"/>
      <c r="EV133" s="75"/>
      <c r="EW133" s="75"/>
      <c r="EX133" s="75"/>
      <c r="EY133" s="75"/>
      <c r="EZ133" s="75"/>
      <c r="FA133" s="75"/>
      <c r="FB133" s="75"/>
      <c r="FC133" s="75"/>
      <c r="FD133" s="75"/>
      <c r="FE133" s="75"/>
      <c r="FF133" s="75"/>
      <c r="FG133" s="75"/>
      <c r="FH133" s="75"/>
      <c r="FI133" s="75"/>
      <c r="FJ133" s="75"/>
      <c r="FK133" s="75"/>
      <c r="FL133" s="75"/>
      <c r="FM133" s="75"/>
      <c r="FN133" s="75"/>
      <c r="FO133" s="75"/>
      <c r="FP133" s="75"/>
      <c r="FQ133" s="75"/>
      <c r="FR133" s="75"/>
      <c r="FS133" s="75"/>
      <c r="FT133" s="75"/>
      <c r="FU133" s="75"/>
      <c r="FV133" s="75"/>
      <c r="FW133" s="75"/>
      <c r="FX133" s="75"/>
      <c r="FY133" s="75"/>
      <c r="FZ133" s="75"/>
      <c r="GA133" s="75"/>
      <c r="GB133" s="75"/>
      <c r="GC133" s="75"/>
      <c r="GD133" s="75"/>
      <c r="GE133" s="75"/>
      <c r="GF133" s="75"/>
      <c r="GG133" s="75"/>
      <c r="GH133" s="75"/>
      <c r="GI133" s="75"/>
      <c r="GJ133" s="75"/>
      <c r="GK133" s="75"/>
      <c r="GL133" s="75"/>
      <c r="GM133" s="75"/>
      <c r="GN133" s="75"/>
      <c r="GO133" s="75"/>
      <c r="GP133" s="75"/>
      <c r="GQ133" s="75"/>
      <c r="GR133" s="75"/>
      <c r="GS133" s="75"/>
      <c r="GT133" s="75"/>
      <c r="GU133" s="75"/>
      <c r="GV133" s="75"/>
      <c r="GW133" s="75"/>
      <c r="GX133" s="75"/>
      <c r="GY133" s="75"/>
      <c r="GZ133" s="75"/>
      <c r="HA133" s="75"/>
    </row>
    <row r="134" spans="1:209" s="5" customFormat="1" x14ac:dyDescent="0.15">
      <c r="A134" s="72" t="s">
        <v>18</v>
      </c>
      <c r="B134" s="73">
        <v>2194583.9500000002</v>
      </c>
      <c r="C134" s="73">
        <v>1999177.2900000003</v>
      </c>
      <c r="D134" s="73">
        <f t="shared" si="14"/>
        <v>195406.65999999992</v>
      </c>
      <c r="E134" s="35">
        <f t="shared" si="15"/>
        <v>9.7743537292783067E-2</v>
      </c>
      <c r="F134" s="41"/>
      <c r="G134" s="73">
        <v>3820605.48</v>
      </c>
      <c r="H134" s="73">
        <v>0</v>
      </c>
      <c r="I134"/>
      <c r="J134"/>
      <c r="K134"/>
      <c r="L134"/>
      <c r="M134" s="74"/>
      <c r="N134" s="74"/>
      <c r="O134" s="74"/>
      <c r="P134" s="74"/>
      <c r="Q134" s="74"/>
      <c r="R134" s="74"/>
      <c r="S134" s="74"/>
      <c r="T134" s="74"/>
      <c r="U134" s="74"/>
      <c r="V134" s="74"/>
      <c r="W134" s="74"/>
      <c r="X134" s="74"/>
      <c r="Y134" s="74"/>
      <c r="Z134" s="74"/>
      <c r="AA134" s="74"/>
      <c r="AB134" s="74"/>
      <c r="AC134" s="74"/>
      <c r="AD134" s="74"/>
      <c r="AE134" s="74"/>
      <c r="AF134" s="74"/>
      <c r="AG134" s="74"/>
      <c r="AH134" s="74"/>
      <c r="AI134" s="74"/>
      <c r="AJ134" s="74"/>
      <c r="AK134" s="74"/>
      <c r="AL134" s="74"/>
      <c r="AM134" s="74"/>
      <c r="AN134" s="74"/>
      <c r="AO134" s="74"/>
      <c r="AP134" s="74"/>
      <c r="AQ134" s="74"/>
      <c r="AR134" s="74"/>
      <c r="AS134" s="74"/>
      <c r="AT134" s="74"/>
      <c r="AU134" s="74"/>
      <c r="AV134" s="74"/>
      <c r="AW134" s="74"/>
      <c r="AX134" s="74"/>
      <c r="AY134" s="74"/>
      <c r="AZ134" s="74"/>
      <c r="BA134" s="74"/>
      <c r="BB134" s="74"/>
      <c r="BC134" s="75"/>
      <c r="BD134" s="75"/>
      <c r="BE134" s="75"/>
      <c r="BF134" s="75"/>
      <c r="BG134" s="75"/>
      <c r="BH134" s="75"/>
      <c r="BI134" s="75"/>
      <c r="BJ134" s="75"/>
      <c r="BK134" s="75"/>
      <c r="BL134" s="75"/>
      <c r="BM134" s="75"/>
      <c r="BN134" s="75"/>
      <c r="BO134" s="75"/>
      <c r="BP134" s="75"/>
      <c r="BQ134" s="75"/>
      <c r="BR134" s="75"/>
      <c r="BS134" s="75"/>
      <c r="BT134" s="75"/>
      <c r="BU134" s="75"/>
      <c r="BV134" s="75"/>
      <c r="BW134" s="75"/>
      <c r="BX134" s="75"/>
      <c r="BY134" s="75"/>
      <c r="BZ134" s="75"/>
      <c r="CA134" s="75"/>
      <c r="CB134" s="75"/>
      <c r="CC134" s="75"/>
      <c r="CD134" s="75"/>
      <c r="CE134" s="75"/>
      <c r="CF134" s="75"/>
      <c r="CG134" s="75"/>
      <c r="CH134" s="75"/>
      <c r="CI134" s="75"/>
      <c r="CJ134" s="75"/>
      <c r="CK134" s="75"/>
      <c r="CL134" s="75"/>
      <c r="CM134" s="75"/>
      <c r="CN134" s="75"/>
      <c r="CO134" s="75"/>
      <c r="CP134" s="75"/>
      <c r="CQ134" s="75"/>
      <c r="CR134" s="75"/>
      <c r="CS134" s="75"/>
      <c r="CT134" s="75"/>
      <c r="CU134" s="75"/>
      <c r="CV134" s="75"/>
      <c r="CW134" s="75"/>
      <c r="CX134" s="75"/>
      <c r="CY134" s="75"/>
      <c r="CZ134" s="75"/>
      <c r="DA134" s="75"/>
      <c r="DB134" s="75"/>
      <c r="DC134" s="75"/>
      <c r="DD134" s="75"/>
      <c r="DE134" s="75"/>
      <c r="DF134" s="75"/>
      <c r="DG134" s="75"/>
      <c r="DH134" s="75"/>
      <c r="DI134" s="75"/>
      <c r="DJ134" s="75"/>
      <c r="DK134" s="75"/>
      <c r="DL134" s="75"/>
      <c r="DM134" s="75"/>
      <c r="DN134" s="75"/>
      <c r="DO134" s="75"/>
      <c r="DP134" s="75"/>
      <c r="DQ134" s="75"/>
      <c r="DR134" s="75"/>
      <c r="DS134" s="75"/>
      <c r="DT134" s="75"/>
      <c r="DU134" s="75"/>
      <c r="DV134" s="75"/>
      <c r="DW134" s="75"/>
      <c r="DX134" s="75"/>
      <c r="DY134" s="75"/>
      <c r="DZ134" s="75"/>
      <c r="EA134" s="75"/>
      <c r="EB134" s="75"/>
      <c r="EC134" s="75"/>
      <c r="ED134" s="75"/>
      <c r="EE134" s="75"/>
      <c r="EF134" s="75"/>
      <c r="EG134" s="75"/>
      <c r="EH134" s="75"/>
      <c r="EI134" s="75"/>
      <c r="EJ134" s="75"/>
      <c r="EK134" s="75"/>
      <c r="EL134" s="75"/>
      <c r="EM134" s="75"/>
      <c r="EN134" s="75"/>
      <c r="EO134" s="75"/>
      <c r="EP134" s="75"/>
      <c r="EQ134" s="75"/>
      <c r="ER134" s="75"/>
      <c r="ES134" s="75"/>
      <c r="ET134" s="75"/>
      <c r="EU134" s="75"/>
      <c r="EV134" s="75"/>
      <c r="EW134" s="75"/>
      <c r="EX134" s="75"/>
      <c r="EY134" s="75"/>
      <c r="EZ134" s="75"/>
      <c r="FA134" s="75"/>
      <c r="FB134" s="75"/>
      <c r="FC134" s="75"/>
      <c r="FD134" s="75"/>
      <c r="FE134" s="75"/>
      <c r="FF134" s="75"/>
      <c r="FG134" s="75"/>
      <c r="FH134" s="75"/>
      <c r="FI134" s="75"/>
      <c r="FJ134" s="75"/>
      <c r="FK134" s="75"/>
      <c r="FL134" s="75"/>
      <c r="FM134" s="75"/>
      <c r="FN134" s="75"/>
      <c r="FO134" s="75"/>
      <c r="FP134" s="75"/>
      <c r="FQ134" s="75"/>
      <c r="FR134" s="75"/>
      <c r="FS134" s="75"/>
      <c r="FT134" s="75"/>
      <c r="FU134" s="75"/>
      <c r="FV134" s="75"/>
      <c r="FW134" s="75"/>
      <c r="FX134" s="75"/>
      <c r="FY134" s="75"/>
      <c r="FZ134" s="75"/>
      <c r="GA134" s="75"/>
      <c r="GB134" s="75"/>
      <c r="GC134" s="75"/>
      <c r="GD134" s="75"/>
      <c r="GE134" s="75"/>
      <c r="GF134" s="75"/>
      <c r="GG134" s="75"/>
      <c r="GH134" s="75"/>
      <c r="GI134" s="75"/>
      <c r="GJ134" s="75"/>
      <c r="GK134" s="75"/>
      <c r="GL134" s="75"/>
      <c r="GM134" s="75"/>
      <c r="GN134" s="75"/>
      <c r="GO134" s="75"/>
      <c r="GP134" s="75"/>
      <c r="GQ134" s="75"/>
      <c r="GR134" s="75"/>
      <c r="GS134" s="75"/>
      <c r="GT134" s="75"/>
      <c r="GU134" s="75"/>
      <c r="GV134" s="75"/>
      <c r="GW134" s="75"/>
      <c r="GX134" s="75"/>
      <c r="GY134" s="75"/>
      <c r="GZ134" s="75"/>
      <c r="HA134" s="75"/>
    </row>
    <row r="135" spans="1:209" s="5" customFormat="1" x14ac:dyDescent="0.15">
      <c r="A135" s="72" t="s">
        <v>19</v>
      </c>
      <c r="B135" s="73">
        <v>1613276.47</v>
      </c>
      <c r="C135" s="73">
        <v>1550550.62</v>
      </c>
      <c r="D135" s="73">
        <f t="shared" si="14"/>
        <v>62725.84999999986</v>
      </c>
      <c r="E135" s="35">
        <f t="shared" si="15"/>
        <v>4.0453919524407356E-2</v>
      </c>
      <c r="F135" s="41"/>
      <c r="G135" s="73">
        <v>2779893.75</v>
      </c>
      <c r="H135" s="73">
        <v>0</v>
      </c>
      <c r="I135"/>
      <c r="J135"/>
      <c r="K135"/>
      <c r="L135"/>
      <c r="M135" s="74"/>
      <c r="N135" s="74"/>
      <c r="O135" s="74"/>
      <c r="P135" s="74"/>
      <c r="Q135" s="74"/>
      <c r="R135" s="74"/>
      <c r="S135" s="74"/>
      <c r="T135" s="74"/>
      <c r="U135" s="74"/>
      <c r="V135" s="74"/>
      <c r="W135" s="74"/>
      <c r="X135" s="74"/>
      <c r="Y135" s="74"/>
      <c r="Z135" s="74"/>
      <c r="AA135" s="74"/>
      <c r="AB135" s="74"/>
      <c r="AC135" s="74"/>
      <c r="AD135" s="74"/>
      <c r="AE135" s="74"/>
      <c r="AF135" s="74"/>
      <c r="AG135" s="74"/>
      <c r="AH135" s="74"/>
      <c r="AI135" s="74"/>
      <c r="AJ135" s="74"/>
      <c r="AK135" s="74"/>
      <c r="AL135" s="74"/>
      <c r="AM135" s="74"/>
      <c r="AN135" s="74"/>
      <c r="AO135" s="74"/>
      <c r="AP135" s="74"/>
      <c r="AQ135" s="74"/>
      <c r="AR135" s="74"/>
      <c r="AS135" s="74"/>
      <c r="AT135" s="74"/>
      <c r="AU135" s="74"/>
      <c r="AV135" s="74"/>
      <c r="AW135" s="74"/>
      <c r="AX135" s="74"/>
      <c r="AY135" s="74"/>
      <c r="AZ135" s="74"/>
      <c r="BA135" s="74"/>
      <c r="BB135" s="74"/>
      <c r="BC135" s="75"/>
      <c r="BD135" s="75"/>
      <c r="BE135" s="75"/>
      <c r="BF135" s="75"/>
      <c r="BG135" s="75"/>
      <c r="BH135" s="75"/>
      <c r="BI135" s="75"/>
      <c r="BJ135" s="75"/>
      <c r="BK135" s="75"/>
      <c r="BL135" s="75"/>
      <c r="BM135" s="75"/>
      <c r="BN135" s="75"/>
      <c r="BO135" s="75"/>
      <c r="BP135" s="75"/>
      <c r="BQ135" s="75"/>
      <c r="BR135" s="75"/>
      <c r="BS135" s="75"/>
      <c r="BT135" s="75"/>
      <c r="BU135" s="75"/>
      <c r="BV135" s="75"/>
      <c r="BW135" s="75"/>
      <c r="BX135" s="75"/>
      <c r="BY135" s="75"/>
      <c r="BZ135" s="75"/>
      <c r="CA135" s="75"/>
      <c r="CB135" s="75"/>
      <c r="CC135" s="75"/>
      <c r="CD135" s="75"/>
      <c r="CE135" s="75"/>
      <c r="CF135" s="75"/>
      <c r="CG135" s="75"/>
      <c r="CH135" s="75"/>
      <c r="CI135" s="75"/>
      <c r="CJ135" s="75"/>
      <c r="CK135" s="75"/>
      <c r="CL135" s="75"/>
      <c r="CM135" s="75"/>
      <c r="CN135" s="75"/>
      <c r="CO135" s="75"/>
      <c r="CP135" s="75"/>
      <c r="CQ135" s="75"/>
      <c r="CR135" s="75"/>
      <c r="CS135" s="75"/>
      <c r="CT135" s="75"/>
      <c r="CU135" s="75"/>
      <c r="CV135" s="75"/>
      <c r="CW135" s="75"/>
      <c r="CX135" s="75"/>
      <c r="CY135" s="75"/>
      <c r="CZ135" s="75"/>
      <c r="DA135" s="75"/>
      <c r="DB135" s="75"/>
      <c r="DC135" s="75"/>
      <c r="DD135" s="75"/>
      <c r="DE135" s="75"/>
      <c r="DF135" s="75"/>
      <c r="DG135" s="75"/>
      <c r="DH135" s="75"/>
      <c r="DI135" s="75"/>
      <c r="DJ135" s="75"/>
      <c r="DK135" s="75"/>
      <c r="DL135" s="75"/>
      <c r="DM135" s="75"/>
      <c r="DN135" s="75"/>
      <c r="DO135" s="75"/>
      <c r="DP135" s="75"/>
      <c r="DQ135" s="75"/>
      <c r="DR135" s="75"/>
      <c r="DS135" s="75"/>
      <c r="DT135" s="75"/>
      <c r="DU135" s="75"/>
      <c r="DV135" s="75"/>
      <c r="DW135" s="75"/>
      <c r="DX135" s="75"/>
      <c r="DY135" s="75"/>
      <c r="DZ135" s="75"/>
      <c r="EA135" s="75"/>
      <c r="EB135" s="75"/>
      <c r="EC135" s="75"/>
      <c r="ED135" s="75"/>
      <c r="EE135" s="75"/>
      <c r="EF135" s="75"/>
      <c r="EG135" s="75"/>
      <c r="EH135" s="75"/>
      <c r="EI135" s="75"/>
      <c r="EJ135" s="75"/>
      <c r="EK135" s="75"/>
      <c r="EL135" s="75"/>
      <c r="EM135" s="75"/>
      <c r="EN135" s="75"/>
      <c r="EO135" s="75"/>
      <c r="EP135" s="75"/>
      <c r="EQ135" s="75"/>
      <c r="ER135" s="75"/>
      <c r="ES135" s="75"/>
      <c r="ET135" s="75"/>
      <c r="EU135" s="75"/>
      <c r="EV135" s="75"/>
      <c r="EW135" s="75"/>
      <c r="EX135" s="75"/>
      <c r="EY135" s="75"/>
      <c r="EZ135" s="75"/>
      <c r="FA135" s="75"/>
      <c r="FB135" s="75"/>
      <c r="FC135" s="75"/>
      <c r="FD135" s="75"/>
      <c r="FE135" s="75"/>
      <c r="FF135" s="75"/>
      <c r="FG135" s="75"/>
      <c r="FH135" s="75"/>
      <c r="FI135" s="75"/>
      <c r="FJ135" s="75"/>
      <c r="FK135" s="75"/>
      <c r="FL135" s="75"/>
      <c r="FM135" s="75"/>
      <c r="FN135" s="75"/>
      <c r="FO135" s="75"/>
      <c r="FP135" s="75"/>
      <c r="FQ135" s="75"/>
      <c r="FR135" s="75"/>
      <c r="FS135" s="75"/>
      <c r="FT135" s="75"/>
      <c r="FU135" s="75"/>
      <c r="FV135" s="75"/>
      <c r="FW135" s="75"/>
      <c r="FX135" s="75"/>
      <c r="FY135" s="75"/>
      <c r="FZ135" s="75"/>
      <c r="GA135" s="75"/>
      <c r="GB135" s="75"/>
      <c r="GC135" s="75"/>
      <c r="GD135" s="75"/>
      <c r="GE135" s="75"/>
      <c r="GF135" s="75"/>
      <c r="GG135" s="75"/>
      <c r="GH135" s="75"/>
      <c r="GI135" s="75"/>
      <c r="GJ135" s="75"/>
      <c r="GK135" s="75"/>
      <c r="GL135" s="75"/>
      <c r="GM135" s="75"/>
      <c r="GN135" s="75"/>
      <c r="GO135" s="75"/>
      <c r="GP135" s="75"/>
      <c r="GQ135" s="75"/>
      <c r="GR135" s="75"/>
      <c r="GS135" s="75"/>
      <c r="GT135" s="75"/>
      <c r="GU135" s="75"/>
      <c r="GV135" s="75"/>
      <c r="GW135" s="75"/>
      <c r="GX135" s="75"/>
      <c r="GY135" s="75"/>
      <c r="GZ135" s="75"/>
      <c r="HA135" s="75"/>
    </row>
    <row r="136" spans="1:209" s="5" customFormat="1" x14ac:dyDescent="0.15">
      <c r="A136" s="72" t="s">
        <v>20</v>
      </c>
      <c r="B136" s="73">
        <v>4631045.5500000007</v>
      </c>
      <c r="C136" s="73">
        <v>6510287.0100000007</v>
      </c>
      <c r="D136" s="73">
        <f t="shared" si="14"/>
        <v>-1879241.46</v>
      </c>
      <c r="E136" s="35">
        <f t="shared" si="15"/>
        <v>-0.28865723694107914</v>
      </c>
      <c r="F136" s="41"/>
      <c r="G136" s="73">
        <v>9121007.3099999987</v>
      </c>
      <c r="H136" s="73">
        <v>0</v>
      </c>
      <c r="I136"/>
      <c r="J136"/>
      <c r="K136"/>
      <c r="L136"/>
      <c r="M136" s="74"/>
      <c r="N136" s="74"/>
      <c r="O136" s="74"/>
      <c r="P136" s="74"/>
      <c r="Q136" s="74"/>
      <c r="R136" s="74"/>
      <c r="S136" s="74"/>
      <c r="T136" s="74"/>
      <c r="U136" s="74"/>
      <c r="V136" s="74"/>
      <c r="W136" s="74"/>
      <c r="X136" s="74"/>
      <c r="Y136" s="74"/>
      <c r="Z136" s="74"/>
      <c r="AA136" s="74"/>
      <c r="AB136" s="74"/>
      <c r="AC136" s="74"/>
      <c r="AD136" s="74"/>
      <c r="AE136" s="74"/>
      <c r="AF136" s="74"/>
      <c r="AG136" s="74"/>
      <c r="AH136" s="74"/>
      <c r="AI136" s="74"/>
      <c r="AJ136" s="74"/>
      <c r="AK136" s="74"/>
      <c r="AL136" s="74"/>
      <c r="AM136" s="74"/>
      <c r="AN136" s="74"/>
      <c r="AO136" s="74"/>
      <c r="AP136" s="74"/>
      <c r="AQ136" s="74"/>
      <c r="AR136" s="74"/>
      <c r="AS136" s="74"/>
      <c r="AT136" s="74"/>
      <c r="AU136" s="74"/>
      <c r="AV136" s="74"/>
      <c r="AW136" s="74"/>
      <c r="AX136" s="74"/>
      <c r="AY136" s="74"/>
      <c r="AZ136" s="74"/>
      <c r="BA136" s="74"/>
      <c r="BB136" s="74"/>
      <c r="BC136" s="75"/>
      <c r="BD136" s="75"/>
      <c r="BE136" s="75"/>
      <c r="BF136" s="75"/>
      <c r="BG136" s="75"/>
      <c r="BH136" s="75"/>
      <c r="BI136" s="75"/>
      <c r="BJ136" s="75"/>
      <c r="BK136" s="75"/>
      <c r="BL136" s="75"/>
      <c r="BM136" s="75"/>
      <c r="BN136" s="75"/>
      <c r="BO136" s="75"/>
      <c r="BP136" s="75"/>
      <c r="BQ136" s="75"/>
      <c r="BR136" s="75"/>
      <c r="BS136" s="75"/>
      <c r="BT136" s="75"/>
      <c r="BU136" s="75"/>
      <c r="BV136" s="75"/>
      <c r="BW136" s="75"/>
      <c r="BX136" s="75"/>
      <c r="BY136" s="75"/>
      <c r="BZ136" s="75"/>
      <c r="CA136" s="75"/>
      <c r="CB136" s="75"/>
      <c r="CC136" s="75"/>
      <c r="CD136" s="75"/>
      <c r="CE136" s="75"/>
      <c r="CF136" s="75"/>
      <c r="CG136" s="75"/>
      <c r="CH136" s="75"/>
      <c r="CI136" s="75"/>
      <c r="CJ136" s="75"/>
      <c r="CK136" s="75"/>
      <c r="CL136" s="75"/>
      <c r="CM136" s="75"/>
      <c r="CN136" s="75"/>
      <c r="CO136" s="75"/>
      <c r="CP136" s="75"/>
      <c r="CQ136" s="75"/>
      <c r="CR136" s="75"/>
      <c r="CS136" s="75"/>
      <c r="CT136" s="75"/>
      <c r="CU136" s="75"/>
      <c r="CV136" s="75"/>
      <c r="CW136" s="75"/>
      <c r="CX136" s="75"/>
      <c r="CY136" s="75"/>
      <c r="CZ136" s="75"/>
      <c r="DA136" s="75"/>
      <c r="DB136" s="75"/>
      <c r="DC136" s="75"/>
      <c r="DD136" s="75"/>
      <c r="DE136" s="75"/>
      <c r="DF136" s="75"/>
      <c r="DG136" s="75"/>
      <c r="DH136" s="75"/>
      <c r="DI136" s="75"/>
      <c r="DJ136" s="75"/>
      <c r="DK136" s="75"/>
      <c r="DL136" s="75"/>
      <c r="DM136" s="75"/>
      <c r="DN136" s="75"/>
      <c r="DO136" s="75"/>
      <c r="DP136" s="75"/>
      <c r="DQ136" s="75"/>
      <c r="DR136" s="75"/>
      <c r="DS136" s="75"/>
      <c r="DT136" s="75"/>
      <c r="DU136" s="75"/>
      <c r="DV136" s="75"/>
      <c r="DW136" s="75"/>
      <c r="DX136" s="75"/>
      <c r="DY136" s="75"/>
      <c r="DZ136" s="75"/>
      <c r="EA136" s="75"/>
      <c r="EB136" s="75"/>
      <c r="EC136" s="75"/>
      <c r="ED136" s="75"/>
      <c r="EE136" s="75"/>
      <c r="EF136" s="75"/>
      <c r="EG136" s="75"/>
      <c r="EH136" s="75"/>
      <c r="EI136" s="75"/>
      <c r="EJ136" s="75"/>
      <c r="EK136" s="75"/>
      <c r="EL136" s="75"/>
      <c r="EM136" s="75"/>
      <c r="EN136" s="75"/>
      <c r="EO136" s="75"/>
      <c r="EP136" s="75"/>
      <c r="EQ136" s="75"/>
      <c r="ER136" s="75"/>
      <c r="ES136" s="75"/>
      <c r="ET136" s="75"/>
      <c r="EU136" s="75"/>
      <c r="EV136" s="75"/>
      <c r="EW136" s="75"/>
      <c r="EX136" s="75"/>
      <c r="EY136" s="75"/>
      <c r="EZ136" s="75"/>
      <c r="FA136" s="75"/>
      <c r="FB136" s="75"/>
      <c r="FC136" s="75"/>
      <c r="FD136" s="75"/>
      <c r="FE136" s="75"/>
      <c r="FF136" s="75"/>
      <c r="FG136" s="75"/>
      <c r="FH136" s="75"/>
      <c r="FI136" s="75"/>
      <c r="FJ136" s="75"/>
      <c r="FK136" s="75"/>
      <c r="FL136" s="75"/>
      <c r="FM136" s="75"/>
      <c r="FN136" s="75"/>
      <c r="FO136" s="75"/>
      <c r="FP136" s="75"/>
      <c r="FQ136" s="75"/>
      <c r="FR136" s="75"/>
      <c r="FS136" s="75"/>
      <c r="FT136" s="75"/>
      <c r="FU136" s="75"/>
      <c r="FV136" s="75"/>
      <c r="FW136" s="75"/>
      <c r="FX136" s="75"/>
      <c r="FY136" s="75"/>
      <c r="FZ136" s="75"/>
      <c r="GA136" s="75"/>
      <c r="GB136" s="75"/>
      <c r="GC136" s="75"/>
      <c r="GD136" s="75"/>
      <c r="GE136" s="75"/>
      <c r="GF136" s="75"/>
      <c r="GG136" s="75"/>
      <c r="GH136" s="75"/>
      <c r="GI136" s="75"/>
      <c r="GJ136" s="75"/>
      <c r="GK136" s="75"/>
      <c r="GL136" s="75"/>
      <c r="GM136" s="75"/>
      <c r="GN136" s="75"/>
      <c r="GO136" s="75"/>
      <c r="GP136" s="75"/>
      <c r="GQ136" s="75"/>
      <c r="GR136" s="75"/>
      <c r="GS136" s="75"/>
      <c r="GT136" s="75"/>
      <c r="GU136" s="75"/>
      <c r="GV136" s="75"/>
      <c r="GW136" s="75"/>
      <c r="GX136" s="75"/>
      <c r="GY136" s="75"/>
      <c r="GZ136" s="75"/>
      <c r="HA136" s="75"/>
    </row>
    <row r="137" spans="1:209" s="5" customFormat="1" x14ac:dyDescent="0.15">
      <c r="A137" s="25"/>
      <c r="B137" s="22"/>
      <c r="C137" s="22"/>
      <c r="D137" s="22"/>
      <c r="E137" s="26"/>
      <c r="F137" s="24"/>
      <c r="G137" s="22"/>
      <c r="H137" s="22"/>
      <c r="I137"/>
      <c r="J137"/>
      <c r="K137"/>
      <c r="L137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</row>
    <row r="138" spans="1:209" outlineLevel="1" x14ac:dyDescent="0.15">
      <c r="A138" s="49"/>
      <c r="B138" s="58"/>
      <c r="C138" s="58"/>
      <c r="D138" s="58"/>
      <c r="E138" s="51"/>
      <c r="F138" s="52"/>
      <c r="G138" s="58"/>
      <c r="H138" s="58"/>
    </row>
    <row r="139" spans="1:209" outlineLevel="1" collapsed="1" x14ac:dyDescent="0.15">
      <c r="A139" s="53"/>
      <c r="B139" s="76"/>
      <c r="C139" s="76"/>
      <c r="D139" s="76"/>
      <c r="E139" s="26"/>
      <c r="F139" s="24"/>
      <c r="G139" s="76"/>
      <c r="H139" s="76"/>
    </row>
    <row r="140" spans="1:209" s="5" customFormat="1" outlineLevel="1" x14ac:dyDescent="0.15">
      <c r="A140" s="21" t="s">
        <v>31</v>
      </c>
      <c r="B140" s="77"/>
      <c r="C140" s="77"/>
      <c r="D140" s="77"/>
      <c r="E140" s="26"/>
      <c r="F140" s="24"/>
      <c r="G140" s="77"/>
      <c r="H140" s="77"/>
      <c r="I140"/>
      <c r="J140"/>
      <c r="K140"/>
      <c r="L140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</row>
    <row r="141" spans="1:209" s="1" customFormat="1" outlineLevel="1" x14ac:dyDescent="0.15">
      <c r="A141" s="32" t="s">
        <v>32</v>
      </c>
      <c r="B141" s="79">
        <f t="shared" ref="B141:B153" si="16">IF(B25=0,"",(B158+B172+B188)/B25)</f>
        <v>0.63893603086933459</v>
      </c>
      <c r="C141" s="78">
        <f t="shared" ref="C141:C153" si="17">IF(C25=0,"",(C158+C172+C188)/C25)</f>
        <v>0.59296589308131475</v>
      </c>
      <c r="D141" s="78"/>
      <c r="E141" s="80">
        <f t="shared" ref="E141:E153" si="18">(B141-C141)*100</f>
        <v>4.5970137788019834</v>
      </c>
      <c r="F141" s="31"/>
      <c r="G141" s="79">
        <f t="shared" ref="G141:H153" si="19">IF(G25=0,"",(G158+G172+G188)/G25)</f>
        <v>0.61264991440289995</v>
      </c>
      <c r="H141" s="79">
        <f t="shared" si="19"/>
        <v>0</v>
      </c>
      <c r="I141"/>
      <c r="J141"/>
      <c r="K141"/>
      <c r="L141"/>
    </row>
    <row r="142" spans="1:209" s="1" customFormat="1" outlineLevel="1" x14ac:dyDescent="0.15">
      <c r="A142" s="32" t="s">
        <v>9</v>
      </c>
      <c r="B142" s="79">
        <f t="shared" si="16"/>
        <v>0.67504978210494226</v>
      </c>
      <c r="C142" s="78">
        <f t="shared" si="17"/>
        <v>0.62387367958115103</v>
      </c>
      <c r="D142" s="78"/>
      <c r="E142" s="80">
        <f t="shared" si="18"/>
        <v>5.1176102523791229</v>
      </c>
      <c r="F142" s="31"/>
      <c r="G142" s="79">
        <f t="shared" si="19"/>
        <v>0.64524510671091062</v>
      </c>
      <c r="H142" s="79">
        <f t="shared" si="19"/>
        <v>0</v>
      </c>
      <c r="I142"/>
      <c r="J142"/>
      <c r="K142"/>
      <c r="L142"/>
    </row>
    <row r="143" spans="1:209" s="1" customFormat="1" outlineLevel="1" x14ac:dyDescent="0.15">
      <c r="A143" s="32" t="s">
        <v>10</v>
      </c>
      <c r="B143" s="79">
        <f t="shared" si="16"/>
        <v>0.18522789069291251</v>
      </c>
      <c r="C143" s="78">
        <f t="shared" si="17"/>
        <v>0.17942899741000704</v>
      </c>
      <c r="D143" s="78"/>
      <c r="E143" s="80">
        <f t="shared" si="18"/>
        <v>0.57988932829054762</v>
      </c>
      <c r="F143" s="31"/>
      <c r="G143" s="79">
        <f t="shared" si="19"/>
        <v>0.19971379632652408</v>
      </c>
      <c r="H143" s="79">
        <f t="shared" si="19"/>
        <v>0</v>
      </c>
      <c r="I143"/>
      <c r="J143"/>
      <c r="K143"/>
      <c r="L143"/>
    </row>
    <row r="144" spans="1:209" s="37" customFormat="1" outlineLevel="1" x14ac:dyDescent="0.15">
      <c r="A144" s="42" t="s">
        <v>11</v>
      </c>
      <c r="B144" s="82">
        <f t="shared" si="16"/>
        <v>0.77030124233201303</v>
      </c>
      <c r="C144" s="81">
        <f t="shared" si="17"/>
        <v>0.72728370279373822</v>
      </c>
      <c r="D144" s="81"/>
      <c r="E144" s="83">
        <f t="shared" si="18"/>
        <v>4.3017539538274807</v>
      </c>
      <c r="F144" s="84"/>
      <c r="G144" s="82">
        <f t="shared" si="19"/>
        <v>0.70526538334486255</v>
      </c>
      <c r="H144" s="82">
        <f t="shared" si="19"/>
        <v>0</v>
      </c>
      <c r="I144"/>
      <c r="J144"/>
      <c r="K144"/>
      <c r="L144"/>
    </row>
    <row r="145" spans="1:12" s="37" customFormat="1" outlineLevel="1" x14ac:dyDescent="0.15">
      <c r="A145" s="42" t="s">
        <v>12</v>
      </c>
      <c r="B145" s="82">
        <f t="shared" si="16"/>
        <v>0.78275416186949842</v>
      </c>
      <c r="C145" s="81">
        <f t="shared" si="17"/>
        <v>0.59833452005912324</v>
      </c>
      <c r="D145" s="81"/>
      <c r="E145" s="83">
        <f t="shared" si="18"/>
        <v>18.44196418103752</v>
      </c>
      <c r="F145" s="85"/>
      <c r="G145" s="82">
        <f t="shared" si="19"/>
        <v>0.74249911725715279</v>
      </c>
      <c r="H145" s="82">
        <f t="shared" si="19"/>
        <v>0</v>
      </c>
      <c r="I145"/>
      <c r="J145"/>
      <c r="K145"/>
      <c r="L145"/>
    </row>
    <row r="146" spans="1:12" s="37" customFormat="1" outlineLevel="1" x14ac:dyDescent="0.15">
      <c r="A146" s="42" t="s">
        <v>13</v>
      </c>
      <c r="B146" s="82">
        <f t="shared" si="16"/>
        <v>0.49731500010186297</v>
      </c>
      <c r="C146" s="81">
        <f t="shared" si="17"/>
        <v>0.54448428346629352</v>
      </c>
      <c r="D146" s="81"/>
      <c r="E146" s="83">
        <f t="shared" si="18"/>
        <v>-4.716928336443055</v>
      </c>
      <c r="F146" s="86"/>
      <c r="G146" s="82">
        <f t="shared" si="19"/>
        <v>0.47170792572840753</v>
      </c>
      <c r="H146" s="82">
        <f t="shared" si="19"/>
        <v>0</v>
      </c>
      <c r="I146"/>
      <c r="J146"/>
      <c r="K146"/>
      <c r="L146"/>
    </row>
    <row r="147" spans="1:12" s="37" customFormat="1" outlineLevel="1" x14ac:dyDescent="0.15">
      <c r="A147" s="39" t="s">
        <v>14</v>
      </c>
      <c r="B147" s="82">
        <f t="shared" si="16"/>
        <v>0.20908898231939738</v>
      </c>
      <c r="C147" s="81">
        <f t="shared" si="17"/>
        <v>0.22833843836963522</v>
      </c>
      <c r="D147" s="81"/>
      <c r="E147" s="83">
        <f t="shared" si="18"/>
        <v>-1.9249456050237841</v>
      </c>
      <c r="F147" s="86"/>
      <c r="G147" s="82">
        <f t="shared" si="19"/>
        <v>0.22888847185882541</v>
      </c>
      <c r="H147" s="82"/>
      <c r="I147"/>
      <c r="J147"/>
      <c r="K147"/>
      <c r="L147"/>
    </row>
    <row r="148" spans="1:12" s="37" customFormat="1" outlineLevel="1" x14ac:dyDescent="0.15">
      <c r="A148" s="39" t="s">
        <v>15</v>
      </c>
      <c r="B148" s="82">
        <f t="shared" si="16"/>
        <v>0.3442490171320815</v>
      </c>
      <c r="C148" s="81">
        <f t="shared" si="17"/>
        <v>0.42075382048759513</v>
      </c>
      <c r="D148" s="81"/>
      <c r="E148" s="83">
        <f t="shared" si="18"/>
        <v>-7.6504803355513626</v>
      </c>
      <c r="F148" s="86"/>
      <c r="G148" s="82">
        <f t="shared" si="19"/>
        <v>0.50944752143120886</v>
      </c>
      <c r="H148" s="82"/>
      <c r="I148"/>
      <c r="J148"/>
      <c r="K148"/>
      <c r="L148"/>
    </row>
    <row r="149" spans="1:12" s="37" customFormat="1" outlineLevel="1" x14ac:dyDescent="0.15">
      <c r="A149" s="39" t="s">
        <v>16</v>
      </c>
      <c r="B149" s="82">
        <f t="shared" si="16"/>
        <v>1.0867177620665822</v>
      </c>
      <c r="C149" s="81">
        <f t="shared" si="17"/>
        <v>1.1047292694821498</v>
      </c>
      <c r="D149" s="81"/>
      <c r="E149" s="83">
        <f t="shared" si="18"/>
        <v>-1.8011507415567563</v>
      </c>
      <c r="F149" s="86"/>
      <c r="G149" s="82">
        <f t="shared" si="19"/>
        <v>0.85151999397957079</v>
      </c>
      <c r="H149" s="82"/>
      <c r="I149"/>
      <c r="J149"/>
      <c r="K149"/>
      <c r="L149"/>
    </row>
    <row r="150" spans="1:12" s="37" customFormat="1" outlineLevel="1" x14ac:dyDescent="0.15">
      <c r="A150" s="42" t="s">
        <v>17</v>
      </c>
      <c r="B150" s="82">
        <f t="shared" si="16"/>
        <v>2.5367003318406158E-2</v>
      </c>
      <c r="C150" s="81">
        <f t="shared" si="17"/>
        <v>5.0619017812877316E-2</v>
      </c>
      <c r="D150" s="81"/>
      <c r="E150" s="83">
        <f t="shared" si="18"/>
        <v>-2.525201449447116</v>
      </c>
      <c r="F150" s="84"/>
      <c r="G150" s="82">
        <f t="shared" si="19"/>
        <v>7.1401248466321413E-2</v>
      </c>
      <c r="H150" s="82">
        <f>IF(H34=0,"",(H167+H181+H197)/H34)</f>
        <v>0</v>
      </c>
      <c r="I150"/>
      <c r="J150"/>
      <c r="K150"/>
      <c r="L150"/>
    </row>
    <row r="151" spans="1:12" s="37" customFormat="1" outlineLevel="1" x14ac:dyDescent="0.15">
      <c r="A151" s="42" t="s">
        <v>18</v>
      </c>
      <c r="B151" s="82">
        <f t="shared" si="16"/>
        <v>0.34733127917560735</v>
      </c>
      <c r="C151" s="81">
        <f t="shared" si="17"/>
        <v>0.35980317511111432</v>
      </c>
      <c r="D151" s="81"/>
      <c r="E151" s="83">
        <f t="shared" si="18"/>
        <v>-1.247189593550696</v>
      </c>
      <c r="F151" s="84"/>
      <c r="G151" s="82">
        <f t="shared" si="19"/>
        <v>0.45209099567472405</v>
      </c>
      <c r="H151" s="82">
        <f>IF(H35=0,"",(H168+H182+H198)/H35)</f>
        <v>0</v>
      </c>
      <c r="I151"/>
      <c r="J151"/>
      <c r="K151"/>
      <c r="L151"/>
    </row>
    <row r="152" spans="1:12" s="37" customFormat="1" outlineLevel="1" x14ac:dyDescent="0.15">
      <c r="A152" s="33" t="s">
        <v>19</v>
      </c>
      <c r="B152" s="82">
        <f t="shared" si="16"/>
        <v>0.20706793617418717</v>
      </c>
      <c r="C152" s="81">
        <f t="shared" si="17"/>
        <v>0.22065472143138329</v>
      </c>
      <c r="D152" s="81"/>
      <c r="E152" s="83">
        <f t="shared" si="18"/>
        <v>-1.3586785257196117</v>
      </c>
      <c r="F152" s="84"/>
      <c r="G152" s="82">
        <f t="shared" si="19"/>
        <v>0.22846107548692984</v>
      </c>
      <c r="H152" s="82">
        <f>IF(H36=0,"",(H169+H183+H199)/H36)</f>
        <v>0</v>
      </c>
      <c r="I152"/>
      <c r="J152"/>
      <c r="K152"/>
      <c r="L152"/>
    </row>
    <row r="153" spans="1:12" s="37" customFormat="1" outlineLevel="1" x14ac:dyDescent="0.15">
      <c r="A153" s="42" t="s">
        <v>20</v>
      </c>
      <c r="B153" s="82">
        <f t="shared" si="16"/>
        <v>0.16627760953673396</v>
      </c>
      <c r="C153" s="81">
        <f t="shared" si="17"/>
        <v>0.14604743798058725</v>
      </c>
      <c r="D153" s="81"/>
      <c r="E153" s="83">
        <f t="shared" si="18"/>
        <v>2.0230171556146703</v>
      </c>
      <c r="F153" s="85"/>
      <c r="G153" s="82">
        <f t="shared" si="19"/>
        <v>0.17562133768251181</v>
      </c>
      <c r="H153" s="82">
        <f>IF(H37=0,"",(H170+H184+H200)/H37)</f>
        <v>0</v>
      </c>
      <c r="I153"/>
      <c r="J153"/>
      <c r="K153"/>
      <c r="L153"/>
    </row>
    <row r="154" spans="1:12" outlineLevel="1" x14ac:dyDescent="0.15">
      <c r="A154" s="33"/>
      <c r="B154" s="87"/>
      <c r="C154" s="87"/>
      <c r="D154" s="87"/>
      <c r="E154" s="47"/>
      <c r="F154" s="48"/>
      <c r="G154" s="87"/>
      <c r="H154" s="87"/>
    </row>
    <row r="155" spans="1:12" s="37" customFormat="1" outlineLevel="1" x14ac:dyDescent="0.15">
      <c r="A155" s="42"/>
      <c r="B155" s="87"/>
      <c r="C155" s="87"/>
      <c r="D155" s="87"/>
      <c r="E155" s="44"/>
      <c r="F155" s="45"/>
      <c r="G155" s="87"/>
      <c r="H155" s="87"/>
      <c r="I155"/>
      <c r="J155"/>
      <c r="K155"/>
      <c r="L155"/>
    </row>
    <row r="156" spans="1:12" outlineLevel="1" x14ac:dyDescent="0.15">
      <c r="A156" s="56"/>
      <c r="B156" s="87"/>
      <c r="C156" s="87"/>
      <c r="D156" s="87"/>
      <c r="E156" s="47"/>
      <c r="F156" s="48"/>
      <c r="G156" s="87"/>
      <c r="H156" s="87"/>
    </row>
    <row r="157" spans="1:12" outlineLevel="1" x14ac:dyDescent="0.15">
      <c r="A157" s="32"/>
      <c r="B157" s="87"/>
      <c r="C157" s="87"/>
      <c r="D157" s="87"/>
      <c r="E157" s="47"/>
      <c r="F157" s="48"/>
      <c r="G157" s="87"/>
      <c r="H157" s="87"/>
    </row>
    <row r="158" spans="1:12" s="37" customFormat="1" outlineLevel="1" x14ac:dyDescent="0.15">
      <c r="A158" s="88" t="s">
        <v>33</v>
      </c>
      <c r="B158" s="28">
        <f>B159+B160</f>
        <v>156209956.50976092</v>
      </c>
      <c r="C158" s="28">
        <f>C159+C160</f>
        <v>140375155.96028984</v>
      </c>
      <c r="D158" s="29">
        <f t="shared" ref="D158:D170" si="20">B158-C158</f>
        <v>15834800.54947108</v>
      </c>
      <c r="E158" s="30">
        <f t="shared" ref="E158:E170" si="21">B158/C158-1</f>
        <v>0.11280344047454194</v>
      </c>
      <c r="F158" s="31"/>
      <c r="G158" s="28">
        <f>G159+G160</f>
        <v>346764013.71889329</v>
      </c>
      <c r="H158" s="28">
        <f>H159+H160</f>
        <v>0</v>
      </c>
      <c r="I158"/>
      <c r="J158"/>
      <c r="K158"/>
      <c r="L158"/>
    </row>
    <row r="159" spans="1:12" s="37" customFormat="1" outlineLevel="1" x14ac:dyDescent="0.15">
      <c r="A159" s="89" t="s">
        <v>9</v>
      </c>
      <c r="B159" s="28">
        <f>SUM(B161:B168)-B163</f>
        <v>149473360.86976093</v>
      </c>
      <c r="C159" s="28">
        <f>SUM(C161:C168)-C163</f>
        <v>134433684.77028984</v>
      </c>
      <c r="D159" s="29">
        <f t="shared" si="20"/>
        <v>15039676.099471092</v>
      </c>
      <c r="E159" s="30">
        <f t="shared" si="21"/>
        <v>0.11187431278975768</v>
      </c>
      <c r="F159" s="31"/>
      <c r="G159" s="28">
        <f>SUM(G161:G168)-G163</f>
        <v>334346271.97889328</v>
      </c>
      <c r="H159" s="28">
        <f>SUM(H161:H168)</f>
        <v>0</v>
      </c>
      <c r="I159"/>
      <c r="J159"/>
      <c r="K159"/>
      <c r="L159"/>
    </row>
    <row r="160" spans="1:12" s="37" customFormat="1" outlineLevel="1" x14ac:dyDescent="0.15">
      <c r="A160" s="89" t="s">
        <v>10</v>
      </c>
      <c r="B160" s="28">
        <f>B169+B170</f>
        <v>6736595.6400000006</v>
      </c>
      <c r="C160" s="28">
        <f>C169+C170</f>
        <v>5941471.1900000004</v>
      </c>
      <c r="D160" s="29">
        <f t="shared" si="20"/>
        <v>795124.45000000019</v>
      </c>
      <c r="E160" s="30">
        <f t="shared" si="21"/>
        <v>0.13382618960406001</v>
      </c>
      <c r="F160" s="31"/>
      <c r="G160" s="28">
        <f>G169+G170</f>
        <v>12417741.74</v>
      </c>
      <c r="H160" s="28">
        <f>SUM(H169:H170)</f>
        <v>0</v>
      </c>
      <c r="I160"/>
      <c r="J160"/>
      <c r="K160"/>
      <c r="L160"/>
    </row>
    <row r="161" spans="1:38" s="90" customFormat="1" outlineLevel="1" x14ac:dyDescent="0.15">
      <c r="A161" s="33" t="s">
        <v>11</v>
      </c>
      <c r="B161" s="34">
        <v>94099833.154043943</v>
      </c>
      <c r="C161" s="34">
        <v>87699689.11999999</v>
      </c>
      <c r="D161" s="34">
        <f t="shared" si="20"/>
        <v>6400144.0340439528</v>
      </c>
      <c r="E161" s="35">
        <f t="shared" si="21"/>
        <v>7.2977955774581993E-2</v>
      </c>
      <c r="F161" s="41"/>
      <c r="G161" s="34">
        <v>185569036.43535104</v>
      </c>
      <c r="H161" s="34">
        <v>0</v>
      </c>
      <c r="I161"/>
      <c r="J161"/>
      <c r="K161"/>
      <c r="L161"/>
      <c r="M161" s="37"/>
      <c r="N161" s="37"/>
      <c r="O161" s="37"/>
      <c r="P161" s="37"/>
      <c r="Q161" s="37"/>
      <c r="R161" s="37"/>
      <c r="S161" s="37"/>
      <c r="T161" s="37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F161" s="37"/>
      <c r="AG161" s="37"/>
      <c r="AH161" s="37"/>
      <c r="AI161" s="37"/>
      <c r="AJ161" s="37"/>
      <c r="AK161" s="37"/>
      <c r="AL161" s="37"/>
    </row>
    <row r="162" spans="1:38" s="90" customFormat="1" outlineLevel="1" x14ac:dyDescent="0.15">
      <c r="A162" s="33" t="s">
        <v>12</v>
      </c>
      <c r="B162" s="34">
        <v>33263451.018018987</v>
      </c>
      <c r="C162" s="34">
        <v>27393227.660000004</v>
      </c>
      <c r="D162" s="34">
        <f t="shared" si="20"/>
        <v>5870223.3580189832</v>
      </c>
      <c r="E162" s="35">
        <f t="shared" si="21"/>
        <v>0.21429469469166529</v>
      </c>
      <c r="F162" s="41"/>
      <c r="G162" s="34">
        <v>66478384.564285025</v>
      </c>
      <c r="H162" s="34">
        <v>0</v>
      </c>
      <c r="I162"/>
      <c r="J162"/>
      <c r="K162"/>
      <c r="L162"/>
      <c r="M162" s="37"/>
      <c r="N162" s="37"/>
      <c r="O162" s="37"/>
      <c r="P162" s="37"/>
      <c r="Q162" s="37"/>
      <c r="R162" s="37"/>
      <c r="S162" s="37"/>
      <c r="T162" s="37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F162" s="37"/>
      <c r="AG162" s="37"/>
      <c r="AH162" s="37"/>
      <c r="AI162" s="37"/>
      <c r="AJ162" s="37"/>
      <c r="AK162" s="37"/>
      <c r="AL162" s="37"/>
    </row>
    <row r="163" spans="1:38" s="90" customFormat="1" outlineLevel="1" x14ac:dyDescent="0.15">
      <c r="A163" s="33" t="s">
        <v>13</v>
      </c>
      <c r="B163" s="34">
        <v>18796574.783372059</v>
      </c>
      <c r="C163" s="34">
        <v>16132438.407086847</v>
      </c>
      <c r="D163" s="34">
        <f t="shared" si="20"/>
        <v>2664136.3762852121</v>
      </c>
      <c r="E163" s="35">
        <f t="shared" si="21"/>
        <v>0.16514158052603367</v>
      </c>
      <c r="F163" s="41"/>
      <c r="G163" s="34">
        <v>74073474.44406727</v>
      </c>
      <c r="H163" s="34">
        <v>0</v>
      </c>
      <c r="I163"/>
      <c r="J163"/>
      <c r="K163"/>
      <c r="L163"/>
      <c r="M163" s="37"/>
      <c r="N163" s="37"/>
      <c r="O163" s="37"/>
      <c r="P163" s="37"/>
      <c r="Q163" s="37"/>
      <c r="R163" s="37"/>
      <c r="S163" s="37"/>
      <c r="T163" s="37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F163" s="37"/>
      <c r="AG163" s="37"/>
      <c r="AH163" s="37"/>
      <c r="AI163" s="37"/>
      <c r="AJ163" s="37"/>
      <c r="AK163" s="37"/>
      <c r="AL163" s="37"/>
    </row>
    <row r="164" spans="1:38" s="90" customFormat="1" outlineLevel="1" x14ac:dyDescent="0.15">
      <c r="A164" s="39" t="s">
        <v>14</v>
      </c>
      <c r="B164" s="34">
        <v>6262582.8006724194</v>
      </c>
      <c r="C164" s="34">
        <v>6427553.4564297562</v>
      </c>
      <c r="D164" s="34">
        <f t="shared" si="20"/>
        <v>-164970.65575733688</v>
      </c>
      <c r="E164" s="35">
        <f t="shared" si="21"/>
        <v>-2.5666166275491564E-2</v>
      </c>
      <c r="F164" s="41"/>
      <c r="G164" s="34">
        <v>15150845.290783377</v>
      </c>
      <c r="H164" s="34"/>
      <c r="I164"/>
      <c r="J164"/>
      <c r="K164"/>
      <c r="L164"/>
      <c r="M164" s="37"/>
      <c r="N164" s="37"/>
      <c r="O164" s="37"/>
      <c r="P164" s="37"/>
      <c r="Q164" s="37"/>
      <c r="R164" s="37"/>
      <c r="S164" s="37"/>
      <c r="T164" s="37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F164" s="37"/>
      <c r="AG164" s="37"/>
      <c r="AH164" s="37"/>
      <c r="AI164" s="37"/>
      <c r="AJ164" s="37"/>
      <c r="AK164" s="37"/>
      <c r="AL164" s="37"/>
    </row>
    <row r="165" spans="1:38" s="90" customFormat="1" outlineLevel="1" x14ac:dyDescent="0.15">
      <c r="A165" s="39" t="s">
        <v>15</v>
      </c>
      <c r="B165" s="34">
        <v>3886500.3626996391</v>
      </c>
      <c r="C165" s="34">
        <v>7820262.0562575636</v>
      </c>
      <c r="D165" s="34">
        <f t="shared" si="20"/>
        <v>-3933761.6935579246</v>
      </c>
      <c r="E165" s="35">
        <f t="shared" si="21"/>
        <v>-0.50302172296262548</v>
      </c>
      <c r="F165" s="41"/>
      <c r="G165" s="34">
        <v>20876302.278884351</v>
      </c>
      <c r="H165" s="34"/>
      <c r="I165"/>
      <c r="J165"/>
      <c r="K165"/>
      <c r="L165"/>
      <c r="M165" s="37"/>
      <c r="N165" s="37"/>
      <c r="O165" s="37"/>
      <c r="P165" s="37"/>
      <c r="Q165" s="37"/>
      <c r="R165" s="37"/>
      <c r="S165" s="37"/>
      <c r="T165" s="37"/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F165" s="37"/>
      <c r="AG165" s="37"/>
      <c r="AH165" s="37"/>
      <c r="AI165" s="37"/>
      <c r="AJ165" s="37"/>
      <c r="AK165" s="37"/>
      <c r="AL165" s="37"/>
    </row>
    <row r="166" spans="1:38" s="90" customFormat="1" outlineLevel="1" x14ac:dyDescent="0.15">
      <c r="A166" s="39" t="s">
        <v>16</v>
      </c>
      <c r="B166" s="34">
        <v>8647491.6199999992</v>
      </c>
      <c r="C166" s="34">
        <v>1884622.8943995284</v>
      </c>
      <c r="D166" s="34">
        <f t="shared" si="20"/>
        <v>6762868.7256004708</v>
      </c>
      <c r="E166" s="35">
        <f t="shared" si="21"/>
        <v>3.5884466572583111</v>
      </c>
      <c r="F166" s="41"/>
      <c r="G166" s="34">
        <v>38046326.874399528</v>
      </c>
      <c r="H166" s="34"/>
      <c r="I166"/>
      <c r="J166"/>
      <c r="K166"/>
      <c r="L166"/>
      <c r="M166" s="37"/>
      <c r="N166" s="37"/>
      <c r="O166" s="37"/>
      <c r="P166" s="37"/>
      <c r="Q166" s="37"/>
      <c r="R166" s="37"/>
      <c r="S166" s="37"/>
      <c r="T166" s="37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F166" s="37"/>
      <c r="AG166" s="37"/>
      <c r="AH166" s="37"/>
      <c r="AI166" s="37"/>
      <c r="AJ166" s="37"/>
      <c r="AK166" s="37"/>
      <c r="AL166" s="37"/>
    </row>
    <row r="167" spans="1:38" s="90" customFormat="1" outlineLevel="1" x14ac:dyDescent="0.15">
      <c r="A167" s="33" t="s">
        <v>17</v>
      </c>
      <c r="B167" s="34">
        <v>107312.204</v>
      </c>
      <c r="C167" s="34">
        <v>179677.296</v>
      </c>
      <c r="D167" s="34">
        <f t="shared" si="20"/>
        <v>-72365.092000000004</v>
      </c>
      <c r="E167" s="35">
        <f t="shared" si="21"/>
        <v>-0.40275033969789931</v>
      </c>
      <c r="F167" s="41"/>
      <c r="G167" s="34">
        <v>320603.43599999999</v>
      </c>
      <c r="H167" s="34">
        <v>0</v>
      </c>
      <c r="I167"/>
      <c r="J167"/>
      <c r="K167"/>
      <c r="L167"/>
      <c r="M167" s="37"/>
      <c r="N167" s="37"/>
      <c r="O167" s="37"/>
      <c r="P167" s="37"/>
      <c r="Q167" s="37"/>
      <c r="R167" s="37"/>
      <c r="S167" s="37"/>
      <c r="T167" s="37"/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F167" s="37"/>
      <c r="AG167" s="37"/>
      <c r="AH167" s="37"/>
      <c r="AI167" s="37"/>
      <c r="AJ167" s="37"/>
      <c r="AK167" s="37"/>
      <c r="AL167" s="37"/>
    </row>
    <row r="168" spans="1:38" s="90" customFormat="1" outlineLevel="1" x14ac:dyDescent="0.15">
      <c r="A168" s="33" t="s">
        <v>18</v>
      </c>
      <c r="B168" s="34">
        <v>3206189.7103260001</v>
      </c>
      <c r="C168" s="34">
        <v>3028652.2872029776</v>
      </c>
      <c r="D168" s="34">
        <f t="shared" si="20"/>
        <v>177537.42312302254</v>
      </c>
      <c r="E168" s="35">
        <f t="shared" si="21"/>
        <v>5.8619282204555034E-2</v>
      </c>
      <c r="F168" s="41"/>
      <c r="G168" s="34">
        <v>7904773.0991899762</v>
      </c>
      <c r="H168" s="34">
        <v>0</v>
      </c>
      <c r="I168"/>
      <c r="J168"/>
      <c r="K168"/>
      <c r="L168"/>
      <c r="M168" s="37"/>
      <c r="N168" s="37"/>
      <c r="O168" s="37"/>
      <c r="P168" s="37"/>
      <c r="Q168" s="37"/>
      <c r="R168" s="37"/>
      <c r="S168" s="37"/>
      <c r="T168" s="37"/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F168" s="37"/>
      <c r="AG168" s="37"/>
      <c r="AH168" s="37"/>
      <c r="AI168" s="37"/>
      <c r="AJ168" s="37"/>
      <c r="AK168" s="37"/>
      <c r="AL168" s="37"/>
    </row>
    <row r="169" spans="1:38" s="90" customFormat="1" outlineLevel="1" x14ac:dyDescent="0.15">
      <c r="A169" s="33" t="s">
        <v>19</v>
      </c>
      <c r="B169" s="34">
        <v>3479440.5500000003</v>
      </c>
      <c r="C169" s="34">
        <v>3134410.5</v>
      </c>
      <c r="D169" s="34">
        <f t="shared" si="20"/>
        <v>345030.05000000028</v>
      </c>
      <c r="E169" s="35">
        <f t="shared" si="21"/>
        <v>0.11007813111907327</v>
      </c>
      <c r="F169" s="41"/>
      <c r="G169" s="34">
        <v>6213904.0000000009</v>
      </c>
      <c r="H169" s="34">
        <v>0</v>
      </c>
      <c r="I169"/>
      <c r="J169"/>
      <c r="K169"/>
      <c r="L169"/>
      <c r="M169" s="37"/>
      <c r="N169" s="37"/>
      <c r="O169" s="37"/>
      <c r="P169" s="37"/>
      <c r="Q169" s="37"/>
      <c r="R169" s="37"/>
      <c r="S169" s="37"/>
      <c r="T169" s="37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F169" s="37"/>
      <c r="AG169" s="37"/>
      <c r="AH169" s="37"/>
      <c r="AI169" s="37"/>
      <c r="AJ169" s="37"/>
      <c r="AK169" s="37"/>
      <c r="AL169" s="37"/>
    </row>
    <row r="170" spans="1:38" s="90" customFormat="1" outlineLevel="1" x14ac:dyDescent="0.15">
      <c r="A170" s="33" t="s">
        <v>20</v>
      </c>
      <c r="B170" s="34">
        <v>3257155.0900000003</v>
      </c>
      <c r="C170" s="34">
        <v>2807060.6900000004</v>
      </c>
      <c r="D170" s="34">
        <f t="shared" si="20"/>
        <v>450094.39999999991</v>
      </c>
      <c r="E170" s="35">
        <f t="shared" si="21"/>
        <v>0.1603436653875836</v>
      </c>
      <c r="F170" s="41"/>
      <c r="G170" s="34">
        <v>6203837.7399999993</v>
      </c>
      <c r="H170" s="34">
        <v>0</v>
      </c>
      <c r="I170"/>
      <c r="J170"/>
      <c r="K170"/>
      <c r="L170"/>
      <c r="M170" s="37"/>
      <c r="N170" s="37"/>
      <c r="O170" s="37"/>
      <c r="P170" s="37"/>
      <c r="Q170" s="37"/>
      <c r="R170" s="37"/>
      <c r="S170" s="37"/>
      <c r="T170" s="37"/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F170" s="37"/>
      <c r="AG170" s="37"/>
      <c r="AH170" s="37"/>
      <c r="AI170" s="37"/>
      <c r="AJ170" s="37"/>
      <c r="AK170" s="37"/>
      <c r="AL170" s="37"/>
    </row>
    <row r="171" spans="1:38" outlineLevel="1" x14ac:dyDescent="0.15">
      <c r="A171" s="32"/>
      <c r="B171" s="87"/>
      <c r="C171" s="87"/>
      <c r="D171" s="87"/>
      <c r="E171" s="47"/>
      <c r="F171" s="48"/>
      <c r="G171" s="87"/>
      <c r="H171" s="87"/>
    </row>
    <row r="172" spans="1:38" s="37" customFormat="1" outlineLevel="1" x14ac:dyDescent="0.15">
      <c r="A172" s="32" t="s">
        <v>34</v>
      </c>
      <c r="B172" s="28">
        <f>B173+B174</f>
        <v>166315747.24157804</v>
      </c>
      <c r="C172" s="28">
        <f>C173+C174</f>
        <v>142016919.68009099</v>
      </c>
      <c r="D172" s="29">
        <f t="shared" ref="D172:D184" si="22">B172-C172</f>
        <v>24298827.561487049</v>
      </c>
      <c r="E172" s="30">
        <f t="shared" ref="E172:E184" si="23">B172/C172-1</f>
        <v>0.17109811715549728</v>
      </c>
      <c r="F172" s="31"/>
      <c r="G172" s="28">
        <f>G173+G174</f>
        <v>148558194.2589159</v>
      </c>
      <c r="H172" s="28">
        <f>H173+H174</f>
        <v>0</v>
      </c>
      <c r="I172"/>
      <c r="J172"/>
      <c r="K172"/>
      <c r="L172"/>
    </row>
    <row r="173" spans="1:38" s="37" customFormat="1" outlineLevel="1" x14ac:dyDescent="0.15">
      <c r="A173" s="32" t="s">
        <v>9</v>
      </c>
      <c r="B173" s="28">
        <f>SUM(B175:B182)-B177</f>
        <v>165347679.81716105</v>
      </c>
      <c r="C173" s="28">
        <f>SUM(C175:C182)-C177</f>
        <v>141374801.879033</v>
      </c>
      <c r="D173" s="29">
        <f t="shared" si="22"/>
        <v>23972877.938128054</v>
      </c>
      <c r="E173" s="30">
        <f t="shared" si="23"/>
        <v>0.16956966601898671</v>
      </c>
      <c r="F173" s="31"/>
      <c r="G173" s="28">
        <f>SUM(G175:G182)-G177</f>
        <v>147853228.61748189</v>
      </c>
      <c r="H173" s="28">
        <f>SUM(H175:H182)</f>
        <v>0</v>
      </c>
      <c r="I173"/>
      <c r="J173"/>
      <c r="K173"/>
      <c r="L173"/>
    </row>
    <row r="174" spans="1:38" s="37" customFormat="1" outlineLevel="1" x14ac:dyDescent="0.15">
      <c r="A174" s="32" t="s">
        <v>10</v>
      </c>
      <c r="B174" s="28">
        <f>B183+B184</f>
        <v>968067.42441700003</v>
      </c>
      <c r="C174" s="28">
        <f>C183+C184</f>
        <v>642117.80105799995</v>
      </c>
      <c r="D174" s="29">
        <f t="shared" si="22"/>
        <v>325949.62335900008</v>
      </c>
      <c r="E174" s="30">
        <f t="shared" si="23"/>
        <v>0.50761655076676249</v>
      </c>
      <c r="F174" s="31"/>
      <c r="G174" s="28">
        <f>G183+G184</f>
        <v>704965.64143399999</v>
      </c>
      <c r="H174" s="28">
        <f>SUM(H183:H184)</f>
        <v>0</v>
      </c>
      <c r="I174"/>
      <c r="J174"/>
      <c r="K174"/>
      <c r="L174"/>
    </row>
    <row r="175" spans="1:38" outlineLevel="1" x14ac:dyDescent="0.15">
      <c r="A175" s="33" t="s">
        <v>11</v>
      </c>
      <c r="B175" s="34">
        <v>77780228.968200117</v>
      </c>
      <c r="C175" s="34">
        <v>59172902.319999993</v>
      </c>
      <c r="D175" s="34">
        <f t="shared" si="22"/>
        <v>18607326.648200125</v>
      </c>
      <c r="E175" s="35">
        <f t="shared" si="23"/>
        <v>0.31445688682927742</v>
      </c>
      <c r="F175" s="41"/>
      <c r="G175" s="34">
        <v>71586264.263728976</v>
      </c>
      <c r="H175" s="34">
        <v>0</v>
      </c>
    </row>
    <row r="176" spans="1:38" outlineLevel="1" x14ac:dyDescent="0.15">
      <c r="A176" s="33" t="s">
        <v>12</v>
      </c>
      <c r="B176" s="34">
        <v>33402847.022992942</v>
      </c>
      <c r="C176" s="34">
        <v>28879565.849999998</v>
      </c>
      <c r="D176" s="34">
        <f t="shared" si="22"/>
        <v>4523281.1729929447</v>
      </c>
      <c r="E176" s="35">
        <f t="shared" si="23"/>
        <v>0.15662566385127796</v>
      </c>
      <c r="F176" s="41"/>
      <c r="G176" s="34">
        <v>47295262.450798921</v>
      </c>
      <c r="H176" s="34">
        <v>0</v>
      </c>
    </row>
    <row r="177" spans="1:12" outlineLevel="1" x14ac:dyDescent="0.15">
      <c r="A177" s="33" t="s">
        <v>13</v>
      </c>
      <c r="B177" s="34">
        <v>47924099.370000005</v>
      </c>
      <c r="C177" s="34">
        <v>47809551.649999999</v>
      </c>
      <c r="D177" s="34">
        <f t="shared" si="22"/>
        <v>114547.72000000626</v>
      </c>
      <c r="E177" s="35">
        <f t="shared" si="23"/>
        <v>2.3959170510230443E-3</v>
      </c>
      <c r="F177" s="41"/>
      <c r="G177" s="34">
        <v>20764217.629999995</v>
      </c>
      <c r="H177" s="34">
        <v>0</v>
      </c>
    </row>
    <row r="178" spans="1:12" outlineLevel="1" x14ac:dyDescent="0.15">
      <c r="A178" s="39" t="s">
        <v>14</v>
      </c>
      <c r="B178" s="34">
        <v>4553361.4800000004</v>
      </c>
      <c r="C178" s="34">
        <v>3142155.21</v>
      </c>
      <c r="D178" s="34">
        <f t="shared" si="22"/>
        <v>1411206.2700000005</v>
      </c>
      <c r="E178" s="35">
        <f t="shared" si="23"/>
        <v>0.44912048440789798</v>
      </c>
      <c r="F178" s="41"/>
      <c r="G178" s="34">
        <v>3623344.05</v>
      </c>
      <c r="H178" s="34"/>
    </row>
    <row r="179" spans="1:12" outlineLevel="1" x14ac:dyDescent="0.15">
      <c r="A179" s="39" t="s">
        <v>15</v>
      </c>
      <c r="B179" s="34">
        <v>11727788.879999999</v>
      </c>
      <c r="C179" s="34">
        <v>6519115.7299999995</v>
      </c>
      <c r="D179" s="34">
        <f t="shared" si="22"/>
        <v>5208673.1499999994</v>
      </c>
      <c r="E179" s="35">
        <f t="shared" si="23"/>
        <v>0.79898461167524015</v>
      </c>
      <c r="F179" s="41"/>
      <c r="G179" s="34">
        <v>16320361.449999999</v>
      </c>
      <c r="H179" s="34"/>
    </row>
    <row r="180" spans="1:12" outlineLevel="1" x14ac:dyDescent="0.15">
      <c r="A180" s="39" t="s">
        <v>16</v>
      </c>
      <c r="B180" s="34">
        <v>31642949.010000005</v>
      </c>
      <c r="C180" s="34">
        <v>38148280.710000001</v>
      </c>
      <c r="D180" s="34">
        <f t="shared" si="22"/>
        <v>-6505331.6999999955</v>
      </c>
      <c r="E180" s="35">
        <f t="shared" si="23"/>
        <v>-0.17052751995438475</v>
      </c>
      <c r="F180" s="41"/>
      <c r="G180" s="34">
        <v>820512.12999999954</v>
      </c>
      <c r="H180" s="34"/>
    </row>
    <row r="181" spans="1:12" outlineLevel="1" x14ac:dyDescent="0.15">
      <c r="A181" s="33" t="s">
        <v>17</v>
      </c>
      <c r="B181" s="34">
        <v>177.98000000001048</v>
      </c>
      <c r="C181" s="34">
        <v>-1.8189894035458565E-12</v>
      </c>
      <c r="D181" s="34">
        <f t="shared" si="22"/>
        <v>177.9800000000123</v>
      </c>
      <c r="E181" s="35">
        <f t="shared" si="23"/>
        <v>-97845539755793</v>
      </c>
      <c r="F181" s="41"/>
      <c r="G181" s="34">
        <v>13870.57</v>
      </c>
      <c r="H181" s="34">
        <v>0</v>
      </c>
    </row>
    <row r="182" spans="1:12" outlineLevel="1" x14ac:dyDescent="0.15">
      <c r="A182" s="33" t="s">
        <v>18</v>
      </c>
      <c r="B182" s="34">
        <v>6240326.4759679995</v>
      </c>
      <c r="C182" s="34">
        <v>5512782.0590330008</v>
      </c>
      <c r="D182" s="34">
        <f t="shared" si="22"/>
        <v>727544.41693499871</v>
      </c>
      <c r="E182" s="35">
        <f t="shared" si="23"/>
        <v>0.1319740938684264</v>
      </c>
      <c r="F182" s="41"/>
      <c r="G182" s="34">
        <v>8193613.7029540008</v>
      </c>
      <c r="H182" s="34">
        <v>0</v>
      </c>
    </row>
    <row r="183" spans="1:12" outlineLevel="1" x14ac:dyDescent="0.15">
      <c r="A183" s="33" t="s">
        <v>19</v>
      </c>
      <c r="B183" s="34">
        <v>522020.553717</v>
      </c>
      <c r="C183" s="34">
        <v>284958.2</v>
      </c>
      <c r="D183" s="34">
        <f t="shared" si="22"/>
        <v>237062.35371699999</v>
      </c>
      <c r="E183" s="35">
        <f t="shared" si="23"/>
        <v>0.83191974723661222</v>
      </c>
      <c r="F183" s="41"/>
      <c r="G183" s="34">
        <v>262522.44</v>
      </c>
      <c r="H183" s="34">
        <v>0</v>
      </c>
    </row>
    <row r="184" spans="1:12" outlineLevel="1" x14ac:dyDescent="0.15">
      <c r="A184" s="33" t="s">
        <v>20</v>
      </c>
      <c r="B184" s="34">
        <v>446046.87069999997</v>
      </c>
      <c r="C184" s="34">
        <v>357159.601058</v>
      </c>
      <c r="D184" s="34">
        <f t="shared" si="22"/>
        <v>88887.26964199997</v>
      </c>
      <c r="E184" s="35">
        <f t="shared" si="23"/>
        <v>0.24887268710876786</v>
      </c>
      <c r="F184" s="41"/>
      <c r="G184" s="34">
        <v>442443.20143399999</v>
      </c>
      <c r="H184" s="34">
        <v>0</v>
      </c>
    </row>
    <row r="185" spans="1:12" s="37" customFormat="1" outlineLevel="1" x14ac:dyDescent="0.15">
      <c r="A185" s="42"/>
      <c r="B185" s="43"/>
      <c r="C185" s="43"/>
      <c r="D185" s="43"/>
      <c r="E185" s="44"/>
      <c r="F185" s="45"/>
      <c r="G185" s="43"/>
      <c r="H185" s="43"/>
      <c r="I185"/>
      <c r="J185"/>
      <c r="K185"/>
      <c r="L185"/>
    </row>
    <row r="186" spans="1:12" s="37" customFormat="1" outlineLevel="1" x14ac:dyDescent="0.15">
      <c r="A186" s="42"/>
      <c r="B186" s="43"/>
      <c r="C186" s="43"/>
      <c r="D186" s="43"/>
      <c r="E186" s="44"/>
      <c r="F186" s="45"/>
      <c r="G186" s="43"/>
      <c r="H186" s="43"/>
      <c r="I186"/>
      <c r="J186"/>
      <c r="K186"/>
      <c r="L186"/>
    </row>
    <row r="187" spans="1:12" s="37" customFormat="1" outlineLevel="1" x14ac:dyDescent="0.15">
      <c r="A187" s="42"/>
      <c r="B187" s="43"/>
      <c r="C187" s="43"/>
      <c r="D187" s="43"/>
      <c r="E187" s="44"/>
      <c r="F187" s="45"/>
      <c r="G187" s="43"/>
      <c r="H187" s="43"/>
      <c r="I187"/>
      <c r="J187"/>
      <c r="K187"/>
      <c r="L187"/>
    </row>
    <row r="188" spans="1:12" s="37" customFormat="1" outlineLevel="1" x14ac:dyDescent="0.15">
      <c r="A188" s="88" t="s">
        <v>35</v>
      </c>
      <c r="B188" s="28">
        <f>B189+B190</f>
        <v>37945219.089151569</v>
      </c>
      <c r="C188" s="28">
        <f>C189+C190</f>
        <v>51930133.717476979</v>
      </c>
      <c r="D188" s="29">
        <f t="shared" ref="D188:D200" si="24">B188-C188</f>
        <v>-13984914.62832541</v>
      </c>
      <c r="E188" s="30">
        <f t="shared" ref="E188:E200" si="25">IF(C188=0,"-",B188/C188-1)</f>
        <v>-0.26930249601145961</v>
      </c>
      <c r="F188" s="31"/>
      <c r="G188" s="28">
        <f>G189+G190</f>
        <v>87186445.726703942</v>
      </c>
      <c r="H188" s="28">
        <f>H189+H190</f>
        <v>0</v>
      </c>
      <c r="I188"/>
      <c r="J188"/>
      <c r="K188"/>
      <c r="L188"/>
    </row>
    <row r="189" spans="1:12" outlineLevel="1" x14ac:dyDescent="0.15">
      <c r="A189" s="56" t="s">
        <v>9</v>
      </c>
      <c r="B189" s="28">
        <f>SUM(B191:B198)-B193</f>
        <v>37945219.089151569</v>
      </c>
      <c r="C189" s="28">
        <f>SUM(C191:C198)-C193</f>
        <v>51478492.157476977</v>
      </c>
      <c r="D189" s="29">
        <f t="shared" si="24"/>
        <v>-13533273.068325408</v>
      </c>
      <c r="E189" s="30">
        <f t="shared" si="25"/>
        <v>-0.26289179230281268</v>
      </c>
      <c r="F189" s="31"/>
      <c r="G189" s="28">
        <f>SUM(G191:G198)-G193</f>
        <v>86416877.54918696</v>
      </c>
      <c r="H189" s="28">
        <f>SUM(H191:H198)</f>
        <v>0</v>
      </c>
    </row>
    <row r="190" spans="1:12" outlineLevel="1" x14ac:dyDescent="0.15">
      <c r="A190" s="56" t="s">
        <v>10</v>
      </c>
      <c r="B190" s="28">
        <f>B199+B200</f>
        <v>0</v>
      </c>
      <c r="C190" s="28">
        <f>C199+C200</f>
        <v>451641.56</v>
      </c>
      <c r="D190" s="29">
        <f t="shared" si="24"/>
        <v>-451641.56</v>
      </c>
      <c r="E190" s="30">
        <f t="shared" si="25"/>
        <v>-1</v>
      </c>
      <c r="F190" s="31"/>
      <c r="G190" s="28">
        <f>G199+G200</f>
        <v>769568.17751698475</v>
      </c>
      <c r="H190" s="28">
        <f>SUM(H199:H200)</f>
        <v>0</v>
      </c>
    </row>
    <row r="191" spans="1:12" outlineLevel="1" x14ac:dyDescent="0.15">
      <c r="A191" s="33" t="s">
        <v>11</v>
      </c>
      <c r="B191" s="34">
        <v>9805873.3246869445</v>
      </c>
      <c r="C191" s="34">
        <v>9965705.9336604476</v>
      </c>
      <c r="D191" s="34">
        <f t="shared" si="24"/>
        <v>-159832.60897350311</v>
      </c>
      <c r="E191" s="35">
        <f t="shared" si="25"/>
        <v>-1.6038262621581922E-2</v>
      </c>
      <c r="F191" s="41"/>
      <c r="G191" s="34">
        <v>10163718.49826809</v>
      </c>
      <c r="H191" s="34">
        <v>0</v>
      </c>
    </row>
    <row r="192" spans="1:12" outlineLevel="1" x14ac:dyDescent="0.15">
      <c r="A192" s="33" t="s">
        <v>12</v>
      </c>
      <c r="B192" s="34">
        <v>28139345.764464624</v>
      </c>
      <c r="C192" s="34">
        <v>36667616.503816523</v>
      </c>
      <c r="D192" s="34">
        <f t="shared" si="24"/>
        <v>-8528270.7393518984</v>
      </c>
      <c r="E192" s="35">
        <f t="shared" si="25"/>
        <v>-0.23258317699663511</v>
      </c>
      <c r="F192" s="41"/>
      <c r="G192" s="34">
        <v>72262867.179075614</v>
      </c>
      <c r="H192" s="34">
        <v>0</v>
      </c>
    </row>
    <row r="193" spans="1:12" outlineLevel="1" x14ac:dyDescent="0.15">
      <c r="A193" s="33" t="s">
        <v>13</v>
      </c>
      <c r="B193" s="34">
        <v>0</v>
      </c>
      <c r="C193" s="34">
        <v>4845169.72</v>
      </c>
      <c r="D193" s="34">
        <f t="shared" si="24"/>
        <v>-4845169.72</v>
      </c>
      <c r="E193" s="35">
        <f t="shared" si="25"/>
        <v>-1</v>
      </c>
      <c r="F193" s="41"/>
      <c r="G193" s="34">
        <v>1068749.5767638986</v>
      </c>
      <c r="H193" s="34">
        <v>0</v>
      </c>
    </row>
    <row r="194" spans="1:12" outlineLevel="1" x14ac:dyDescent="0.15">
      <c r="A194" s="39" t="s">
        <v>14</v>
      </c>
      <c r="B194" s="34">
        <v>0</v>
      </c>
      <c r="C194" s="34">
        <v>1293660.3152399999</v>
      </c>
      <c r="D194" s="34">
        <f t="shared" si="24"/>
        <v>-1293660.3152399999</v>
      </c>
      <c r="E194" s="35">
        <f t="shared" si="25"/>
        <v>-1</v>
      </c>
      <c r="F194" s="41"/>
      <c r="G194" s="34">
        <v>271360.25710790535</v>
      </c>
      <c r="H194" s="34"/>
    </row>
    <row r="195" spans="1:12" outlineLevel="1" x14ac:dyDescent="0.15">
      <c r="A195" s="39" t="s">
        <v>15</v>
      </c>
      <c r="B195" s="34">
        <v>0</v>
      </c>
      <c r="C195" s="34">
        <v>3551509.4047599998</v>
      </c>
      <c r="D195" s="34">
        <f t="shared" si="24"/>
        <v>-3551509.4047599998</v>
      </c>
      <c r="E195" s="35">
        <f t="shared" si="25"/>
        <v>-1</v>
      </c>
      <c r="F195" s="41"/>
      <c r="G195" s="34">
        <v>652258.43265613401</v>
      </c>
      <c r="H195" s="34"/>
    </row>
    <row r="196" spans="1:12" outlineLevel="1" x14ac:dyDescent="0.15">
      <c r="A196" s="39" t="s">
        <v>16</v>
      </c>
      <c r="B196" s="34">
        <v>0</v>
      </c>
      <c r="C196" s="34">
        <v>0</v>
      </c>
      <c r="D196" s="34">
        <f t="shared" si="24"/>
        <v>0</v>
      </c>
      <c r="E196" s="35" t="str">
        <f t="shared" si="25"/>
        <v>-</v>
      </c>
      <c r="F196" s="41"/>
      <c r="G196" s="34">
        <v>145130.88699986041</v>
      </c>
      <c r="H196" s="34"/>
    </row>
    <row r="197" spans="1:12" outlineLevel="1" x14ac:dyDescent="0.15">
      <c r="A197" s="33" t="s">
        <v>17</v>
      </c>
      <c r="B197" s="34">
        <v>0</v>
      </c>
      <c r="C197" s="34">
        <v>0</v>
      </c>
      <c r="D197" s="34">
        <f t="shared" si="24"/>
        <v>0</v>
      </c>
      <c r="E197" s="35" t="str">
        <f t="shared" si="25"/>
        <v>-</v>
      </c>
      <c r="F197" s="41"/>
      <c r="G197" s="34">
        <v>133995.57361024356</v>
      </c>
      <c r="H197" s="34">
        <v>0</v>
      </c>
    </row>
    <row r="198" spans="1:12" outlineLevel="1" x14ac:dyDescent="0.15">
      <c r="A198" s="33" t="s">
        <v>18</v>
      </c>
      <c r="B198" s="34">
        <v>0</v>
      </c>
      <c r="C198" s="34">
        <v>0</v>
      </c>
      <c r="D198" s="34">
        <f t="shared" si="24"/>
        <v>0</v>
      </c>
      <c r="E198" s="35" t="str">
        <f t="shared" si="25"/>
        <v>-</v>
      </c>
      <c r="F198" s="41"/>
      <c r="G198" s="34">
        <v>2787546.7214691178</v>
      </c>
      <c r="H198" s="34">
        <v>0</v>
      </c>
    </row>
    <row r="199" spans="1:12" outlineLevel="1" x14ac:dyDescent="0.15">
      <c r="A199" s="33" t="s">
        <v>19</v>
      </c>
      <c r="B199" s="34">
        <v>0</v>
      </c>
      <c r="C199" s="34">
        <v>451641.56</v>
      </c>
      <c r="D199" s="34">
        <f t="shared" si="24"/>
        <v>-451641.56</v>
      </c>
      <c r="E199" s="35">
        <f t="shared" si="25"/>
        <v>-1</v>
      </c>
      <c r="F199" s="41"/>
      <c r="G199" s="34">
        <v>769568.17751698475</v>
      </c>
      <c r="H199" s="34">
        <v>0</v>
      </c>
    </row>
    <row r="200" spans="1:12" outlineLevel="1" x14ac:dyDescent="0.15">
      <c r="A200" s="33" t="s">
        <v>20</v>
      </c>
      <c r="B200" s="34">
        <v>0</v>
      </c>
      <c r="C200" s="34">
        <v>0</v>
      </c>
      <c r="D200" s="34">
        <f t="shared" si="24"/>
        <v>0</v>
      </c>
      <c r="E200" s="35" t="str">
        <f t="shared" si="25"/>
        <v>-</v>
      </c>
      <c r="F200" s="41"/>
      <c r="G200" s="34">
        <v>0</v>
      </c>
      <c r="H200" s="34">
        <v>0</v>
      </c>
    </row>
    <row r="201" spans="1:12" s="37" customFormat="1" outlineLevel="1" x14ac:dyDescent="0.15">
      <c r="A201" s="42"/>
      <c r="B201" s="43"/>
      <c r="C201" s="43"/>
      <c r="D201" s="43"/>
      <c r="E201" s="44"/>
      <c r="F201" s="45"/>
      <c r="G201" s="43"/>
      <c r="H201" s="43"/>
      <c r="I201"/>
      <c r="J201"/>
      <c r="K201"/>
      <c r="L201"/>
    </row>
    <row r="202" spans="1:12" s="37" customFormat="1" outlineLevel="1" x14ac:dyDescent="0.15">
      <c r="A202" s="42"/>
      <c r="B202" s="43"/>
      <c r="C202" s="43"/>
      <c r="D202" s="43"/>
      <c r="E202" s="44"/>
      <c r="F202" s="45"/>
      <c r="G202" s="43"/>
      <c r="H202" s="43"/>
      <c r="I202"/>
      <c r="J202"/>
      <c r="K202"/>
      <c r="L202"/>
    </row>
    <row r="203" spans="1:12" s="37" customFormat="1" outlineLevel="1" x14ac:dyDescent="0.15">
      <c r="A203" s="65"/>
      <c r="B203" s="66"/>
      <c r="C203" s="66"/>
      <c r="D203" s="66"/>
      <c r="E203" s="67"/>
      <c r="F203" s="68"/>
      <c r="G203" s="66"/>
      <c r="H203" s="66"/>
      <c r="I203"/>
      <c r="J203"/>
      <c r="K203"/>
      <c r="L203"/>
    </row>
    <row r="204" spans="1:12" x14ac:dyDescent="0.15">
      <c r="A204" s="33"/>
      <c r="B204" s="76"/>
      <c r="C204" s="76"/>
      <c r="D204" s="76"/>
      <c r="E204" s="47"/>
      <c r="F204" s="48"/>
      <c r="G204" s="76"/>
      <c r="H204" s="76"/>
    </row>
    <row r="205" spans="1:12" x14ac:dyDescent="0.15">
      <c r="A205" s="55" t="s">
        <v>36</v>
      </c>
      <c r="B205" s="76"/>
      <c r="C205" s="76"/>
      <c r="D205" s="76"/>
      <c r="E205" s="47"/>
      <c r="F205" s="48"/>
      <c r="G205" s="76"/>
      <c r="H205" s="76"/>
    </row>
    <row r="206" spans="1:12" x14ac:dyDescent="0.15">
      <c r="A206" s="33"/>
      <c r="B206" s="81"/>
      <c r="C206" s="81"/>
      <c r="D206" s="81"/>
      <c r="E206" s="91"/>
      <c r="F206" s="92"/>
      <c r="G206" s="81"/>
      <c r="H206" s="81"/>
    </row>
    <row r="207" spans="1:12" s="1" customFormat="1" x14ac:dyDescent="0.15">
      <c r="A207" s="32" t="s">
        <v>36</v>
      </c>
      <c r="B207" s="79">
        <f t="shared" ref="B207:B219" si="26">IF(B25=0,"",(B223+B238+B254)/B25)</f>
        <v>0.58768950956321508</v>
      </c>
      <c r="C207" s="78">
        <f t="shared" ref="C207:C219" si="27">IF(C25=0,"",(C223+C238+C254)/C25)</f>
        <v>0.56999704340206203</v>
      </c>
      <c r="D207" s="78"/>
      <c r="E207" s="80">
        <f t="shared" ref="E207:E219" si="28">(B207-C207)*100</f>
        <v>1.7692466161153053</v>
      </c>
      <c r="F207" s="31"/>
      <c r="G207" s="79">
        <f t="shared" ref="G207:H219" si="29">IF(G25=0,"",(G223+G238+G254)/G25)</f>
        <v>0.56854170090614708</v>
      </c>
      <c r="H207" s="79">
        <f t="shared" si="29"/>
        <v>0.5564262014996465</v>
      </c>
      <c r="I207"/>
      <c r="J207"/>
      <c r="K207"/>
      <c r="L207"/>
    </row>
    <row r="208" spans="1:12" s="1" customFormat="1" x14ac:dyDescent="0.15">
      <c r="A208" s="32" t="s">
        <v>9</v>
      </c>
      <c r="B208" s="79">
        <f t="shared" si="26"/>
        <v>0.61614971076736491</v>
      </c>
      <c r="C208" s="78">
        <f t="shared" si="27"/>
        <v>0.59311028763465379</v>
      </c>
      <c r="D208" s="78"/>
      <c r="E208" s="80">
        <f t="shared" si="28"/>
        <v>2.3039423132711123</v>
      </c>
      <c r="F208" s="93"/>
      <c r="G208" s="79">
        <f t="shared" si="29"/>
        <v>0.59507193237495659</v>
      </c>
      <c r="H208" s="79">
        <f t="shared" si="29"/>
        <v>0.58436441668749206</v>
      </c>
      <c r="I208"/>
      <c r="J208"/>
      <c r="K208"/>
      <c r="L208"/>
    </row>
    <row r="209" spans="1:38" s="1" customFormat="1" x14ac:dyDescent="0.15">
      <c r="A209" s="32" t="s">
        <v>10</v>
      </c>
      <c r="B209" s="79">
        <f t="shared" si="26"/>
        <v>0.23013526732625941</v>
      </c>
      <c r="C209" s="78">
        <f t="shared" si="27"/>
        <v>0.26074878103007354</v>
      </c>
      <c r="D209" s="78"/>
      <c r="E209" s="80">
        <f t="shared" si="28"/>
        <v>-3.0613513703814128</v>
      </c>
      <c r="F209" s="93"/>
      <c r="G209" s="79">
        <f t="shared" si="29"/>
        <v>0.23244026941664647</v>
      </c>
      <c r="H209" s="79">
        <f t="shared" si="29"/>
        <v>0.20051481062461435</v>
      </c>
      <c r="I209"/>
      <c r="J209"/>
      <c r="K209"/>
      <c r="L209"/>
    </row>
    <row r="210" spans="1:38" s="37" customFormat="1" x14ac:dyDescent="0.15">
      <c r="A210" s="42" t="s">
        <v>11</v>
      </c>
      <c r="B210" s="82">
        <f t="shared" si="26"/>
        <v>0.66524953919794938</v>
      </c>
      <c r="C210" s="81">
        <f t="shared" si="27"/>
        <v>0.63059057745522096</v>
      </c>
      <c r="D210" s="81"/>
      <c r="E210" s="83">
        <f t="shared" si="28"/>
        <v>3.4658961742728422</v>
      </c>
      <c r="F210" s="84"/>
      <c r="G210" s="82">
        <f t="shared" si="29"/>
        <v>0.62979308290136682</v>
      </c>
      <c r="H210" s="82">
        <f t="shared" si="29"/>
        <v>0.65029714045702236</v>
      </c>
      <c r="I210"/>
      <c r="J210"/>
      <c r="K210"/>
      <c r="L210"/>
    </row>
    <row r="211" spans="1:38" s="37" customFormat="1" x14ac:dyDescent="0.15">
      <c r="A211" s="42" t="s">
        <v>12</v>
      </c>
      <c r="B211" s="82">
        <f t="shared" si="26"/>
        <v>0.73628614606827636</v>
      </c>
      <c r="C211" s="81">
        <f t="shared" si="27"/>
        <v>0.65942267565873092</v>
      </c>
      <c r="D211" s="81"/>
      <c r="E211" s="83">
        <f t="shared" si="28"/>
        <v>7.6863470409545442</v>
      </c>
      <c r="F211" s="84"/>
      <c r="G211" s="82">
        <f t="shared" si="29"/>
        <v>0.78683078930574868</v>
      </c>
      <c r="H211" s="82">
        <f t="shared" si="29"/>
        <v>0.68676003480560333</v>
      </c>
      <c r="I211"/>
      <c r="J211"/>
      <c r="K211"/>
      <c r="L211"/>
    </row>
    <row r="212" spans="1:38" s="37" customFormat="1" x14ac:dyDescent="0.15">
      <c r="A212" s="42" t="s">
        <v>13</v>
      </c>
      <c r="B212" s="82">
        <f t="shared" si="26"/>
        <v>0.46825792888810569</v>
      </c>
      <c r="C212" s="81">
        <f t="shared" si="27"/>
        <v>0.48015791103681288</v>
      </c>
      <c r="D212" s="81"/>
      <c r="E212" s="83">
        <f t="shared" si="28"/>
        <v>-1.1899982148707189</v>
      </c>
      <c r="F212" s="84"/>
      <c r="G212" s="82">
        <f t="shared" si="29"/>
        <v>0.42931911824976143</v>
      </c>
      <c r="H212" s="82">
        <f t="shared" si="29"/>
        <v>0.39465282027031623</v>
      </c>
      <c r="I212"/>
      <c r="J212"/>
      <c r="K212"/>
      <c r="L212"/>
    </row>
    <row r="213" spans="1:38" s="37" customFormat="1" x14ac:dyDescent="0.15">
      <c r="A213" s="39" t="s">
        <v>14</v>
      </c>
      <c r="B213" s="82">
        <f t="shared" si="26"/>
        <v>0.22230727174756201</v>
      </c>
      <c r="C213" s="81">
        <f t="shared" si="27"/>
        <v>0.23512717437406389</v>
      </c>
      <c r="D213" s="81"/>
      <c r="E213" s="83">
        <f t="shared" si="28"/>
        <v>-1.2819902626501873</v>
      </c>
      <c r="F213" s="84"/>
      <c r="G213" s="82">
        <f t="shared" si="29"/>
        <v>0.22849118303171481</v>
      </c>
      <c r="H213" s="82">
        <f t="shared" si="29"/>
        <v>0.25</v>
      </c>
      <c r="I213"/>
      <c r="J213"/>
      <c r="K213"/>
      <c r="L213"/>
    </row>
    <row r="214" spans="1:38" s="37" customFormat="1" x14ac:dyDescent="0.15">
      <c r="A214" s="39" t="s">
        <v>15</v>
      </c>
      <c r="B214" s="82">
        <f t="shared" si="26"/>
        <v>0.2319689185749762</v>
      </c>
      <c r="C214" s="81">
        <f t="shared" si="27"/>
        <v>0.29947509953230034</v>
      </c>
      <c r="D214" s="81"/>
      <c r="E214" s="83">
        <f t="shared" si="28"/>
        <v>-6.7506180957324133</v>
      </c>
      <c r="F214" s="84"/>
      <c r="G214" s="82">
        <f t="shared" si="29"/>
        <v>0.44822223012752049</v>
      </c>
      <c r="H214" s="82">
        <f t="shared" si="29"/>
        <v>0.40500000000000003</v>
      </c>
      <c r="I214"/>
      <c r="J214"/>
      <c r="K214"/>
      <c r="L214"/>
    </row>
    <row r="215" spans="1:38" s="37" customFormat="1" x14ac:dyDescent="0.15">
      <c r="A215" s="39" t="s">
        <v>16</v>
      </c>
      <c r="B215" s="82">
        <f t="shared" si="26"/>
        <v>1.1004905989920124</v>
      </c>
      <c r="C215" s="81">
        <f t="shared" si="27"/>
        <v>1.0138648029605466</v>
      </c>
      <c r="D215" s="81"/>
      <c r="E215" s="83">
        <f t="shared" si="28"/>
        <v>8.6625796031465807</v>
      </c>
      <c r="F215" s="84"/>
      <c r="G215" s="82">
        <f t="shared" si="29"/>
        <v>0.76341143852374793</v>
      </c>
      <c r="H215" s="82">
        <f t="shared" si="29"/>
        <v>0.64999999999999991</v>
      </c>
      <c r="I215"/>
      <c r="J215"/>
      <c r="K215"/>
      <c r="L215"/>
    </row>
    <row r="216" spans="1:38" s="37" customFormat="1" ht="18.75" customHeight="1" x14ac:dyDescent="0.15">
      <c r="A216" s="42" t="s">
        <v>17</v>
      </c>
      <c r="B216" s="82">
        <f t="shared" si="26"/>
        <v>0.6456614708427435</v>
      </c>
      <c r="C216" s="81">
        <f t="shared" si="27"/>
        <v>0.63835995520172051</v>
      </c>
      <c r="D216" s="81"/>
      <c r="E216" s="83">
        <f t="shared" si="28"/>
        <v>0.73015156410229931</v>
      </c>
      <c r="F216" s="84"/>
      <c r="G216" s="82">
        <f t="shared" si="29"/>
        <v>-2.461318088591983</v>
      </c>
      <c r="H216" s="82">
        <f t="shared" si="29"/>
        <v>0.80000000000000027</v>
      </c>
      <c r="I216"/>
      <c r="J216"/>
      <c r="K216"/>
      <c r="L216"/>
    </row>
    <row r="217" spans="1:38" s="37" customFormat="1" x14ac:dyDescent="0.15">
      <c r="A217" s="42" t="s">
        <v>18</v>
      </c>
      <c r="B217" s="82">
        <f t="shared" si="26"/>
        <v>0.38027549155781554</v>
      </c>
      <c r="C217" s="81">
        <f t="shared" si="27"/>
        <v>0.41307620671964096</v>
      </c>
      <c r="D217" s="81"/>
      <c r="E217" s="83">
        <f t="shared" si="28"/>
        <v>-3.2800715161825424</v>
      </c>
      <c r="F217" s="84"/>
      <c r="G217" s="82">
        <f t="shared" si="29"/>
        <v>0.41666573861134232</v>
      </c>
      <c r="H217" s="82">
        <f t="shared" si="29"/>
        <v>0.39955989372361428</v>
      </c>
      <c r="I217"/>
      <c r="J217"/>
      <c r="K217"/>
      <c r="L217"/>
    </row>
    <row r="218" spans="1:38" s="37" customFormat="1" x14ac:dyDescent="0.15">
      <c r="A218" s="33" t="s">
        <v>19</v>
      </c>
      <c r="B218" s="82">
        <f t="shared" si="26"/>
        <v>0.22621369591204987</v>
      </c>
      <c r="C218" s="81">
        <f t="shared" si="27"/>
        <v>0.25742139450184609</v>
      </c>
      <c r="D218" s="81"/>
      <c r="E218" s="83">
        <f t="shared" si="28"/>
        <v>-3.1207698589796218</v>
      </c>
      <c r="F218" s="84"/>
      <c r="G218" s="82">
        <f t="shared" si="29"/>
        <v>0.2272787577226392</v>
      </c>
      <c r="H218" s="82">
        <f t="shared" si="29"/>
        <v>0.19556940971480838</v>
      </c>
      <c r="I218"/>
      <c r="J218"/>
      <c r="K218"/>
      <c r="L218"/>
    </row>
    <row r="219" spans="1:38" s="37" customFormat="1" x14ac:dyDescent="0.15">
      <c r="A219" s="42" t="s">
        <v>20</v>
      </c>
      <c r="B219" s="82">
        <f t="shared" si="26"/>
        <v>0.23353795625092397</v>
      </c>
      <c r="C219" s="81">
        <f t="shared" si="27"/>
        <v>0.26344305393305723</v>
      </c>
      <c r="D219" s="81"/>
      <c r="E219" s="83">
        <f t="shared" si="28"/>
        <v>-2.9905097682133257</v>
      </c>
      <c r="F219" s="85"/>
      <c r="G219" s="82">
        <f t="shared" si="29"/>
        <v>0.23676601817132276</v>
      </c>
      <c r="H219" s="82">
        <f t="shared" si="29"/>
        <v>0.20481205811185071</v>
      </c>
      <c r="I219"/>
      <c r="J219"/>
      <c r="K219"/>
      <c r="L219"/>
    </row>
    <row r="220" spans="1:38" x14ac:dyDescent="0.15">
      <c r="A220" s="33"/>
      <c r="B220" s="87"/>
      <c r="C220" s="87"/>
      <c r="D220" s="87"/>
      <c r="E220" s="94"/>
      <c r="F220" s="92"/>
      <c r="G220" s="87"/>
      <c r="H220" s="87"/>
    </row>
    <row r="221" spans="1:38" s="37" customFormat="1" x14ac:dyDescent="0.15">
      <c r="A221" s="42"/>
      <c r="B221" s="87"/>
      <c r="C221" s="87"/>
      <c r="D221" s="87"/>
      <c r="E221" s="94"/>
      <c r="F221" s="92"/>
      <c r="G221" s="87"/>
      <c r="H221" s="87"/>
      <c r="I221"/>
      <c r="J221"/>
      <c r="K221"/>
      <c r="L221"/>
    </row>
    <row r="222" spans="1:38" s="5" customFormat="1" x14ac:dyDescent="0.15">
      <c r="A222" s="56"/>
      <c r="B222" s="43"/>
      <c r="C222" s="43"/>
      <c r="D222" s="43"/>
      <c r="E222" s="47"/>
      <c r="F222" s="48"/>
      <c r="G222" s="43"/>
      <c r="H222" s="43"/>
      <c r="I222"/>
      <c r="J222"/>
      <c r="K222"/>
      <c r="L222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</row>
    <row r="223" spans="1:38" s="1" customFormat="1" x14ac:dyDescent="0.15">
      <c r="A223" s="88" t="s">
        <v>37</v>
      </c>
      <c r="B223" s="28">
        <f>B224+B225</f>
        <v>299256711.48000002</v>
      </c>
      <c r="C223" s="28">
        <f>C224+C225</f>
        <v>248613262.62000003</v>
      </c>
      <c r="D223" s="29">
        <f t="shared" ref="D223:D235" si="30">B223-C223</f>
        <v>50643448.859999985</v>
      </c>
      <c r="E223" s="30">
        <f t="shared" ref="E223:E235" si="31">IF(C223=0,"-",B223/C223-1)</f>
        <v>0.20370372974593631</v>
      </c>
      <c r="F223" s="31"/>
      <c r="G223" s="28">
        <f>G224+G225</f>
        <v>465105241.62999994</v>
      </c>
      <c r="H223" s="28">
        <f>H224+H225</f>
        <v>543718585.37205815</v>
      </c>
      <c r="I223"/>
      <c r="J223"/>
      <c r="K223"/>
      <c r="L223"/>
    </row>
    <row r="224" spans="1:38" s="1" customFormat="1" x14ac:dyDescent="0.15">
      <c r="A224" s="32" t="s">
        <v>9</v>
      </c>
      <c r="B224" s="28">
        <f>SUM(B226:B233)-B228</f>
        <v>290057752.74000001</v>
      </c>
      <c r="C224" s="28">
        <f>SUM(C226:C233)-C228</f>
        <v>238978381.35000002</v>
      </c>
      <c r="D224" s="29">
        <f t="shared" si="30"/>
        <v>51079371.389999986</v>
      </c>
      <c r="E224" s="30">
        <f t="shared" si="31"/>
        <v>0.21374055302178485</v>
      </c>
      <c r="F224" s="31"/>
      <c r="G224" s="28">
        <f>SUM(G226:G233)-G228</f>
        <v>448473278.75999993</v>
      </c>
      <c r="H224" s="28">
        <f>SUM(H226:H233)-H228</f>
        <v>528606809.05867416</v>
      </c>
      <c r="I224"/>
      <c r="J224"/>
      <c r="K224"/>
      <c r="L224"/>
    </row>
    <row r="225" spans="1:38" s="1" customFormat="1" x14ac:dyDescent="0.15">
      <c r="A225" s="32" t="s">
        <v>10</v>
      </c>
      <c r="B225" s="28">
        <f>B234+B235</f>
        <v>9198958.7400000002</v>
      </c>
      <c r="C225" s="28">
        <f>C234+C235</f>
        <v>9634881.2700000014</v>
      </c>
      <c r="D225" s="29">
        <f t="shared" si="30"/>
        <v>-435922.53000000119</v>
      </c>
      <c r="E225" s="30">
        <f t="shared" si="31"/>
        <v>-4.5244203616429335E-2</v>
      </c>
      <c r="F225" s="31"/>
      <c r="G225" s="28">
        <f>G234+G235</f>
        <v>16631962.869999997</v>
      </c>
      <c r="H225" s="28">
        <f>H234+H235</f>
        <v>15111776.313383993</v>
      </c>
      <c r="I225"/>
      <c r="J225"/>
      <c r="K225"/>
      <c r="L225"/>
    </row>
    <row r="226" spans="1:38" s="95" customFormat="1" x14ac:dyDescent="0.15">
      <c r="A226" s="33" t="s">
        <v>11</v>
      </c>
      <c r="B226" s="34">
        <v>144138545.81</v>
      </c>
      <c r="C226" s="34">
        <v>127275643.75999999</v>
      </c>
      <c r="D226" s="34">
        <f t="shared" si="30"/>
        <v>16862902.050000012</v>
      </c>
      <c r="E226" s="35">
        <f t="shared" si="31"/>
        <v>0.13249119432307022</v>
      </c>
      <c r="F226" s="41"/>
      <c r="G226" s="34">
        <v>224808295.02000001</v>
      </c>
      <c r="H226" s="34">
        <v>264416589.98379061</v>
      </c>
      <c r="I226"/>
      <c r="J226"/>
      <c r="K226"/>
      <c r="L226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</row>
    <row r="227" spans="1:38" s="95" customFormat="1" x14ac:dyDescent="0.15">
      <c r="A227" s="33" t="s">
        <v>12</v>
      </c>
      <c r="B227" s="34">
        <v>98449381.709999993</v>
      </c>
      <c r="C227" s="34">
        <v>71343976.370000005</v>
      </c>
      <c r="D227" s="34">
        <f t="shared" si="30"/>
        <v>27105405.339999989</v>
      </c>
      <c r="E227" s="35">
        <f t="shared" si="31"/>
        <v>0.37992563239575405</v>
      </c>
      <c r="F227" s="41"/>
      <c r="G227" s="34">
        <v>136019821.56000003</v>
      </c>
      <c r="H227" s="34">
        <v>147754101.40699998</v>
      </c>
      <c r="I227"/>
      <c r="J227"/>
      <c r="K227"/>
      <c r="L227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</row>
    <row r="228" spans="1:38" s="95" customFormat="1" x14ac:dyDescent="0.15">
      <c r="A228" s="33" t="s">
        <v>13</v>
      </c>
      <c r="B228" s="34">
        <v>36016296.219999999</v>
      </c>
      <c r="C228" s="34">
        <v>30673382.24000001</v>
      </c>
      <c r="D228" s="34">
        <f t="shared" si="30"/>
        <v>5342913.9799999893</v>
      </c>
      <c r="E228" s="35">
        <f t="shared" si="31"/>
        <v>0.17418731127187193</v>
      </c>
      <c r="F228" s="41"/>
      <c r="G228" s="34">
        <v>89881332.930000007</v>
      </c>
      <c r="H228" s="34">
        <v>91975141.561271966</v>
      </c>
      <c r="I228"/>
      <c r="J228"/>
      <c r="K228"/>
      <c r="L228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</row>
    <row r="229" spans="1:38" s="95" customFormat="1" x14ac:dyDescent="0.15">
      <c r="A229" s="39" t="s">
        <v>14</v>
      </c>
      <c r="B229" s="34">
        <v>8951171.1799999997</v>
      </c>
      <c r="C229" s="34">
        <v>8838569.4300000034</v>
      </c>
      <c r="D229" s="34">
        <f t="shared" si="30"/>
        <v>112601.74999999627</v>
      </c>
      <c r="E229" s="35">
        <f t="shared" si="31"/>
        <v>1.2739816198965581E-2</v>
      </c>
      <c r="F229" s="41"/>
      <c r="G229" s="34">
        <v>17634456.220000003</v>
      </c>
      <c r="H229" s="34">
        <v>22260865.351272002</v>
      </c>
      <c r="I229"/>
      <c r="J229"/>
      <c r="K229"/>
      <c r="L229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</row>
    <row r="230" spans="1:38" s="95" customFormat="1" x14ac:dyDescent="0.15">
      <c r="A230" s="39" t="s">
        <v>15</v>
      </c>
      <c r="B230" s="34">
        <v>16551277.959999999</v>
      </c>
      <c r="C230" s="34">
        <v>17214950.460000001</v>
      </c>
      <c r="D230" s="34">
        <f t="shared" si="30"/>
        <v>-663672.50000000186</v>
      </c>
      <c r="E230" s="35">
        <f t="shared" si="31"/>
        <v>-3.855210048626545E-2</v>
      </c>
      <c r="F230" s="41"/>
      <c r="G230" s="34">
        <v>30971553.089999996</v>
      </c>
      <c r="H230" s="34">
        <v>32893501.000224568</v>
      </c>
      <c r="I230"/>
      <c r="J230"/>
      <c r="K230"/>
      <c r="L230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</row>
    <row r="231" spans="1:38" s="95" customFormat="1" x14ac:dyDescent="0.15">
      <c r="A231" s="39" t="s">
        <v>16</v>
      </c>
      <c r="B231" s="34">
        <v>10513847.079999998</v>
      </c>
      <c r="C231" s="34">
        <v>4619862.3500000006</v>
      </c>
      <c r="D231" s="34">
        <f t="shared" si="30"/>
        <v>5893984.7299999977</v>
      </c>
      <c r="E231" s="35">
        <f t="shared" si="31"/>
        <v>1.2757922819929899</v>
      </c>
      <c r="F231" s="41"/>
      <c r="G231" s="34">
        <v>41275323.61999999</v>
      </c>
      <c r="H231" s="34">
        <v>36820775.209775403</v>
      </c>
      <c r="I231"/>
      <c r="J231"/>
      <c r="K231"/>
      <c r="L23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</row>
    <row r="232" spans="1:38" s="95" customFormat="1" x14ac:dyDescent="0.15">
      <c r="A232" s="33" t="s">
        <v>17</v>
      </c>
      <c r="B232" s="34">
        <v>2891713.71</v>
      </c>
      <c r="C232" s="34">
        <v>2212626.75</v>
      </c>
      <c r="D232" s="34">
        <f t="shared" si="30"/>
        <v>679086.96</v>
      </c>
      <c r="E232" s="35">
        <f t="shared" si="31"/>
        <v>0.30691437676960209</v>
      </c>
      <c r="F232" s="41"/>
      <c r="G232" s="34">
        <v>-15862914.98000009</v>
      </c>
      <c r="H232" s="34">
        <v>5082412.0074400008</v>
      </c>
      <c r="I232"/>
      <c r="J232"/>
      <c r="K232"/>
      <c r="L232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</row>
    <row r="233" spans="1:38" s="95" customFormat="1" x14ac:dyDescent="0.15">
      <c r="A233" s="33" t="s">
        <v>18</v>
      </c>
      <c r="B233" s="34">
        <v>8561815.2899999991</v>
      </c>
      <c r="C233" s="34">
        <v>7472752.2299999986</v>
      </c>
      <c r="D233" s="34">
        <f t="shared" si="30"/>
        <v>1089063.0600000005</v>
      </c>
      <c r="E233" s="35">
        <f t="shared" si="31"/>
        <v>0.14573787896082835</v>
      </c>
      <c r="F233" s="41"/>
      <c r="G233" s="34">
        <v>13626744.23</v>
      </c>
      <c r="H233" s="34">
        <v>19378564.09917165</v>
      </c>
      <c r="I233"/>
      <c r="J233"/>
      <c r="K233"/>
      <c r="L233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</row>
    <row r="234" spans="1:38" s="95" customFormat="1" x14ac:dyDescent="0.15">
      <c r="A234" s="33" t="s">
        <v>19</v>
      </c>
      <c r="B234" s="34">
        <v>4012896.12</v>
      </c>
      <c r="C234" s="34">
        <v>4006994.53</v>
      </c>
      <c r="D234" s="34">
        <f t="shared" si="30"/>
        <v>5901.5900000003166</v>
      </c>
      <c r="E234" s="35">
        <f t="shared" si="31"/>
        <v>1.4728220754522958E-3</v>
      </c>
      <c r="F234" s="41"/>
      <c r="G234" s="34">
        <v>7106133.5800000001</v>
      </c>
      <c r="H234" s="34">
        <v>6347662.5612840001</v>
      </c>
      <c r="I234"/>
      <c r="J234"/>
      <c r="K234"/>
      <c r="L234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</row>
    <row r="235" spans="1:38" s="95" customFormat="1" x14ac:dyDescent="0.15">
      <c r="A235" s="33" t="s">
        <v>20</v>
      </c>
      <c r="B235" s="34">
        <v>5186062.62</v>
      </c>
      <c r="C235" s="34">
        <v>5627886.7400000021</v>
      </c>
      <c r="D235" s="34">
        <f t="shared" si="30"/>
        <v>-441824.12000000197</v>
      </c>
      <c r="E235" s="35">
        <f t="shared" si="31"/>
        <v>-7.8506220969187801E-2</v>
      </c>
      <c r="F235" s="41"/>
      <c r="G235" s="34">
        <v>9525829.2899999972</v>
      </c>
      <c r="H235" s="34">
        <v>8764113.7520999927</v>
      </c>
      <c r="I235"/>
      <c r="J235"/>
      <c r="K235"/>
      <c r="L235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</row>
    <row r="236" spans="1:38" s="1" customFormat="1" x14ac:dyDescent="0.15">
      <c r="A236" s="65"/>
      <c r="B236" s="96"/>
      <c r="C236" s="96"/>
      <c r="D236" s="96"/>
      <c r="E236" s="97"/>
      <c r="F236" s="98"/>
      <c r="G236" s="96"/>
      <c r="H236" s="96"/>
      <c r="I236"/>
      <c r="J236"/>
      <c r="K236"/>
      <c r="L236"/>
    </row>
    <row r="237" spans="1:38" s="5" customFormat="1" x14ac:dyDescent="0.15">
      <c r="A237" s="99"/>
      <c r="B237" s="100"/>
      <c r="C237" s="100"/>
      <c r="D237" s="100"/>
      <c r="E237" s="26"/>
      <c r="F237" s="24"/>
      <c r="G237" s="100"/>
      <c r="H237" s="100"/>
      <c r="I237"/>
      <c r="J237"/>
      <c r="K237"/>
      <c r="L237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</row>
    <row r="238" spans="1:38" s="1" customFormat="1" x14ac:dyDescent="0.15">
      <c r="A238" s="88" t="s">
        <v>38</v>
      </c>
      <c r="B238" s="28">
        <f>B239+B240</f>
        <v>32261963.889999993</v>
      </c>
      <c r="C238" s="28">
        <f>C239+C240</f>
        <v>55738372.329999998</v>
      </c>
      <c r="D238" s="29">
        <f t="shared" ref="D238:D250" si="32">B238-C238</f>
        <v>-23476408.440000005</v>
      </c>
      <c r="E238" s="30">
        <f t="shared" ref="E238:E250" si="33">IF(C238=0,"-",B238/C238-1)</f>
        <v>-0.42118934333079416</v>
      </c>
      <c r="F238" s="31"/>
      <c r="G238" s="28">
        <f>G239+G240</f>
        <v>44564611.119999997</v>
      </c>
      <c r="H238" s="28">
        <f>H239+H240</f>
        <v>-6424575.540000001</v>
      </c>
      <c r="I238"/>
      <c r="J238"/>
      <c r="K238"/>
      <c r="L238"/>
    </row>
    <row r="239" spans="1:38" s="1" customFormat="1" x14ac:dyDescent="0.15">
      <c r="A239" s="32" t="s">
        <v>9</v>
      </c>
      <c r="B239" s="28">
        <f>SUM(B241:B248)-B243</f>
        <v>31888310.819999993</v>
      </c>
      <c r="C239" s="28">
        <f>SUM(C241:C248)-C243</f>
        <v>55601197.670000002</v>
      </c>
      <c r="D239" s="29">
        <f t="shared" si="32"/>
        <v>-23712886.850000009</v>
      </c>
      <c r="E239" s="30">
        <f t="shared" si="33"/>
        <v>-0.4264815839172913</v>
      </c>
      <c r="F239" s="31"/>
      <c r="G239" s="28">
        <f>SUM(G241:G248)-G243</f>
        <v>44759080.649999999</v>
      </c>
      <c r="H239" s="28">
        <f>SUM(H241:H248)-H243</f>
        <v>-6172293.4900000012</v>
      </c>
      <c r="I239"/>
      <c r="J239"/>
      <c r="K239"/>
      <c r="L239"/>
    </row>
    <row r="240" spans="1:38" s="1" customFormat="1" x14ac:dyDescent="0.15">
      <c r="A240" s="32" t="s">
        <v>10</v>
      </c>
      <c r="B240" s="28">
        <f>B249+B250</f>
        <v>373653.07</v>
      </c>
      <c r="C240" s="28">
        <f>C249+C250</f>
        <v>137174.66</v>
      </c>
      <c r="D240" s="29">
        <f t="shared" si="32"/>
        <v>236478.41</v>
      </c>
      <c r="E240" s="30">
        <f t="shared" si="33"/>
        <v>1.7239219692616699</v>
      </c>
      <c r="F240" s="31"/>
      <c r="G240" s="28">
        <f>G249+G250</f>
        <v>-194469.53000000003</v>
      </c>
      <c r="H240" s="28">
        <f>H249+H250</f>
        <v>-252282.04999999993</v>
      </c>
      <c r="I240"/>
      <c r="J240"/>
      <c r="K240"/>
      <c r="L240"/>
    </row>
    <row r="241" spans="1:38" s="5" customFormat="1" x14ac:dyDescent="0.15">
      <c r="A241" s="33" t="s">
        <v>11</v>
      </c>
      <c r="B241" s="34">
        <v>13162828.640000001</v>
      </c>
      <c r="C241" s="34">
        <v>8503523.2800000012</v>
      </c>
      <c r="D241" s="34">
        <f t="shared" si="32"/>
        <v>4659305.3599999994</v>
      </c>
      <c r="E241" s="35">
        <f t="shared" si="33"/>
        <v>0.54792645431553377</v>
      </c>
      <c r="F241" s="41"/>
      <c r="G241" s="34">
        <v>15910876.679999998</v>
      </c>
      <c r="H241" s="34">
        <v>0</v>
      </c>
      <c r="I241"/>
      <c r="J241"/>
      <c r="K241"/>
      <c r="L24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</row>
    <row r="242" spans="1:38" s="5" customFormat="1" x14ac:dyDescent="0.15">
      <c r="A242" s="33" t="s">
        <v>12</v>
      </c>
      <c r="B242" s="34">
        <v>-9705458.8099999987</v>
      </c>
      <c r="C242" s="34">
        <v>19569071.23</v>
      </c>
      <c r="D242" s="34">
        <f t="shared" si="32"/>
        <v>-29274530.039999999</v>
      </c>
      <c r="E242" s="35">
        <f t="shared" si="33"/>
        <v>-1.4959590925869402</v>
      </c>
      <c r="F242" s="41"/>
      <c r="G242" s="34">
        <v>27178580.190000001</v>
      </c>
      <c r="H242" s="34">
        <v>0</v>
      </c>
      <c r="I242"/>
      <c r="J242"/>
      <c r="K242"/>
      <c r="L242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</row>
    <row r="243" spans="1:38" s="5" customFormat="1" x14ac:dyDescent="0.15">
      <c r="A243" s="33" t="s">
        <v>13</v>
      </c>
      <c r="B243" s="34">
        <v>26806029.039999999</v>
      </c>
      <c r="C243" s="34">
        <v>25141966.530000001</v>
      </c>
      <c r="D243" s="34">
        <f t="shared" si="32"/>
        <v>1664062.5099999979</v>
      </c>
      <c r="E243" s="35">
        <f t="shared" si="33"/>
        <v>6.61866488452445E-2</v>
      </c>
      <c r="F243" s="41"/>
      <c r="G243" s="34">
        <v>-2281399.1100000013</v>
      </c>
      <c r="H243" s="34">
        <v>-6172293.4900000012</v>
      </c>
      <c r="I243"/>
      <c r="J243"/>
      <c r="K243"/>
      <c r="L243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</row>
    <row r="244" spans="1:38" s="5" customFormat="1" x14ac:dyDescent="0.15">
      <c r="A244" s="39" t="s">
        <v>14</v>
      </c>
      <c r="B244" s="34">
        <v>2548540.7500000005</v>
      </c>
      <c r="C244" s="34">
        <v>1054118.3400000001</v>
      </c>
      <c r="D244" s="34">
        <f t="shared" si="32"/>
        <v>1494422.4100000004</v>
      </c>
      <c r="E244" s="35">
        <f t="shared" si="33"/>
        <v>1.4176988989680233</v>
      </c>
      <c r="F244" s="41"/>
      <c r="G244" s="34">
        <v>1401890.17</v>
      </c>
      <c r="H244" s="34">
        <v>0</v>
      </c>
      <c r="I244"/>
      <c r="J244"/>
      <c r="K244"/>
      <c r="L244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</row>
    <row r="245" spans="1:38" s="5" customFormat="1" x14ac:dyDescent="0.15">
      <c r="A245" s="39" t="s">
        <v>15</v>
      </c>
      <c r="B245" s="34">
        <v>-6029738.0000000009</v>
      </c>
      <c r="C245" s="34">
        <v>-8032469.1999999993</v>
      </c>
      <c r="D245" s="34">
        <f t="shared" si="32"/>
        <v>2002731.1999999983</v>
      </c>
      <c r="E245" s="35">
        <f t="shared" si="33"/>
        <v>-0.24932945899126491</v>
      </c>
      <c r="F245" s="41"/>
      <c r="G245" s="34">
        <v>2489004.21</v>
      </c>
      <c r="H245" s="34">
        <v>0</v>
      </c>
      <c r="I245"/>
      <c r="J245"/>
      <c r="K245"/>
      <c r="L245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</row>
    <row r="246" spans="1:38" s="5" customFormat="1" x14ac:dyDescent="0.15">
      <c r="A246" s="39" t="s">
        <v>16</v>
      </c>
      <c r="B246" s="34">
        <v>30287226.289999999</v>
      </c>
      <c r="C246" s="34">
        <v>32120317.390000001</v>
      </c>
      <c r="D246" s="34">
        <f t="shared" si="32"/>
        <v>-1833091.1000000015</v>
      </c>
      <c r="E246" s="35">
        <f t="shared" si="33"/>
        <v>-5.7069520134028884E-2</v>
      </c>
      <c r="F246" s="41"/>
      <c r="G246" s="34">
        <v>-6172293.4900000012</v>
      </c>
      <c r="H246" s="34">
        <v>-6172293.4900000012</v>
      </c>
      <c r="I246"/>
      <c r="J246"/>
      <c r="K246"/>
      <c r="L246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</row>
    <row r="247" spans="1:38" s="5" customFormat="1" x14ac:dyDescent="0.15">
      <c r="A247" s="33" t="s">
        <v>17</v>
      </c>
      <c r="B247" s="34">
        <v>-155786.66999999998</v>
      </c>
      <c r="C247" s="34">
        <v>53296.12999999999</v>
      </c>
      <c r="D247" s="34">
        <f t="shared" si="32"/>
        <v>-209082.8</v>
      </c>
      <c r="E247" s="35">
        <f t="shared" si="33"/>
        <v>-3.9230390649377358</v>
      </c>
      <c r="F247" s="41"/>
      <c r="G247" s="34">
        <v>50635.67</v>
      </c>
      <c r="H247" s="34">
        <v>0</v>
      </c>
      <c r="I247"/>
      <c r="J247"/>
      <c r="K247"/>
      <c r="L247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</row>
    <row r="248" spans="1:38" s="5" customFormat="1" x14ac:dyDescent="0.15">
      <c r="A248" s="33" t="s">
        <v>18</v>
      </c>
      <c r="B248" s="34">
        <v>1780698.6199999996</v>
      </c>
      <c r="C248" s="34">
        <v>2333340.5</v>
      </c>
      <c r="D248" s="34">
        <f t="shared" si="32"/>
        <v>-552641.88000000035</v>
      </c>
      <c r="E248" s="35">
        <f t="shared" si="33"/>
        <v>-0.23684579254506588</v>
      </c>
      <c r="F248" s="41"/>
      <c r="G248" s="34">
        <v>3900387.22</v>
      </c>
      <c r="H248" s="34">
        <v>0</v>
      </c>
      <c r="I248"/>
      <c r="J248"/>
      <c r="K248"/>
      <c r="L248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</row>
    <row r="249" spans="1:38" s="5" customFormat="1" x14ac:dyDescent="0.15">
      <c r="A249" s="33" t="s">
        <v>19</v>
      </c>
      <c r="B249" s="34">
        <v>358545.07</v>
      </c>
      <c r="C249" s="34">
        <v>57382.66</v>
      </c>
      <c r="D249" s="34">
        <f t="shared" si="32"/>
        <v>301162.41000000003</v>
      </c>
      <c r="E249" s="35">
        <f t="shared" si="33"/>
        <v>5.2483173488297679</v>
      </c>
      <c r="F249" s="41"/>
      <c r="G249" s="34">
        <v>26184.42</v>
      </c>
      <c r="H249" s="34">
        <v>33498.82</v>
      </c>
      <c r="I249"/>
      <c r="J249"/>
      <c r="K249"/>
      <c r="L249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</row>
    <row r="250" spans="1:38" s="5" customFormat="1" x14ac:dyDescent="0.15">
      <c r="A250" s="33" t="s">
        <v>20</v>
      </c>
      <c r="B250" s="34">
        <v>15108.000000000015</v>
      </c>
      <c r="C250" s="34">
        <v>79792</v>
      </c>
      <c r="D250" s="34">
        <f t="shared" si="32"/>
        <v>-64683.999999999985</v>
      </c>
      <c r="E250" s="35">
        <f t="shared" si="33"/>
        <v>-0.81065771004611975</v>
      </c>
      <c r="F250" s="41"/>
      <c r="G250" s="34">
        <v>-220653.95</v>
      </c>
      <c r="H250" s="34">
        <v>-285780.86999999994</v>
      </c>
      <c r="I250"/>
      <c r="J250"/>
      <c r="K250"/>
      <c r="L250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</row>
    <row r="251" spans="1:38" s="1" customFormat="1" x14ac:dyDescent="0.15">
      <c r="A251" s="42"/>
      <c r="B251" s="43"/>
      <c r="C251" s="43"/>
      <c r="D251" s="43"/>
      <c r="E251" s="61"/>
      <c r="F251" s="62"/>
      <c r="G251" s="43"/>
      <c r="H251" s="43"/>
      <c r="I251"/>
      <c r="J251"/>
      <c r="K251"/>
      <c r="L251"/>
    </row>
    <row r="252" spans="1:38" s="1" customFormat="1" x14ac:dyDescent="0.15">
      <c r="A252" s="42"/>
      <c r="B252" s="43"/>
      <c r="C252" s="43"/>
      <c r="D252" s="43"/>
      <c r="E252" s="61"/>
      <c r="F252" s="62"/>
      <c r="G252" s="43"/>
      <c r="H252" s="43"/>
      <c r="I252"/>
      <c r="J252"/>
      <c r="K252"/>
      <c r="L252"/>
    </row>
    <row r="253" spans="1:38" s="5" customFormat="1" x14ac:dyDescent="0.15">
      <c r="A253" s="99"/>
      <c r="B253" s="101"/>
      <c r="C253" s="101"/>
      <c r="D253" s="101"/>
      <c r="E253" s="26"/>
      <c r="F253" s="24"/>
      <c r="G253" s="101"/>
      <c r="H253" s="101"/>
      <c r="I253"/>
      <c r="J253"/>
      <c r="K253"/>
      <c r="L253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</row>
    <row r="254" spans="1:38" s="1" customFormat="1" x14ac:dyDescent="0.15">
      <c r="A254" s="88" t="s">
        <v>39</v>
      </c>
      <c r="B254" s="28">
        <f>B255+B256</f>
        <v>40306.47000000003</v>
      </c>
      <c r="C254" s="28">
        <f>C255+C256</f>
        <v>17020425.569999997</v>
      </c>
      <c r="D254" s="29">
        <f t="shared" ref="D254:D266" si="34">B254-C254</f>
        <v>-16980119.099999998</v>
      </c>
      <c r="E254" s="30">
        <f t="shared" ref="E254:E266" si="35">IF(C254=0,"-",B254/C254-1)</f>
        <v>-0.99763187648662299</v>
      </c>
      <c r="F254" s="31"/>
      <c r="G254" s="28">
        <f>G255+G256</f>
        <v>30900631.279999994</v>
      </c>
      <c r="H254" s="28">
        <f>H255+H256</f>
        <v>-787640.1</v>
      </c>
      <c r="I254"/>
      <c r="J254"/>
      <c r="K254"/>
      <c r="L254"/>
    </row>
    <row r="255" spans="1:38" s="1" customFormat="1" x14ac:dyDescent="0.15">
      <c r="A255" s="32" t="s">
        <v>9</v>
      </c>
      <c r="B255" s="28">
        <f>SUM(B257:B264)-B259</f>
        <v>40306.47000000003</v>
      </c>
      <c r="C255" s="28">
        <f>SUM(C257:C264)-C259</f>
        <v>16568784.009999998</v>
      </c>
      <c r="D255" s="29">
        <f t="shared" si="34"/>
        <v>-16528477.539999997</v>
      </c>
      <c r="E255" s="30">
        <f t="shared" si="35"/>
        <v>-0.99756732479730115</v>
      </c>
      <c r="F255" s="31"/>
      <c r="G255" s="28">
        <f>SUM(G257:G264)-G259</f>
        <v>31169365.459999993</v>
      </c>
      <c r="H255" s="28">
        <f>SUM(H257:H264)-H259</f>
        <v>0</v>
      </c>
      <c r="I255"/>
      <c r="J255"/>
      <c r="K255"/>
      <c r="L255"/>
    </row>
    <row r="256" spans="1:38" s="1" customFormat="1" x14ac:dyDescent="0.15">
      <c r="A256" s="32" t="s">
        <v>10</v>
      </c>
      <c r="B256" s="28">
        <f>B265+B266</f>
        <v>0</v>
      </c>
      <c r="C256" s="28">
        <f>C265+C266</f>
        <v>451641.56</v>
      </c>
      <c r="D256" s="29">
        <f t="shared" si="34"/>
        <v>-451641.56</v>
      </c>
      <c r="E256" s="30">
        <f t="shared" si="35"/>
        <v>-1</v>
      </c>
      <c r="F256" s="31"/>
      <c r="G256" s="28">
        <f>G265+G266</f>
        <v>-268734.18</v>
      </c>
      <c r="H256" s="28">
        <f>H265+H266</f>
        <v>-787640.1</v>
      </c>
      <c r="I256"/>
      <c r="J256"/>
      <c r="K256"/>
      <c r="L256"/>
    </row>
    <row r="257" spans="1:38" s="5" customFormat="1" x14ac:dyDescent="0.15">
      <c r="A257" s="33" t="s">
        <v>11</v>
      </c>
      <c r="B257" s="34">
        <v>-393299.8</v>
      </c>
      <c r="C257" s="34">
        <v>207315.43999999994</v>
      </c>
      <c r="D257" s="34">
        <f t="shared" si="34"/>
        <v>-600615.24</v>
      </c>
      <c r="E257" s="35">
        <f t="shared" si="35"/>
        <v>-2.8971080976892027</v>
      </c>
      <c r="F257" s="41"/>
      <c r="G257" s="34">
        <v>-2006662.6299999997</v>
      </c>
      <c r="H257" s="34">
        <v>0</v>
      </c>
      <c r="I257"/>
      <c r="J257"/>
      <c r="K257"/>
      <c r="L257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</row>
    <row r="258" spans="1:38" s="5" customFormat="1" x14ac:dyDescent="0.15">
      <c r="A258" s="33" t="s">
        <v>12</v>
      </c>
      <c r="B258" s="34">
        <v>433606.27</v>
      </c>
      <c r="C258" s="34">
        <v>11516298.85</v>
      </c>
      <c r="D258" s="34">
        <f t="shared" si="34"/>
        <v>-11082692.58</v>
      </c>
      <c r="E258" s="35">
        <f t="shared" si="35"/>
        <v>-0.96234847014238434</v>
      </c>
      <c r="F258" s="41"/>
      <c r="G258" s="34">
        <v>33945613.509999998</v>
      </c>
      <c r="H258" s="34">
        <v>0</v>
      </c>
      <c r="I258"/>
      <c r="J258"/>
      <c r="K258"/>
      <c r="L258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</row>
    <row r="259" spans="1:38" s="5" customFormat="1" x14ac:dyDescent="0.15">
      <c r="A259" s="33" t="s">
        <v>13</v>
      </c>
      <c r="B259" s="34">
        <v>0</v>
      </c>
      <c r="C259" s="34">
        <v>4845169.72</v>
      </c>
      <c r="D259" s="34">
        <f t="shared" si="34"/>
        <v>-4845169.72</v>
      </c>
      <c r="E259" s="35">
        <f t="shared" si="35"/>
        <v>-1</v>
      </c>
      <c r="F259" s="41"/>
      <c r="G259" s="34">
        <v>-311875.4299999997</v>
      </c>
      <c r="H259" s="34">
        <v>0</v>
      </c>
      <c r="I259"/>
      <c r="J259"/>
      <c r="K259"/>
      <c r="L259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</row>
    <row r="260" spans="1:38" s="5" customFormat="1" x14ac:dyDescent="0.15">
      <c r="A260" s="39" t="s">
        <v>14</v>
      </c>
      <c r="B260" s="34">
        <v>0</v>
      </c>
      <c r="C260" s="34">
        <v>1293660.3152399999</v>
      </c>
      <c r="D260" s="34">
        <f t="shared" si="34"/>
        <v>-1293660.3152399999</v>
      </c>
      <c r="E260" s="35">
        <f t="shared" si="35"/>
        <v>-1</v>
      </c>
      <c r="F260" s="41"/>
      <c r="G260" s="34">
        <v>-23854.743869999889</v>
      </c>
      <c r="H260" s="34">
        <v>0</v>
      </c>
      <c r="I260"/>
      <c r="J260"/>
      <c r="K260"/>
      <c r="L260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</row>
    <row r="261" spans="1:38" s="5" customFormat="1" x14ac:dyDescent="0.15">
      <c r="A261" s="39" t="s">
        <v>15</v>
      </c>
      <c r="B261" s="34">
        <v>0</v>
      </c>
      <c r="C261" s="34">
        <v>3551509.4047599998</v>
      </c>
      <c r="D261" s="34">
        <f t="shared" si="34"/>
        <v>-3551509.4047599998</v>
      </c>
      <c r="E261" s="35">
        <f t="shared" si="35"/>
        <v>-1</v>
      </c>
      <c r="F261" s="41"/>
      <c r="G261" s="34">
        <v>-160310.29613000015</v>
      </c>
      <c r="H261" s="34">
        <v>0</v>
      </c>
      <c r="I261"/>
      <c r="J261"/>
      <c r="K261"/>
      <c r="L26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</row>
    <row r="262" spans="1:38" s="5" customFormat="1" x14ac:dyDescent="0.15">
      <c r="A262" s="39" t="s">
        <v>16</v>
      </c>
      <c r="B262" s="34">
        <v>0</v>
      </c>
      <c r="C262" s="34">
        <v>0</v>
      </c>
      <c r="D262" s="34">
        <f t="shared" si="34"/>
        <v>0</v>
      </c>
      <c r="E262" s="35" t="str">
        <f t="shared" si="35"/>
        <v>-</v>
      </c>
      <c r="F262" s="41"/>
      <c r="G262" s="34">
        <v>-127710.39</v>
      </c>
      <c r="H262" s="34">
        <v>0</v>
      </c>
      <c r="I262"/>
      <c r="J262"/>
      <c r="K262"/>
      <c r="L262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</row>
    <row r="263" spans="1:38" s="5" customFormat="1" x14ac:dyDescent="0.15">
      <c r="A263" s="33" t="s">
        <v>17</v>
      </c>
      <c r="B263" s="34">
        <v>0</v>
      </c>
      <c r="C263" s="34">
        <v>0</v>
      </c>
      <c r="D263" s="34">
        <f t="shared" si="34"/>
        <v>0</v>
      </c>
      <c r="E263" s="35" t="str">
        <f t="shared" si="35"/>
        <v>-</v>
      </c>
      <c r="F263" s="41"/>
      <c r="G263" s="34">
        <v>-336635.1</v>
      </c>
      <c r="H263" s="34">
        <v>0</v>
      </c>
      <c r="I263"/>
      <c r="J263"/>
      <c r="K263"/>
      <c r="L263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</row>
    <row r="264" spans="1:38" s="5" customFormat="1" x14ac:dyDescent="0.15">
      <c r="A264" s="33" t="s">
        <v>18</v>
      </c>
      <c r="B264" s="34">
        <v>0</v>
      </c>
      <c r="C264" s="34">
        <v>0</v>
      </c>
      <c r="D264" s="34">
        <f t="shared" si="34"/>
        <v>0</v>
      </c>
      <c r="E264" s="35" t="str">
        <f t="shared" si="35"/>
        <v>-</v>
      </c>
      <c r="F264" s="41"/>
      <c r="G264" s="34">
        <v>-121074.88999999997</v>
      </c>
      <c r="H264" s="34">
        <v>0</v>
      </c>
      <c r="I264"/>
      <c r="J264"/>
      <c r="K264"/>
      <c r="L264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</row>
    <row r="265" spans="1:38" s="5" customFormat="1" x14ac:dyDescent="0.15">
      <c r="A265" s="33" t="s">
        <v>19</v>
      </c>
      <c r="B265" s="34">
        <v>0</v>
      </c>
      <c r="C265" s="34">
        <v>451641.56</v>
      </c>
      <c r="D265" s="34">
        <f t="shared" si="34"/>
        <v>-451641.56</v>
      </c>
      <c r="E265" s="35">
        <f t="shared" si="35"/>
        <v>-1</v>
      </c>
      <c r="F265" s="41"/>
      <c r="G265" s="34">
        <v>76177.590000000026</v>
      </c>
      <c r="H265" s="34">
        <v>0</v>
      </c>
      <c r="I265"/>
      <c r="J265"/>
      <c r="K265"/>
      <c r="L265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</row>
    <row r="266" spans="1:38" s="5" customFormat="1" x14ac:dyDescent="0.15">
      <c r="A266" s="33" t="s">
        <v>20</v>
      </c>
      <c r="B266" s="34">
        <v>0</v>
      </c>
      <c r="C266" s="34">
        <v>0</v>
      </c>
      <c r="D266" s="34">
        <f t="shared" si="34"/>
        <v>0</v>
      </c>
      <c r="E266" s="35" t="str">
        <f t="shared" si="35"/>
        <v>-</v>
      </c>
      <c r="F266" s="41"/>
      <c r="G266" s="34">
        <v>-344911.77</v>
      </c>
      <c r="H266" s="34">
        <v>-787640.1</v>
      </c>
      <c r="I266"/>
      <c r="J266"/>
      <c r="K266"/>
      <c r="L266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</row>
    <row r="267" spans="1:38" s="1" customFormat="1" x14ac:dyDescent="0.15">
      <c r="A267" s="42"/>
      <c r="B267" s="43"/>
      <c r="C267" s="43"/>
      <c r="D267" s="43"/>
      <c r="E267" s="61"/>
      <c r="F267" s="62"/>
      <c r="G267" s="43"/>
      <c r="H267" s="43"/>
      <c r="I267"/>
      <c r="J267"/>
      <c r="K267"/>
      <c r="L267"/>
    </row>
    <row r="268" spans="1:38" s="1" customFormat="1" x14ac:dyDescent="0.15">
      <c r="A268" s="42"/>
      <c r="B268" s="43"/>
      <c r="C268" s="43"/>
      <c r="D268" s="43"/>
      <c r="E268" s="61"/>
      <c r="F268" s="62"/>
      <c r="G268" s="43"/>
      <c r="H268" s="43"/>
      <c r="I268"/>
      <c r="J268"/>
      <c r="K268"/>
      <c r="L268"/>
    </row>
    <row r="269" spans="1:38" s="5" customFormat="1" x14ac:dyDescent="0.15">
      <c r="A269" s="99"/>
      <c r="B269" s="22"/>
      <c r="C269" s="22"/>
      <c r="D269" s="22"/>
      <c r="E269" s="26"/>
      <c r="F269" s="24"/>
      <c r="G269" s="22"/>
      <c r="H269" s="22"/>
      <c r="I269"/>
      <c r="J269"/>
      <c r="K269"/>
      <c r="L269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</row>
    <row r="270" spans="1:38" s="1" customFormat="1" x14ac:dyDescent="0.15">
      <c r="A270" s="102" t="s">
        <v>40</v>
      </c>
      <c r="B270" s="28">
        <f>B271+B272</f>
        <v>11788084.579999998</v>
      </c>
      <c r="C270" s="28">
        <f>C271+C272</f>
        <v>11445798.054999998</v>
      </c>
      <c r="D270" s="29">
        <f t="shared" ref="D270:D282" si="36">B270-C270</f>
        <v>342286.52500000037</v>
      </c>
      <c r="E270" s="30">
        <f t="shared" ref="E270:E282" si="37">IF(C270=0,"-",B270/C270-1)</f>
        <v>2.9904994248127093E-2</v>
      </c>
      <c r="F270" s="31"/>
      <c r="G270" s="28">
        <f>G271+G272</f>
        <v>19470860.984999999</v>
      </c>
      <c r="H270" s="28">
        <f>H271+H272</f>
        <v>19673724.169679284</v>
      </c>
      <c r="I270"/>
      <c r="J270"/>
      <c r="K270"/>
      <c r="L270"/>
    </row>
    <row r="271" spans="1:38" s="1" customFormat="1" x14ac:dyDescent="0.15">
      <c r="A271" s="32" t="s">
        <v>9</v>
      </c>
      <c r="B271" s="28">
        <f>SUM(B273:B280)-B275</f>
        <v>9597746.7942109667</v>
      </c>
      <c r="C271" s="28">
        <f>SUM(C273:C280)-C275</f>
        <v>9074058.2122455519</v>
      </c>
      <c r="D271" s="29">
        <f t="shared" si="36"/>
        <v>523688.58196541481</v>
      </c>
      <c r="E271" s="30">
        <f t="shared" si="37"/>
        <v>5.7712720121047001E-2</v>
      </c>
      <c r="F271" s="31"/>
      <c r="G271" s="28">
        <f>SUM(G273:G280)-G275</f>
        <v>15968229.974841898</v>
      </c>
      <c r="H271" s="28">
        <f>SUM(H273:H280)-H275</f>
        <v>16840564.058867831</v>
      </c>
      <c r="I271"/>
      <c r="J271"/>
      <c r="K271"/>
      <c r="L271"/>
    </row>
    <row r="272" spans="1:38" s="1" customFormat="1" x14ac:dyDescent="0.15">
      <c r="A272" s="32" t="s">
        <v>10</v>
      </c>
      <c r="B272" s="28">
        <f>B281+B282</f>
        <v>2190337.785789032</v>
      </c>
      <c r="C272" s="28">
        <f>C281+C282</f>
        <v>2371739.8427544464</v>
      </c>
      <c r="D272" s="29">
        <f t="shared" si="36"/>
        <v>-181402.05696541443</v>
      </c>
      <c r="E272" s="30">
        <f t="shared" si="37"/>
        <v>-7.6484803980330751E-2</v>
      </c>
      <c r="F272" s="31"/>
      <c r="G272" s="28">
        <f>G281+G282</f>
        <v>3502631.0101581011</v>
      </c>
      <c r="H272" s="28">
        <f>H281+H282</f>
        <v>2833160.1108114538</v>
      </c>
      <c r="I272"/>
      <c r="J272"/>
      <c r="K272"/>
      <c r="L272"/>
    </row>
    <row r="273" spans="1:38" s="5" customFormat="1" x14ac:dyDescent="0.15">
      <c r="A273" s="33" t="s">
        <v>11</v>
      </c>
      <c r="B273" s="34">
        <v>3242753.4469937682</v>
      </c>
      <c r="C273" s="34">
        <v>3142717.4382235892</v>
      </c>
      <c r="D273" s="34">
        <f t="shared" si="36"/>
        <v>100036.008770179</v>
      </c>
      <c r="E273" s="35">
        <f t="shared" si="37"/>
        <v>3.1831054091431055E-2</v>
      </c>
      <c r="F273" s="41"/>
      <c r="G273" s="34">
        <v>5761950.3467267109</v>
      </c>
      <c r="H273" s="34">
        <v>6879952.5018721335</v>
      </c>
      <c r="I273"/>
      <c r="J273"/>
      <c r="K273"/>
      <c r="L273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</row>
    <row r="274" spans="1:38" s="5" customFormat="1" x14ac:dyDescent="0.15">
      <c r="A274" s="33" t="s">
        <v>12</v>
      </c>
      <c r="B274" s="34">
        <v>1970944.6260340211</v>
      </c>
      <c r="C274" s="34">
        <v>1882279.7407047071</v>
      </c>
      <c r="D274" s="34">
        <f t="shared" si="36"/>
        <v>88664.885329314042</v>
      </c>
      <c r="E274" s="35">
        <f t="shared" si="37"/>
        <v>4.7105052140718806E-2</v>
      </c>
      <c r="F274" s="41"/>
      <c r="G274" s="34">
        <v>3440208.6923188106</v>
      </c>
      <c r="H274" s="34">
        <v>2937214.046787574</v>
      </c>
      <c r="I274"/>
      <c r="J274"/>
      <c r="K274"/>
      <c r="L274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</row>
    <row r="275" spans="1:38" s="5" customFormat="1" x14ac:dyDescent="0.15">
      <c r="A275" s="33" t="s">
        <v>13</v>
      </c>
      <c r="B275" s="34">
        <v>3534667.974504753</v>
      </c>
      <c r="C275" s="34">
        <v>3131976.4079316878</v>
      </c>
      <c r="D275" s="34">
        <f t="shared" si="36"/>
        <v>402691.56657306524</v>
      </c>
      <c r="E275" s="35">
        <f t="shared" si="37"/>
        <v>0.1285742656149178</v>
      </c>
      <c r="F275" s="41"/>
      <c r="G275" s="34">
        <v>5311411.3237873223</v>
      </c>
      <c r="H275" s="34">
        <v>5269707.5545306467</v>
      </c>
      <c r="I275"/>
      <c r="J275"/>
      <c r="K275"/>
      <c r="L275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</row>
    <row r="276" spans="1:38" s="5" customFormat="1" x14ac:dyDescent="0.15">
      <c r="A276" s="39" t="s">
        <v>14</v>
      </c>
      <c r="B276" s="34">
        <v>1372991.3362154844</v>
      </c>
      <c r="C276" s="34">
        <v>1209249.6016936773</v>
      </c>
      <c r="D276" s="34">
        <f t="shared" si="36"/>
        <v>163741.73452180717</v>
      </c>
      <c r="E276" s="35">
        <f t="shared" si="37"/>
        <v>0.13540772251855215</v>
      </c>
      <c r="F276" s="41"/>
      <c r="G276" s="34">
        <v>2045417.3028803491</v>
      </c>
      <c r="H276" s="34">
        <v>2764436.7499177163</v>
      </c>
      <c r="I276"/>
      <c r="J276"/>
      <c r="K276"/>
      <c r="L276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</row>
    <row r="277" spans="1:38" s="5" customFormat="1" x14ac:dyDescent="0.15">
      <c r="A277" s="39" t="s">
        <v>15</v>
      </c>
      <c r="B277" s="34">
        <v>1292368.0917437421</v>
      </c>
      <c r="C277" s="34">
        <v>1212395.8574130735</v>
      </c>
      <c r="D277" s="34">
        <f t="shared" si="36"/>
        <v>79972.23433066858</v>
      </c>
      <c r="E277" s="35">
        <f t="shared" si="37"/>
        <v>6.5962147463376919E-2</v>
      </c>
      <c r="F277" s="41"/>
      <c r="G277" s="34">
        <v>2046796.6780525052</v>
      </c>
      <c r="H277" s="34">
        <v>1641384.3202636442</v>
      </c>
      <c r="I277"/>
      <c r="J277"/>
      <c r="K277"/>
      <c r="L277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</row>
    <row r="278" spans="1:38" s="5" customFormat="1" x14ac:dyDescent="0.15">
      <c r="A278" s="39" t="s">
        <v>16</v>
      </c>
      <c r="B278" s="34">
        <v>869308.54654552625</v>
      </c>
      <c r="C278" s="34">
        <v>710330.94882493699</v>
      </c>
      <c r="D278" s="34">
        <f t="shared" si="36"/>
        <v>158977.59772058926</v>
      </c>
      <c r="E278" s="35">
        <f t="shared" si="37"/>
        <v>0.22380778703726412</v>
      </c>
      <c r="F278" s="41"/>
      <c r="G278" s="34">
        <v>1219197.3428544686</v>
      </c>
      <c r="H278" s="34">
        <v>863886.48434928642</v>
      </c>
      <c r="I278"/>
      <c r="J278"/>
      <c r="K278"/>
      <c r="L278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</row>
    <row r="279" spans="1:38" s="5" customFormat="1" x14ac:dyDescent="0.15">
      <c r="A279" s="33" t="s">
        <v>17</v>
      </c>
      <c r="B279" s="34">
        <v>174753.39706773474</v>
      </c>
      <c r="C279" s="34">
        <v>410835.09016869275</v>
      </c>
      <c r="D279" s="34">
        <f t="shared" si="36"/>
        <v>-236081.69310095801</v>
      </c>
      <c r="E279" s="35">
        <f t="shared" si="37"/>
        <v>-0.57463858066267082</v>
      </c>
      <c r="F279" s="41"/>
      <c r="G279" s="34">
        <v>597662.57906057453</v>
      </c>
      <c r="H279" s="34">
        <v>198694.28384875989</v>
      </c>
      <c r="I279"/>
      <c r="J279"/>
      <c r="K279"/>
      <c r="L279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</row>
    <row r="280" spans="1:38" s="5" customFormat="1" x14ac:dyDescent="0.15">
      <c r="A280" s="33" t="s">
        <v>18</v>
      </c>
      <c r="B280" s="34">
        <v>674627.34961068898</v>
      </c>
      <c r="C280" s="34">
        <v>506249.53521687514</v>
      </c>
      <c r="D280" s="34">
        <f t="shared" si="36"/>
        <v>168377.81439381384</v>
      </c>
      <c r="E280" s="35">
        <f t="shared" si="37"/>
        <v>0.33259845724437365</v>
      </c>
      <c r="F280" s="41"/>
      <c r="G280" s="34">
        <v>856997.03294847941</v>
      </c>
      <c r="H280" s="34">
        <v>1554995.6718287156</v>
      </c>
      <c r="I280"/>
      <c r="J280"/>
      <c r="K280"/>
      <c r="L280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</row>
    <row r="281" spans="1:38" s="5" customFormat="1" x14ac:dyDescent="0.15">
      <c r="A281" s="33" t="s">
        <v>19</v>
      </c>
      <c r="B281" s="34">
        <v>632978.37578903197</v>
      </c>
      <c r="C281" s="34">
        <v>854815.74600444653</v>
      </c>
      <c r="D281" s="34">
        <f t="shared" si="36"/>
        <v>-221837.37021541456</v>
      </c>
      <c r="E281" s="35">
        <f t="shared" si="37"/>
        <v>-0.2595148384342707</v>
      </c>
      <c r="F281" s="41"/>
      <c r="G281" s="34">
        <v>945858.76340810128</v>
      </c>
      <c r="H281" s="34">
        <v>437165.62811789609</v>
      </c>
      <c r="I281"/>
      <c r="J281"/>
      <c r="K281"/>
      <c r="L28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</row>
    <row r="282" spans="1:38" s="5" customFormat="1" x14ac:dyDescent="0.15">
      <c r="A282" s="33" t="s">
        <v>20</v>
      </c>
      <c r="B282" s="34">
        <v>1557359.41</v>
      </c>
      <c r="C282" s="34">
        <v>1516924.09675</v>
      </c>
      <c r="D282" s="34">
        <f t="shared" si="36"/>
        <v>40435.31324999989</v>
      </c>
      <c r="E282" s="35">
        <f t="shared" si="37"/>
        <v>2.6656121645527442E-2</v>
      </c>
      <c r="F282" s="41"/>
      <c r="G282" s="34">
        <v>2556772.2467499999</v>
      </c>
      <c r="H282" s="34">
        <v>2395994.4826935576</v>
      </c>
      <c r="I282"/>
      <c r="J282"/>
      <c r="K282"/>
      <c r="L282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</row>
    <row r="283" spans="1:38" s="1" customFormat="1" x14ac:dyDescent="0.15">
      <c r="A283" s="42"/>
      <c r="B283" s="43"/>
      <c r="C283" s="43"/>
      <c r="D283" s="43"/>
      <c r="E283" s="61"/>
      <c r="F283" s="62"/>
      <c r="G283" s="43"/>
      <c r="H283" s="43"/>
      <c r="I283"/>
      <c r="J283"/>
      <c r="K283"/>
      <c r="L283"/>
    </row>
    <row r="284" spans="1:38" s="1" customFormat="1" x14ac:dyDescent="0.15">
      <c r="A284" s="42"/>
      <c r="B284" s="43"/>
      <c r="C284" s="43"/>
      <c r="D284" s="43"/>
      <c r="E284" s="61"/>
      <c r="F284" s="62"/>
      <c r="G284" s="43"/>
      <c r="H284" s="43"/>
      <c r="I284"/>
      <c r="J284"/>
      <c r="K284"/>
      <c r="L284"/>
    </row>
    <row r="285" spans="1:38" s="5" customFormat="1" x14ac:dyDescent="0.15">
      <c r="A285" s="99"/>
      <c r="B285" s="100"/>
      <c r="C285" s="100"/>
      <c r="D285" s="100"/>
      <c r="E285" s="26"/>
      <c r="F285" s="24"/>
      <c r="G285" s="100"/>
      <c r="H285" s="100"/>
      <c r="I285"/>
      <c r="J285"/>
      <c r="K285"/>
      <c r="L285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</row>
    <row r="286" spans="1:38" s="1" customFormat="1" x14ac:dyDescent="0.15">
      <c r="A286" s="102" t="s">
        <v>41</v>
      </c>
      <c r="B286" s="28">
        <f>B287+B288</f>
        <v>16740036.690000005</v>
      </c>
      <c r="C286" s="28">
        <f>C287+C288</f>
        <v>13671045.43</v>
      </c>
      <c r="D286" s="29">
        <f t="shared" ref="D286:D298" si="38">B286-C286</f>
        <v>3068991.2600000054</v>
      </c>
      <c r="E286" s="30">
        <f t="shared" ref="E286:E298" si="39">IF(C286=0,"-",B286/C286-1)</f>
        <v>0.22448841061308689</v>
      </c>
      <c r="F286" s="31"/>
      <c r="G286" s="28">
        <f>G287+G288</f>
        <v>28568733.010000009</v>
      </c>
      <c r="H286" s="28">
        <f>H287+H288</f>
        <v>29325340.346000001</v>
      </c>
      <c r="I286"/>
      <c r="J286"/>
      <c r="K286"/>
      <c r="L286"/>
    </row>
    <row r="287" spans="1:38" s="1" customFormat="1" x14ac:dyDescent="0.15">
      <c r="A287" s="32" t="s">
        <v>9</v>
      </c>
      <c r="B287" s="28">
        <f>SUM(B289:B296)-B291</f>
        <v>3183580.8500000006</v>
      </c>
      <c r="C287" s="28">
        <f>SUM(C289:C296)-C291</f>
        <v>8644357.2200000007</v>
      </c>
      <c r="D287" s="29">
        <f t="shared" si="38"/>
        <v>-5460776.3700000001</v>
      </c>
      <c r="E287" s="30">
        <f t="shared" si="39"/>
        <v>-0.63171572287245203</v>
      </c>
      <c r="F287" s="31"/>
      <c r="G287" s="28">
        <f>SUM(G289:G296)-G291</f>
        <v>14237653.580000002</v>
      </c>
      <c r="H287" s="28">
        <f>SUM(H289:H296)-H291</f>
        <v>13824575.345999999</v>
      </c>
      <c r="I287"/>
      <c r="J287"/>
      <c r="K287"/>
      <c r="L287"/>
    </row>
    <row r="288" spans="1:38" s="1" customFormat="1" x14ac:dyDescent="0.15">
      <c r="A288" s="32" t="s">
        <v>10</v>
      </c>
      <c r="B288" s="28">
        <f>B297+B298</f>
        <v>13556455.840000004</v>
      </c>
      <c r="C288" s="28">
        <f>C297+C298</f>
        <v>5026688.2099999981</v>
      </c>
      <c r="D288" s="29">
        <f t="shared" si="38"/>
        <v>8529767.6300000064</v>
      </c>
      <c r="E288" s="30">
        <f t="shared" si="39"/>
        <v>1.6968961020958186</v>
      </c>
      <c r="F288" s="31"/>
      <c r="G288" s="28">
        <f>G297+G298</f>
        <v>14331079.430000007</v>
      </c>
      <c r="H288" s="28">
        <f>H297+H298</f>
        <v>15500765</v>
      </c>
      <c r="I288"/>
      <c r="J288"/>
      <c r="K288"/>
      <c r="L288"/>
    </row>
    <row r="289" spans="1:12" x14ac:dyDescent="0.15">
      <c r="A289" s="33" t="s">
        <v>11</v>
      </c>
      <c r="B289" s="34">
        <v>1589407.93</v>
      </c>
      <c r="C289" s="34">
        <v>3622878.7200000007</v>
      </c>
      <c r="D289" s="34">
        <f t="shared" si="38"/>
        <v>-2033470.7900000007</v>
      </c>
      <c r="E289" s="35">
        <f t="shared" si="39"/>
        <v>-0.56128591298800101</v>
      </c>
      <c r="F289" s="41"/>
      <c r="G289" s="34">
        <v>6367769.0000000009</v>
      </c>
      <c r="H289" s="34">
        <v>8824575.345999999</v>
      </c>
    </row>
    <row r="290" spans="1:12" x14ac:dyDescent="0.15">
      <c r="A290" s="33" t="s">
        <v>12</v>
      </c>
      <c r="B290" s="34">
        <v>634261.94999999995</v>
      </c>
      <c r="C290" s="34">
        <v>2584901.7199999997</v>
      </c>
      <c r="D290" s="34">
        <f t="shared" si="38"/>
        <v>-1950639.7699999998</v>
      </c>
      <c r="E290" s="35">
        <f t="shared" si="39"/>
        <v>-0.75462821464639673</v>
      </c>
      <c r="F290" s="41"/>
      <c r="G290" s="34">
        <v>3196860.2199999997</v>
      </c>
      <c r="H290" s="34">
        <v>5000000</v>
      </c>
    </row>
    <row r="291" spans="1:12" x14ac:dyDescent="0.15">
      <c r="A291" s="33" t="s">
        <v>13</v>
      </c>
      <c r="B291" s="34">
        <v>467952.44999999995</v>
      </c>
      <c r="C291" s="34">
        <v>1159784.3600000001</v>
      </c>
      <c r="D291" s="34">
        <f t="shared" si="38"/>
        <v>-691831.91000000015</v>
      </c>
      <c r="E291" s="35">
        <f t="shared" si="39"/>
        <v>-0.59651770955076522</v>
      </c>
      <c r="F291" s="41"/>
      <c r="G291" s="34">
        <v>1253997.3999999997</v>
      </c>
      <c r="H291" s="34">
        <v>0</v>
      </c>
    </row>
    <row r="292" spans="1:12" x14ac:dyDescent="0.15">
      <c r="A292" s="39" t="s">
        <v>14</v>
      </c>
      <c r="B292" s="34">
        <v>23494.630000000005</v>
      </c>
      <c r="C292" s="34">
        <v>46847.639999999927</v>
      </c>
      <c r="D292" s="34">
        <f t="shared" si="38"/>
        <v>-23353.009999999922</v>
      </c>
      <c r="E292" s="35">
        <f t="shared" si="39"/>
        <v>-0.49848850443693549</v>
      </c>
      <c r="F292" s="41"/>
      <c r="G292" s="34">
        <v>159838.99000000005</v>
      </c>
      <c r="H292" s="34">
        <v>0</v>
      </c>
    </row>
    <row r="293" spans="1:12" x14ac:dyDescent="0.15">
      <c r="A293" s="39" t="s">
        <v>15</v>
      </c>
      <c r="B293" s="34">
        <v>445452.32999999996</v>
      </c>
      <c r="C293" s="34">
        <v>708030.32000000007</v>
      </c>
      <c r="D293" s="34">
        <f t="shared" si="38"/>
        <v>-262577.99000000011</v>
      </c>
      <c r="E293" s="35">
        <f t="shared" si="39"/>
        <v>-0.37085698533362255</v>
      </c>
      <c r="F293" s="41"/>
      <c r="G293" s="34">
        <v>1538529.5699999998</v>
      </c>
      <c r="H293" s="34">
        <v>0</v>
      </c>
    </row>
    <row r="294" spans="1:12" x14ac:dyDescent="0.15">
      <c r="A294" s="39" t="s">
        <v>16</v>
      </c>
      <c r="B294" s="34">
        <v>-994.51000000000204</v>
      </c>
      <c r="C294" s="34">
        <v>404906.40000000008</v>
      </c>
      <c r="D294" s="34">
        <f t="shared" si="38"/>
        <v>-405900.91000000009</v>
      </c>
      <c r="E294" s="35">
        <f t="shared" si="39"/>
        <v>-1.0024561478899814</v>
      </c>
      <c r="F294" s="41"/>
      <c r="G294" s="34">
        <v>-444371.15999999992</v>
      </c>
      <c r="H294" s="34">
        <v>0</v>
      </c>
    </row>
    <row r="295" spans="1:12" x14ac:dyDescent="0.15">
      <c r="A295" s="33" t="s">
        <v>17</v>
      </c>
      <c r="B295" s="34">
        <v>481096.06000000006</v>
      </c>
      <c r="C295" s="34">
        <v>885470.47</v>
      </c>
      <c r="D295" s="34">
        <f t="shared" si="38"/>
        <v>-404374.40999999992</v>
      </c>
      <c r="E295" s="35">
        <f t="shared" si="39"/>
        <v>-0.4566774654834056</v>
      </c>
      <c r="F295" s="41"/>
      <c r="G295" s="34">
        <v>3098435.4699999997</v>
      </c>
      <c r="H295" s="34">
        <v>0</v>
      </c>
    </row>
    <row r="296" spans="1:12" x14ac:dyDescent="0.15">
      <c r="A296" s="33" t="s">
        <v>18</v>
      </c>
      <c r="B296" s="34">
        <v>10862.459999999963</v>
      </c>
      <c r="C296" s="34">
        <v>391321.95</v>
      </c>
      <c r="D296" s="34">
        <f t="shared" si="38"/>
        <v>-380459.49000000005</v>
      </c>
      <c r="E296" s="35">
        <f t="shared" si="39"/>
        <v>-0.97224162866407071</v>
      </c>
      <c r="F296" s="41"/>
      <c r="G296" s="34">
        <v>320591.49000000022</v>
      </c>
      <c r="H296" s="34">
        <v>0</v>
      </c>
    </row>
    <row r="297" spans="1:12" x14ac:dyDescent="0.15">
      <c r="A297" s="33" t="s">
        <v>19</v>
      </c>
      <c r="B297" s="34">
        <v>12910736.980000002</v>
      </c>
      <c r="C297" s="34">
        <v>12289676.040000001</v>
      </c>
      <c r="D297" s="34">
        <f t="shared" si="38"/>
        <v>621060.94000000134</v>
      </c>
      <c r="E297" s="35">
        <f t="shared" si="39"/>
        <v>5.0535175864570681E-2</v>
      </c>
      <c r="F297" s="41"/>
      <c r="G297" s="34">
        <v>22114392.100000001</v>
      </c>
      <c r="H297" s="34">
        <v>20000765</v>
      </c>
    </row>
    <row r="298" spans="1:12" x14ac:dyDescent="0.15">
      <c r="A298" s="33" t="s">
        <v>20</v>
      </c>
      <c r="B298" s="34">
        <v>645718.86000000034</v>
      </c>
      <c r="C298" s="34">
        <v>-7262987.8300000029</v>
      </c>
      <c r="D298" s="34">
        <f t="shared" si="38"/>
        <v>7908706.6900000032</v>
      </c>
      <c r="E298" s="35">
        <f t="shared" si="39"/>
        <v>-1.0889054029985894</v>
      </c>
      <c r="F298" s="41"/>
      <c r="G298" s="34">
        <v>-7783312.6699999943</v>
      </c>
      <c r="H298" s="34">
        <v>-4500000</v>
      </c>
    </row>
    <row r="299" spans="1:12" s="37" customFormat="1" x14ac:dyDescent="0.15">
      <c r="A299" s="42"/>
      <c r="B299" s="43"/>
      <c r="C299" s="43"/>
      <c r="D299" s="43"/>
      <c r="E299" s="44"/>
      <c r="F299" s="45"/>
      <c r="G299" s="43"/>
      <c r="H299" s="43"/>
      <c r="I299"/>
      <c r="J299"/>
      <c r="K299"/>
      <c r="L299"/>
    </row>
    <row r="300" spans="1:12" s="37" customFormat="1" x14ac:dyDescent="0.15">
      <c r="A300" s="42"/>
      <c r="B300" s="43"/>
      <c r="C300" s="43"/>
      <c r="D300" s="43"/>
      <c r="E300" s="44"/>
      <c r="F300" s="45"/>
      <c r="G300" s="43"/>
      <c r="H300" s="43"/>
      <c r="I300"/>
      <c r="J300"/>
      <c r="K300"/>
      <c r="L300"/>
    </row>
    <row r="301" spans="1:12" x14ac:dyDescent="0.15">
      <c r="A301" s="49"/>
      <c r="B301" s="66"/>
      <c r="C301" s="66"/>
      <c r="D301" s="66"/>
      <c r="E301" s="51"/>
      <c r="F301" s="52"/>
      <c r="G301" s="66"/>
      <c r="H301" s="66"/>
    </row>
    <row r="302" spans="1:12" outlineLevel="1" x14ac:dyDescent="0.15">
      <c r="A302" s="33"/>
      <c r="B302" s="46"/>
      <c r="C302" s="46"/>
      <c r="D302" s="46"/>
      <c r="E302" s="47"/>
      <c r="F302" s="48"/>
      <c r="G302" s="46"/>
      <c r="H302" s="46"/>
    </row>
    <row r="303" spans="1:12" s="37" customFormat="1" outlineLevel="1" x14ac:dyDescent="0.15">
      <c r="A303" s="88" t="s">
        <v>42</v>
      </c>
      <c r="B303" s="46"/>
      <c r="C303" s="46"/>
      <c r="D303" s="46"/>
      <c r="E303" s="44"/>
      <c r="F303" s="45"/>
      <c r="G303" s="46"/>
      <c r="H303" s="46"/>
      <c r="I303"/>
      <c r="J303"/>
      <c r="K303"/>
      <c r="L303"/>
    </row>
    <row r="304" spans="1:12" s="1" customFormat="1" outlineLevel="1" x14ac:dyDescent="0.15">
      <c r="A304" s="32" t="s">
        <v>43</v>
      </c>
      <c r="B304" s="28">
        <f>B305+B306</f>
        <v>28911941.000490654</v>
      </c>
      <c r="C304" s="28">
        <f>C305+C306</f>
        <v>12950148.837857818</v>
      </c>
      <c r="D304" s="29">
        <f t="shared" ref="D304:D316" si="40">B304-C304</f>
        <v>15961792.162632836</v>
      </c>
      <c r="E304" s="30">
        <f t="shared" ref="E304:E316" si="41">IF(C304=0,"-",B304/C304-1)</f>
        <v>1.2325566572618016</v>
      </c>
      <c r="F304" s="31"/>
      <c r="G304" s="28">
        <f>G305+G306</f>
        <v>41938169.674513228</v>
      </c>
      <c r="H304" s="28">
        <f>H305+H306</f>
        <v>0</v>
      </c>
      <c r="I304"/>
      <c r="J304"/>
      <c r="K304"/>
      <c r="L304"/>
    </row>
    <row r="305" spans="1:38" s="5" customFormat="1" outlineLevel="1" x14ac:dyDescent="0.15">
      <c r="A305" s="56" t="s">
        <v>9</v>
      </c>
      <c r="B305" s="28">
        <f>SUM(B307:B314)-B309</f>
        <v>30779889.746073656</v>
      </c>
      <c r="C305" s="28">
        <f>SUM(C307:C314)-C309</f>
        <v>16138615.77679982</v>
      </c>
      <c r="D305" s="29">
        <f t="shared" si="40"/>
        <v>14641273.969273835</v>
      </c>
      <c r="E305" s="30">
        <f t="shared" si="41"/>
        <v>0.90721993582135463</v>
      </c>
      <c r="F305" s="31"/>
      <c r="G305" s="28">
        <f>SUM(G307:G314)-G309</f>
        <v>44214653.275562242</v>
      </c>
      <c r="H305" s="28">
        <f>SUM(H307:H314)</f>
        <v>0</v>
      </c>
      <c r="I305"/>
      <c r="J305"/>
      <c r="K305"/>
      <c r="L305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</row>
    <row r="306" spans="1:38" s="5" customFormat="1" outlineLevel="1" x14ac:dyDescent="0.15">
      <c r="A306" s="56" t="s">
        <v>10</v>
      </c>
      <c r="B306" s="28">
        <f>B315+B316</f>
        <v>-1867948.7455830001</v>
      </c>
      <c r="C306" s="28">
        <f>C315+C316</f>
        <v>-3188466.9389420017</v>
      </c>
      <c r="D306" s="29">
        <f t="shared" si="40"/>
        <v>1320518.1933590015</v>
      </c>
      <c r="E306" s="30">
        <f t="shared" si="41"/>
        <v>-0.41415458232638169</v>
      </c>
      <c r="F306" s="31"/>
      <c r="G306" s="28">
        <f>G315+G316</f>
        <v>-2276483.6010490125</v>
      </c>
      <c r="H306" s="28">
        <f>H315+H316</f>
        <v>0</v>
      </c>
      <c r="I306"/>
      <c r="J306"/>
      <c r="K306"/>
      <c r="L306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</row>
    <row r="307" spans="1:38" outlineLevel="1" x14ac:dyDescent="0.15">
      <c r="A307" s="33" t="s">
        <v>11</v>
      </c>
      <c r="B307" s="42">
        <f t="shared" ref="B307:B316" si="42">-(B226+B241+B257)+(B161+B175+B191)</f>
        <v>24777860.796931028</v>
      </c>
      <c r="C307" s="46">
        <f t="shared" ref="C307:C316" si="43">-(C226+C241+C257)+(C161+C175+C191)</f>
        <v>20851814.893660456</v>
      </c>
      <c r="D307" s="46">
        <f t="shared" si="40"/>
        <v>3926045.9032705724</v>
      </c>
      <c r="E307" s="103">
        <f t="shared" si="41"/>
        <v>0.18828317454823562</v>
      </c>
      <c r="F307" s="85"/>
      <c r="G307" s="42">
        <f t="shared" ref="G307:G316" si="44">-(G226+G241+G257)+(G161+G175+G191)</f>
        <v>28606510.127348095</v>
      </c>
      <c r="H307" s="42"/>
    </row>
    <row r="308" spans="1:38" outlineLevel="1" x14ac:dyDescent="0.15">
      <c r="A308" s="33" t="s">
        <v>12</v>
      </c>
      <c r="B308" s="42">
        <f t="shared" si="42"/>
        <v>5628114.6354765594</v>
      </c>
      <c r="C308" s="46">
        <f t="shared" si="43"/>
        <v>-9488936.4361834675</v>
      </c>
      <c r="D308" s="46">
        <f t="shared" si="40"/>
        <v>15117051.071660027</v>
      </c>
      <c r="E308" s="103">
        <f t="shared" si="41"/>
        <v>-1.5931238630722913</v>
      </c>
      <c r="F308" s="85"/>
      <c r="G308" s="42">
        <f t="shared" si="44"/>
        <v>-11107501.065840453</v>
      </c>
      <c r="H308" s="42"/>
    </row>
    <row r="309" spans="1:38" outlineLevel="1" x14ac:dyDescent="0.15">
      <c r="A309" s="33" t="s">
        <v>13</v>
      </c>
      <c r="B309" s="42">
        <f t="shared" si="42"/>
        <v>3898348.8933720663</v>
      </c>
      <c r="C309" s="46">
        <f t="shared" si="43"/>
        <v>8126641.2870868444</v>
      </c>
      <c r="D309" s="46">
        <f t="shared" si="40"/>
        <v>-4228292.3937147781</v>
      </c>
      <c r="E309" s="103">
        <f t="shared" si="41"/>
        <v>-0.52030011468987736</v>
      </c>
      <c r="F309" s="85"/>
      <c r="G309" s="42">
        <f t="shared" si="44"/>
        <v>8618383.2608311474</v>
      </c>
      <c r="H309" s="42"/>
    </row>
    <row r="310" spans="1:38" outlineLevel="1" x14ac:dyDescent="0.15">
      <c r="A310" s="39" t="s">
        <v>14</v>
      </c>
      <c r="B310" s="42">
        <f t="shared" si="42"/>
        <v>-683767.64932757989</v>
      </c>
      <c r="C310" s="46">
        <f t="shared" si="43"/>
        <v>-322979.10357024707</v>
      </c>
      <c r="D310" s="46">
        <f t="shared" si="40"/>
        <v>-360788.54575733282</v>
      </c>
      <c r="E310" s="103">
        <f t="shared" si="41"/>
        <v>1.1170646700332498</v>
      </c>
      <c r="F310" s="85"/>
      <c r="G310" s="42">
        <f t="shared" si="44"/>
        <v>33057.95176128298</v>
      </c>
      <c r="H310" s="42"/>
    </row>
    <row r="311" spans="1:38" outlineLevel="1" x14ac:dyDescent="0.15">
      <c r="A311" s="39" t="s">
        <v>15</v>
      </c>
      <c r="B311" s="42">
        <f t="shared" si="42"/>
        <v>5092749.2826996408</v>
      </c>
      <c r="C311" s="46">
        <f t="shared" si="43"/>
        <v>5156896.5262575634</v>
      </c>
      <c r="D311" s="46">
        <f t="shared" si="40"/>
        <v>-64147.243557922542</v>
      </c>
      <c r="E311" s="103">
        <f t="shared" si="41"/>
        <v>-1.2439117835950642E-2</v>
      </c>
      <c r="F311" s="85"/>
      <c r="G311" s="42">
        <f t="shared" si="44"/>
        <v>4548675.1576704904</v>
      </c>
      <c r="H311" s="42"/>
    </row>
    <row r="312" spans="1:38" outlineLevel="1" x14ac:dyDescent="0.15">
      <c r="A312" s="39" t="s">
        <v>16</v>
      </c>
      <c r="B312" s="42">
        <f t="shared" si="42"/>
        <v>-510632.73999999464</v>
      </c>
      <c r="C312" s="46">
        <f t="shared" si="43"/>
        <v>3292723.86439953</v>
      </c>
      <c r="D312" s="46">
        <f t="shared" si="40"/>
        <v>-3803356.6043995246</v>
      </c>
      <c r="E312" s="103">
        <f t="shared" si="41"/>
        <v>-1.1550791262883853</v>
      </c>
      <c r="F312" s="85"/>
      <c r="G312" s="42">
        <f t="shared" si="44"/>
        <v>4036650.1513994038</v>
      </c>
      <c r="H312" s="42"/>
    </row>
    <row r="313" spans="1:38" s="37" customFormat="1" outlineLevel="1" x14ac:dyDescent="0.15">
      <c r="A313" s="33" t="s">
        <v>17</v>
      </c>
      <c r="B313" s="42">
        <f t="shared" si="42"/>
        <v>-2628436.8560000001</v>
      </c>
      <c r="C313" s="46">
        <f t="shared" si="43"/>
        <v>-2086245.5839999998</v>
      </c>
      <c r="D313" s="46">
        <f t="shared" si="40"/>
        <v>-542191.27200000035</v>
      </c>
      <c r="E313" s="103">
        <f t="shared" si="41"/>
        <v>0.25988851751597064</v>
      </c>
      <c r="F313" s="85"/>
      <c r="G313" s="42">
        <f t="shared" si="44"/>
        <v>16617383.989610333</v>
      </c>
      <c r="H313" s="42"/>
      <c r="I313"/>
      <c r="J313"/>
      <c r="K313"/>
      <c r="L313"/>
    </row>
    <row r="314" spans="1:38" outlineLevel="1" x14ac:dyDescent="0.15">
      <c r="A314" s="33" t="s">
        <v>18</v>
      </c>
      <c r="B314" s="42">
        <f t="shared" si="42"/>
        <v>-895997.72370599769</v>
      </c>
      <c r="C314" s="46">
        <f t="shared" si="43"/>
        <v>-1264658.3837640192</v>
      </c>
      <c r="D314" s="46">
        <f t="shared" si="40"/>
        <v>368660.66005802155</v>
      </c>
      <c r="E314" s="103">
        <f t="shared" si="41"/>
        <v>-0.29151007480832258</v>
      </c>
      <c r="F314" s="85"/>
      <c r="G314" s="42">
        <f t="shared" si="44"/>
        <v>1479876.9636130966</v>
      </c>
      <c r="H314" s="42"/>
    </row>
    <row r="315" spans="1:38" outlineLevel="1" x14ac:dyDescent="0.15">
      <c r="A315" s="33" t="s">
        <v>19</v>
      </c>
      <c r="B315" s="42">
        <f t="shared" si="42"/>
        <v>-369980.08628300019</v>
      </c>
      <c r="C315" s="46">
        <f t="shared" si="43"/>
        <v>-645008.48999999976</v>
      </c>
      <c r="D315" s="46">
        <f t="shared" si="40"/>
        <v>275028.40371699957</v>
      </c>
      <c r="E315" s="103">
        <f t="shared" si="41"/>
        <v>-0.42639501336951346</v>
      </c>
      <c r="F315" s="85"/>
      <c r="G315" s="42">
        <f t="shared" si="44"/>
        <v>37499.027516986243</v>
      </c>
      <c r="H315" s="42"/>
    </row>
    <row r="316" spans="1:38" outlineLevel="1" x14ac:dyDescent="0.15">
      <c r="A316" s="33" t="s">
        <v>20</v>
      </c>
      <c r="B316" s="42">
        <f t="shared" si="42"/>
        <v>-1497968.6592999999</v>
      </c>
      <c r="C316" s="46">
        <f t="shared" si="43"/>
        <v>-2543458.4489420019</v>
      </c>
      <c r="D316" s="46">
        <f t="shared" si="40"/>
        <v>1045489.789642002</v>
      </c>
      <c r="E316" s="103">
        <f t="shared" si="41"/>
        <v>-0.41105046951991397</v>
      </c>
      <c r="F316" s="85"/>
      <c r="G316" s="42">
        <f t="shared" si="44"/>
        <v>-2313982.6285659987</v>
      </c>
      <c r="H316" s="42"/>
    </row>
    <row r="317" spans="1:38" outlineLevel="1" x14ac:dyDescent="0.15">
      <c r="A317" s="49"/>
      <c r="B317" s="66"/>
      <c r="C317" s="66"/>
      <c r="D317" s="66"/>
      <c r="E317" s="51"/>
      <c r="F317" s="52"/>
      <c r="G317" s="66"/>
      <c r="H317" s="66"/>
    </row>
    <row r="318" spans="1:38" x14ac:dyDescent="0.15">
      <c r="A318" s="53"/>
      <c r="B318" s="104"/>
      <c r="C318" s="104"/>
      <c r="D318" s="104"/>
      <c r="E318" s="105"/>
      <c r="F318" s="20"/>
      <c r="G318" s="104"/>
      <c r="H318" s="104"/>
    </row>
    <row r="319" spans="1:38" x14ac:dyDescent="0.15">
      <c r="A319" s="88" t="s">
        <v>44</v>
      </c>
      <c r="B319" s="46"/>
      <c r="C319" s="46"/>
      <c r="D319" s="46"/>
      <c r="E319" s="61"/>
      <c r="F319" s="62"/>
      <c r="G319" s="46"/>
      <c r="H319" s="46"/>
    </row>
    <row r="320" spans="1:38" s="37" customFormat="1" x14ac:dyDescent="0.15">
      <c r="A320" s="32" t="s">
        <v>45</v>
      </c>
      <c r="B320" s="28">
        <f>B321+B322</f>
        <v>174354889.84</v>
      </c>
      <c r="C320" s="28">
        <f>C321+C322</f>
        <v>174522463.70499998</v>
      </c>
      <c r="D320" s="29">
        <f t="shared" ref="D320:D337" si="45">B320-C320</f>
        <v>-167573.86499997973</v>
      </c>
      <c r="E320" s="30">
        <f t="shared" ref="E320:E332" si="46">IF(C320=0,"-",B320/C320-1)</f>
        <v>-9.6018507556272503E-4</v>
      </c>
      <c r="F320" s="31"/>
      <c r="G320" s="28">
        <f>G321+G322</f>
        <v>302848335.815</v>
      </c>
      <c r="H320" s="28">
        <f>H321+H322</f>
        <v>329237360.80006635</v>
      </c>
      <c r="I320"/>
      <c r="J320"/>
      <c r="K320"/>
      <c r="L320"/>
    </row>
    <row r="321" spans="1:12" x14ac:dyDescent="0.15">
      <c r="A321" s="32" t="s">
        <v>9</v>
      </c>
      <c r="B321" s="28">
        <f>SUM(B323:B330)-B325</f>
        <v>152987063.66432297</v>
      </c>
      <c r="C321" s="28">
        <f>SUM(C323:C330)-C325</f>
        <v>146897718.92164108</v>
      </c>
      <c r="D321" s="29">
        <f t="shared" si="45"/>
        <v>6089344.7426818907</v>
      </c>
      <c r="E321" s="30">
        <f t="shared" si="46"/>
        <v>4.1452956433789767E-2</v>
      </c>
      <c r="F321" s="31"/>
      <c r="G321" s="28">
        <f>SUM(G323:G330)-G325</f>
        <v>262728420.16059083</v>
      </c>
      <c r="H321" s="28">
        <f>SUM(H323:H330)-H325</f>
        <v>289045208.6789822</v>
      </c>
    </row>
    <row r="322" spans="1:12" x14ac:dyDescent="0.15">
      <c r="A322" s="32" t="s">
        <v>10</v>
      </c>
      <c r="B322" s="28">
        <f>B331+B332</f>
        <v>21367826.175677024</v>
      </c>
      <c r="C322" s="28">
        <f>C331+C332</f>
        <v>27624744.783358898</v>
      </c>
      <c r="D322" s="29">
        <f t="shared" si="45"/>
        <v>-6256918.6076818742</v>
      </c>
      <c r="E322" s="30">
        <f t="shared" si="46"/>
        <v>-0.22649688374500498</v>
      </c>
      <c r="F322" s="31"/>
      <c r="G322" s="28">
        <f>G331+G332</f>
        <v>40119915.654409155</v>
      </c>
      <c r="H322" s="28">
        <f>H331+H332</f>
        <v>40192152.121084124</v>
      </c>
    </row>
    <row r="323" spans="1:12" x14ac:dyDescent="0.15">
      <c r="A323" s="33" t="s">
        <v>11</v>
      </c>
      <c r="B323" s="34">
        <v>60743715.974473774</v>
      </c>
      <c r="C323" s="34">
        <v>61718719.482349984</v>
      </c>
      <c r="D323" s="34">
        <f t="shared" si="45"/>
        <v>-975003.50787620991</v>
      </c>
      <c r="E323" s="35">
        <f t="shared" si="46"/>
        <v>-1.5797533002204212E-2</v>
      </c>
      <c r="F323" s="41"/>
      <c r="G323" s="34">
        <v>110272746.85424726</v>
      </c>
      <c r="H323" s="34">
        <v>117938524.09552763</v>
      </c>
    </row>
    <row r="324" spans="1:12" x14ac:dyDescent="0.15">
      <c r="A324" s="33" t="s">
        <v>12</v>
      </c>
      <c r="B324" s="34">
        <v>25609392.568464085</v>
      </c>
      <c r="C324" s="34">
        <v>23325805.170687981</v>
      </c>
      <c r="D324" s="34">
        <f t="shared" si="45"/>
        <v>2283587.3977761045</v>
      </c>
      <c r="E324" s="35">
        <f t="shared" si="46"/>
        <v>9.78996172293225E-2</v>
      </c>
      <c r="F324" s="41"/>
      <c r="G324" s="34">
        <v>43565240.774067156</v>
      </c>
      <c r="H324" s="34">
        <v>52172554.653852396</v>
      </c>
    </row>
    <row r="325" spans="1:12" x14ac:dyDescent="0.15">
      <c r="A325" s="33" t="s">
        <v>13</v>
      </c>
      <c r="B325" s="34">
        <v>54288513.991005421</v>
      </c>
      <c r="C325" s="34">
        <v>51117911.899922512</v>
      </c>
      <c r="D325" s="34">
        <f t="shared" si="45"/>
        <v>3170602.0910829082</v>
      </c>
      <c r="E325" s="35">
        <f t="shared" si="46"/>
        <v>6.2025266158958869E-2</v>
      </c>
      <c r="F325" s="41"/>
      <c r="G325" s="34">
        <v>90355751.694317892</v>
      </c>
      <c r="H325" s="34">
        <v>92792198.638498962</v>
      </c>
    </row>
    <row r="326" spans="1:12" x14ac:dyDescent="0.15">
      <c r="A326" s="39" t="s">
        <v>14</v>
      </c>
      <c r="B326" s="34">
        <v>23465347.453652699</v>
      </c>
      <c r="C326" s="34">
        <v>21608479.463818688</v>
      </c>
      <c r="D326" s="34">
        <f t="shared" si="45"/>
        <v>1856867.9898340106</v>
      </c>
      <c r="E326" s="35">
        <f t="shared" si="46"/>
        <v>8.5932376359158402E-2</v>
      </c>
      <c r="F326" s="41"/>
      <c r="G326" s="34">
        <v>38823353.47480084</v>
      </c>
      <c r="H326" s="34">
        <v>45346746.40148358</v>
      </c>
    </row>
    <row r="327" spans="1:12" x14ac:dyDescent="0.15">
      <c r="A327" s="39" t="s">
        <v>15</v>
      </c>
      <c r="B327" s="34">
        <v>21355698.263755374</v>
      </c>
      <c r="C327" s="34">
        <v>21276472.005895607</v>
      </c>
      <c r="D327" s="34">
        <f t="shared" si="45"/>
        <v>79226.257859766483</v>
      </c>
      <c r="E327" s="35">
        <f t="shared" si="46"/>
        <v>3.723655775159207E-3</v>
      </c>
      <c r="F327" s="41"/>
      <c r="G327" s="34">
        <v>36491971.391639143</v>
      </c>
      <c r="H327" s="34">
        <v>33800640.875879362</v>
      </c>
    </row>
    <row r="328" spans="1:12" x14ac:dyDescent="0.15">
      <c r="A328" s="39" t="s">
        <v>16</v>
      </c>
      <c r="B328" s="34">
        <v>9467468.2735973597</v>
      </c>
      <c r="C328" s="34">
        <v>8232960.4302082183</v>
      </c>
      <c r="D328" s="34">
        <f t="shared" si="45"/>
        <v>1234507.8433891414</v>
      </c>
      <c r="E328" s="35">
        <f t="shared" si="46"/>
        <v>0.14994701527527199</v>
      </c>
      <c r="F328" s="41"/>
      <c r="G328" s="34">
        <v>15040426.827877926</v>
      </c>
      <c r="H328" s="34">
        <v>13644811.361136004</v>
      </c>
    </row>
    <row r="329" spans="1:12" x14ac:dyDescent="0.15">
      <c r="A329" s="33" t="s">
        <v>17</v>
      </c>
      <c r="B329" s="34">
        <v>1057083.0001041435</v>
      </c>
      <c r="C329" s="34">
        <v>953658.04324046976</v>
      </c>
      <c r="D329" s="34">
        <f t="shared" si="45"/>
        <v>103424.95686367375</v>
      </c>
      <c r="E329" s="35">
        <f t="shared" si="46"/>
        <v>0.1084507781345212</v>
      </c>
      <c r="F329" s="41"/>
      <c r="G329" s="34">
        <v>1659652.8244691794</v>
      </c>
      <c r="H329" s="34">
        <v>2255628.9778742981</v>
      </c>
    </row>
    <row r="330" spans="1:12" x14ac:dyDescent="0.15">
      <c r="A330" s="33" t="s">
        <v>18</v>
      </c>
      <c r="B330" s="34">
        <v>11288358.13027552</v>
      </c>
      <c r="C330" s="34">
        <v>9781624.3254401311</v>
      </c>
      <c r="D330" s="34">
        <f t="shared" si="45"/>
        <v>1506733.8048353884</v>
      </c>
      <c r="E330" s="35">
        <f t="shared" si="46"/>
        <v>0.15403717774323655</v>
      </c>
      <c r="F330" s="41"/>
      <c r="G330" s="34">
        <v>16875028.013489291</v>
      </c>
      <c r="H330" s="34">
        <v>23886302.313228987</v>
      </c>
    </row>
    <row r="331" spans="1:12" x14ac:dyDescent="0.15">
      <c r="A331" s="33" t="s">
        <v>19</v>
      </c>
      <c r="B331" s="34">
        <v>5517028.6586770257</v>
      </c>
      <c r="C331" s="34">
        <v>11405322.879108902</v>
      </c>
      <c r="D331" s="34">
        <f t="shared" si="45"/>
        <v>-5888294.2204318764</v>
      </c>
      <c r="E331" s="35">
        <f t="shared" si="46"/>
        <v>-0.51627597770313449</v>
      </c>
      <c r="F331" s="41"/>
      <c r="G331" s="34">
        <v>10467131.742659144</v>
      </c>
      <c r="H331" s="34">
        <v>9264015.2639194131</v>
      </c>
    </row>
    <row r="332" spans="1:12" x14ac:dyDescent="0.15">
      <c r="A332" s="33" t="s">
        <v>20</v>
      </c>
      <c r="B332" s="34">
        <v>15850797.516999997</v>
      </c>
      <c r="C332" s="34">
        <v>16219421.904249996</v>
      </c>
      <c r="D332" s="34">
        <f t="shared" si="45"/>
        <v>-368624.38724999875</v>
      </c>
      <c r="E332" s="35">
        <f t="shared" si="46"/>
        <v>-2.272734437923507E-2</v>
      </c>
      <c r="F332" s="41"/>
      <c r="G332" s="34">
        <v>29652783.911750007</v>
      </c>
      <c r="H332" s="34">
        <v>30928136.857164711</v>
      </c>
    </row>
    <row r="333" spans="1:12" s="37" customFormat="1" x14ac:dyDescent="0.15">
      <c r="A333" s="106" t="s">
        <v>46</v>
      </c>
      <c r="B333" s="106">
        <f>B390</f>
        <v>-6261518.1600000001</v>
      </c>
      <c r="C333" s="107">
        <f>C390</f>
        <v>7345114.9699999951</v>
      </c>
      <c r="D333" s="107">
        <f t="shared" si="45"/>
        <v>-13606633.129999995</v>
      </c>
      <c r="E333" s="103"/>
      <c r="F333" s="85"/>
      <c r="G333" s="106"/>
      <c r="H333" s="34">
        <v>0</v>
      </c>
      <c r="I333"/>
      <c r="J333"/>
      <c r="K333"/>
      <c r="L333"/>
    </row>
    <row r="334" spans="1:12" s="37" customFormat="1" x14ac:dyDescent="0.15">
      <c r="A334" s="106" t="s">
        <v>47</v>
      </c>
      <c r="B334" s="106">
        <f>B270</f>
        <v>11788084.579999998</v>
      </c>
      <c r="C334" s="107">
        <f>C270</f>
        <v>11445798.054999998</v>
      </c>
      <c r="D334" s="107">
        <f t="shared" si="45"/>
        <v>342286.52500000037</v>
      </c>
      <c r="E334" s="103"/>
      <c r="F334" s="85"/>
      <c r="G334" s="106"/>
      <c r="H334" s="34">
        <v>19673724.169679284</v>
      </c>
      <c r="I334"/>
      <c r="J334"/>
      <c r="K334"/>
      <c r="L334"/>
    </row>
    <row r="335" spans="1:12" s="37" customFormat="1" x14ac:dyDescent="0.15">
      <c r="A335" s="106" t="s">
        <v>48</v>
      </c>
      <c r="B335" s="106">
        <v>910179.29</v>
      </c>
      <c r="C335" s="107">
        <v>771147.25</v>
      </c>
      <c r="D335" s="107">
        <f t="shared" si="45"/>
        <v>139032.04000000004</v>
      </c>
      <c r="E335" s="103"/>
      <c r="F335" s="85"/>
      <c r="G335" s="106"/>
      <c r="H335" s="34">
        <v>0</v>
      </c>
      <c r="I335"/>
      <c r="J335"/>
      <c r="K335"/>
      <c r="L335"/>
    </row>
    <row r="336" spans="1:12" s="37" customFormat="1" x14ac:dyDescent="0.15">
      <c r="A336" s="108" t="s">
        <v>49</v>
      </c>
      <c r="B336" s="110">
        <f>SUM(B323:B335)-B325</f>
        <v>180791635.54999998</v>
      </c>
      <c r="C336" s="109">
        <f>SUM(C323:C335)-C325</f>
        <v>194084523.97999999</v>
      </c>
      <c r="D336" s="109">
        <f t="shared" si="45"/>
        <v>-13292888.430000007</v>
      </c>
      <c r="E336" s="103"/>
      <c r="F336" s="85"/>
      <c r="G336" s="110"/>
      <c r="H336" s="34">
        <v>348911084.96974564</v>
      </c>
      <c r="I336"/>
      <c r="J336"/>
      <c r="K336"/>
      <c r="L336"/>
    </row>
    <row r="337" spans="1:12" s="37" customFormat="1" x14ac:dyDescent="0.15">
      <c r="A337" s="111" t="s">
        <v>50</v>
      </c>
      <c r="B337" s="106">
        <f>B336-B441</f>
        <v>-9.9998712539672852E-4</v>
      </c>
      <c r="C337" s="107">
        <f>C336-C441</f>
        <v>0</v>
      </c>
      <c r="D337" s="107">
        <f t="shared" si="45"/>
        <v>-9.9998712539672852E-4</v>
      </c>
      <c r="E337" s="103"/>
      <c r="F337" s="85"/>
      <c r="G337" s="106"/>
      <c r="H337" s="34">
        <v>0</v>
      </c>
      <c r="I337"/>
      <c r="J337"/>
      <c r="K337"/>
      <c r="L337"/>
    </row>
    <row r="338" spans="1:12" x14ac:dyDescent="0.15">
      <c r="A338" s="42"/>
      <c r="B338" s="43"/>
      <c r="C338" s="43"/>
      <c r="D338" s="43"/>
      <c r="E338" s="44"/>
      <c r="F338" s="45"/>
      <c r="G338" s="43"/>
      <c r="H338" s="43"/>
    </row>
    <row r="339" spans="1:12" s="37" customFormat="1" x14ac:dyDescent="0.15">
      <c r="A339" s="65"/>
      <c r="B339" s="96"/>
      <c r="C339" s="96"/>
      <c r="D339" s="96"/>
      <c r="E339" s="67"/>
      <c r="F339" s="68"/>
      <c r="G339" s="96"/>
      <c r="H339" s="96"/>
      <c r="I339"/>
      <c r="J339"/>
      <c r="K339"/>
      <c r="L339"/>
    </row>
    <row r="340" spans="1:12" x14ac:dyDescent="0.15">
      <c r="A340" s="33"/>
      <c r="B340" s="54"/>
      <c r="C340" s="54"/>
      <c r="D340" s="54"/>
      <c r="E340" s="47"/>
      <c r="F340" s="48"/>
      <c r="G340" s="54"/>
      <c r="H340" s="54"/>
    </row>
    <row r="341" spans="1:12" s="1" customFormat="1" x14ac:dyDescent="0.15">
      <c r="A341" s="88" t="s">
        <v>51</v>
      </c>
      <c r="B341" s="79">
        <f>IF(B25=0,"",(B223+B238+B254+B270+B286+B320+B390+B335)/B25)</f>
        <v>0.93781512201894224</v>
      </c>
      <c r="C341" s="78">
        <f>IF(C25=0,"",(C223+C238+C254+C270+C286+C320+C390+C335)/C25)</f>
        <v>0.93847979240768753</v>
      </c>
      <c r="D341" s="78"/>
      <c r="E341" s="80">
        <f t="shared" ref="E341:E353" si="47">(B341-C341)*100</f>
        <v>-6.6467038874529205E-2</v>
      </c>
      <c r="F341" s="31"/>
      <c r="G341" s="79">
        <f t="shared" ref="G341:H353" si="48">IF(G25=0,"",(G223+G238+G254+G270+G286+G320+G390)/G25)</f>
        <v>0.94418467563107888</v>
      </c>
      <c r="H341" s="79">
        <f>IF(H25=0,"",(H223+H238+H254+H270+H286+H320+H390+H335)/H25)</f>
        <v>0.94870608722095351</v>
      </c>
      <c r="I341"/>
      <c r="J341"/>
      <c r="K341"/>
      <c r="L341"/>
    </row>
    <row r="342" spans="1:12" s="1" customFormat="1" x14ac:dyDescent="0.15">
      <c r="A342" s="32" t="s">
        <v>9</v>
      </c>
      <c r="B342" s="79">
        <f t="shared" ref="B342:B352" si="49">IF(B26=0,"",(B224+B239+B255+B271+B287+B321+B391)/B26)</f>
        <v>0.92221781413542803</v>
      </c>
      <c r="C342" s="78">
        <f t="shared" ref="C342:C352" si="50">IF(C26=0,"",(C224+C239+C255+C271+C287+C321+C391)/C26)</f>
        <v>0.92411260684183072</v>
      </c>
      <c r="D342" s="78"/>
      <c r="E342" s="80">
        <f t="shared" si="47"/>
        <v>-0.18947927064026926</v>
      </c>
      <c r="F342" s="31"/>
      <c r="G342" s="79">
        <f t="shared" si="48"/>
        <v>0.93449360279749671</v>
      </c>
      <c r="H342" s="79">
        <f t="shared" si="48"/>
        <v>0.94197354376365972</v>
      </c>
      <c r="I342"/>
      <c r="J342"/>
      <c r="K342"/>
      <c r="L342"/>
    </row>
    <row r="343" spans="1:12" s="1" customFormat="1" x14ac:dyDescent="0.15">
      <c r="A343" s="32" t="s">
        <v>10</v>
      </c>
      <c r="B343" s="79">
        <f t="shared" si="49"/>
        <v>1.1118872573477891</v>
      </c>
      <c r="C343" s="78">
        <f t="shared" si="50"/>
        <v>1.1110408069617355</v>
      </c>
      <c r="D343" s="78"/>
      <c r="E343" s="80">
        <f t="shared" si="47"/>
        <v>8.4645038605368761E-2</v>
      </c>
      <c r="F343" s="31"/>
      <c r="G343" s="79">
        <f t="shared" si="48"/>
        <v>1.0669571985872146</v>
      </c>
      <c r="H343" s="79">
        <f t="shared" si="48"/>
        <v>1.0344735168831922</v>
      </c>
      <c r="I343"/>
      <c r="J343"/>
      <c r="K343"/>
      <c r="L343"/>
    </row>
    <row r="344" spans="1:12" s="37" customFormat="1" x14ac:dyDescent="0.15">
      <c r="A344" s="33" t="s">
        <v>11</v>
      </c>
      <c r="B344" s="82">
        <f t="shared" si="49"/>
        <v>0.93298722892793851</v>
      </c>
      <c r="C344" s="81">
        <f t="shared" si="50"/>
        <v>0.93972314116712408</v>
      </c>
      <c r="D344" s="81"/>
      <c r="E344" s="83">
        <f t="shared" si="47"/>
        <v>-0.67359122391855708</v>
      </c>
      <c r="F344" s="85"/>
      <c r="G344" s="82">
        <f t="shared" si="48"/>
        <v>0.94235336828214356</v>
      </c>
      <c r="H344" s="82">
        <f t="shared" si="48"/>
        <v>0.97897430298328392</v>
      </c>
      <c r="I344"/>
      <c r="J344"/>
      <c r="K344"/>
      <c r="L344"/>
    </row>
    <row r="345" spans="1:12" s="37" customFormat="1" x14ac:dyDescent="0.15">
      <c r="A345" s="33" t="s">
        <v>12</v>
      </c>
      <c r="B345" s="82">
        <f t="shared" si="49"/>
        <v>0.94483720283025685</v>
      </c>
      <c r="C345" s="81">
        <f t="shared" si="50"/>
        <v>0.90439641448939945</v>
      </c>
      <c r="D345" s="81"/>
      <c r="E345" s="83">
        <f t="shared" si="47"/>
        <v>4.0440788340857399</v>
      </c>
      <c r="F345" s="85"/>
      <c r="G345" s="82">
        <f t="shared" si="48"/>
        <v>1.0318774911467987</v>
      </c>
      <c r="H345" s="82">
        <f t="shared" si="48"/>
        <v>0.96614982129482319</v>
      </c>
      <c r="I345"/>
      <c r="J345"/>
      <c r="K345"/>
      <c r="L345"/>
    </row>
    <row r="346" spans="1:12" s="37" customFormat="1" x14ac:dyDescent="0.15">
      <c r="A346" s="33" t="s">
        <v>13</v>
      </c>
      <c r="B346" s="82">
        <f t="shared" si="49"/>
        <v>0.90331256801874482</v>
      </c>
      <c r="C346" s="81">
        <f t="shared" si="50"/>
        <v>0.92548691794878746</v>
      </c>
      <c r="D346" s="81"/>
      <c r="E346" s="83">
        <f t="shared" si="47"/>
        <v>-2.2174349930042636</v>
      </c>
      <c r="F346" s="85"/>
      <c r="G346" s="82">
        <f t="shared" si="48"/>
        <v>0.90112016908590764</v>
      </c>
      <c r="H346" s="82">
        <f t="shared" si="48"/>
        <v>0.84569155278436881</v>
      </c>
      <c r="I346"/>
      <c r="J346"/>
      <c r="K346"/>
      <c r="L346"/>
    </row>
    <row r="347" spans="1:12" s="37" customFormat="1" x14ac:dyDescent="0.15">
      <c r="A347" s="39" t="s">
        <v>14</v>
      </c>
      <c r="B347" s="82">
        <f t="shared" si="49"/>
        <v>0.69402709626165793</v>
      </c>
      <c r="C347" s="81">
        <f t="shared" si="50"/>
        <v>0.71213627902004484</v>
      </c>
      <c r="D347" s="81"/>
      <c r="E347" s="83">
        <f t="shared" si="47"/>
        <v>-1.810918275838691</v>
      </c>
      <c r="F347" s="85"/>
      <c r="G347" s="82">
        <f t="shared" si="48"/>
        <v>0.71111036393950777</v>
      </c>
      <c r="H347" s="82">
        <f t="shared" si="48"/>
        <v>0.79031124118735341</v>
      </c>
      <c r="I347"/>
      <c r="J347"/>
      <c r="K347"/>
      <c r="L347"/>
    </row>
    <row r="348" spans="1:12" s="37" customFormat="1" x14ac:dyDescent="0.15">
      <c r="A348" s="39" t="s">
        <v>15</v>
      </c>
      <c r="B348" s="82">
        <f t="shared" si="49"/>
        <v>0.73415008373962609</v>
      </c>
      <c r="C348" s="81">
        <f t="shared" si="50"/>
        <v>0.84598646337148176</v>
      </c>
      <c r="D348" s="81"/>
      <c r="E348" s="83">
        <f t="shared" si="47"/>
        <v>-11.183637963185566</v>
      </c>
      <c r="F348" s="85"/>
      <c r="G348" s="82">
        <f t="shared" si="48"/>
        <v>0.98529973041746932</v>
      </c>
      <c r="H348" s="82">
        <f t="shared" si="48"/>
        <v>0.84137860878171422</v>
      </c>
      <c r="I348"/>
      <c r="J348"/>
      <c r="K348"/>
      <c r="L348"/>
    </row>
    <row r="349" spans="1:12" s="37" customFormat="1" x14ac:dyDescent="0.15">
      <c r="A349" s="39" t="s">
        <v>16</v>
      </c>
      <c r="B349" s="82">
        <f t="shared" si="49"/>
        <v>1.4022668136027572</v>
      </c>
      <c r="C349" s="81">
        <f t="shared" si="50"/>
        <v>1.2988752963018335</v>
      </c>
      <c r="D349" s="81"/>
      <c r="E349" s="83">
        <f t="shared" si="47"/>
        <v>10.339151730092366</v>
      </c>
      <c r="F349" s="85"/>
      <c r="G349" s="82">
        <f t="shared" si="48"/>
        <v>1.1097104020005963</v>
      </c>
      <c r="H349" s="82">
        <f t="shared" si="48"/>
        <v>0.95770377749187074</v>
      </c>
      <c r="I349"/>
      <c r="J349"/>
      <c r="K349"/>
      <c r="L349"/>
    </row>
    <row r="350" spans="1:12" s="37" customFormat="1" x14ac:dyDescent="0.15">
      <c r="A350" s="33" t="s">
        <v>17</v>
      </c>
      <c r="B350" s="82">
        <f t="shared" si="49"/>
        <v>1.0494995353383414</v>
      </c>
      <c r="C350" s="81">
        <f t="shared" si="50"/>
        <v>1.2711769159068667</v>
      </c>
      <c r="D350" s="81"/>
      <c r="E350" s="83">
        <f t="shared" si="47"/>
        <v>-22.167738056852528</v>
      </c>
      <c r="F350" s="85"/>
      <c r="G350" s="82">
        <f t="shared" si="48"/>
        <v>-1.6461797563441811</v>
      </c>
      <c r="H350" s="82">
        <f t="shared" si="48"/>
        <v>1.1863241717720241</v>
      </c>
      <c r="I350"/>
      <c r="J350"/>
      <c r="K350"/>
      <c r="L350"/>
    </row>
    <row r="351" spans="1:12" s="37" customFormat="1" x14ac:dyDescent="0.15">
      <c r="A351" s="33" t="s">
        <v>18</v>
      </c>
      <c r="B351" s="82">
        <f t="shared" si="49"/>
        <v>0.8015185337909172</v>
      </c>
      <c r="C351" s="81">
        <f t="shared" si="50"/>
        <v>0.85210456199049633</v>
      </c>
      <c r="D351" s="81"/>
      <c r="E351" s="83">
        <f t="shared" si="47"/>
        <v>-5.0586028199579136</v>
      </c>
      <c r="F351" s="85"/>
      <c r="G351" s="82">
        <f t="shared" si="48"/>
        <v>0.84684060902789327</v>
      </c>
      <c r="H351" s="82">
        <f t="shared" si="48"/>
        <v>0.92412519521233405</v>
      </c>
      <c r="I351"/>
      <c r="J351"/>
      <c r="K351"/>
      <c r="L351"/>
    </row>
    <row r="352" spans="1:12" s="37" customFormat="1" x14ac:dyDescent="0.15">
      <c r="A352" s="33" t="s">
        <v>19</v>
      </c>
      <c r="B352" s="82">
        <f t="shared" si="49"/>
        <v>1.1899242702357471</v>
      </c>
      <c r="C352" s="81">
        <f t="shared" si="50"/>
        <v>1.560810564295853</v>
      </c>
      <c r="D352" s="81"/>
      <c r="E352" s="83">
        <f t="shared" si="47"/>
        <v>-37.08862940601059</v>
      </c>
      <c r="F352" s="85"/>
      <c r="G352" s="82">
        <f t="shared" si="48"/>
        <v>1.274792235931653</v>
      </c>
      <c r="H352" s="82">
        <f t="shared" si="48"/>
        <v>1.1058726724600743</v>
      </c>
      <c r="I352"/>
      <c r="J352"/>
      <c r="K352"/>
      <c r="L352"/>
    </row>
    <row r="353" spans="1:38" s="37" customFormat="1" x14ac:dyDescent="0.15">
      <c r="A353" s="33" t="s">
        <v>20</v>
      </c>
      <c r="B353" s="82">
        <v>1.0580991376720756</v>
      </c>
      <c r="C353" s="82">
        <v>0.75589003013225664</v>
      </c>
      <c r="D353" s="81"/>
      <c r="E353" s="83">
        <f t="shared" si="47"/>
        <v>30.220910753981901</v>
      </c>
      <c r="F353" s="85"/>
      <c r="G353" s="82">
        <f t="shared" si="48"/>
        <v>0.89277525204340946</v>
      </c>
      <c r="H353" s="82">
        <v>0.97243206716267017</v>
      </c>
      <c r="I353"/>
      <c r="J353"/>
      <c r="K353"/>
      <c r="L353"/>
    </row>
    <row r="354" spans="1:38" x14ac:dyDescent="0.15">
      <c r="A354" s="33"/>
      <c r="B354" s="87"/>
      <c r="C354" s="87"/>
      <c r="D354" s="87"/>
      <c r="E354" s="94"/>
      <c r="F354" s="92"/>
      <c r="G354" s="87"/>
      <c r="H354" s="87"/>
    </row>
    <row r="355" spans="1:38" x14ac:dyDescent="0.15">
      <c r="A355" s="33"/>
      <c r="B355" s="87"/>
      <c r="C355" s="87"/>
      <c r="D355" s="87"/>
      <c r="E355" s="94"/>
      <c r="F355" s="92"/>
      <c r="G355" s="87"/>
      <c r="H355" s="87"/>
    </row>
    <row r="356" spans="1:38" x14ac:dyDescent="0.15">
      <c r="A356" s="33"/>
      <c r="B356" s="54"/>
      <c r="C356" s="54"/>
      <c r="D356" s="54"/>
      <c r="E356" s="47"/>
      <c r="F356" s="48"/>
      <c r="G356" s="54"/>
      <c r="H356" s="54"/>
    </row>
    <row r="357" spans="1:38" s="1" customFormat="1" ht="32" x14ac:dyDescent="0.15">
      <c r="A357" s="112" t="s">
        <v>52</v>
      </c>
      <c r="B357" s="28">
        <f>B358+B359</f>
        <v>49074</v>
      </c>
      <c r="C357" s="28">
        <f>C358+C359</f>
        <v>45110</v>
      </c>
      <c r="D357" s="29">
        <f t="shared" ref="D357:D369" si="51">B357-C357</f>
        <v>3964</v>
      </c>
      <c r="E357" s="30">
        <f t="shared" ref="E357:E369" si="52">IF(C357=0,"-",B357/C357-1)</f>
        <v>8.7874085568609983E-2</v>
      </c>
      <c r="F357" s="31"/>
      <c r="G357" s="28">
        <f>G358+G359</f>
        <v>54191</v>
      </c>
      <c r="H357" s="28">
        <f>H358+H359</f>
        <v>0</v>
      </c>
      <c r="I357"/>
      <c r="J357"/>
      <c r="K357"/>
      <c r="L357"/>
    </row>
    <row r="358" spans="1:38" s="1" customFormat="1" x14ac:dyDescent="0.15">
      <c r="A358" s="113" t="s">
        <v>9</v>
      </c>
      <c r="B358" s="28">
        <f>SUM(B360:B367)-B362</f>
        <v>45163</v>
      </c>
      <c r="C358" s="28">
        <f>SUM(C360:C367)-C362</f>
        <v>41812</v>
      </c>
      <c r="D358" s="29">
        <f t="shared" si="51"/>
        <v>3351</v>
      </c>
      <c r="E358" s="30">
        <f t="shared" si="52"/>
        <v>8.0144456136994169E-2</v>
      </c>
      <c r="F358" s="31"/>
      <c r="G358" s="28">
        <f>SUM(G360:G367)-G362</f>
        <v>51093</v>
      </c>
      <c r="H358" s="28">
        <f>SUM(H360:H367)</f>
        <v>0</v>
      </c>
      <c r="I358"/>
      <c r="J358"/>
      <c r="K358"/>
      <c r="L358"/>
    </row>
    <row r="359" spans="1:38" s="5" customFormat="1" x14ac:dyDescent="0.15">
      <c r="A359" s="113" t="s">
        <v>10</v>
      </c>
      <c r="B359" s="28">
        <f>B368+B369</f>
        <v>3911</v>
      </c>
      <c r="C359" s="28">
        <f>C368+C369</f>
        <v>3298</v>
      </c>
      <c r="D359" s="29">
        <f t="shared" si="51"/>
        <v>613</v>
      </c>
      <c r="E359" s="30">
        <f t="shared" si="52"/>
        <v>0.18587022437841116</v>
      </c>
      <c r="F359" s="31"/>
      <c r="G359" s="28">
        <f>G368+G369</f>
        <v>3098</v>
      </c>
      <c r="H359" s="28">
        <f>H368+H369</f>
        <v>0</v>
      </c>
      <c r="I359"/>
      <c r="J359"/>
      <c r="K359"/>
      <c r="L359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</row>
    <row r="360" spans="1:38" x14ac:dyDescent="0.15">
      <c r="A360" s="114" t="s">
        <v>11</v>
      </c>
      <c r="B360" s="34">
        <v>30186</v>
      </c>
      <c r="C360" s="34">
        <v>28865</v>
      </c>
      <c r="D360" s="34">
        <f t="shared" si="51"/>
        <v>1321</v>
      </c>
      <c r="E360" s="35">
        <f t="shared" si="52"/>
        <v>4.5764767018880992E-2</v>
      </c>
      <c r="F360" s="41"/>
      <c r="G360" s="34">
        <v>35855</v>
      </c>
      <c r="H360" s="34">
        <v>0</v>
      </c>
    </row>
    <row r="361" spans="1:38" x14ac:dyDescent="0.15">
      <c r="A361" s="114" t="s">
        <v>12</v>
      </c>
      <c r="B361" s="34">
        <v>9305</v>
      </c>
      <c r="C361" s="34">
        <v>8208</v>
      </c>
      <c r="D361" s="34">
        <f t="shared" si="51"/>
        <v>1097</v>
      </c>
      <c r="E361" s="35">
        <f t="shared" si="52"/>
        <v>0.13365009746588696</v>
      </c>
      <c r="F361" s="41"/>
      <c r="G361" s="34">
        <v>10685</v>
      </c>
      <c r="H361" s="34">
        <v>0</v>
      </c>
    </row>
    <row r="362" spans="1:38" x14ac:dyDescent="0.15">
      <c r="A362" s="114" t="s">
        <v>13</v>
      </c>
      <c r="B362" s="34">
        <v>4295</v>
      </c>
      <c r="C362" s="34">
        <v>3823</v>
      </c>
      <c r="D362" s="34">
        <f t="shared" si="51"/>
        <v>472</v>
      </c>
      <c r="E362" s="35">
        <f t="shared" si="52"/>
        <v>0.12346324875752024</v>
      </c>
      <c r="F362" s="41"/>
      <c r="G362" s="34">
        <v>3910</v>
      </c>
      <c r="H362" s="34">
        <v>0</v>
      </c>
    </row>
    <row r="363" spans="1:38" x14ac:dyDescent="0.15">
      <c r="A363" s="39" t="s">
        <v>14</v>
      </c>
      <c r="B363" s="34">
        <v>2871</v>
      </c>
      <c r="C363" s="34">
        <v>2423</v>
      </c>
      <c r="D363" s="34">
        <f t="shared" si="51"/>
        <v>448</v>
      </c>
      <c r="E363" s="35">
        <f t="shared" si="52"/>
        <v>0.18489475856376392</v>
      </c>
      <c r="F363" s="41"/>
      <c r="G363" s="34">
        <v>2531</v>
      </c>
      <c r="H363" s="34"/>
    </row>
    <row r="364" spans="1:38" x14ac:dyDescent="0.15">
      <c r="A364" s="39" t="s">
        <v>15</v>
      </c>
      <c r="B364" s="34">
        <v>679</v>
      </c>
      <c r="C364" s="34">
        <v>759</v>
      </c>
      <c r="D364" s="34">
        <f t="shared" si="51"/>
        <v>-80</v>
      </c>
      <c r="E364" s="35">
        <f t="shared" si="52"/>
        <v>-0.1054018445322793</v>
      </c>
      <c r="F364" s="41"/>
      <c r="G364" s="34">
        <v>873</v>
      </c>
      <c r="H364" s="34"/>
    </row>
    <row r="365" spans="1:38" x14ac:dyDescent="0.15">
      <c r="A365" s="39" t="s">
        <v>16</v>
      </c>
      <c r="B365" s="34">
        <v>745</v>
      </c>
      <c r="C365" s="34">
        <v>641</v>
      </c>
      <c r="D365" s="34">
        <f t="shared" si="51"/>
        <v>104</v>
      </c>
      <c r="E365" s="35">
        <f t="shared" si="52"/>
        <v>0.16224648985959433</v>
      </c>
      <c r="F365" s="41"/>
      <c r="G365" s="34">
        <v>506</v>
      </c>
      <c r="H365" s="34"/>
    </row>
    <row r="366" spans="1:38" x14ac:dyDescent="0.15">
      <c r="A366" s="114" t="s">
        <v>17</v>
      </c>
      <c r="B366" s="34">
        <v>57</v>
      </c>
      <c r="C366" s="34">
        <v>39</v>
      </c>
      <c r="D366" s="34">
        <f t="shared" si="51"/>
        <v>18</v>
      </c>
      <c r="E366" s="35">
        <f t="shared" si="52"/>
        <v>0.46153846153846145</v>
      </c>
      <c r="F366" s="41"/>
      <c r="G366" s="34">
        <v>20</v>
      </c>
      <c r="H366" s="34">
        <v>0</v>
      </c>
    </row>
    <row r="367" spans="1:38" x14ac:dyDescent="0.15">
      <c r="A367" s="114" t="s">
        <v>18</v>
      </c>
      <c r="B367" s="34">
        <v>1320</v>
      </c>
      <c r="C367" s="34">
        <v>877</v>
      </c>
      <c r="D367" s="34">
        <f t="shared" si="51"/>
        <v>443</v>
      </c>
      <c r="E367" s="35">
        <f t="shared" si="52"/>
        <v>0.50513112884834666</v>
      </c>
      <c r="F367" s="41"/>
      <c r="G367" s="34">
        <v>623</v>
      </c>
      <c r="H367" s="34">
        <v>0</v>
      </c>
    </row>
    <row r="368" spans="1:38" x14ac:dyDescent="0.15">
      <c r="A368" s="33" t="s">
        <v>19</v>
      </c>
      <c r="B368" s="34">
        <v>2810</v>
      </c>
      <c r="C368" s="34">
        <v>2438</v>
      </c>
      <c r="D368" s="34">
        <f t="shared" si="51"/>
        <v>372</v>
      </c>
      <c r="E368" s="35">
        <f t="shared" si="52"/>
        <v>0.15258408531583267</v>
      </c>
      <c r="F368" s="41"/>
      <c r="G368" s="34">
        <v>2842</v>
      </c>
      <c r="H368" s="34">
        <v>0</v>
      </c>
    </row>
    <row r="369" spans="1:38" x14ac:dyDescent="0.15">
      <c r="A369" s="114" t="s">
        <v>20</v>
      </c>
      <c r="B369" s="34">
        <v>1101</v>
      </c>
      <c r="C369" s="34">
        <v>860</v>
      </c>
      <c r="D369" s="34">
        <f t="shared" si="51"/>
        <v>241</v>
      </c>
      <c r="E369" s="35">
        <f t="shared" si="52"/>
        <v>0.28023255813953485</v>
      </c>
      <c r="F369" s="41"/>
      <c r="G369" s="34">
        <v>256</v>
      </c>
      <c r="H369" s="34">
        <v>0</v>
      </c>
    </row>
    <row r="370" spans="1:38" s="37" customFormat="1" x14ac:dyDescent="0.15">
      <c r="A370" s="42"/>
      <c r="B370" s="43"/>
      <c r="C370" s="43"/>
      <c r="D370" s="43"/>
      <c r="E370" s="47"/>
      <c r="F370" s="48"/>
      <c r="G370" s="43"/>
      <c r="H370" s="43"/>
      <c r="I370"/>
      <c r="J370"/>
      <c r="K370"/>
      <c r="L370"/>
    </row>
    <row r="371" spans="1:38" s="37" customFormat="1" x14ac:dyDescent="0.15">
      <c r="A371" s="42"/>
      <c r="B371" s="43"/>
      <c r="C371" s="43"/>
      <c r="D371" s="43"/>
      <c r="E371" s="44"/>
      <c r="F371" s="45"/>
      <c r="G371" s="43"/>
      <c r="H371" s="43"/>
      <c r="I371"/>
      <c r="J371"/>
      <c r="K371"/>
      <c r="L371"/>
    </row>
    <row r="372" spans="1:38" s="37" customFormat="1" x14ac:dyDescent="0.15">
      <c r="A372" s="42"/>
      <c r="B372" s="46"/>
      <c r="C372" s="46"/>
      <c r="D372" s="46"/>
      <c r="E372" s="44"/>
      <c r="F372" s="45"/>
      <c r="G372" s="46"/>
      <c r="H372" s="46"/>
      <c r="I372"/>
      <c r="J372"/>
      <c r="K372"/>
      <c r="L372"/>
    </row>
    <row r="373" spans="1:38" s="1" customFormat="1" ht="32" x14ac:dyDescent="0.15">
      <c r="A373" s="112" t="s">
        <v>53</v>
      </c>
      <c r="B373" s="28">
        <f>B374+B375</f>
        <v>322525703.75133908</v>
      </c>
      <c r="C373" s="28">
        <f>C374+C375</f>
        <v>282392075.64038086</v>
      </c>
      <c r="D373" s="29">
        <f t="shared" ref="D373:D385" si="53">B373-C373</f>
        <v>40133628.110958219</v>
      </c>
      <c r="E373" s="30">
        <f t="shared" ref="E373:E385" si="54">IF(C373=0,"-",B373/C373-1)</f>
        <v>0.14212023485413727</v>
      </c>
      <c r="F373" s="31"/>
      <c r="G373" s="28">
        <f>G374+G375</f>
        <v>314720796.24000001</v>
      </c>
      <c r="H373" s="28">
        <f>H374+H375</f>
        <v>0</v>
      </c>
      <c r="I373"/>
      <c r="J373"/>
      <c r="K373"/>
      <c r="L373"/>
    </row>
    <row r="374" spans="1:38" s="1" customFormat="1" x14ac:dyDescent="0.15">
      <c r="A374" s="113" t="s">
        <v>9</v>
      </c>
      <c r="B374" s="28">
        <f>SUM(B376:B383)-B378</f>
        <v>314821040.68692207</v>
      </c>
      <c r="C374" s="28">
        <f>SUM(C376:C383)-C378</f>
        <v>275808486.64932287</v>
      </c>
      <c r="D374" s="29">
        <f t="shared" si="53"/>
        <v>39012554.037599206</v>
      </c>
      <c r="E374" s="30">
        <f t="shared" si="54"/>
        <v>0.14144798266197589</v>
      </c>
      <c r="F374" s="31"/>
      <c r="G374" s="28">
        <f>SUM(G376:G383)-G378</f>
        <v>310028183.09000003</v>
      </c>
      <c r="H374" s="28">
        <f>SUM(H376:H383)</f>
        <v>0</v>
      </c>
      <c r="I374"/>
      <c r="J374"/>
      <c r="K374"/>
      <c r="L374"/>
    </row>
    <row r="375" spans="1:38" s="5" customFormat="1" x14ac:dyDescent="0.15">
      <c r="A375" s="113" t="s">
        <v>10</v>
      </c>
      <c r="B375" s="28">
        <f>B384+B385</f>
        <v>7704663.0644170009</v>
      </c>
      <c r="C375" s="28">
        <f>C384+C385</f>
        <v>6583588.9910580004</v>
      </c>
      <c r="D375" s="29">
        <f t="shared" si="53"/>
        <v>1121074.0733590005</v>
      </c>
      <c r="E375" s="30">
        <f t="shared" si="54"/>
        <v>0.17028311987301636</v>
      </c>
      <c r="F375" s="31"/>
      <c r="G375" s="28">
        <f>G384+G385</f>
        <v>4692613.1500000004</v>
      </c>
      <c r="H375" s="28">
        <f>H384+H385</f>
        <v>0</v>
      </c>
      <c r="I375"/>
      <c r="J375"/>
      <c r="K375"/>
      <c r="L375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</row>
    <row r="376" spans="1:38" x14ac:dyDescent="0.15">
      <c r="A376" s="114" t="s">
        <v>11</v>
      </c>
      <c r="B376" s="34">
        <f t="shared" ref="B376:B385" si="55">B161+B175</f>
        <v>171880062.12224406</v>
      </c>
      <c r="C376" s="34">
        <f t="shared" ref="C376:C385" si="56">C161+C175</f>
        <v>146872591.44</v>
      </c>
      <c r="D376" s="34">
        <f t="shared" si="53"/>
        <v>25007470.682244062</v>
      </c>
      <c r="E376" s="35">
        <f t="shared" si="54"/>
        <v>0.1702664223260475</v>
      </c>
      <c r="F376" s="41"/>
      <c r="G376" s="34">
        <v>183609018.5</v>
      </c>
      <c r="H376" s="34">
        <v>0</v>
      </c>
    </row>
    <row r="377" spans="1:38" x14ac:dyDescent="0.15">
      <c r="A377" s="114" t="s">
        <v>12</v>
      </c>
      <c r="B377" s="34">
        <f t="shared" si="55"/>
        <v>66666298.04101193</v>
      </c>
      <c r="C377" s="34">
        <f t="shared" si="56"/>
        <v>56272793.510000005</v>
      </c>
      <c r="D377" s="34">
        <f t="shared" si="53"/>
        <v>10393504.531011924</v>
      </c>
      <c r="E377" s="35">
        <f t="shared" si="54"/>
        <v>0.18469857070744022</v>
      </c>
      <c r="F377" s="41"/>
      <c r="G377" s="34">
        <v>57647243.239999995</v>
      </c>
      <c r="H377" s="34">
        <v>0</v>
      </c>
    </row>
    <row r="378" spans="1:38" x14ac:dyDescent="0.15">
      <c r="A378" s="114" t="s">
        <v>13</v>
      </c>
      <c r="B378" s="34">
        <f t="shared" si="55"/>
        <v>66720674.153372064</v>
      </c>
      <c r="C378" s="34">
        <f t="shared" si="56"/>
        <v>63941990.057086848</v>
      </c>
      <c r="D378" s="34">
        <f t="shared" si="53"/>
        <v>2778684.0962852165</v>
      </c>
      <c r="E378" s="35">
        <f t="shared" si="54"/>
        <v>4.3456328053043558E-2</v>
      </c>
      <c r="F378" s="41"/>
      <c r="G378" s="34">
        <v>60151795.759999998</v>
      </c>
      <c r="H378" s="34">
        <v>0</v>
      </c>
    </row>
    <row r="379" spans="1:38" x14ac:dyDescent="0.15">
      <c r="A379" s="39" t="s">
        <v>14</v>
      </c>
      <c r="B379" s="34">
        <f t="shared" si="55"/>
        <v>10815944.28067242</v>
      </c>
      <c r="C379" s="34">
        <f t="shared" si="56"/>
        <v>9569708.6664297562</v>
      </c>
      <c r="D379" s="34">
        <f t="shared" si="53"/>
        <v>1246235.6142426636</v>
      </c>
      <c r="E379" s="35">
        <f t="shared" si="54"/>
        <v>0.13022712160657712</v>
      </c>
      <c r="F379" s="41"/>
      <c r="G379" s="34">
        <v>10829635.090000002</v>
      </c>
      <c r="H379" s="34"/>
    </row>
    <row r="380" spans="1:38" x14ac:dyDescent="0.15">
      <c r="A380" s="39" t="s">
        <v>15</v>
      </c>
      <c r="B380" s="34">
        <f t="shared" si="55"/>
        <v>15614289.242699638</v>
      </c>
      <c r="C380" s="34">
        <f t="shared" si="56"/>
        <v>14339377.786257563</v>
      </c>
      <c r="D380" s="34">
        <f t="shared" si="53"/>
        <v>1274911.4564420749</v>
      </c>
      <c r="E380" s="35">
        <f t="shared" si="54"/>
        <v>8.8909817109631639E-2</v>
      </c>
      <c r="F380" s="41"/>
      <c r="G380" s="34">
        <v>18217776.380000003</v>
      </c>
      <c r="H380" s="34"/>
    </row>
    <row r="381" spans="1:38" x14ac:dyDescent="0.15">
      <c r="A381" s="39" t="s">
        <v>16</v>
      </c>
      <c r="B381" s="34">
        <f t="shared" si="55"/>
        <v>40290440.630000003</v>
      </c>
      <c r="C381" s="34">
        <f t="shared" si="56"/>
        <v>40032903.604399532</v>
      </c>
      <c r="D381" s="34">
        <f t="shared" si="53"/>
        <v>257537.0256004706</v>
      </c>
      <c r="E381" s="35">
        <f t="shared" si="54"/>
        <v>6.4331338077652234E-3</v>
      </c>
      <c r="F381" s="41"/>
      <c r="G381" s="34">
        <v>31104384.289999999</v>
      </c>
      <c r="H381" s="34"/>
    </row>
    <row r="382" spans="1:38" x14ac:dyDescent="0.15">
      <c r="A382" s="114" t="s">
        <v>17</v>
      </c>
      <c r="B382" s="34">
        <f t="shared" si="55"/>
        <v>107490.18400000001</v>
      </c>
      <c r="C382" s="34">
        <f t="shared" si="56"/>
        <v>179677.296</v>
      </c>
      <c r="D382" s="34">
        <f t="shared" si="53"/>
        <v>-72187.111999999994</v>
      </c>
      <c r="E382" s="35">
        <f t="shared" si="54"/>
        <v>-0.40175978605555152</v>
      </c>
      <c r="F382" s="41"/>
      <c r="G382" s="34">
        <v>72952.739999999991</v>
      </c>
      <c r="H382" s="34">
        <v>0</v>
      </c>
    </row>
    <row r="383" spans="1:38" x14ac:dyDescent="0.15">
      <c r="A383" s="114" t="s">
        <v>18</v>
      </c>
      <c r="B383" s="34">
        <f t="shared" si="55"/>
        <v>9446516.1862940006</v>
      </c>
      <c r="C383" s="34">
        <f t="shared" si="56"/>
        <v>8541434.3462359793</v>
      </c>
      <c r="D383" s="34">
        <f t="shared" si="53"/>
        <v>905081.84005802125</v>
      </c>
      <c r="E383" s="35">
        <f t="shared" si="54"/>
        <v>0.10596368283938995</v>
      </c>
      <c r="F383" s="41"/>
      <c r="G383" s="34">
        <v>8547172.8499999996</v>
      </c>
      <c r="H383" s="34">
        <v>0</v>
      </c>
    </row>
    <row r="384" spans="1:38" x14ac:dyDescent="0.15">
      <c r="A384" s="33" t="s">
        <v>19</v>
      </c>
      <c r="B384" s="34">
        <f t="shared" si="55"/>
        <v>4001461.1037170002</v>
      </c>
      <c r="C384" s="34">
        <f t="shared" si="56"/>
        <v>3419368.7</v>
      </c>
      <c r="D384" s="34">
        <f t="shared" si="53"/>
        <v>582092.40371700004</v>
      </c>
      <c r="E384" s="35">
        <f t="shared" si="54"/>
        <v>0.17023388080875868</v>
      </c>
      <c r="F384" s="41"/>
      <c r="G384" s="34">
        <v>3952367.8200000003</v>
      </c>
      <c r="H384" s="34">
        <v>0</v>
      </c>
    </row>
    <row r="385" spans="1:12" x14ac:dyDescent="0.15">
      <c r="A385" s="114" t="s">
        <v>20</v>
      </c>
      <c r="B385" s="34">
        <f t="shared" si="55"/>
        <v>3703201.9607000002</v>
      </c>
      <c r="C385" s="34">
        <f t="shared" si="56"/>
        <v>3164220.2910580002</v>
      </c>
      <c r="D385" s="34">
        <f t="shared" si="53"/>
        <v>538981.66964199999</v>
      </c>
      <c r="E385" s="35">
        <f t="shared" si="54"/>
        <v>0.17033632935265208</v>
      </c>
      <c r="F385" s="41"/>
      <c r="G385" s="34">
        <v>740245.33</v>
      </c>
      <c r="H385" s="34">
        <v>0</v>
      </c>
    </row>
    <row r="386" spans="1:12" x14ac:dyDescent="0.15">
      <c r="A386" s="42"/>
      <c r="B386" s="43"/>
      <c r="C386" s="43"/>
      <c r="D386" s="43"/>
      <c r="E386" s="47"/>
      <c r="F386" s="48"/>
      <c r="G386" s="43"/>
      <c r="H386" s="43"/>
    </row>
    <row r="387" spans="1:12" x14ac:dyDescent="0.15">
      <c r="A387" s="42"/>
      <c r="B387" s="43"/>
      <c r="C387" s="43"/>
      <c r="D387" s="43"/>
      <c r="E387" s="44"/>
      <c r="F387" s="45"/>
      <c r="G387" s="43"/>
      <c r="H387" s="43"/>
    </row>
    <row r="388" spans="1:12" x14ac:dyDescent="0.15">
      <c r="A388" s="42"/>
      <c r="B388" s="43"/>
      <c r="C388" s="43"/>
      <c r="D388" s="43"/>
      <c r="E388" s="44"/>
      <c r="F388" s="45"/>
      <c r="G388" s="43"/>
      <c r="H388" s="43"/>
    </row>
    <row r="389" spans="1:12" x14ac:dyDescent="0.15">
      <c r="A389" s="115" t="s">
        <v>54</v>
      </c>
      <c r="B389" s="116"/>
      <c r="C389" s="116"/>
      <c r="D389" s="116"/>
      <c r="E389" s="51"/>
      <c r="F389" s="52"/>
      <c r="G389" s="116"/>
      <c r="H389" s="116"/>
    </row>
    <row r="390" spans="1:12" s="37" customFormat="1" outlineLevel="1" x14ac:dyDescent="0.15">
      <c r="A390" s="32" t="s">
        <v>55</v>
      </c>
      <c r="B390" s="28">
        <f>B391+B392</f>
        <v>-6261518.1600000001</v>
      </c>
      <c r="C390" s="28">
        <f>C391+C392</f>
        <v>7345114.9699999951</v>
      </c>
      <c r="D390" s="29">
        <f t="shared" ref="D390:D402" si="57">B390-C390</f>
        <v>-13606633.129999995</v>
      </c>
      <c r="E390" s="30">
        <f t="shared" ref="E390:E402" si="58">IF(C390=0,"-",B390/C390-1)</f>
        <v>-1.852473812264916</v>
      </c>
      <c r="F390" s="31"/>
      <c r="G390" s="28">
        <f>G391+G392</f>
        <v>6274094.2699999986</v>
      </c>
      <c r="H390" s="28">
        <f>H391+H392</f>
        <v>0</v>
      </c>
      <c r="I390"/>
      <c r="J390"/>
      <c r="K390"/>
      <c r="L390"/>
    </row>
    <row r="391" spans="1:12" outlineLevel="1" x14ac:dyDescent="0.15">
      <c r="A391" s="32" t="s">
        <v>9</v>
      </c>
      <c r="B391" s="28">
        <f>SUM(B393:B400)-B395</f>
        <v>-5823891.0300000003</v>
      </c>
      <c r="C391" s="28">
        <f>SUM(C393:C400)-C395</f>
        <v>9029192.5399999954</v>
      </c>
      <c r="D391" s="29">
        <f t="shared" si="57"/>
        <v>-14853083.569999997</v>
      </c>
      <c r="E391" s="30">
        <f t="shared" si="58"/>
        <v>-1.6450068490842042</v>
      </c>
      <c r="F391" s="31"/>
      <c r="G391" s="28">
        <f>SUM(G393:G400)-G395</f>
        <v>6177954.3899999987</v>
      </c>
      <c r="H391" s="28">
        <f>SUM(H393:H400)</f>
        <v>0</v>
      </c>
    </row>
    <row r="392" spans="1:12" outlineLevel="1" x14ac:dyDescent="0.15">
      <c r="A392" s="32" t="s">
        <v>10</v>
      </c>
      <c r="B392" s="28">
        <f>B401+B402</f>
        <v>-437627.13</v>
      </c>
      <c r="C392" s="28">
        <f>C401+C402</f>
        <v>-1684077.57</v>
      </c>
      <c r="D392" s="29">
        <f t="shared" si="57"/>
        <v>1246450.44</v>
      </c>
      <c r="E392" s="30">
        <f t="shared" si="58"/>
        <v>-0.74013837735514754</v>
      </c>
      <c r="F392" s="31"/>
      <c r="G392" s="28">
        <f>G401+G402</f>
        <v>96139.88</v>
      </c>
      <c r="H392" s="28">
        <f>H401+H402</f>
        <v>0</v>
      </c>
    </row>
    <row r="393" spans="1:12" outlineLevel="1" x14ac:dyDescent="0.15">
      <c r="A393" s="33" t="s">
        <v>11</v>
      </c>
      <c r="B393" s="34">
        <v>-2426332.81</v>
      </c>
      <c r="C393" s="34">
        <v>-1820062.38</v>
      </c>
      <c r="D393" s="34">
        <f t="shared" si="57"/>
        <v>-606270.43000000017</v>
      </c>
      <c r="E393" s="35">
        <f t="shared" si="58"/>
        <v>0.33310420382404704</v>
      </c>
      <c r="F393" s="41"/>
      <c r="G393" s="34">
        <v>-3931730.36</v>
      </c>
      <c r="H393" s="34">
        <v>0</v>
      </c>
    </row>
    <row r="394" spans="1:12" outlineLevel="1" x14ac:dyDescent="0.15">
      <c r="A394" s="33" t="s">
        <v>12</v>
      </c>
      <c r="B394" s="34">
        <v>-2955305.53</v>
      </c>
      <c r="C394" s="34">
        <v>10259238.279999999</v>
      </c>
      <c r="D394" s="34">
        <f t="shared" si="57"/>
        <v>-13214543.809999999</v>
      </c>
      <c r="E394" s="35">
        <f t="shared" si="58"/>
        <v>-1.2880628609398084</v>
      </c>
      <c r="F394" s="41"/>
      <c r="G394" s="34">
        <v>11195250.479999999</v>
      </c>
      <c r="H394" s="34">
        <v>0</v>
      </c>
    </row>
    <row r="395" spans="1:12" outlineLevel="1" x14ac:dyDescent="0.15">
      <c r="A395" s="33" t="s">
        <v>13</v>
      </c>
      <c r="B395" s="34">
        <v>76577.820000000065</v>
      </c>
      <c r="C395" s="34">
        <v>850752.99</v>
      </c>
      <c r="D395" s="34">
        <f t="shared" si="57"/>
        <v>-774175.16999999993</v>
      </c>
      <c r="E395" s="35">
        <f t="shared" si="58"/>
        <v>-0.90998818587754826</v>
      </c>
      <c r="F395" s="41"/>
      <c r="G395" s="34">
        <v>-995784.81</v>
      </c>
      <c r="H395" s="34">
        <v>0</v>
      </c>
    </row>
    <row r="396" spans="1:12" outlineLevel="1" x14ac:dyDescent="0.15">
      <c r="A396" s="39" t="s">
        <v>14</v>
      </c>
      <c r="B396" s="34">
        <v>-460283.03</v>
      </c>
      <c r="C396" s="34">
        <v>-170518.06</v>
      </c>
      <c r="D396" s="34">
        <f t="shared" si="57"/>
        <v>-289764.97000000003</v>
      </c>
      <c r="E396" s="35">
        <f t="shared" si="58"/>
        <v>1.6993212918326659</v>
      </c>
      <c r="F396" s="41"/>
      <c r="G396" s="34">
        <v>-870416.25</v>
      </c>
      <c r="H396" s="34"/>
    </row>
    <row r="397" spans="1:12" outlineLevel="1" x14ac:dyDescent="0.15">
      <c r="A397" s="39" t="s">
        <v>15</v>
      </c>
      <c r="B397" s="34">
        <v>-315815.41000000003</v>
      </c>
      <c r="C397" s="34">
        <v>41329.69</v>
      </c>
      <c r="D397" s="34">
        <f t="shared" si="57"/>
        <v>-357145.10000000003</v>
      </c>
      <c r="E397" s="35">
        <f t="shared" si="58"/>
        <v>-8.6413689529246405</v>
      </c>
      <c r="F397" s="41"/>
      <c r="G397" s="34">
        <v>-175632.31</v>
      </c>
      <c r="H397" s="34"/>
    </row>
    <row r="398" spans="1:12" outlineLevel="1" x14ac:dyDescent="0.15">
      <c r="A398" s="39" t="s">
        <v>16</v>
      </c>
      <c r="B398" s="34">
        <v>852676.26</v>
      </c>
      <c r="C398" s="34">
        <v>979941.36</v>
      </c>
      <c r="D398" s="34">
        <f t="shared" si="57"/>
        <v>-127265.09999999998</v>
      </c>
      <c r="E398" s="35">
        <f t="shared" si="58"/>
        <v>-0.12987011794256753</v>
      </c>
      <c r="F398" s="41"/>
      <c r="G398" s="34">
        <v>50263.75</v>
      </c>
      <c r="H398" s="34"/>
    </row>
    <row r="399" spans="1:12" outlineLevel="1" x14ac:dyDescent="0.15">
      <c r="A399" s="33" t="s">
        <v>17</v>
      </c>
      <c r="B399" s="34">
        <v>-1708.3400000000001</v>
      </c>
      <c r="C399" s="34">
        <v>-3716.1400000000003</v>
      </c>
      <c r="D399" s="34">
        <f t="shared" si="57"/>
        <v>2007.8000000000002</v>
      </c>
      <c r="E399" s="35">
        <f t="shared" si="58"/>
        <v>-0.54029180816653843</v>
      </c>
      <c r="F399" s="41"/>
      <c r="G399" s="34">
        <v>-7559.91</v>
      </c>
      <c r="H399" s="34">
        <v>0</v>
      </c>
    </row>
    <row r="400" spans="1:12" outlineLevel="1" x14ac:dyDescent="0.15">
      <c r="A400" s="33" t="s">
        <v>18</v>
      </c>
      <c r="B400" s="34">
        <v>-517122.17</v>
      </c>
      <c r="C400" s="34">
        <v>-257020.21000000005</v>
      </c>
      <c r="D400" s="34">
        <f t="shared" si="57"/>
        <v>-260101.95999999993</v>
      </c>
      <c r="E400" s="35">
        <f t="shared" si="58"/>
        <v>1.0119903022412124</v>
      </c>
      <c r="F400" s="41"/>
      <c r="G400" s="34">
        <v>-82221.00999999998</v>
      </c>
      <c r="H400" s="34">
        <v>0</v>
      </c>
    </row>
    <row r="401" spans="1:38" outlineLevel="1" x14ac:dyDescent="0.15">
      <c r="A401" s="33" t="s">
        <v>19</v>
      </c>
      <c r="B401" s="34">
        <v>-437627.13</v>
      </c>
      <c r="C401" s="34">
        <v>-1684077.57</v>
      </c>
      <c r="D401" s="34">
        <f t="shared" si="57"/>
        <v>1246450.44</v>
      </c>
      <c r="E401" s="35">
        <f t="shared" si="58"/>
        <v>-0.74013837735514754</v>
      </c>
      <c r="F401" s="41"/>
      <c r="G401" s="34">
        <v>-303880.49</v>
      </c>
      <c r="H401" s="34">
        <v>0</v>
      </c>
    </row>
    <row r="402" spans="1:38" outlineLevel="1" x14ac:dyDescent="0.15">
      <c r="A402" s="33" t="s">
        <v>20</v>
      </c>
      <c r="B402" s="34">
        <v>0</v>
      </c>
      <c r="C402" s="34">
        <v>0</v>
      </c>
      <c r="D402" s="34">
        <f t="shared" si="57"/>
        <v>0</v>
      </c>
      <c r="E402" s="35" t="str">
        <f t="shared" si="58"/>
        <v>-</v>
      </c>
      <c r="F402" s="41"/>
      <c r="G402" s="34">
        <v>400020.37</v>
      </c>
      <c r="H402" s="34">
        <v>0</v>
      </c>
    </row>
    <row r="403" spans="1:38" s="37" customFormat="1" outlineLevel="1" x14ac:dyDescent="0.15">
      <c r="A403" s="42"/>
      <c r="B403" s="43"/>
      <c r="C403" s="43"/>
      <c r="D403" s="43"/>
      <c r="E403" s="47"/>
      <c r="F403" s="48"/>
      <c r="G403" s="43"/>
      <c r="H403" s="43"/>
      <c r="I403"/>
      <c r="J403"/>
      <c r="K403"/>
      <c r="L403"/>
    </row>
    <row r="404" spans="1:38" s="37" customFormat="1" outlineLevel="1" x14ac:dyDescent="0.15">
      <c r="A404" s="42"/>
      <c r="B404" s="43"/>
      <c r="C404" s="43"/>
      <c r="D404" s="43"/>
      <c r="E404" s="44"/>
      <c r="F404" s="45"/>
      <c r="G404" s="43"/>
      <c r="H404" s="43"/>
      <c r="I404"/>
      <c r="J404"/>
      <c r="K404"/>
      <c r="L404"/>
    </row>
    <row r="405" spans="1:38" outlineLevel="1" x14ac:dyDescent="0.15">
      <c r="A405" s="49"/>
      <c r="B405" s="117"/>
      <c r="C405" s="117"/>
      <c r="D405" s="117"/>
      <c r="E405" s="51"/>
      <c r="F405" s="52"/>
      <c r="G405" s="117"/>
      <c r="H405" s="117"/>
    </row>
    <row r="406" spans="1:38" x14ac:dyDescent="0.15">
      <c r="A406" s="33"/>
      <c r="B406" s="54"/>
      <c r="C406" s="54"/>
      <c r="D406" s="54"/>
      <c r="E406" s="47"/>
      <c r="F406" s="48"/>
      <c r="G406" s="54"/>
      <c r="H406" s="54"/>
    </row>
    <row r="407" spans="1:38" s="5" customFormat="1" x14ac:dyDescent="0.15">
      <c r="A407" s="55" t="s">
        <v>56</v>
      </c>
      <c r="B407" s="22"/>
      <c r="C407" s="22"/>
      <c r="D407" s="22"/>
      <c r="E407" s="26"/>
      <c r="F407" s="24"/>
      <c r="G407" s="22"/>
      <c r="H407" s="22"/>
      <c r="I407"/>
      <c r="J407"/>
      <c r="K407"/>
      <c r="L407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</row>
    <row r="408" spans="1:38" s="5" customFormat="1" x14ac:dyDescent="0.15">
      <c r="A408" s="25"/>
      <c r="B408" s="22"/>
      <c r="C408" s="22"/>
      <c r="D408" s="22"/>
      <c r="E408" s="26"/>
      <c r="F408" s="24"/>
      <c r="G408" s="22"/>
      <c r="H408" s="22"/>
      <c r="I408"/>
      <c r="J408"/>
      <c r="K408"/>
      <c r="L408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</row>
    <row r="409" spans="1:38" s="5" customFormat="1" x14ac:dyDescent="0.15">
      <c r="A409" s="33" t="s">
        <v>57</v>
      </c>
      <c r="B409" s="118">
        <v>1506.5</v>
      </c>
      <c r="C409" s="34">
        <v>1532.12</v>
      </c>
      <c r="D409" s="34">
        <f>B409-C409</f>
        <v>-25.619999999999891</v>
      </c>
      <c r="E409" s="35">
        <f>IF(C409=0,"-",B409/C409-1)</f>
        <v>-1.6721927786335189E-2</v>
      </c>
      <c r="F409" s="41"/>
      <c r="G409" s="118">
        <v>1542.5</v>
      </c>
      <c r="H409" s="118">
        <v>0</v>
      </c>
      <c r="I409"/>
      <c r="J409"/>
      <c r="K409"/>
      <c r="L409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</row>
    <row r="410" spans="1:38" s="5" customFormat="1" x14ac:dyDescent="0.15">
      <c r="A410" s="33" t="s">
        <v>58</v>
      </c>
      <c r="B410" s="118">
        <v>619</v>
      </c>
      <c r="C410" s="34">
        <v>625.5</v>
      </c>
      <c r="D410" s="34">
        <f>B410-C410</f>
        <v>-6.5</v>
      </c>
      <c r="E410" s="35">
        <f>IF(C410=0,"-",B410/C410-1)</f>
        <v>-1.0391686650679466E-2</v>
      </c>
      <c r="F410" s="41"/>
      <c r="G410" s="118">
        <v>616</v>
      </c>
      <c r="H410" s="118">
        <v>0</v>
      </c>
      <c r="I410"/>
      <c r="J410"/>
      <c r="K410"/>
      <c r="L410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</row>
    <row r="411" spans="1:38" s="5" customFormat="1" x14ac:dyDescent="0.15">
      <c r="A411" s="33"/>
      <c r="B411" s="46"/>
      <c r="C411" s="46"/>
      <c r="D411" s="46">
        <f>B411-C411</f>
        <v>0</v>
      </c>
      <c r="E411" s="26"/>
      <c r="F411" s="24"/>
      <c r="G411" s="46"/>
      <c r="H411" s="46"/>
      <c r="I411"/>
      <c r="J411"/>
      <c r="K411"/>
      <c r="L41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</row>
    <row r="412" spans="1:38" s="5" customFormat="1" x14ac:dyDescent="0.15">
      <c r="A412" s="33"/>
      <c r="B412" s="46"/>
      <c r="C412" s="46"/>
      <c r="D412" s="46"/>
      <c r="E412" s="26"/>
      <c r="F412" s="24"/>
      <c r="G412" s="46"/>
      <c r="H412" s="46"/>
      <c r="I412"/>
      <c r="J412"/>
      <c r="K412"/>
      <c r="L412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</row>
    <row r="413" spans="1:38" s="1" customFormat="1" x14ac:dyDescent="0.15">
      <c r="A413" s="32" t="s">
        <v>59</v>
      </c>
      <c r="B413" s="28">
        <f>B414+B415</f>
        <v>75078864.529999986</v>
      </c>
      <c r="C413" s="28">
        <f>C414+C415</f>
        <v>64346232.470000006</v>
      </c>
      <c r="D413" s="29">
        <f t="shared" ref="D413:D425" si="59">B413-C413</f>
        <v>10732632.05999998</v>
      </c>
      <c r="E413" s="30">
        <f t="shared" ref="E413:E425" si="60">IF(C413=0,"-",B413/C413-1)</f>
        <v>0.16679503442573473</v>
      </c>
      <c r="F413" s="31"/>
      <c r="G413" s="28">
        <f>G414+G415</f>
        <v>112069007.48999998</v>
      </c>
      <c r="H413" s="28">
        <f>H414+H415</f>
        <v>134472914.54062447</v>
      </c>
      <c r="I413"/>
      <c r="J413"/>
      <c r="K413"/>
      <c r="L413"/>
    </row>
    <row r="414" spans="1:38" s="5" customFormat="1" x14ac:dyDescent="0.15">
      <c r="A414" s="56" t="s">
        <v>9</v>
      </c>
      <c r="B414" s="28">
        <f>SUM(B416:B423)-B418</f>
        <v>70883044.50999999</v>
      </c>
      <c r="C414" s="28">
        <f>SUM(C416:C423)-C418</f>
        <v>58592600.760000005</v>
      </c>
      <c r="D414" s="29">
        <f t="shared" si="59"/>
        <v>12290443.749999985</v>
      </c>
      <c r="E414" s="30">
        <f t="shared" si="60"/>
        <v>0.20976102085556203</v>
      </c>
      <c r="F414" s="31"/>
      <c r="G414" s="28">
        <f>SUM(G416:G423)-G418</f>
        <v>104117238.91999999</v>
      </c>
      <c r="H414" s="28">
        <f>SUM(H416:H423)-H418</f>
        <v>123627489.10544521</v>
      </c>
      <c r="I414"/>
      <c r="J414"/>
      <c r="K414"/>
      <c r="L414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</row>
    <row r="415" spans="1:38" s="5" customFormat="1" x14ac:dyDescent="0.15">
      <c r="A415" s="56" t="s">
        <v>10</v>
      </c>
      <c r="B415" s="28">
        <f>B424+B425</f>
        <v>4195820.0199999996</v>
      </c>
      <c r="C415" s="28">
        <f>C424+C425</f>
        <v>5753631.709999999</v>
      </c>
      <c r="D415" s="29">
        <f t="shared" si="59"/>
        <v>-1557811.6899999995</v>
      </c>
      <c r="E415" s="30">
        <f t="shared" si="60"/>
        <v>-0.27075276425713379</v>
      </c>
      <c r="F415" s="31"/>
      <c r="G415" s="28">
        <f>G424+G425</f>
        <v>7951768.5700000003</v>
      </c>
      <c r="H415" s="28">
        <f>H424+H425</f>
        <v>10845425.435179265</v>
      </c>
      <c r="I415"/>
      <c r="J415"/>
      <c r="K415"/>
      <c r="L415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</row>
    <row r="416" spans="1:38" s="5" customFormat="1" x14ac:dyDescent="0.15">
      <c r="A416" s="33" t="s">
        <v>11</v>
      </c>
      <c r="B416" s="34">
        <v>32008801.239999991</v>
      </c>
      <c r="C416" s="34">
        <v>26343440.16</v>
      </c>
      <c r="D416" s="34">
        <f t="shared" si="59"/>
        <v>5665361.0799999908</v>
      </c>
      <c r="E416" s="35">
        <f t="shared" si="60"/>
        <v>0.21505775424890405</v>
      </c>
      <c r="F416" s="41"/>
      <c r="G416" s="34">
        <v>47164667.669999994</v>
      </c>
      <c r="H416" s="34">
        <v>50419500.745378017</v>
      </c>
      <c r="I416"/>
      <c r="J416"/>
      <c r="K416"/>
      <c r="L416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</row>
    <row r="417" spans="1:38" s="5" customFormat="1" x14ac:dyDescent="0.15">
      <c r="A417" s="33" t="s">
        <v>12</v>
      </c>
      <c r="B417" s="34">
        <v>11713956.280000003</v>
      </c>
      <c r="C417" s="34">
        <v>6488830.1799999997</v>
      </c>
      <c r="D417" s="34">
        <f t="shared" si="59"/>
        <v>5225126.1000000034</v>
      </c>
      <c r="E417" s="35">
        <f t="shared" si="60"/>
        <v>0.80524932153487239</v>
      </c>
      <c r="F417" s="41"/>
      <c r="G417" s="34">
        <v>12481999.970000001</v>
      </c>
      <c r="H417" s="34">
        <v>21514662.170000002</v>
      </c>
      <c r="I417"/>
      <c r="J417"/>
      <c r="K417"/>
      <c r="L417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</row>
    <row r="418" spans="1:38" s="5" customFormat="1" x14ac:dyDescent="0.15">
      <c r="A418" s="33" t="s">
        <v>13</v>
      </c>
      <c r="B418" s="34">
        <v>21419424.440000001</v>
      </c>
      <c r="C418" s="34">
        <v>20895362.199999999</v>
      </c>
      <c r="D418" s="34">
        <f t="shared" si="59"/>
        <v>524062.24000000209</v>
      </c>
      <c r="E418" s="35">
        <f t="shared" si="60"/>
        <v>2.5080313754982431E-2</v>
      </c>
      <c r="F418" s="41"/>
      <c r="G418" s="34">
        <v>36435316.539999999</v>
      </c>
      <c r="H418" s="34">
        <v>42199084.956692629</v>
      </c>
      <c r="I418"/>
      <c r="J418"/>
      <c r="K418"/>
      <c r="L418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</row>
    <row r="419" spans="1:38" s="5" customFormat="1" x14ac:dyDescent="0.15">
      <c r="A419" s="39" t="s">
        <v>14</v>
      </c>
      <c r="B419" s="34">
        <v>10693167.85</v>
      </c>
      <c r="C419" s="34">
        <v>9775191.25</v>
      </c>
      <c r="D419" s="34">
        <f t="shared" si="59"/>
        <v>917976.59999999963</v>
      </c>
      <c r="E419" s="35">
        <f t="shared" si="60"/>
        <v>9.3908812270041331E-2</v>
      </c>
      <c r="F419" s="41"/>
      <c r="G419" s="34">
        <v>17683704.089999992</v>
      </c>
      <c r="H419" s="34">
        <v>19144344.202093922</v>
      </c>
      <c r="I419"/>
      <c r="J419"/>
      <c r="K419"/>
      <c r="L419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</row>
    <row r="420" spans="1:38" s="5" customFormat="1" x14ac:dyDescent="0.15">
      <c r="A420" s="39" t="s">
        <v>15</v>
      </c>
      <c r="B420" s="34">
        <v>9325338.6499999985</v>
      </c>
      <c r="C420" s="34">
        <v>9702829.0300000031</v>
      </c>
      <c r="D420" s="34">
        <f t="shared" si="59"/>
        <v>-377490.38000000454</v>
      </c>
      <c r="E420" s="35">
        <f t="shared" si="60"/>
        <v>-3.8905187222494475E-2</v>
      </c>
      <c r="F420" s="41"/>
      <c r="G420" s="34">
        <v>15909587.180000003</v>
      </c>
      <c r="H420" s="34">
        <v>17868074.61740594</v>
      </c>
      <c r="I420"/>
      <c r="J420"/>
      <c r="K420"/>
      <c r="L420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</row>
    <row r="421" spans="1:38" s="5" customFormat="1" x14ac:dyDescent="0.15">
      <c r="A421" s="39" t="s">
        <v>16</v>
      </c>
      <c r="B421" s="34">
        <v>1400917.9400000002</v>
      </c>
      <c r="C421" s="34">
        <v>1417341.9199999997</v>
      </c>
      <c r="D421" s="34">
        <f t="shared" si="59"/>
        <v>-16423.979999999516</v>
      </c>
      <c r="E421" s="35">
        <f t="shared" si="60"/>
        <v>-1.158787429359287E-2</v>
      </c>
      <c r="F421" s="41"/>
      <c r="G421" s="34">
        <v>2842025.27</v>
      </c>
      <c r="H421" s="34">
        <v>5186666.1371927606</v>
      </c>
      <c r="I421"/>
      <c r="J421"/>
      <c r="K421"/>
      <c r="L42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</row>
    <row r="422" spans="1:38" s="5" customFormat="1" x14ac:dyDescent="0.15">
      <c r="A422" s="33" t="s">
        <v>17</v>
      </c>
      <c r="B422" s="34">
        <v>163948.68</v>
      </c>
      <c r="C422" s="34">
        <v>146001.21999999997</v>
      </c>
      <c r="D422" s="34">
        <f t="shared" si="59"/>
        <v>17947.460000000021</v>
      </c>
      <c r="E422" s="35">
        <f t="shared" si="60"/>
        <v>0.12292678102278898</v>
      </c>
      <c r="F422" s="41"/>
      <c r="G422" s="34">
        <v>229093.47999999998</v>
      </c>
      <c r="H422" s="34">
        <v>381180.90055799991</v>
      </c>
      <c r="I422"/>
      <c r="J422"/>
      <c r="K422"/>
      <c r="L422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</row>
    <row r="423" spans="1:38" s="5" customFormat="1" x14ac:dyDescent="0.15">
      <c r="A423" s="33" t="s">
        <v>18</v>
      </c>
      <c r="B423" s="34">
        <v>5576913.8699999992</v>
      </c>
      <c r="C423" s="34">
        <v>4718967</v>
      </c>
      <c r="D423" s="34">
        <f t="shared" si="59"/>
        <v>857946.86999999918</v>
      </c>
      <c r="E423" s="35">
        <f t="shared" si="60"/>
        <v>0.1818081944628982</v>
      </c>
      <c r="F423" s="41"/>
      <c r="G423" s="34">
        <v>7806161.2599999998</v>
      </c>
      <c r="H423" s="34">
        <v>9113060.332816571</v>
      </c>
      <c r="I423"/>
      <c r="J423"/>
      <c r="K423"/>
      <c r="L423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</row>
    <row r="424" spans="1:38" s="5" customFormat="1" x14ac:dyDescent="0.15">
      <c r="A424" s="33" t="s">
        <v>19</v>
      </c>
      <c r="B424" s="34">
        <v>1907158.86</v>
      </c>
      <c r="C424" s="34">
        <v>3537419.6499999994</v>
      </c>
      <c r="D424" s="34">
        <f t="shared" si="59"/>
        <v>-1630260.7899999993</v>
      </c>
      <c r="E424" s="35">
        <f t="shared" si="60"/>
        <v>-0.46086157462262067</v>
      </c>
      <c r="F424" s="41"/>
      <c r="G424" s="34">
        <v>3994998.44</v>
      </c>
      <c r="H424" s="34">
        <v>5210794.0953209996</v>
      </c>
      <c r="I424"/>
      <c r="J424"/>
      <c r="K424"/>
      <c r="L424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</row>
    <row r="425" spans="1:38" s="5" customFormat="1" x14ac:dyDescent="0.15">
      <c r="A425" s="33" t="s">
        <v>20</v>
      </c>
      <c r="B425" s="34">
        <v>2288661.1599999992</v>
      </c>
      <c r="C425" s="34">
        <v>2216212.06</v>
      </c>
      <c r="D425" s="34">
        <f t="shared" si="59"/>
        <v>72449.099999999162</v>
      </c>
      <c r="E425" s="35">
        <f t="shared" si="60"/>
        <v>3.2690508867639245E-2</v>
      </c>
      <c r="F425" s="41"/>
      <c r="G425" s="34">
        <v>3956770.1300000008</v>
      </c>
      <c r="H425" s="34">
        <v>5634631.3398582656</v>
      </c>
      <c r="I425"/>
      <c r="J425"/>
      <c r="K425"/>
      <c r="L425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</row>
    <row r="426" spans="1:38" s="1" customFormat="1" x14ac:dyDescent="0.15">
      <c r="A426" s="42"/>
      <c r="B426" s="46"/>
      <c r="C426" s="46"/>
      <c r="D426" s="46"/>
      <c r="E426" s="61"/>
      <c r="F426" s="62"/>
      <c r="G426" s="46"/>
      <c r="H426" s="46"/>
      <c r="I426"/>
      <c r="J426"/>
      <c r="K426"/>
      <c r="L426"/>
    </row>
    <row r="427" spans="1:38" s="1" customFormat="1" x14ac:dyDescent="0.15">
      <c r="A427" s="42"/>
      <c r="B427" s="46"/>
      <c r="C427" s="46"/>
      <c r="D427" s="46"/>
      <c r="E427" s="61"/>
      <c r="F427" s="62"/>
      <c r="G427" s="46"/>
      <c r="H427" s="46"/>
      <c r="I427"/>
      <c r="J427"/>
      <c r="K427"/>
      <c r="L427"/>
    </row>
    <row r="428" spans="1:38" s="5" customFormat="1" x14ac:dyDescent="0.15">
      <c r="A428" s="33"/>
      <c r="B428" s="46"/>
      <c r="C428" s="46"/>
      <c r="D428" s="46"/>
      <c r="E428" s="26"/>
      <c r="F428" s="24"/>
      <c r="G428" s="46"/>
      <c r="H428" s="46"/>
      <c r="I428"/>
      <c r="J428"/>
      <c r="K428"/>
      <c r="L428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</row>
    <row r="429" spans="1:38" s="1" customFormat="1" hidden="1" x14ac:dyDescent="0.15">
      <c r="A429" s="32" t="s">
        <v>60</v>
      </c>
      <c r="B429" s="32">
        <f>SUM(B430:B438)</f>
        <v>75078864.529999986</v>
      </c>
      <c r="C429" s="60">
        <f>SUM(C430:C438)</f>
        <v>64346232.470000006</v>
      </c>
      <c r="D429" s="32"/>
      <c r="E429" s="119" t="e">
        <f>IF(OR(#REF!=0,#REF!=0),0,(#REF!-#REF!)/#REF!)</f>
        <v>#REF!</v>
      </c>
      <c r="F429" s="120"/>
      <c r="G429" s="32">
        <f>SUM(G430:G438)</f>
        <v>112069007.48999998</v>
      </c>
      <c r="H429" s="32">
        <f>SUM(H430:H438)</f>
        <v>134472914.54062447</v>
      </c>
      <c r="I429"/>
      <c r="J429"/>
      <c r="K429"/>
      <c r="L429"/>
    </row>
    <row r="430" spans="1:38" s="5" customFormat="1" hidden="1" x14ac:dyDescent="0.15">
      <c r="A430" s="33" t="s">
        <v>61</v>
      </c>
      <c r="B430" s="42">
        <f>B413</f>
        <v>75078864.529999986</v>
      </c>
      <c r="C430" s="46">
        <f>C413</f>
        <v>64346232.470000006</v>
      </c>
      <c r="D430" s="42"/>
      <c r="E430" s="121" t="e">
        <f>IF(OR(#REF!=0,#REF!=0),0,(#REF!-#REF!)/#REF!)</f>
        <v>#REF!</v>
      </c>
      <c r="F430" s="122"/>
      <c r="G430" s="42">
        <f>G413</f>
        <v>112069007.48999998</v>
      </c>
      <c r="H430" s="42">
        <f>H413</f>
        <v>134472914.54062447</v>
      </c>
      <c r="I430"/>
      <c r="J430"/>
      <c r="K430"/>
      <c r="L430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</row>
    <row r="431" spans="1:38" s="5" customFormat="1" hidden="1" x14ac:dyDescent="0.15">
      <c r="A431" s="33" t="s">
        <v>62</v>
      </c>
      <c r="B431" s="73"/>
      <c r="C431" s="73"/>
      <c r="D431" s="73"/>
      <c r="E431" s="123" t="e">
        <f>IF(OR(#REF!=0,#REF!=0),0,(#REF!-#REF!)/#REF!)</f>
        <v>#REF!</v>
      </c>
      <c r="F431" s="124"/>
      <c r="G431" s="73"/>
      <c r="H431" s="73"/>
      <c r="I431"/>
      <c r="J431"/>
      <c r="K431"/>
      <c r="L43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</row>
    <row r="432" spans="1:38" s="5" customFormat="1" hidden="1" x14ac:dyDescent="0.15">
      <c r="A432" s="33" t="s">
        <v>63</v>
      </c>
      <c r="B432" s="73"/>
      <c r="C432" s="73"/>
      <c r="D432" s="73"/>
      <c r="E432" s="123" t="e">
        <f>IF(OR(#REF!=0,#REF!=0),0,(#REF!-#REF!)/#REF!)</f>
        <v>#REF!</v>
      </c>
      <c r="F432" s="124"/>
      <c r="G432" s="73"/>
      <c r="H432" s="73"/>
      <c r="I432"/>
      <c r="J432"/>
      <c r="K432"/>
      <c r="L432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</row>
    <row r="433" spans="1:38" s="5" customFormat="1" hidden="1" x14ac:dyDescent="0.15">
      <c r="A433" s="33" t="s">
        <v>64</v>
      </c>
      <c r="B433" s="73"/>
      <c r="C433" s="73"/>
      <c r="D433" s="73"/>
      <c r="E433" s="123" t="e">
        <f>IF(OR(#REF!=0,#REF!=0),0,(#REF!-#REF!)/#REF!)</f>
        <v>#REF!</v>
      </c>
      <c r="F433" s="124"/>
      <c r="G433" s="73"/>
      <c r="H433" s="73"/>
      <c r="I433"/>
      <c r="J433"/>
      <c r="K433"/>
      <c r="L433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</row>
    <row r="434" spans="1:38" s="5" customFormat="1" hidden="1" x14ac:dyDescent="0.15">
      <c r="A434" s="33" t="s">
        <v>65</v>
      </c>
      <c r="B434" s="73"/>
      <c r="C434" s="73"/>
      <c r="D434" s="73"/>
      <c r="E434" s="123" t="e">
        <f>IF(OR(#REF!=0,#REF!=0),0,(#REF!-#REF!)/#REF!)</f>
        <v>#REF!</v>
      </c>
      <c r="F434" s="124"/>
      <c r="G434" s="73"/>
      <c r="H434" s="73"/>
      <c r="I434"/>
      <c r="J434"/>
      <c r="K434"/>
      <c r="L434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</row>
    <row r="435" spans="1:38" s="5" customFormat="1" hidden="1" x14ac:dyDescent="0.15">
      <c r="A435" s="33" t="s">
        <v>66</v>
      </c>
      <c r="B435" s="73"/>
      <c r="C435" s="73"/>
      <c r="D435" s="73"/>
      <c r="E435" s="123" t="e">
        <f>IF(OR(#REF!=0,#REF!=0),0,(#REF!-#REF!)/#REF!)</f>
        <v>#REF!</v>
      </c>
      <c r="F435" s="124"/>
      <c r="G435" s="73"/>
      <c r="H435" s="73"/>
      <c r="I435"/>
      <c r="J435"/>
      <c r="K435"/>
      <c r="L435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</row>
    <row r="436" spans="1:38" s="5" customFormat="1" hidden="1" x14ac:dyDescent="0.15">
      <c r="A436" s="33" t="s">
        <v>67</v>
      </c>
      <c r="B436" s="73"/>
      <c r="C436" s="73"/>
      <c r="D436" s="73"/>
      <c r="E436" s="123" t="e">
        <f>IF(OR(#REF!=0,#REF!=0),0,(#REF!-#REF!)/#REF!)</f>
        <v>#REF!</v>
      </c>
      <c r="F436" s="124"/>
      <c r="G436" s="73"/>
      <c r="H436" s="73"/>
      <c r="I436"/>
      <c r="J436"/>
      <c r="K436"/>
      <c r="L436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</row>
    <row r="437" spans="1:38" s="5" customFormat="1" hidden="1" x14ac:dyDescent="0.15">
      <c r="A437" s="33" t="s">
        <v>68</v>
      </c>
      <c r="B437" s="73"/>
      <c r="C437" s="73"/>
      <c r="D437" s="73"/>
      <c r="E437" s="123" t="e">
        <f>IF(OR(#REF!=0,#REF!=0),0,(#REF!-#REF!)/#REF!)</f>
        <v>#REF!</v>
      </c>
      <c r="F437" s="124"/>
      <c r="G437" s="73"/>
      <c r="H437" s="73"/>
      <c r="I437"/>
      <c r="J437"/>
      <c r="K437"/>
      <c r="L437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</row>
    <row r="438" spans="1:38" s="5" customFormat="1" hidden="1" x14ac:dyDescent="0.15">
      <c r="A438" s="33" t="s">
        <v>69</v>
      </c>
      <c r="B438" s="73"/>
      <c r="C438" s="73"/>
      <c r="D438" s="73"/>
      <c r="E438" s="123" t="e">
        <f>IF(OR(#REF!=0,#REF!=0),0,(#REF!-#REF!)/#REF!)</f>
        <v>#REF!</v>
      </c>
      <c r="F438" s="124"/>
      <c r="G438" s="73"/>
      <c r="H438" s="73"/>
      <c r="I438"/>
      <c r="J438"/>
      <c r="K438"/>
      <c r="L438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</row>
    <row r="439" spans="1:38" hidden="1" x14ac:dyDescent="0.15">
      <c r="A439" s="115" t="s">
        <v>54</v>
      </c>
      <c r="B439" s="126">
        <f>B429-B320</f>
        <v>-99276025.310000017</v>
      </c>
      <c r="C439" s="125">
        <f>C429-C320</f>
        <v>-110176231.23499998</v>
      </c>
      <c r="D439" s="125"/>
      <c r="E439" s="127" t="e">
        <f>IF(OR(#REF!=0,#REF!=0),0,(#REF!-#REF!)/#REF!)</f>
        <v>#REF!</v>
      </c>
      <c r="F439" s="128"/>
      <c r="G439" s="126">
        <f>G429-G320</f>
        <v>-190779328.32500002</v>
      </c>
      <c r="H439" s="126">
        <f>H429-H320</f>
        <v>-194764446.25944188</v>
      </c>
    </row>
    <row r="440" spans="1:38" x14ac:dyDescent="0.15">
      <c r="A440" s="129"/>
      <c r="B440" s="130"/>
      <c r="C440" s="130"/>
      <c r="D440" s="130"/>
      <c r="E440" s="131"/>
      <c r="F440" s="132"/>
      <c r="G440" s="130"/>
      <c r="H440" s="130"/>
    </row>
    <row r="441" spans="1:38" x14ac:dyDescent="0.15">
      <c r="A441" s="133" t="s">
        <v>70</v>
      </c>
      <c r="B441" s="32">
        <f>SUM(B442:B450)</f>
        <v>180791635.55099997</v>
      </c>
      <c r="C441" s="60">
        <f>SUM(C442:C450)</f>
        <v>194084523.97999999</v>
      </c>
      <c r="D441" s="32">
        <f t="shared" ref="D441:D450" si="61">B441-C441</f>
        <v>-13292888.42900002</v>
      </c>
      <c r="E441" s="119">
        <f t="shared" ref="E441:E450" si="62">IF(C441=0,"-",B441/C441-1)</f>
        <v>-6.8490202909582965E-2</v>
      </c>
      <c r="F441" s="120"/>
      <c r="G441" s="32">
        <f>SUM(G442:G450)</f>
        <v>329924635.94949991</v>
      </c>
      <c r="H441" s="32">
        <f>SUM(H442:H450)</f>
        <v>348911084.96974564</v>
      </c>
    </row>
    <row r="442" spans="1:38" x14ac:dyDescent="0.15">
      <c r="A442" s="72" t="s">
        <v>61</v>
      </c>
      <c r="B442" s="42">
        <f>B413</f>
        <v>75078864.529999986</v>
      </c>
      <c r="C442" s="46">
        <f>C413</f>
        <v>64346232.470000006</v>
      </c>
      <c r="D442" s="42">
        <f t="shared" si="61"/>
        <v>10732632.05999998</v>
      </c>
      <c r="E442" s="121">
        <f t="shared" si="62"/>
        <v>0.16679503442573473</v>
      </c>
      <c r="F442" s="122"/>
      <c r="G442" s="42">
        <f>G413</f>
        <v>112069007.48999998</v>
      </c>
      <c r="H442" s="42">
        <f>H413</f>
        <v>134472914.54062447</v>
      </c>
    </row>
    <row r="443" spans="1:38" x14ac:dyDescent="0.15">
      <c r="A443" s="72" t="s">
        <v>62</v>
      </c>
      <c r="B443" s="73">
        <v>74947152.601000011</v>
      </c>
      <c r="C443" s="73">
        <v>70833098.450000018</v>
      </c>
      <c r="D443" s="73">
        <f t="shared" si="61"/>
        <v>4114054.1509999931</v>
      </c>
      <c r="E443" s="123">
        <f t="shared" si="62"/>
        <v>5.8080957081159346E-2</v>
      </c>
      <c r="F443" s="124"/>
      <c r="G443" s="73">
        <v>128715420.13949999</v>
      </c>
      <c r="H443" s="73">
        <v>136886729.80769435</v>
      </c>
    </row>
    <row r="444" spans="1:38" x14ac:dyDescent="0.15">
      <c r="A444" s="33" t="s">
        <v>63</v>
      </c>
      <c r="B444" s="73">
        <v>9166413.6999999974</v>
      </c>
      <c r="C444" s="73">
        <v>7467220.4199999999</v>
      </c>
      <c r="D444" s="73">
        <f t="shared" si="61"/>
        <v>1699193.2799999975</v>
      </c>
      <c r="E444" s="123">
        <f t="shared" si="62"/>
        <v>0.22755365242050773</v>
      </c>
      <c r="F444" s="124"/>
      <c r="G444" s="73">
        <v>15895614.579999998</v>
      </c>
      <c r="H444" s="73">
        <v>23807800.094158895</v>
      </c>
    </row>
    <row r="445" spans="1:38" x14ac:dyDescent="0.15">
      <c r="A445" s="33" t="s">
        <v>64</v>
      </c>
      <c r="B445" s="73">
        <v>16075544.320000002</v>
      </c>
      <c r="C445" s="73">
        <v>15183665.889999999</v>
      </c>
      <c r="D445" s="73">
        <f t="shared" si="61"/>
        <v>891878.43000000343</v>
      </c>
      <c r="E445" s="123">
        <f t="shared" si="62"/>
        <v>5.8739334523120412E-2</v>
      </c>
      <c r="F445" s="124"/>
      <c r="G445" s="73">
        <v>25528394.149999991</v>
      </c>
      <c r="H445" s="73">
        <v>27895468.053601701</v>
      </c>
    </row>
    <row r="446" spans="1:38" x14ac:dyDescent="0.15">
      <c r="A446" s="72" t="s">
        <v>65</v>
      </c>
      <c r="B446" s="73">
        <v>7556059.21</v>
      </c>
      <c r="C446" s="73">
        <v>7982715.5500000007</v>
      </c>
      <c r="D446" s="73">
        <f t="shared" si="61"/>
        <v>-426656.34000000078</v>
      </c>
      <c r="E446" s="123">
        <f t="shared" si="62"/>
        <v>-5.3447518870943678E-2</v>
      </c>
      <c r="F446" s="124"/>
      <c r="G446" s="73">
        <v>15852021.639999997</v>
      </c>
      <c r="H446" s="73">
        <v>20389637.565694999</v>
      </c>
    </row>
    <row r="447" spans="1:38" x14ac:dyDescent="0.15">
      <c r="A447" s="72" t="s">
        <v>66</v>
      </c>
      <c r="B447" s="73">
        <v>5207876.0599999996</v>
      </c>
      <c r="C447" s="73">
        <v>16106649.91</v>
      </c>
      <c r="D447" s="73">
        <f t="shared" si="61"/>
        <v>-10898773.850000001</v>
      </c>
      <c r="E447" s="123">
        <f t="shared" si="62"/>
        <v>-0.67666298770381617</v>
      </c>
      <c r="F447" s="124"/>
      <c r="G447" s="73">
        <v>23968402.309999999</v>
      </c>
      <c r="H447" s="73">
        <v>14625369.538629841</v>
      </c>
    </row>
    <row r="448" spans="1:38" x14ac:dyDescent="0.15">
      <c r="A448" s="72" t="s">
        <v>67</v>
      </c>
      <c r="B448" s="73">
        <v>0</v>
      </c>
      <c r="C448" s="73">
        <v>0</v>
      </c>
      <c r="D448" s="73">
        <f t="shared" si="61"/>
        <v>0</v>
      </c>
      <c r="E448" s="123" t="str">
        <f t="shared" si="62"/>
        <v>-</v>
      </c>
      <c r="F448" s="124"/>
      <c r="G448" s="73">
        <v>0</v>
      </c>
      <c r="H448" s="73">
        <v>0</v>
      </c>
    </row>
    <row r="449" spans="1:38" x14ac:dyDescent="0.15">
      <c r="A449" s="72" t="s">
        <v>68</v>
      </c>
      <c r="B449" s="73">
        <v>-978756.70999999973</v>
      </c>
      <c r="C449" s="73">
        <v>4819826.3199999994</v>
      </c>
      <c r="D449" s="73">
        <f t="shared" si="61"/>
        <v>-5798583.0299999993</v>
      </c>
      <c r="E449" s="123">
        <f t="shared" si="62"/>
        <v>-1.2030688753116729</v>
      </c>
      <c r="F449" s="124"/>
      <c r="G449" s="73">
        <v>1621681.3700000038</v>
      </c>
      <c r="H449" s="73">
        <v>-9166834.6306585893</v>
      </c>
    </row>
    <row r="450" spans="1:38" x14ac:dyDescent="0.15">
      <c r="A450" s="72" t="s">
        <v>71</v>
      </c>
      <c r="B450" s="73">
        <v>-6261518.1599999974</v>
      </c>
      <c r="C450" s="73">
        <v>7345114.9699999988</v>
      </c>
      <c r="D450" s="73">
        <f t="shared" si="61"/>
        <v>-13606633.129999995</v>
      </c>
      <c r="E450" s="123">
        <f t="shared" si="62"/>
        <v>-1.8524738122649151</v>
      </c>
      <c r="F450" s="124"/>
      <c r="G450" s="73">
        <v>6274094.2699999986</v>
      </c>
      <c r="H450" s="73">
        <v>0</v>
      </c>
    </row>
    <row r="451" spans="1:38" x14ac:dyDescent="0.15">
      <c r="A451" s="134"/>
      <c r="B451" s="130"/>
      <c r="C451" s="130"/>
      <c r="D451" s="130"/>
      <c r="E451" s="131"/>
      <c r="F451" s="132"/>
      <c r="G451" s="130"/>
      <c r="H451" s="130"/>
    </row>
    <row r="452" spans="1:38" x14ac:dyDescent="0.15">
      <c r="A452" s="135" t="s">
        <v>72</v>
      </c>
      <c r="B452" s="137">
        <f>B441-B442-B450</f>
        <v>111974289.18099998</v>
      </c>
      <c r="C452" s="136">
        <f>C441-C442-C450</f>
        <v>122393176.53999999</v>
      </c>
      <c r="D452" s="137">
        <f>B452-C452</f>
        <v>-10418887.359000012</v>
      </c>
      <c r="E452" s="138">
        <f>IF(C452=0,"-",B452/C452-1)</f>
        <v>-8.5126374308905683E-2</v>
      </c>
      <c r="F452" s="139"/>
      <c r="G452" s="137">
        <f>G441-G442-G450</f>
        <v>211581534.18949991</v>
      </c>
      <c r="H452" s="137">
        <f>H441-H442-H450</f>
        <v>214438170.42912117</v>
      </c>
    </row>
    <row r="453" spans="1:38" x14ac:dyDescent="0.15">
      <c r="A453" s="129"/>
      <c r="B453" s="125"/>
      <c r="C453" s="125"/>
      <c r="D453" s="125"/>
      <c r="E453" s="127"/>
      <c r="F453" s="128"/>
      <c r="G453" s="125"/>
      <c r="H453" s="125"/>
    </row>
    <row r="454" spans="1:38" x14ac:dyDescent="0.15">
      <c r="A454" s="53"/>
      <c r="B454" s="54"/>
      <c r="C454" s="54"/>
      <c r="D454" s="54"/>
      <c r="E454" s="47"/>
      <c r="F454" s="48"/>
      <c r="G454" s="54"/>
      <c r="H454" s="54"/>
    </row>
    <row r="455" spans="1:38" s="5" customFormat="1" x14ac:dyDescent="0.15">
      <c r="A455" s="55" t="s">
        <v>73</v>
      </c>
      <c r="B455" s="22"/>
      <c r="C455" s="22"/>
      <c r="D455" s="22"/>
      <c r="E455" s="26"/>
      <c r="F455" s="24"/>
      <c r="G455" s="22"/>
      <c r="H455" s="22"/>
      <c r="I455"/>
      <c r="J455"/>
      <c r="K455"/>
      <c r="L455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</row>
    <row r="456" spans="1:38" s="5" customFormat="1" x14ac:dyDescent="0.15">
      <c r="A456" s="56" t="s">
        <v>74</v>
      </c>
      <c r="B456" s="22"/>
      <c r="C456" s="22"/>
      <c r="D456" s="22"/>
      <c r="E456" s="26"/>
      <c r="F456" s="24"/>
      <c r="G456" s="22"/>
      <c r="H456" s="22"/>
      <c r="I456"/>
      <c r="J456"/>
      <c r="K456"/>
      <c r="L456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</row>
    <row r="457" spans="1:38" s="1" customFormat="1" x14ac:dyDescent="0.15">
      <c r="A457" s="32" t="s">
        <v>75</v>
      </c>
      <c r="B457" s="32">
        <f>SUM(B458:B461)</f>
        <v>986065726.48682487</v>
      </c>
      <c r="C457" s="60">
        <f>SUM(C458:C461)</f>
        <v>932565760.53158474</v>
      </c>
      <c r="D457" s="60">
        <f>B457-C457</f>
        <v>53499965.95524013</v>
      </c>
      <c r="E457" s="140">
        <f>IF(C457=0,"-",B457/C457-1)</f>
        <v>5.7368571975818572E-2</v>
      </c>
      <c r="F457" s="141"/>
      <c r="G457" s="32">
        <f>SUM(G458:G461)</f>
        <v>935273169.98477483</v>
      </c>
      <c r="H457" s="32">
        <f>SUM(H458:H461)</f>
        <v>965195434.80023134</v>
      </c>
      <c r="I457"/>
      <c r="J457"/>
      <c r="K457"/>
      <c r="L457"/>
    </row>
    <row r="458" spans="1:38" s="5" customFormat="1" x14ac:dyDescent="0.15">
      <c r="A458" s="33" t="s">
        <v>76</v>
      </c>
      <c r="B458" s="118">
        <v>835144939.1672039</v>
      </c>
      <c r="C458" s="34">
        <v>779719338.5233041</v>
      </c>
      <c r="D458" s="34">
        <f>B458-C458</f>
        <v>55425600.643899798</v>
      </c>
      <c r="E458" s="142">
        <f>IF(C458=0,"-",B458/C458-1)</f>
        <v>7.1084039994274484E-2</v>
      </c>
      <c r="F458" s="143"/>
      <c r="G458" s="118">
        <v>783012926.76818717</v>
      </c>
      <c r="H458" s="118">
        <v>790183115.36826241</v>
      </c>
      <c r="I458"/>
      <c r="J458"/>
      <c r="K458"/>
      <c r="L458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</row>
    <row r="459" spans="1:38" s="5" customFormat="1" x14ac:dyDescent="0.15">
      <c r="A459" s="33" t="s">
        <v>77</v>
      </c>
      <c r="B459" s="118">
        <v>34638957.913092986</v>
      </c>
      <c r="C459" s="34">
        <v>37519847.664772786</v>
      </c>
      <c r="D459" s="34">
        <f>B459-C459</f>
        <v>-2880889.7516798005</v>
      </c>
      <c r="E459" s="142">
        <f>IF(C459=0,"-",B459/C459-1)</f>
        <v>-7.6783087645226678E-2</v>
      </c>
      <c r="F459" s="143"/>
      <c r="G459" s="118">
        <v>37269199.020924792</v>
      </c>
      <c r="H459" s="118">
        <v>35269847.665190399</v>
      </c>
      <c r="I459"/>
      <c r="J459"/>
      <c r="K459"/>
      <c r="L459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</row>
    <row r="460" spans="1:38" s="5" customFormat="1" x14ac:dyDescent="0.15">
      <c r="A460" s="33" t="s">
        <v>78</v>
      </c>
      <c r="B460" s="118">
        <v>68036345.739999995</v>
      </c>
      <c r="C460" s="34">
        <v>74709340.559999987</v>
      </c>
      <c r="D460" s="34">
        <f>B460-C460</f>
        <v>-6672994.8199999928</v>
      </c>
      <c r="E460" s="142">
        <f>IF(C460=0,"-",B460/C460-1)</f>
        <v>-8.9319418026997943E-2</v>
      </c>
      <c r="F460" s="143"/>
      <c r="G460" s="118">
        <v>73638830.920000002</v>
      </c>
      <c r="H460" s="118">
        <v>69462052</v>
      </c>
      <c r="I460"/>
      <c r="J460"/>
      <c r="K460"/>
      <c r="L460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</row>
    <row r="461" spans="1:38" s="5" customFormat="1" x14ac:dyDescent="0.15">
      <c r="A461" s="33" t="s">
        <v>79</v>
      </c>
      <c r="B461" s="118">
        <v>48245483.666528001</v>
      </c>
      <c r="C461" s="34">
        <v>40617233.783507988</v>
      </c>
      <c r="D461" s="34">
        <f>B461-C461</f>
        <v>7628249.8830200136</v>
      </c>
      <c r="E461" s="142">
        <f>IF(C461=0,"-",B461/C461-1)</f>
        <v>0.18780820780851282</v>
      </c>
      <c r="F461" s="143"/>
      <c r="G461" s="118">
        <v>41352213.275662929</v>
      </c>
      <c r="H461" s="118">
        <v>70280419.766778573</v>
      </c>
      <c r="I461"/>
      <c r="J461"/>
      <c r="K461"/>
      <c r="L46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</row>
    <row r="462" spans="1:38" s="5" customFormat="1" x14ac:dyDescent="0.15">
      <c r="A462" s="25"/>
      <c r="B462" s="22"/>
      <c r="C462" s="22"/>
      <c r="D462" s="22"/>
      <c r="E462" s="26"/>
      <c r="F462" s="24"/>
      <c r="G462" s="22"/>
      <c r="H462" s="22"/>
      <c r="I462"/>
      <c r="J462"/>
      <c r="K462"/>
      <c r="L462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</row>
    <row r="463" spans="1:38" s="5" customFormat="1" x14ac:dyDescent="0.15">
      <c r="A463" s="56" t="s">
        <v>80</v>
      </c>
      <c r="B463" s="22"/>
      <c r="C463" s="22"/>
      <c r="D463" s="22"/>
      <c r="E463" s="26"/>
      <c r="F463" s="24"/>
      <c r="G463" s="22"/>
      <c r="H463" s="22"/>
      <c r="I463"/>
      <c r="J463"/>
      <c r="K463"/>
      <c r="L463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</row>
    <row r="464" spans="1:38" s="1" customFormat="1" x14ac:dyDescent="0.15">
      <c r="A464" s="32" t="s">
        <v>75</v>
      </c>
      <c r="B464" s="32">
        <f>SUM(B465:B468)</f>
        <v>972993837.42640615</v>
      </c>
      <c r="C464" s="60">
        <f>SUM(C465:C468)</f>
        <v>952935071.14297342</v>
      </c>
      <c r="D464" s="60">
        <f>B464-C464</f>
        <v>20058766.283432722</v>
      </c>
      <c r="E464" s="140">
        <f>IF(C464=0,"-",B464/C464-1)</f>
        <v>2.1049457503304669E-2</v>
      </c>
      <c r="F464" s="141"/>
      <c r="G464" s="32">
        <f>SUM(G465:G468)</f>
        <v>935705738.39708376</v>
      </c>
      <c r="H464" s="32">
        <f>SUM(H465:H468)</f>
        <v>984439033.30029893</v>
      </c>
      <c r="I464"/>
      <c r="J464"/>
      <c r="K464"/>
      <c r="L464"/>
    </row>
    <row r="465" spans="1:38" s="5" customFormat="1" x14ac:dyDescent="0.15">
      <c r="A465" s="33" t="s">
        <v>76</v>
      </c>
      <c r="B465" s="118">
        <v>817202268.90708172</v>
      </c>
      <c r="C465" s="34">
        <v>793856451.0827353</v>
      </c>
      <c r="D465" s="34">
        <f>B465-C465</f>
        <v>23345817.824346423</v>
      </c>
      <c r="E465" s="142">
        <f>IF(C465=0,"-",B465/C465-1)</f>
        <v>2.940810998324106E-2</v>
      </c>
      <c r="F465" s="143"/>
      <c r="G465" s="118">
        <v>777122051.31462753</v>
      </c>
      <c r="H465" s="118">
        <v>796466899.76437247</v>
      </c>
      <c r="I465"/>
      <c r="J465"/>
      <c r="K465"/>
      <c r="L465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</row>
    <row r="466" spans="1:38" s="5" customFormat="1" x14ac:dyDescent="0.15">
      <c r="A466" s="33" t="s">
        <v>77</v>
      </c>
      <c r="B466" s="118">
        <v>39509739.112796433</v>
      </c>
      <c r="C466" s="34">
        <v>43752045.716730267</v>
      </c>
      <c r="D466" s="34">
        <f>B466-C466</f>
        <v>-4242306.6039338335</v>
      </c>
      <c r="E466" s="142">
        <f>IF(C466=0,"-",B466/C466-1)</f>
        <v>-9.6962474198357906E-2</v>
      </c>
      <c r="F466" s="143"/>
      <c r="G466" s="118">
        <v>43592642.88679333</v>
      </c>
      <c r="H466" s="118">
        <v>48261661.76914788</v>
      </c>
      <c r="I466"/>
      <c r="J466"/>
      <c r="K466"/>
      <c r="L466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</row>
    <row r="467" spans="1:38" s="5" customFormat="1" x14ac:dyDescent="0.15">
      <c r="A467" s="33" t="s">
        <v>78</v>
      </c>
      <c r="B467" s="118">
        <v>68036345.739999995</v>
      </c>
      <c r="C467" s="34">
        <v>74709340.559999987</v>
      </c>
      <c r="D467" s="34">
        <f>B467-C467</f>
        <v>-6672994.8199999928</v>
      </c>
      <c r="E467" s="142">
        <f>IF(C467=0,"-",B467/C467-1)</f>
        <v>-8.9319418026997943E-2</v>
      </c>
      <c r="F467" s="143"/>
      <c r="G467" s="118">
        <v>73638830.920000002</v>
      </c>
      <c r="H467" s="118">
        <v>69430052</v>
      </c>
      <c r="I467"/>
      <c r="J467"/>
      <c r="K467"/>
      <c r="L467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</row>
    <row r="468" spans="1:38" s="5" customFormat="1" x14ac:dyDescent="0.15">
      <c r="A468" s="33" t="s">
        <v>79</v>
      </c>
      <c r="B468" s="118">
        <v>48245483.666528001</v>
      </c>
      <c r="C468" s="34">
        <v>40617233.783507988</v>
      </c>
      <c r="D468" s="34">
        <f>B468-C468</f>
        <v>7628249.8830200136</v>
      </c>
      <c r="E468" s="142">
        <f>IF(C468=0,"-",B468/C468-1)</f>
        <v>0.18780820780851282</v>
      </c>
      <c r="F468" s="143"/>
      <c r="G468" s="118">
        <v>41352213.275662929</v>
      </c>
      <c r="H468" s="118">
        <v>70280419.766778573</v>
      </c>
      <c r="I468"/>
      <c r="J468"/>
      <c r="K468"/>
      <c r="L468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</row>
    <row r="469" spans="1:38" s="5" customFormat="1" x14ac:dyDescent="0.15">
      <c r="A469" s="25"/>
      <c r="B469" s="22"/>
      <c r="C469" s="22"/>
      <c r="D469" s="22"/>
      <c r="E469" s="26"/>
      <c r="F469" s="24"/>
      <c r="G469" s="22"/>
      <c r="H469" s="22"/>
      <c r="I469"/>
      <c r="J469"/>
      <c r="K469"/>
      <c r="L469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</row>
    <row r="470" spans="1:38" s="5" customFormat="1" x14ac:dyDescent="0.15">
      <c r="A470" s="32" t="s">
        <v>81</v>
      </c>
      <c r="B470" s="22"/>
      <c r="C470" s="22"/>
      <c r="D470" s="22"/>
      <c r="E470" s="26"/>
      <c r="F470" s="24"/>
      <c r="G470" s="22"/>
      <c r="H470" s="22"/>
      <c r="I470"/>
      <c r="J470"/>
      <c r="K470"/>
      <c r="L470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</row>
    <row r="471" spans="1:38" s="1" customFormat="1" x14ac:dyDescent="0.15">
      <c r="A471" s="32" t="s">
        <v>75</v>
      </c>
      <c r="B471" s="32">
        <f>SUM(B472:B475)</f>
        <v>13943694.199999999</v>
      </c>
      <c r="C471" s="60">
        <f>SUM(C472:C475)</f>
        <v>12589723.550000003</v>
      </c>
      <c r="D471" s="60">
        <f>B471-C471</f>
        <v>1353970.6499999966</v>
      </c>
      <c r="E471" s="140">
        <f>IF(C471=0,"-",B471/C471-1)</f>
        <v>0.10754570143043352</v>
      </c>
      <c r="F471" s="141"/>
      <c r="G471" s="32">
        <f>SUM(G472:G475)</f>
        <v>22085691.610000007</v>
      </c>
      <c r="H471" s="32">
        <f>SUM(H472:H475)</f>
        <v>23162130.940750677</v>
      </c>
      <c r="I471"/>
      <c r="J471"/>
      <c r="K471"/>
      <c r="L471"/>
    </row>
    <row r="472" spans="1:38" x14ac:dyDescent="0.15">
      <c r="A472" s="42" t="s">
        <v>76</v>
      </c>
      <c r="B472" s="34">
        <v>13314565.119999999</v>
      </c>
      <c r="C472" s="34">
        <v>12516776.530000003</v>
      </c>
      <c r="D472" s="34">
        <f>B472-C472</f>
        <v>797788.58999999613</v>
      </c>
      <c r="E472" s="142">
        <f>IF(C472=0,"-",B472/C472-1)</f>
        <v>6.3737543614992953E-2</v>
      </c>
      <c r="F472" s="143"/>
      <c r="G472" s="34">
        <v>21930102.650000006</v>
      </c>
      <c r="H472" s="34">
        <v>22088772.917874098</v>
      </c>
    </row>
    <row r="473" spans="1:38" x14ac:dyDescent="0.15">
      <c r="A473" s="42" t="s">
        <v>77</v>
      </c>
      <c r="B473" s="34">
        <v>303229.36</v>
      </c>
      <c r="C473" s="34">
        <v>0</v>
      </c>
      <c r="D473" s="34">
        <f>B473-C473</f>
        <v>303229.36</v>
      </c>
      <c r="E473" s="142" t="str">
        <f>IF(C473=0,"-",B473/C473-1)</f>
        <v>-</v>
      </c>
      <c r="F473" s="143"/>
      <c r="G473" s="34">
        <v>0</v>
      </c>
      <c r="H473" s="34">
        <v>724105.33124999993</v>
      </c>
    </row>
    <row r="474" spans="1:38" x14ac:dyDescent="0.15">
      <c r="A474" s="42" t="s">
        <v>78</v>
      </c>
      <c r="B474" s="34">
        <v>0</v>
      </c>
      <c r="C474" s="34">
        <v>0</v>
      </c>
      <c r="D474" s="34">
        <f>B474-C474</f>
        <v>0</v>
      </c>
      <c r="E474" s="142" t="str">
        <f>IF(C474=0,"-",B474/C474-1)</f>
        <v>-</v>
      </c>
      <c r="F474" s="143"/>
      <c r="G474" s="34">
        <v>0</v>
      </c>
      <c r="H474" s="34">
        <v>0</v>
      </c>
    </row>
    <row r="475" spans="1:38" x14ac:dyDescent="0.15">
      <c r="A475" s="42" t="s">
        <v>79</v>
      </c>
      <c r="B475" s="34">
        <v>325899.71999999997</v>
      </c>
      <c r="C475" s="34">
        <v>72947.01999999999</v>
      </c>
      <c r="D475" s="34">
        <f>B475-C475</f>
        <v>252952.69999999998</v>
      </c>
      <c r="E475" s="142">
        <f>IF(C475=0,"-",B475/C475-1)</f>
        <v>3.46762211807967</v>
      </c>
      <c r="F475" s="143"/>
      <c r="G475" s="34">
        <v>155588.96</v>
      </c>
      <c r="H475" s="34">
        <v>349252.69162658032</v>
      </c>
    </row>
    <row r="476" spans="1:38" x14ac:dyDescent="0.15">
      <c r="A476" s="33"/>
      <c r="B476" s="54"/>
      <c r="C476" s="54"/>
      <c r="D476" s="54"/>
      <c r="E476" s="47"/>
      <c r="F476" s="48"/>
      <c r="G476" s="54"/>
      <c r="H476" s="54"/>
    </row>
    <row r="477" spans="1:38" s="5" customFormat="1" x14ac:dyDescent="0.15">
      <c r="A477" s="32" t="s">
        <v>82</v>
      </c>
      <c r="B477" s="22"/>
      <c r="C477" s="22"/>
      <c r="D477" s="22"/>
      <c r="E477" s="26"/>
      <c r="F477" s="24"/>
      <c r="G477" s="22"/>
      <c r="H477" s="22"/>
      <c r="I477"/>
      <c r="J477"/>
      <c r="K477"/>
      <c r="L477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</row>
    <row r="478" spans="1:38" s="37" customFormat="1" x14ac:dyDescent="0.15">
      <c r="A478" s="32" t="s">
        <v>75</v>
      </c>
      <c r="B478" s="32">
        <f>SUM(B479:B482)</f>
        <v>2447781.7799999998</v>
      </c>
      <c r="C478" s="60">
        <f>SUM(C479:C482)</f>
        <v>1658464.66</v>
      </c>
      <c r="D478" s="60">
        <f>B478-C478</f>
        <v>789317.11999999988</v>
      </c>
      <c r="E478" s="140">
        <f>IF(C478=0,"-",B478/C478-1)</f>
        <v>0.4759324325909966</v>
      </c>
      <c r="F478" s="141"/>
      <c r="G478" s="32">
        <f>SUM(G479:G482)</f>
        <v>1560782.3599999999</v>
      </c>
      <c r="H478" s="32">
        <f>SUM(H479:H482)</f>
        <v>0</v>
      </c>
      <c r="I478"/>
      <c r="J478"/>
      <c r="K478"/>
      <c r="L478"/>
    </row>
    <row r="479" spans="1:38" x14ac:dyDescent="0.15">
      <c r="A479" s="42" t="s">
        <v>76</v>
      </c>
      <c r="B479" s="34">
        <v>2237134.34</v>
      </c>
      <c r="C479" s="34">
        <v>488610.44999999995</v>
      </c>
      <c r="D479" s="34">
        <f>B479-C479</f>
        <v>1748523.89</v>
      </c>
      <c r="E479" s="142">
        <f>IF(C479=0,"-",B479/C479-1)</f>
        <v>3.5785642529749415</v>
      </c>
      <c r="F479" s="143"/>
      <c r="G479" s="34">
        <v>390928.15</v>
      </c>
      <c r="H479" s="34">
        <v>0</v>
      </c>
    </row>
    <row r="480" spans="1:38" x14ac:dyDescent="0.15">
      <c r="A480" s="42" t="s">
        <v>77</v>
      </c>
      <c r="B480" s="34">
        <v>210647.44</v>
      </c>
      <c r="C480" s="34">
        <v>1169854.21</v>
      </c>
      <c r="D480" s="34">
        <f>B480-C480</f>
        <v>-959206.77</v>
      </c>
      <c r="E480" s="142">
        <f>IF(C480=0,"-",B480/C480-1)</f>
        <v>-0.81993701591243573</v>
      </c>
      <c r="F480" s="143"/>
      <c r="G480" s="34">
        <v>1169854.21</v>
      </c>
      <c r="H480" s="34">
        <v>0</v>
      </c>
    </row>
    <row r="481" spans="1:38" x14ac:dyDescent="0.15">
      <c r="A481" s="42" t="s">
        <v>78</v>
      </c>
      <c r="B481" s="34">
        <v>0</v>
      </c>
      <c r="C481" s="34">
        <v>0</v>
      </c>
      <c r="D481" s="34">
        <f>B481-C481</f>
        <v>0</v>
      </c>
      <c r="E481" s="142" t="str">
        <f>IF(C481=0,"-",B481/C481-1)</f>
        <v>-</v>
      </c>
      <c r="F481" s="143"/>
      <c r="G481" s="34">
        <v>0</v>
      </c>
      <c r="H481" s="34">
        <v>0</v>
      </c>
    </row>
    <row r="482" spans="1:38" x14ac:dyDescent="0.15">
      <c r="A482" s="42" t="s">
        <v>79</v>
      </c>
      <c r="B482" s="34">
        <v>0</v>
      </c>
      <c r="C482" s="34">
        <v>0</v>
      </c>
      <c r="D482" s="34">
        <f>B482-C482</f>
        <v>0</v>
      </c>
      <c r="E482" s="142" t="str">
        <f>IF(C482=0,"-",B482/C482-1)</f>
        <v>-</v>
      </c>
      <c r="F482" s="143"/>
      <c r="G482" s="34">
        <v>0</v>
      </c>
      <c r="H482" s="34">
        <v>0</v>
      </c>
    </row>
    <row r="483" spans="1:38" x14ac:dyDescent="0.15">
      <c r="A483" s="33"/>
      <c r="B483" s="54"/>
      <c r="C483" s="54"/>
      <c r="D483" s="54"/>
      <c r="E483" s="47"/>
      <c r="F483" s="48"/>
      <c r="G483" s="54"/>
      <c r="H483" s="54"/>
    </row>
    <row r="484" spans="1:38" s="5" customFormat="1" x14ac:dyDescent="0.15">
      <c r="A484" s="56" t="s">
        <v>83</v>
      </c>
      <c r="B484" s="22"/>
      <c r="C484" s="22"/>
      <c r="D484" s="22"/>
      <c r="E484" s="26"/>
      <c r="F484" s="24"/>
      <c r="G484" s="22"/>
      <c r="H484" s="22"/>
      <c r="I484"/>
      <c r="J484"/>
      <c r="K484"/>
      <c r="L484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</row>
    <row r="485" spans="1:38" s="37" customFormat="1" x14ac:dyDescent="0.15">
      <c r="A485" s="32" t="s">
        <v>75</v>
      </c>
      <c r="B485" s="32">
        <f>SUM(B486:B489)</f>
        <v>28373.459999999995</v>
      </c>
      <c r="C485" s="60">
        <f>SUM(C486:C489)</f>
        <v>9525.6073333328277</v>
      </c>
      <c r="D485" s="60">
        <f>B485-C485</f>
        <v>18847.852666667168</v>
      </c>
      <c r="E485" s="140">
        <f>IF(C485=0,"-",B485/C485-1)</f>
        <v>1.9786510200471032</v>
      </c>
      <c r="F485" s="141"/>
      <c r="G485" s="32">
        <f>SUM(G486:G489)</f>
        <v>43974.727333332827</v>
      </c>
      <c r="H485" s="32">
        <f>SUM(H486:H489)</f>
        <v>3691052.2157157599</v>
      </c>
      <c r="I485"/>
      <c r="J485"/>
      <c r="K485"/>
      <c r="L485"/>
    </row>
    <row r="486" spans="1:38" x14ac:dyDescent="0.15">
      <c r="A486" s="33" t="s">
        <v>76</v>
      </c>
      <c r="B486" s="34">
        <v>0</v>
      </c>
      <c r="C486" s="34">
        <v>-11591.89000000013</v>
      </c>
      <c r="D486" s="34">
        <f>B486-C486</f>
        <v>11591.89000000013</v>
      </c>
      <c r="E486" s="142">
        <f>IF(C486=0,"-",B486/C486-1)</f>
        <v>-1</v>
      </c>
      <c r="F486" s="143"/>
      <c r="G486" s="34">
        <v>-11591.89000000013</v>
      </c>
      <c r="H486" s="34">
        <v>-977966.6666387883</v>
      </c>
    </row>
    <row r="487" spans="1:38" x14ac:dyDescent="0.15">
      <c r="A487" s="33" t="s">
        <v>77</v>
      </c>
      <c r="B487" s="34">
        <v>0</v>
      </c>
      <c r="C487" s="34">
        <v>-242.40000000037253</v>
      </c>
      <c r="D487" s="34">
        <f>B487-C487</f>
        <v>242.40000000037253</v>
      </c>
      <c r="E487" s="142">
        <f>IF(C487=0,"-",B487/C487-1)</f>
        <v>-1</v>
      </c>
      <c r="F487" s="143"/>
      <c r="G487" s="34">
        <v>-242.40000000037253</v>
      </c>
      <c r="H487" s="34">
        <v>4669018.8823545482</v>
      </c>
    </row>
    <row r="488" spans="1:38" x14ac:dyDescent="0.15">
      <c r="A488" s="33" t="s">
        <v>78</v>
      </c>
      <c r="B488" s="34">
        <v>0</v>
      </c>
      <c r="C488" s="34">
        <v>0</v>
      </c>
      <c r="D488" s="34">
        <f>B488-C488</f>
        <v>0</v>
      </c>
      <c r="E488" s="142" t="str">
        <f>IF(C488=0,"-",B488/C488-1)</f>
        <v>-</v>
      </c>
      <c r="F488" s="143"/>
      <c r="G488" s="34">
        <v>0</v>
      </c>
      <c r="H488" s="34">
        <v>0</v>
      </c>
    </row>
    <row r="489" spans="1:38" x14ac:dyDescent="0.15">
      <c r="A489" s="33" t="s">
        <v>79</v>
      </c>
      <c r="B489" s="34">
        <v>28373.459999999995</v>
      </c>
      <c r="C489" s="34">
        <v>21359.897333333331</v>
      </c>
      <c r="D489" s="34">
        <f>B489-C489</f>
        <v>7013.5626666666649</v>
      </c>
      <c r="E489" s="142">
        <f>IF(C489=0,"-",B489/C489-1)</f>
        <v>0.32835189033055889</v>
      </c>
      <c r="F489" s="143"/>
      <c r="G489" s="34">
        <v>55809.01733333333</v>
      </c>
      <c r="H489" s="34">
        <v>0</v>
      </c>
    </row>
    <row r="490" spans="1:38" x14ac:dyDescent="0.15">
      <c r="A490" s="49"/>
      <c r="B490" s="58"/>
      <c r="C490" s="58"/>
      <c r="D490" s="58"/>
      <c r="E490" s="144"/>
      <c r="F490" s="52"/>
      <c r="G490" s="58"/>
      <c r="H490" s="58"/>
    </row>
    <row r="491" spans="1:38" x14ac:dyDescent="0.15">
      <c r="A491" s="145" t="s">
        <v>84</v>
      </c>
      <c r="B491" s="147"/>
      <c r="C491" s="146"/>
      <c r="D491" s="148"/>
      <c r="E491" s="149"/>
      <c r="G491" s="148"/>
      <c r="H491" s="149"/>
    </row>
    <row r="492" spans="1:38" ht="18" x14ac:dyDescent="0.15">
      <c r="A492" s="151" t="s">
        <v>85</v>
      </c>
      <c r="B492" s="153"/>
      <c r="C492" s="152"/>
      <c r="D492" s="154"/>
      <c r="E492" s="155"/>
      <c r="G492" s="154"/>
      <c r="H492" s="155"/>
    </row>
    <row r="493" spans="1:38" x14ac:dyDescent="0.15">
      <c r="A493" s="156" t="s">
        <v>86</v>
      </c>
      <c r="B493" s="28">
        <f>B494+B495</f>
        <v>2</v>
      </c>
      <c r="C493" s="28">
        <f>C494+C495</f>
        <v>3</v>
      </c>
      <c r="D493" s="29">
        <f t="shared" ref="D493:D504" si="63">B493-C493</f>
        <v>-1</v>
      </c>
      <c r="E493" s="30">
        <f t="shared" ref="E493:E504" si="64">IFERROR(B493/C493-1,0)</f>
        <v>-0.33333333333333337</v>
      </c>
      <c r="F493" s="31"/>
      <c r="G493" s="28">
        <f>G494+G495</f>
        <v>5</v>
      </c>
      <c r="H493" s="28">
        <f>H494+H495</f>
        <v>0</v>
      </c>
    </row>
    <row r="494" spans="1:38" x14ac:dyDescent="0.15">
      <c r="A494" s="156" t="s">
        <v>9</v>
      </c>
      <c r="B494" s="28">
        <f>SUM(B496:B503)-B498</f>
        <v>2</v>
      </c>
      <c r="C494" s="28">
        <f>SUM(C496:C503)-C498</f>
        <v>3</v>
      </c>
      <c r="D494" s="29">
        <f t="shared" si="63"/>
        <v>-1</v>
      </c>
      <c r="E494" s="30">
        <f t="shared" si="64"/>
        <v>-0.33333333333333337</v>
      </c>
      <c r="F494" s="31"/>
      <c r="G494" s="28">
        <f>SUM(G496:G503)-G498</f>
        <v>5</v>
      </c>
      <c r="H494" s="28">
        <f>SUM(H496:H503)-H498</f>
        <v>0</v>
      </c>
    </row>
    <row r="495" spans="1:38" x14ac:dyDescent="0.15">
      <c r="A495" s="156" t="s">
        <v>10</v>
      </c>
      <c r="B495" s="28">
        <f>B504+B505</f>
        <v>0</v>
      </c>
      <c r="C495" s="28">
        <f>C504+C505</f>
        <v>0</v>
      </c>
      <c r="D495" s="29">
        <f t="shared" si="63"/>
        <v>0</v>
      </c>
      <c r="E495" s="30">
        <f t="shared" si="64"/>
        <v>0</v>
      </c>
      <c r="F495" s="31"/>
      <c r="G495" s="28">
        <f>G504+G505</f>
        <v>0</v>
      </c>
      <c r="H495" s="28">
        <f>H504+H505</f>
        <v>0</v>
      </c>
    </row>
    <row r="496" spans="1:38" x14ac:dyDescent="0.15">
      <c r="A496" s="157" t="s">
        <v>11</v>
      </c>
      <c r="B496" s="153">
        <v>0</v>
      </c>
      <c r="C496" s="153">
        <v>0</v>
      </c>
      <c r="D496" s="154">
        <f t="shared" si="63"/>
        <v>0</v>
      </c>
      <c r="E496" s="47">
        <f t="shared" si="64"/>
        <v>0</v>
      </c>
      <c r="G496" s="154">
        <v>0</v>
      </c>
      <c r="H496" s="153"/>
    </row>
    <row r="497" spans="1:8" x14ac:dyDescent="0.15">
      <c r="A497" s="157" t="s">
        <v>12</v>
      </c>
      <c r="B497" s="153">
        <v>0</v>
      </c>
      <c r="C497" s="153">
        <v>0</v>
      </c>
      <c r="D497" s="154">
        <f t="shared" si="63"/>
        <v>0</v>
      </c>
      <c r="E497" s="47">
        <f t="shared" si="64"/>
        <v>0</v>
      </c>
      <c r="G497" s="154">
        <v>1</v>
      </c>
      <c r="H497" s="153"/>
    </row>
    <row r="498" spans="1:8" x14ac:dyDescent="0.15">
      <c r="A498" s="157" t="s">
        <v>13</v>
      </c>
      <c r="B498" s="153">
        <f>SUM(B499:B501)</f>
        <v>1</v>
      </c>
      <c r="C498" s="153">
        <f>SUM(C499:C501)</f>
        <v>3</v>
      </c>
      <c r="D498" s="154">
        <f t="shared" si="63"/>
        <v>-2</v>
      </c>
      <c r="E498" s="47">
        <f t="shared" si="64"/>
        <v>-0.66666666666666674</v>
      </c>
      <c r="G498" s="154">
        <f>SUM(G499:G501)</f>
        <v>4</v>
      </c>
      <c r="H498" s="153"/>
    </row>
    <row r="499" spans="1:8" x14ac:dyDescent="0.15">
      <c r="A499" s="158" t="s">
        <v>14</v>
      </c>
      <c r="B499" s="153">
        <v>0</v>
      </c>
      <c r="C499" s="153">
        <v>0</v>
      </c>
      <c r="D499" s="154">
        <f t="shared" si="63"/>
        <v>0</v>
      </c>
      <c r="E499" s="47">
        <f t="shared" si="64"/>
        <v>0</v>
      </c>
      <c r="G499" s="154">
        <v>0</v>
      </c>
      <c r="H499" s="153"/>
    </row>
    <row r="500" spans="1:8" x14ac:dyDescent="0.15">
      <c r="A500" s="158" t="s">
        <v>15</v>
      </c>
      <c r="B500" s="153">
        <v>0</v>
      </c>
      <c r="C500" s="33">
        <v>0</v>
      </c>
      <c r="D500" s="154">
        <f t="shared" si="63"/>
        <v>0</v>
      </c>
      <c r="E500" s="47">
        <f t="shared" si="64"/>
        <v>0</v>
      </c>
      <c r="G500" s="154">
        <v>2</v>
      </c>
      <c r="H500" s="153"/>
    </row>
    <row r="501" spans="1:8" x14ac:dyDescent="0.15">
      <c r="A501" s="158" t="s">
        <v>16</v>
      </c>
      <c r="B501" s="33">
        <v>1</v>
      </c>
      <c r="C501" s="33">
        <v>3</v>
      </c>
      <c r="D501" s="154">
        <f t="shared" si="63"/>
        <v>-2</v>
      </c>
      <c r="E501" s="47">
        <f t="shared" si="64"/>
        <v>-0.66666666666666674</v>
      </c>
      <c r="G501" s="154">
        <v>2</v>
      </c>
      <c r="H501" s="153"/>
    </row>
    <row r="502" spans="1:8" x14ac:dyDescent="0.15">
      <c r="A502" s="157" t="s">
        <v>17</v>
      </c>
      <c r="B502" s="153">
        <v>0</v>
      </c>
      <c r="C502" s="153">
        <v>0</v>
      </c>
      <c r="D502" s="154">
        <f t="shared" si="63"/>
        <v>0</v>
      </c>
      <c r="E502" s="47">
        <f t="shared" si="64"/>
        <v>0</v>
      </c>
      <c r="G502" s="154">
        <v>0</v>
      </c>
      <c r="H502" s="153"/>
    </row>
    <row r="503" spans="1:8" x14ac:dyDescent="0.15">
      <c r="A503" s="157" t="s">
        <v>18</v>
      </c>
      <c r="B503" s="153">
        <v>1</v>
      </c>
      <c r="C503" s="153">
        <v>0</v>
      </c>
      <c r="D503" s="154">
        <f t="shared" si="63"/>
        <v>1</v>
      </c>
      <c r="E503" s="47">
        <f t="shared" si="64"/>
        <v>0</v>
      </c>
      <c r="G503" s="154">
        <v>0</v>
      </c>
      <c r="H503" s="153"/>
    </row>
    <row r="504" spans="1:8" x14ac:dyDescent="0.15">
      <c r="A504" s="159" t="s">
        <v>19</v>
      </c>
      <c r="B504" s="153">
        <v>0</v>
      </c>
      <c r="C504" s="153">
        <v>0</v>
      </c>
      <c r="D504" s="154">
        <f t="shared" si="63"/>
        <v>0</v>
      </c>
      <c r="E504" s="47">
        <f t="shared" si="64"/>
        <v>0</v>
      </c>
      <c r="G504" s="154">
        <v>0</v>
      </c>
      <c r="H504" s="153"/>
    </row>
    <row r="505" spans="1:8" x14ac:dyDescent="0.15">
      <c r="A505" s="160" t="s">
        <v>20</v>
      </c>
      <c r="B505" s="162"/>
      <c r="C505" s="161"/>
      <c r="D505" s="163"/>
      <c r="E505" s="144"/>
      <c r="G505" s="163"/>
      <c r="H505" s="144"/>
    </row>
    <row r="506" spans="1:8" ht="18" outlineLevel="1" x14ac:dyDescent="0.15">
      <c r="A506" s="151" t="s">
        <v>87</v>
      </c>
      <c r="B506" s="147"/>
      <c r="C506" s="152"/>
      <c r="D506" s="154"/>
      <c r="E506" s="155"/>
      <c r="G506" s="154"/>
      <c r="H506" s="155"/>
    </row>
    <row r="507" spans="1:8" outlineLevel="1" x14ac:dyDescent="0.15">
      <c r="A507" s="156" t="s">
        <v>86</v>
      </c>
      <c r="B507" s="153"/>
      <c r="C507" s="152"/>
      <c r="D507" s="154"/>
      <c r="E507" s="155"/>
      <c r="G507" s="154"/>
      <c r="H507" s="155"/>
    </row>
    <row r="508" spans="1:8" outlineLevel="1" x14ac:dyDescent="0.15">
      <c r="A508" s="156" t="s">
        <v>9</v>
      </c>
      <c r="B508" s="153"/>
      <c r="C508" s="152"/>
      <c r="D508" s="154"/>
      <c r="E508" s="155"/>
      <c r="G508" s="154"/>
      <c r="H508" s="155"/>
    </row>
    <row r="509" spans="1:8" outlineLevel="1" x14ac:dyDescent="0.15">
      <c r="A509" s="156" t="s">
        <v>10</v>
      </c>
      <c r="B509" s="153"/>
      <c r="C509" s="152"/>
      <c r="D509" s="154"/>
      <c r="E509" s="155"/>
      <c r="G509" s="154"/>
      <c r="H509" s="155"/>
    </row>
    <row r="510" spans="1:8" outlineLevel="1" x14ac:dyDescent="0.15">
      <c r="A510" s="157" t="s">
        <v>11</v>
      </c>
      <c r="B510" s="153"/>
      <c r="C510" s="152"/>
      <c r="D510" s="154"/>
      <c r="E510" s="155"/>
      <c r="G510" s="154"/>
      <c r="H510" s="155"/>
    </row>
    <row r="511" spans="1:8" outlineLevel="1" x14ac:dyDescent="0.15">
      <c r="A511" s="157" t="s">
        <v>12</v>
      </c>
      <c r="B511" s="153"/>
      <c r="C511" s="152"/>
      <c r="D511" s="154"/>
      <c r="E511" s="155"/>
      <c r="G511" s="154"/>
      <c r="H511" s="155"/>
    </row>
    <row r="512" spans="1:8" outlineLevel="1" x14ac:dyDescent="0.15">
      <c r="A512" s="157" t="s">
        <v>13</v>
      </c>
      <c r="B512" s="153"/>
      <c r="C512" s="152"/>
      <c r="D512" s="154"/>
      <c r="E512" s="155"/>
      <c r="G512" s="154"/>
      <c r="H512" s="155"/>
    </row>
    <row r="513" spans="1:8" outlineLevel="1" x14ac:dyDescent="0.15">
      <c r="A513" s="158" t="s">
        <v>14</v>
      </c>
      <c r="B513" s="153"/>
      <c r="C513" s="152"/>
      <c r="D513" s="154"/>
      <c r="E513" s="155"/>
      <c r="G513" s="154"/>
      <c r="H513" s="155"/>
    </row>
    <row r="514" spans="1:8" outlineLevel="1" x14ac:dyDescent="0.15">
      <c r="A514" s="158" t="s">
        <v>15</v>
      </c>
      <c r="B514" s="153"/>
      <c r="C514" s="152"/>
      <c r="D514" s="154"/>
      <c r="E514" s="155"/>
      <c r="G514" s="154"/>
      <c r="H514" s="155"/>
    </row>
    <row r="515" spans="1:8" outlineLevel="1" x14ac:dyDescent="0.15">
      <c r="A515" s="158" t="s">
        <v>16</v>
      </c>
      <c r="B515" s="153"/>
      <c r="C515" s="152"/>
      <c r="D515" s="154"/>
      <c r="E515" s="155"/>
      <c r="G515" s="154"/>
      <c r="H515" s="155"/>
    </row>
    <row r="516" spans="1:8" outlineLevel="1" x14ac:dyDescent="0.15">
      <c r="A516" s="157" t="s">
        <v>17</v>
      </c>
      <c r="B516" s="153"/>
      <c r="C516" s="152"/>
      <c r="D516" s="154"/>
      <c r="E516" s="155"/>
      <c r="G516" s="154"/>
      <c r="H516" s="155"/>
    </row>
    <row r="517" spans="1:8" outlineLevel="1" x14ac:dyDescent="0.15">
      <c r="A517" s="157" t="s">
        <v>18</v>
      </c>
      <c r="B517" s="153"/>
      <c r="C517" s="152"/>
      <c r="D517" s="154"/>
      <c r="E517" s="155"/>
      <c r="G517" s="154"/>
      <c r="H517" s="155"/>
    </row>
    <row r="518" spans="1:8" outlineLevel="1" x14ac:dyDescent="0.15">
      <c r="A518" s="159" t="s">
        <v>19</v>
      </c>
      <c r="B518" s="153"/>
      <c r="C518" s="152"/>
      <c r="D518" s="154"/>
      <c r="E518" s="155"/>
      <c r="G518" s="154"/>
      <c r="H518" s="155"/>
    </row>
    <row r="519" spans="1:8" outlineLevel="1" x14ac:dyDescent="0.15">
      <c r="A519" s="160" t="s">
        <v>20</v>
      </c>
      <c r="B519" s="162"/>
      <c r="C519" s="152"/>
      <c r="D519" s="154"/>
      <c r="E519" s="155"/>
      <c r="G519" s="154"/>
      <c r="H519" s="155"/>
    </row>
    <row r="520" spans="1:8" ht="18" x14ac:dyDescent="0.15">
      <c r="A520" s="164" t="s">
        <v>88</v>
      </c>
      <c r="B520" s="165"/>
      <c r="C520" s="147"/>
      <c r="D520" s="147"/>
      <c r="E520" s="149"/>
      <c r="G520" s="147"/>
      <c r="H520" s="149"/>
    </row>
    <row r="521" spans="1:8" x14ac:dyDescent="0.15">
      <c r="A521" s="173" t="s">
        <v>33</v>
      </c>
      <c r="B521" s="166"/>
      <c r="C521" s="153"/>
      <c r="D521" s="153"/>
      <c r="E521" s="155"/>
      <c r="G521" s="153"/>
      <c r="H521" s="155"/>
    </row>
    <row r="522" spans="1:8" x14ac:dyDescent="0.15">
      <c r="A522" s="156" t="s">
        <v>86</v>
      </c>
      <c r="B522" s="28">
        <f>B523+B524</f>
        <v>0</v>
      </c>
      <c r="C522" s="28">
        <f>C523+C524</f>
        <v>0</v>
      </c>
      <c r="D522" s="29">
        <f t="shared" ref="D522:D533" si="65">B522-C522</f>
        <v>0</v>
      </c>
      <c r="E522" s="30">
        <f t="shared" ref="E522:E533" si="66">IFERROR(B522/C522-1,0)</f>
        <v>0</v>
      </c>
      <c r="F522" s="31"/>
      <c r="G522" s="28">
        <f>G523+G524</f>
        <v>6044803.1199999992</v>
      </c>
      <c r="H522" s="28">
        <f>H523+H524</f>
        <v>0</v>
      </c>
    </row>
    <row r="523" spans="1:8" x14ac:dyDescent="0.15">
      <c r="A523" s="156" t="s">
        <v>9</v>
      </c>
      <c r="B523" s="28">
        <f>SUM(B525:B532)-B527</f>
        <v>0</v>
      </c>
      <c r="C523" s="28">
        <f>SUM(C525:C532)-C527</f>
        <v>0</v>
      </c>
      <c r="D523" s="29">
        <f t="shared" si="65"/>
        <v>0</v>
      </c>
      <c r="E523" s="30">
        <f t="shared" si="66"/>
        <v>0</v>
      </c>
      <c r="F523" s="31"/>
      <c r="G523" s="28">
        <f>SUM(G525:G532)-G527</f>
        <v>6044803.1199999992</v>
      </c>
      <c r="H523" s="28">
        <f>SUM(H525:H532)-H527</f>
        <v>0</v>
      </c>
    </row>
    <row r="524" spans="1:8" x14ac:dyDescent="0.15">
      <c r="A524" s="156" t="s">
        <v>10</v>
      </c>
      <c r="B524" s="28">
        <f>B533+B534</f>
        <v>0</v>
      </c>
      <c r="C524" s="28">
        <f>C533+C534</f>
        <v>0</v>
      </c>
      <c r="D524" s="29">
        <f t="shared" si="65"/>
        <v>0</v>
      </c>
      <c r="E524" s="30">
        <f t="shared" si="66"/>
        <v>0</v>
      </c>
      <c r="F524" s="31"/>
      <c r="G524" s="28">
        <f>G533+G534</f>
        <v>0</v>
      </c>
      <c r="H524" s="28">
        <f>H533+H534</f>
        <v>0</v>
      </c>
    </row>
    <row r="525" spans="1:8" x14ac:dyDescent="0.15">
      <c r="A525" s="157" t="s">
        <v>11</v>
      </c>
      <c r="B525" s="153">
        <v>0</v>
      </c>
      <c r="C525" s="167">
        <v>0</v>
      </c>
      <c r="D525" s="33">
        <f t="shared" si="65"/>
        <v>0</v>
      </c>
      <c r="E525" s="47">
        <f t="shared" si="66"/>
        <v>0</v>
      </c>
      <c r="G525" s="33">
        <v>0</v>
      </c>
      <c r="H525" s="155"/>
    </row>
    <row r="526" spans="1:8" x14ac:dyDescent="0.15">
      <c r="A526" s="157" t="s">
        <v>12</v>
      </c>
      <c r="B526" s="33">
        <v>0</v>
      </c>
      <c r="C526" s="167">
        <v>0</v>
      </c>
      <c r="D526" s="33">
        <f t="shared" si="65"/>
        <v>0</v>
      </c>
      <c r="E526" s="47">
        <f t="shared" si="66"/>
        <v>0</v>
      </c>
      <c r="G526" s="33">
        <v>0</v>
      </c>
      <c r="H526" s="155"/>
    </row>
    <row r="527" spans="1:8" x14ac:dyDescent="0.15">
      <c r="A527" s="157" t="s">
        <v>13</v>
      </c>
      <c r="B527" s="168">
        <f>SUM(B528:B530)</f>
        <v>0</v>
      </c>
      <c r="C527" s="167">
        <f>SUM(C528:C530)</f>
        <v>0</v>
      </c>
      <c r="D527" s="33">
        <f t="shared" si="65"/>
        <v>0</v>
      </c>
      <c r="E527" s="47">
        <f t="shared" si="66"/>
        <v>0</v>
      </c>
      <c r="G527" s="33">
        <f>SUM(G528:G530)</f>
        <v>6044803.1199999992</v>
      </c>
      <c r="H527" s="155"/>
    </row>
    <row r="528" spans="1:8" x14ac:dyDescent="0.15">
      <c r="A528" s="158" t="s">
        <v>14</v>
      </c>
      <c r="B528" s="153">
        <v>0</v>
      </c>
      <c r="C528" s="167">
        <v>0</v>
      </c>
      <c r="D528" s="33">
        <f t="shared" si="65"/>
        <v>0</v>
      </c>
      <c r="E528" s="47">
        <f t="shared" si="66"/>
        <v>0</v>
      </c>
      <c r="G528" s="33">
        <v>0</v>
      </c>
      <c r="H528" s="155"/>
    </row>
    <row r="529" spans="1:8" x14ac:dyDescent="0.15">
      <c r="A529" s="158" t="s">
        <v>15</v>
      </c>
      <c r="B529" s="33">
        <v>0</v>
      </c>
      <c r="C529" s="167">
        <v>0</v>
      </c>
      <c r="D529" s="33">
        <f t="shared" si="65"/>
        <v>0</v>
      </c>
      <c r="E529" s="47">
        <f t="shared" si="66"/>
        <v>0</v>
      </c>
      <c r="G529" s="33">
        <v>3594400.4799999995</v>
      </c>
      <c r="H529" s="155"/>
    </row>
    <row r="530" spans="1:8" x14ac:dyDescent="0.15">
      <c r="A530" s="158" t="s">
        <v>16</v>
      </c>
      <c r="B530" s="33">
        <v>0</v>
      </c>
      <c r="C530" s="167">
        <v>0</v>
      </c>
      <c r="D530" s="33">
        <f t="shared" si="65"/>
        <v>0</v>
      </c>
      <c r="E530" s="47">
        <f t="shared" si="66"/>
        <v>0</v>
      </c>
      <c r="G530" s="33">
        <v>2450402.64</v>
      </c>
      <c r="H530" s="155"/>
    </row>
    <row r="531" spans="1:8" x14ac:dyDescent="0.15">
      <c r="A531" s="157" t="s">
        <v>17</v>
      </c>
      <c r="B531" s="153">
        <v>0</v>
      </c>
      <c r="C531" s="167">
        <v>0</v>
      </c>
      <c r="D531" s="33">
        <f t="shared" si="65"/>
        <v>0</v>
      </c>
      <c r="E531" s="47">
        <f t="shared" si="66"/>
        <v>0</v>
      </c>
      <c r="G531" s="33">
        <v>0</v>
      </c>
      <c r="H531" s="155"/>
    </row>
    <row r="532" spans="1:8" x14ac:dyDescent="0.15">
      <c r="A532" s="157" t="s">
        <v>18</v>
      </c>
      <c r="B532" s="153">
        <v>0</v>
      </c>
      <c r="C532" s="167">
        <v>0</v>
      </c>
      <c r="D532" s="33">
        <f t="shared" si="65"/>
        <v>0</v>
      </c>
      <c r="E532" s="47">
        <f t="shared" si="66"/>
        <v>0</v>
      </c>
      <c r="G532" s="33">
        <v>0</v>
      </c>
      <c r="H532" s="155"/>
    </row>
    <row r="533" spans="1:8" x14ac:dyDescent="0.15">
      <c r="A533" s="159" t="s">
        <v>19</v>
      </c>
      <c r="B533" s="153">
        <v>0</v>
      </c>
      <c r="C533" s="167">
        <v>0</v>
      </c>
      <c r="D533" s="33">
        <f t="shared" si="65"/>
        <v>0</v>
      </c>
      <c r="E533" s="47">
        <f t="shared" si="66"/>
        <v>0</v>
      </c>
      <c r="G533" s="33">
        <v>0</v>
      </c>
      <c r="H533" s="155"/>
    </row>
    <row r="534" spans="1:8" x14ac:dyDescent="0.15">
      <c r="A534" s="160" t="s">
        <v>20</v>
      </c>
      <c r="B534" s="169"/>
      <c r="C534" s="162"/>
      <c r="D534" s="162"/>
      <c r="E534" s="144"/>
      <c r="G534" s="162"/>
      <c r="H534" s="144"/>
    </row>
    <row r="535" spans="1:8" ht="18" x14ac:dyDescent="0.15">
      <c r="A535" s="164" t="str">
        <f>A520</f>
        <v>3. Amount of big claims Incurred current year</v>
      </c>
      <c r="B535" s="147"/>
      <c r="C535" s="146"/>
      <c r="D535" s="148"/>
      <c r="E535" s="149"/>
      <c r="G535" s="148"/>
      <c r="H535" s="149"/>
    </row>
    <row r="536" spans="1:8" x14ac:dyDescent="0.15">
      <c r="A536" s="172" t="s">
        <v>34</v>
      </c>
      <c r="B536" s="153"/>
      <c r="C536" s="152"/>
      <c r="D536" s="154"/>
      <c r="E536" s="155"/>
      <c r="G536" s="154"/>
      <c r="H536" s="155"/>
    </row>
    <row r="537" spans="1:8" x14ac:dyDescent="0.15">
      <c r="A537" s="156" t="s">
        <v>86</v>
      </c>
      <c r="B537" s="28">
        <f>B538+B539</f>
        <v>2435000</v>
      </c>
      <c r="C537" s="28">
        <f>C538+C539</f>
        <v>4055920</v>
      </c>
      <c r="D537" s="29">
        <f t="shared" ref="D537:D548" si="67">B537-C537</f>
        <v>-1620920</v>
      </c>
      <c r="E537" s="30">
        <f t="shared" ref="E537:E548" si="68">IFERROR(B537/C537-1,0)</f>
        <v>-0.39964299098601552</v>
      </c>
      <c r="F537" s="31"/>
      <c r="G537" s="28">
        <f>G538+G539</f>
        <v>5131787.3</v>
      </c>
      <c r="H537" s="28">
        <f>H538+H539</f>
        <v>0</v>
      </c>
    </row>
    <row r="538" spans="1:8" x14ac:dyDescent="0.15">
      <c r="A538" s="156" t="s">
        <v>9</v>
      </c>
      <c r="B538" s="28">
        <f>SUM(B540:B547)-B542</f>
        <v>2435000</v>
      </c>
      <c r="C538" s="28">
        <f>SUM(C540:C547)-C542</f>
        <v>4055920</v>
      </c>
      <c r="D538" s="29">
        <f t="shared" si="67"/>
        <v>-1620920</v>
      </c>
      <c r="E538" s="30">
        <f t="shared" si="68"/>
        <v>-0.39964299098601552</v>
      </c>
      <c r="F538" s="31"/>
      <c r="G538" s="28">
        <f>SUM(G540:G547)-G542</f>
        <v>5131787.3</v>
      </c>
      <c r="H538" s="28">
        <f>SUM(H540:H547)-H542</f>
        <v>0</v>
      </c>
    </row>
    <row r="539" spans="1:8" x14ac:dyDescent="0.15">
      <c r="A539" s="156" t="s">
        <v>10</v>
      </c>
      <c r="B539" s="28">
        <f>B548+B549</f>
        <v>0</v>
      </c>
      <c r="C539" s="28">
        <f>C548+C549</f>
        <v>0</v>
      </c>
      <c r="D539" s="29">
        <f t="shared" si="67"/>
        <v>0</v>
      </c>
      <c r="E539" s="30">
        <f t="shared" si="68"/>
        <v>0</v>
      </c>
      <c r="F539" s="31"/>
      <c r="G539" s="28">
        <f>G548+G549</f>
        <v>0</v>
      </c>
      <c r="H539" s="28">
        <f>H548+H549</f>
        <v>0</v>
      </c>
    </row>
    <row r="540" spans="1:8" x14ac:dyDescent="0.15">
      <c r="A540" s="157" t="s">
        <v>11</v>
      </c>
      <c r="B540" s="33">
        <v>0</v>
      </c>
      <c r="C540" s="167">
        <v>0</v>
      </c>
      <c r="D540" s="54">
        <f t="shared" si="67"/>
        <v>0</v>
      </c>
      <c r="E540" s="47">
        <f t="shared" si="68"/>
        <v>0</v>
      </c>
      <c r="G540" s="54">
        <v>0</v>
      </c>
      <c r="H540" s="155"/>
    </row>
    <row r="541" spans="1:8" x14ac:dyDescent="0.15">
      <c r="A541" s="157" t="s">
        <v>12</v>
      </c>
      <c r="B541" s="33">
        <v>0</v>
      </c>
      <c r="C541" s="167">
        <v>0</v>
      </c>
      <c r="D541" s="54">
        <f t="shared" si="67"/>
        <v>0</v>
      </c>
      <c r="E541" s="47">
        <f t="shared" si="68"/>
        <v>0</v>
      </c>
      <c r="G541" s="54">
        <v>2371787.2999999998</v>
      </c>
      <c r="H541" s="155"/>
    </row>
    <row r="542" spans="1:8" x14ac:dyDescent="0.15">
      <c r="A542" s="157" t="s">
        <v>13</v>
      </c>
      <c r="B542" s="33">
        <f>SUM(B543:B545)</f>
        <v>1335000</v>
      </c>
      <c r="C542" s="167">
        <f>SUM(C543:C545)</f>
        <v>4055920</v>
      </c>
      <c r="D542" s="54">
        <f t="shared" si="67"/>
        <v>-2720920</v>
      </c>
      <c r="E542" s="47">
        <f t="shared" si="68"/>
        <v>-0.67085149608473538</v>
      </c>
      <c r="G542" s="54">
        <f>SUM(G543:G545)</f>
        <v>2760000</v>
      </c>
      <c r="H542" s="155"/>
    </row>
    <row r="543" spans="1:8" x14ac:dyDescent="0.15">
      <c r="A543" s="158" t="s">
        <v>14</v>
      </c>
      <c r="B543" s="33">
        <v>0</v>
      </c>
      <c r="C543" s="167">
        <v>0</v>
      </c>
      <c r="D543" s="54">
        <f t="shared" si="67"/>
        <v>0</v>
      </c>
      <c r="E543" s="47">
        <f t="shared" si="68"/>
        <v>0</v>
      </c>
      <c r="G543" s="54">
        <v>0</v>
      </c>
      <c r="H543" s="155"/>
    </row>
    <row r="544" spans="1:8" x14ac:dyDescent="0.15">
      <c r="A544" s="158" t="s">
        <v>15</v>
      </c>
      <c r="B544" s="33">
        <v>0</v>
      </c>
      <c r="C544" s="167">
        <v>0</v>
      </c>
      <c r="D544" s="54">
        <f t="shared" si="67"/>
        <v>0</v>
      </c>
      <c r="E544" s="47">
        <f t="shared" si="68"/>
        <v>0</v>
      </c>
      <c r="G544" s="54">
        <v>2760000</v>
      </c>
      <c r="H544" s="155"/>
    </row>
    <row r="545" spans="1:8" x14ac:dyDescent="0.15">
      <c r="A545" s="158" t="s">
        <v>16</v>
      </c>
      <c r="B545" s="33">
        <v>1335000</v>
      </c>
      <c r="C545" s="167">
        <v>4055920</v>
      </c>
      <c r="D545" s="54">
        <f t="shared" si="67"/>
        <v>-2720920</v>
      </c>
      <c r="E545" s="47">
        <f t="shared" si="68"/>
        <v>-0.67085149608473538</v>
      </c>
      <c r="G545" s="54">
        <v>0</v>
      </c>
      <c r="H545" s="155"/>
    </row>
    <row r="546" spans="1:8" x14ac:dyDescent="0.15">
      <c r="A546" s="157" t="s">
        <v>17</v>
      </c>
      <c r="B546" s="33">
        <v>0</v>
      </c>
      <c r="C546" s="167">
        <v>0</v>
      </c>
      <c r="D546" s="54">
        <f t="shared" si="67"/>
        <v>0</v>
      </c>
      <c r="E546" s="47">
        <f t="shared" si="68"/>
        <v>0</v>
      </c>
      <c r="G546" s="54">
        <v>0</v>
      </c>
      <c r="H546" s="155"/>
    </row>
    <row r="547" spans="1:8" x14ac:dyDescent="0.15">
      <c r="A547" s="157" t="s">
        <v>18</v>
      </c>
      <c r="B547" s="33">
        <v>1100000</v>
      </c>
      <c r="C547" s="167">
        <v>0</v>
      </c>
      <c r="D547" s="54">
        <f t="shared" si="67"/>
        <v>1100000</v>
      </c>
      <c r="E547" s="47">
        <f t="shared" si="68"/>
        <v>0</v>
      </c>
      <c r="G547" s="54">
        <v>0</v>
      </c>
      <c r="H547" s="155"/>
    </row>
    <row r="548" spans="1:8" x14ac:dyDescent="0.15">
      <c r="A548" s="159" t="s">
        <v>19</v>
      </c>
      <c r="B548" s="33">
        <v>0</v>
      </c>
      <c r="C548" s="167">
        <v>0</v>
      </c>
      <c r="D548" s="54">
        <f t="shared" si="67"/>
        <v>0</v>
      </c>
      <c r="E548" s="47">
        <f t="shared" si="68"/>
        <v>0</v>
      </c>
      <c r="G548" s="54">
        <v>0</v>
      </c>
      <c r="H548" s="155"/>
    </row>
    <row r="549" spans="1:8" x14ac:dyDescent="0.15">
      <c r="A549" s="160" t="s">
        <v>20</v>
      </c>
      <c r="B549" s="162"/>
      <c r="C549" s="161"/>
      <c r="D549" s="163"/>
      <c r="E549" s="144"/>
      <c r="G549" s="163"/>
      <c r="H549" s="144"/>
    </row>
    <row r="550" spans="1:8" ht="18" outlineLevel="1" x14ac:dyDescent="0.15">
      <c r="A550" s="164" t="str">
        <f>A520</f>
        <v>3. Amount of big claims Incurred current year</v>
      </c>
      <c r="B550" s="147"/>
      <c r="C550" s="146"/>
      <c r="D550" s="148"/>
      <c r="E550" s="149"/>
      <c r="G550" s="148"/>
      <c r="H550" s="149"/>
    </row>
    <row r="551" spans="1:8" outlineLevel="1" x14ac:dyDescent="0.15">
      <c r="A551" s="88" t="s">
        <v>35</v>
      </c>
      <c r="B551" s="153"/>
      <c r="C551" s="152"/>
      <c r="D551" s="154"/>
      <c r="E551" s="155"/>
      <c r="G551" s="154"/>
      <c r="H551" s="155"/>
    </row>
    <row r="552" spans="1:8" outlineLevel="1" x14ac:dyDescent="0.15">
      <c r="A552" s="156" t="s">
        <v>86</v>
      </c>
      <c r="B552" s="153"/>
      <c r="C552" s="152"/>
      <c r="D552" s="154"/>
      <c r="E552" s="155"/>
      <c r="G552" s="154"/>
      <c r="H552" s="155"/>
    </row>
    <row r="553" spans="1:8" outlineLevel="1" x14ac:dyDescent="0.15">
      <c r="A553" s="156" t="s">
        <v>9</v>
      </c>
      <c r="B553" s="153"/>
      <c r="C553" s="152"/>
      <c r="D553" s="154"/>
      <c r="E553" s="155"/>
      <c r="G553" s="154"/>
      <c r="H553" s="155"/>
    </row>
    <row r="554" spans="1:8" outlineLevel="1" x14ac:dyDescent="0.15">
      <c r="A554" s="156" t="s">
        <v>10</v>
      </c>
      <c r="B554" s="153"/>
      <c r="C554" s="152"/>
      <c r="D554" s="154"/>
      <c r="E554" s="155"/>
      <c r="G554" s="154"/>
      <c r="H554" s="155"/>
    </row>
    <row r="555" spans="1:8" outlineLevel="1" x14ac:dyDescent="0.15">
      <c r="A555" s="157" t="s">
        <v>11</v>
      </c>
      <c r="B555" s="153"/>
      <c r="C555" s="152"/>
      <c r="D555" s="154"/>
      <c r="E555" s="155"/>
      <c r="G555" s="154"/>
      <c r="H555" s="155"/>
    </row>
    <row r="556" spans="1:8" outlineLevel="1" x14ac:dyDescent="0.15">
      <c r="A556" s="157" t="s">
        <v>12</v>
      </c>
      <c r="B556" s="153"/>
      <c r="C556" s="152"/>
      <c r="D556" s="154"/>
      <c r="E556" s="155"/>
      <c r="G556" s="154"/>
      <c r="H556" s="155"/>
    </row>
    <row r="557" spans="1:8" outlineLevel="1" x14ac:dyDescent="0.15">
      <c r="A557" s="157" t="s">
        <v>13</v>
      </c>
      <c r="B557" s="153"/>
      <c r="C557" s="152"/>
      <c r="D557" s="154"/>
      <c r="E557" s="155"/>
      <c r="G557" s="154"/>
      <c r="H557" s="155"/>
    </row>
    <row r="558" spans="1:8" outlineLevel="1" x14ac:dyDescent="0.15">
      <c r="A558" s="158" t="s">
        <v>14</v>
      </c>
      <c r="B558" s="153"/>
      <c r="C558" s="152"/>
      <c r="D558" s="154"/>
      <c r="E558" s="155"/>
      <c r="G558" s="154"/>
      <c r="H558" s="155"/>
    </row>
    <row r="559" spans="1:8" outlineLevel="1" x14ac:dyDescent="0.15">
      <c r="A559" s="158" t="s">
        <v>15</v>
      </c>
      <c r="B559" s="153"/>
      <c r="C559" s="152"/>
      <c r="D559" s="154"/>
      <c r="E559" s="155"/>
      <c r="G559" s="154"/>
      <c r="H559" s="155"/>
    </row>
    <row r="560" spans="1:8" outlineLevel="1" x14ac:dyDescent="0.15">
      <c r="A560" s="158" t="s">
        <v>16</v>
      </c>
      <c r="B560" s="153"/>
      <c r="C560" s="152"/>
      <c r="D560" s="154"/>
      <c r="E560" s="155"/>
      <c r="G560" s="154"/>
      <c r="H560" s="155"/>
    </row>
    <row r="561" spans="1:8" outlineLevel="1" x14ac:dyDescent="0.15">
      <c r="A561" s="157" t="s">
        <v>17</v>
      </c>
      <c r="B561" s="153"/>
      <c r="C561" s="152"/>
      <c r="D561" s="154"/>
      <c r="E561" s="155"/>
      <c r="G561" s="154"/>
      <c r="H561" s="155"/>
    </row>
    <row r="562" spans="1:8" outlineLevel="1" x14ac:dyDescent="0.15">
      <c r="A562" s="157" t="s">
        <v>18</v>
      </c>
      <c r="B562" s="153"/>
      <c r="C562" s="152"/>
      <c r="D562" s="154"/>
      <c r="E562" s="155"/>
      <c r="G562" s="154"/>
      <c r="H562" s="155"/>
    </row>
    <row r="563" spans="1:8" outlineLevel="1" x14ac:dyDescent="0.15">
      <c r="A563" s="159" t="s">
        <v>19</v>
      </c>
      <c r="B563" s="153"/>
      <c r="C563" s="152"/>
      <c r="D563" s="154"/>
      <c r="E563" s="155"/>
      <c r="G563" s="154"/>
      <c r="H563" s="155"/>
    </row>
    <row r="564" spans="1:8" outlineLevel="1" x14ac:dyDescent="0.15">
      <c r="A564" s="160" t="s">
        <v>20</v>
      </c>
      <c r="B564" s="162"/>
      <c r="C564" s="161"/>
      <c r="D564" s="163"/>
      <c r="E564" s="144"/>
      <c r="G564" s="163"/>
      <c r="H564" s="144"/>
    </row>
    <row r="565" spans="1:8" ht="18" outlineLevel="1" x14ac:dyDescent="0.15">
      <c r="A565" s="164" t="s">
        <v>89</v>
      </c>
      <c r="B565" s="165"/>
      <c r="C565" s="147"/>
      <c r="D565" s="147"/>
      <c r="E565" s="149"/>
      <c r="G565" s="147"/>
      <c r="H565" s="149"/>
    </row>
    <row r="566" spans="1:8" outlineLevel="1" x14ac:dyDescent="0.15">
      <c r="A566" s="156" t="s">
        <v>33</v>
      </c>
      <c r="B566" s="166"/>
      <c r="C566" s="153"/>
      <c r="D566" s="153"/>
      <c r="E566" s="155"/>
      <c r="G566" s="153"/>
      <c r="H566" s="155"/>
    </row>
    <row r="567" spans="1:8" outlineLevel="1" x14ac:dyDescent="0.15">
      <c r="A567" s="156" t="s">
        <v>86</v>
      </c>
      <c r="B567" s="166"/>
      <c r="C567" s="153"/>
      <c r="D567" s="153"/>
      <c r="E567" s="155"/>
      <c r="G567" s="153"/>
      <c r="H567" s="155"/>
    </row>
    <row r="568" spans="1:8" outlineLevel="1" x14ac:dyDescent="0.15">
      <c r="A568" s="156" t="s">
        <v>9</v>
      </c>
      <c r="B568" s="166"/>
      <c r="C568" s="153"/>
      <c r="D568" s="153"/>
      <c r="E568" s="155"/>
      <c r="G568" s="153"/>
      <c r="H568" s="155"/>
    </row>
    <row r="569" spans="1:8" outlineLevel="1" x14ac:dyDescent="0.15">
      <c r="A569" s="156" t="s">
        <v>10</v>
      </c>
      <c r="B569" s="166"/>
      <c r="C569" s="153"/>
      <c r="D569" s="153"/>
      <c r="E569" s="155"/>
      <c r="G569" s="153"/>
      <c r="H569" s="155"/>
    </row>
    <row r="570" spans="1:8" outlineLevel="1" x14ac:dyDescent="0.15">
      <c r="A570" s="157" t="s">
        <v>11</v>
      </c>
      <c r="B570" s="166"/>
      <c r="C570" s="153"/>
      <c r="D570" s="153"/>
      <c r="E570" s="155"/>
      <c r="G570" s="153"/>
      <c r="H570" s="155"/>
    </row>
    <row r="571" spans="1:8" outlineLevel="1" x14ac:dyDescent="0.15">
      <c r="A571" s="157" t="s">
        <v>12</v>
      </c>
      <c r="B571" s="166"/>
      <c r="C571" s="153"/>
      <c r="D571" s="153"/>
      <c r="E571" s="155"/>
      <c r="G571" s="153"/>
      <c r="H571" s="155"/>
    </row>
    <row r="572" spans="1:8" outlineLevel="1" x14ac:dyDescent="0.15">
      <c r="A572" s="157" t="s">
        <v>13</v>
      </c>
      <c r="B572" s="166"/>
      <c r="C572" s="153"/>
      <c r="D572" s="153"/>
      <c r="E572" s="155"/>
      <c r="G572" s="153"/>
      <c r="H572" s="155"/>
    </row>
    <row r="573" spans="1:8" outlineLevel="1" x14ac:dyDescent="0.15">
      <c r="A573" s="158" t="s">
        <v>14</v>
      </c>
      <c r="B573" s="166"/>
      <c r="C573" s="153"/>
      <c r="D573" s="153"/>
      <c r="E573" s="155"/>
      <c r="G573" s="153"/>
      <c r="H573" s="155"/>
    </row>
    <row r="574" spans="1:8" outlineLevel="1" x14ac:dyDescent="0.15">
      <c r="A574" s="158" t="s">
        <v>15</v>
      </c>
      <c r="B574" s="166"/>
      <c r="C574" s="153"/>
      <c r="D574" s="153"/>
      <c r="E574" s="155"/>
      <c r="G574" s="153"/>
      <c r="H574" s="155"/>
    </row>
    <row r="575" spans="1:8" outlineLevel="1" x14ac:dyDescent="0.15">
      <c r="A575" s="158" t="s">
        <v>16</v>
      </c>
      <c r="B575" s="166"/>
      <c r="C575" s="153"/>
      <c r="D575" s="153"/>
      <c r="E575" s="155"/>
      <c r="G575" s="153"/>
      <c r="H575" s="155"/>
    </row>
    <row r="576" spans="1:8" outlineLevel="1" x14ac:dyDescent="0.15">
      <c r="A576" s="157" t="s">
        <v>17</v>
      </c>
      <c r="B576" s="166"/>
      <c r="C576" s="153"/>
      <c r="D576" s="153"/>
      <c r="E576" s="155"/>
      <c r="G576" s="153"/>
      <c r="H576" s="155"/>
    </row>
    <row r="577" spans="1:8" outlineLevel="1" x14ac:dyDescent="0.15">
      <c r="A577" s="157" t="s">
        <v>18</v>
      </c>
      <c r="B577" s="166"/>
      <c r="C577" s="153"/>
      <c r="D577" s="153"/>
      <c r="E577" s="155"/>
      <c r="G577" s="153"/>
      <c r="H577" s="155"/>
    </row>
    <row r="578" spans="1:8" outlineLevel="1" x14ac:dyDescent="0.15">
      <c r="A578" s="159" t="s">
        <v>19</v>
      </c>
      <c r="B578" s="166"/>
      <c r="C578" s="153"/>
      <c r="D578" s="153"/>
      <c r="E578" s="155"/>
      <c r="G578" s="153"/>
      <c r="H578" s="155"/>
    </row>
    <row r="579" spans="1:8" outlineLevel="1" x14ac:dyDescent="0.15">
      <c r="A579" s="160" t="s">
        <v>20</v>
      </c>
      <c r="B579" s="169"/>
      <c r="C579" s="162"/>
      <c r="D579" s="162"/>
      <c r="E579" s="144"/>
      <c r="G579" s="162"/>
      <c r="H579" s="144"/>
    </row>
    <row r="580" spans="1:8" ht="18" outlineLevel="1" x14ac:dyDescent="0.15">
      <c r="A580" s="164" t="str">
        <f>A565</f>
        <v>4. Amount of climatic claims Incurred current year</v>
      </c>
      <c r="B580" s="147"/>
      <c r="C580" s="146"/>
      <c r="D580" s="148"/>
      <c r="E580" s="149"/>
      <c r="G580" s="148"/>
      <c r="H580" s="149"/>
    </row>
    <row r="581" spans="1:8" outlineLevel="1" x14ac:dyDescent="0.15">
      <c r="A581" s="170" t="s">
        <v>34</v>
      </c>
      <c r="B581" s="153"/>
      <c r="C581" s="152"/>
      <c r="D581" s="154"/>
      <c r="E581" s="155"/>
      <c r="G581" s="154"/>
      <c r="H581" s="155"/>
    </row>
    <row r="582" spans="1:8" outlineLevel="1" x14ac:dyDescent="0.15">
      <c r="A582" s="156" t="s">
        <v>86</v>
      </c>
      <c r="B582" s="153"/>
      <c r="C582" s="152"/>
      <c r="D582" s="154"/>
      <c r="E582" s="155"/>
      <c r="G582" s="154"/>
      <c r="H582" s="155"/>
    </row>
    <row r="583" spans="1:8" outlineLevel="1" x14ac:dyDescent="0.15">
      <c r="A583" s="156" t="s">
        <v>9</v>
      </c>
      <c r="B583" s="153"/>
      <c r="C583" s="152"/>
      <c r="D583" s="154"/>
      <c r="E583" s="155"/>
      <c r="G583" s="154"/>
      <c r="H583" s="155"/>
    </row>
    <row r="584" spans="1:8" outlineLevel="1" x14ac:dyDescent="0.15">
      <c r="A584" s="156" t="s">
        <v>10</v>
      </c>
      <c r="B584" s="153"/>
      <c r="C584" s="152"/>
      <c r="D584" s="154"/>
      <c r="E584" s="155"/>
      <c r="G584" s="154"/>
      <c r="H584" s="155"/>
    </row>
    <row r="585" spans="1:8" outlineLevel="1" x14ac:dyDescent="0.15">
      <c r="A585" s="157" t="s">
        <v>11</v>
      </c>
      <c r="B585" s="153"/>
      <c r="C585" s="152"/>
      <c r="D585" s="154"/>
      <c r="E585" s="155"/>
      <c r="G585" s="154"/>
      <c r="H585" s="155"/>
    </row>
    <row r="586" spans="1:8" outlineLevel="1" x14ac:dyDescent="0.15">
      <c r="A586" s="157" t="s">
        <v>12</v>
      </c>
      <c r="B586" s="153"/>
      <c r="C586" s="152"/>
      <c r="D586" s="154"/>
      <c r="E586" s="155"/>
      <c r="G586" s="154"/>
      <c r="H586" s="155"/>
    </row>
    <row r="587" spans="1:8" outlineLevel="1" x14ac:dyDescent="0.15">
      <c r="A587" s="157" t="s">
        <v>13</v>
      </c>
      <c r="B587" s="153"/>
      <c r="C587" s="152"/>
      <c r="D587" s="154"/>
      <c r="E587" s="155"/>
      <c r="G587" s="154"/>
      <c r="H587" s="155"/>
    </row>
    <row r="588" spans="1:8" outlineLevel="1" x14ac:dyDescent="0.15">
      <c r="A588" s="158" t="s">
        <v>14</v>
      </c>
      <c r="B588" s="153"/>
      <c r="C588" s="152"/>
      <c r="D588" s="154"/>
      <c r="E588" s="155"/>
      <c r="G588" s="154"/>
      <c r="H588" s="155"/>
    </row>
    <row r="589" spans="1:8" outlineLevel="1" x14ac:dyDescent="0.15">
      <c r="A589" s="158" t="s">
        <v>15</v>
      </c>
      <c r="B589" s="153"/>
      <c r="C589" s="152"/>
      <c r="D589" s="154"/>
      <c r="E589" s="155"/>
      <c r="G589" s="154"/>
      <c r="H589" s="155"/>
    </row>
    <row r="590" spans="1:8" outlineLevel="1" x14ac:dyDescent="0.15">
      <c r="A590" s="158" t="s">
        <v>16</v>
      </c>
      <c r="B590" s="153"/>
      <c r="C590" s="152"/>
      <c r="D590" s="154"/>
      <c r="E590" s="155"/>
      <c r="G590" s="154"/>
      <c r="H590" s="155"/>
    </row>
    <row r="591" spans="1:8" outlineLevel="1" x14ac:dyDescent="0.15">
      <c r="A591" s="157" t="s">
        <v>17</v>
      </c>
      <c r="B591" s="153"/>
      <c r="C591" s="152"/>
      <c r="D591" s="154"/>
      <c r="E591" s="155"/>
      <c r="G591" s="154"/>
      <c r="H591" s="155"/>
    </row>
    <row r="592" spans="1:8" outlineLevel="1" x14ac:dyDescent="0.15">
      <c r="A592" s="157" t="s">
        <v>18</v>
      </c>
      <c r="B592" s="153"/>
      <c r="C592" s="152"/>
      <c r="D592" s="154"/>
      <c r="E592" s="155"/>
      <c r="G592" s="154"/>
      <c r="H592" s="155"/>
    </row>
    <row r="593" spans="1:8" outlineLevel="1" x14ac:dyDescent="0.15">
      <c r="A593" s="159" t="s">
        <v>19</v>
      </c>
      <c r="B593" s="153"/>
      <c r="C593" s="152"/>
      <c r="D593" s="154"/>
      <c r="E593" s="155"/>
      <c r="G593" s="154"/>
      <c r="H593" s="155"/>
    </row>
    <row r="594" spans="1:8" outlineLevel="1" x14ac:dyDescent="0.15">
      <c r="A594" s="160" t="s">
        <v>20</v>
      </c>
      <c r="B594" s="162"/>
      <c r="C594" s="161"/>
      <c r="D594" s="163"/>
      <c r="E594" s="144"/>
      <c r="G594" s="163"/>
      <c r="H594" s="144"/>
    </row>
    <row r="595" spans="1:8" ht="18" outlineLevel="1" x14ac:dyDescent="0.15">
      <c r="A595" s="164" t="str">
        <f>A580</f>
        <v>4. Amount of climatic claims Incurred current year</v>
      </c>
      <c r="B595" s="147"/>
      <c r="C595" s="146"/>
      <c r="D595" s="148"/>
      <c r="E595" s="149"/>
      <c r="G595" s="148"/>
      <c r="H595" s="149"/>
    </row>
    <row r="596" spans="1:8" outlineLevel="1" x14ac:dyDescent="0.15">
      <c r="A596" s="88" t="s">
        <v>35</v>
      </c>
      <c r="B596" s="153"/>
      <c r="C596" s="152"/>
      <c r="D596" s="154"/>
      <c r="E596" s="155"/>
      <c r="G596" s="154"/>
      <c r="H596" s="155"/>
    </row>
    <row r="597" spans="1:8" outlineLevel="1" x14ac:dyDescent="0.15">
      <c r="A597" s="156" t="s">
        <v>86</v>
      </c>
      <c r="B597" s="153"/>
      <c r="C597" s="152"/>
      <c r="D597" s="154"/>
      <c r="E597" s="155"/>
      <c r="G597" s="154"/>
      <c r="H597" s="155"/>
    </row>
    <row r="598" spans="1:8" outlineLevel="1" x14ac:dyDescent="0.15">
      <c r="A598" s="156" t="s">
        <v>9</v>
      </c>
      <c r="B598" s="153"/>
      <c r="C598" s="152"/>
      <c r="D598" s="154"/>
      <c r="E598" s="155"/>
      <c r="G598" s="154"/>
      <c r="H598" s="155"/>
    </row>
    <row r="599" spans="1:8" outlineLevel="1" x14ac:dyDescent="0.15">
      <c r="A599" s="156" t="s">
        <v>10</v>
      </c>
      <c r="B599" s="153"/>
      <c r="C599" s="152"/>
      <c r="D599" s="154"/>
      <c r="E599" s="155"/>
      <c r="G599" s="154"/>
      <c r="H599" s="155"/>
    </row>
    <row r="600" spans="1:8" outlineLevel="1" x14ac:dyDescent="0.15">
      <c r="A600" s="157" t="s">
        <v>11</v>
      </c>
      <c r="B600" s="153"/>
      <c r="C600" s="152"/>
      <c r="D600" s="154"/>
      <c r="E600" s="155"/>
      <c r="G600" s="154"/>
      <c r="H600" s="155"/>
    </row>
    <row r="601" spans="1:8" outlineLevel="1" x14ac:dyDescent="0.15">
      <c r="A601" s="157" t="s">
        <v>12</v>
      </c>
      <c r="B601" s="153"/>
      <c r="C601" s="152"/>
      <c r="D601" s="154"/>
      <c r="E601" s="155"/>
      <c r="G601" s="154"/>
      <c r="H601" s="155"/>
    </row>
    <row r="602" spans="1:8" outlineLevel="1" x14ac:dyDescent="0.15">
      <c r="A602" s="157" t="s">
        <v>13</v>
      </c>
      <c r="B602" s="153"/>
      <c r="C602" s="152"/>
      <c r="D602" s="154"/>
      <c r="E602" s="155"/>
      <c r="G602" s="154"/>
      <c r="H602" s="155"/>
    </row>
    <row r="603" spans="1:8" outlineLevel="1" x14ac:dyDescent="0.15">
      <c r="A603" s="158" t="s">
        <v>14</v>
      </c>
      <c r="B603" s="153"/>
      <c r="C603" s="152"/>
      <c r="D603" s="154"/>
      <c r="E603" s="155"/>
      <c r="G603" s="154"/>
      <c r="H603" s="155"/>
    </row>
    <row r="604" spans="1:8" outlineLevel="1" x14ac:dyDescent="0.15">
      <c r="A604" s="158" t="s">
        <v>15</v>
      </c>
      <c r="B604" s="153"/>
      <c r="C604" s="152"/>
      <c r="D604" s="154"/>
      <c r="E604" s="155"/>
      <c r="G604" s="154"/>
      <c r="H604" s="155"/>
    </row>
    <row r="605" spans="1:8" outlineLevel="1" x14ac:dyDescent="0.15">
      <c r="A605" s="158" t="s">
        <v>16</v>
      </c>
      <c r="B605" s="153"/>
      <c r="C605" s="152"/>
      <c r="D605" s="154"/>
      <c r="E605" s="155"/>
      <c r="G605" s="154"/>
      <c r="H605" s="155"/>
    </row>
    <row r="606" spans="1:8" outlineLevel="1" x14ac:dyDescent="0.15">
      <c r="A606" s="157" t="s">
        <v>17</v>
      </c>
      <c r="B606" s="153"/>
      <c r="C606" s="152"/>
      <c r="D606" s="154"/>
      <c r="E606" s="155"/>
      <c r="G606" s="154"/>
      <c r="H606" s="155"/>
    </row>
    <row r="607" spans="1:8" outlineLevel="1" x14ac:dyDescent="0.15">
      <c r="A607" s="157" t="s">
        <v>18</v>
      </c>
      <c r="B607" s="153"/>
      <c r="C607" s="152"/>
      <c r="D607" s="154"/>
      <c r="E607" s="155"/>
      <c r="G607" s="154"/>
      <c r="H607" s="155"/>
    </row>
    <row r="608" spans="1:8" outlineLevel="1" x14ac:dyDescent="0.15">
      <c r="A608" s="159" t="s">
        <v>19</v>
      </c>
      <c r="B608" s="153"/>
      <c r="C608" s="152"/>
      <c r="D608" s="154"/>
      <c r="E608" s="155"/>
      <c r="G608" s="154"/>
      <c r="H608" s="155"/>
    </row>
    <row r="609" spans="1:8" outlineLevel="1" x14ac:dyDescent="0.15">
      <c r="A609" s="160" t="s">
        <v>20</v>
      </c>
      <c r="B609" s="162"/>
      <c r="C609" s="161"/>
      <c r="D609" s="163"/>
      <c r="E609" s="144"/>
      <c r="G609" s="163"/>
      <c r="H609" s="144"/>
    </row>
  </sheetData>
  <protectedRanges>
    <protectedRange sqref="H426:H427 B426:D427" name="Plage2"/>
    <protectedRange sqref="H430:H438 B430:D438" name="Plage2_3"/>
    <protectedRange sqref="B335:D335" name="Plage1_13_1"/>
    <protectedRange sqref="G426:G427" name="Plage2_1"/>
    <protectedRange sqref="G430:G438" name="Plage2_3_1"/>
    <protectedRange sqref="G335" name="Plage1_13_1_1"/>
  </protectedRanges>
  <autoFilter ref="A1:AL490"/>
  <printOptions horizontalCentered="1"/>
  <pageMargins left="0.196850393700787" right="7.8740157480315001E-2" top="7.8740157480315001E-2" bottom="7.8740157480315001E-2" header="7.8740157480315001E-2" footer="7.8740157480315001E-2"/>
  <pageSetup paperSize="8" scale="75" fitToHeight="0" orientation="portrait" r:id="rId1"/>
  <headerFooter alignWithMargins="0"/>
  <rowBreaks count="5" manualBreakCount="5">
    <brk id="90" max="4" man="1"/>
    <brk id="170" max="4" man="1"/>
    <brk id="251" max="4" man="1"/>
    <brk id="339" max="4" man="1"/>
    <brk id="426" max="4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Mensuel July 2018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 Motoc</dc:creator>
  <cp:lastModifiedBy>Utilisateur de Microsoft Office</cp:lastModifiedBy>
  <dcterms:created xsi:type="dcterms:W3CDTF">2018-08-07T13:10:29Z</dcterms:created>
  <dcterms:modified xsi:type="dcterms:W3CDTF">2018-08-22T17:12:29Z</dcterms:modified>
</cp:coreProperties>
</file>