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80" windowWidth="24570" windowHeight="8625"/>
  </bookViews>
  <sheets>
    <sheet name="Accueil" sheetId="2" r:id="rId1"/>
    <sheet name="BD" sheetId="1" r:id="rId2"/>
    <sheet name="SYNTHESE" sheetId="6" r:id="rId3"/>
    <sheet name="LETTRE 1" sheetId="5" r:id="rId4"/>
    <sheet name="LETTRE 2" sheetId="4" r:id="rId5"/>
    <sheet name="LETTRE 3" sheetId="3" r:id="rId6"/>
  </sheets>
  <functionGroups builtInGroupCount="17"/>
  <definedNames>
    <definedName name="ListeNom" localSheetId="3">OFFSET(BD!#REF!,1,0,COUNTA(BD!#REF!)-1,1)</definedName>
    <definedName name="ListeNom" localSheetId="4">OFFSET(BD!#REF!,1,0,COUNTA(BD!#REF!)-1,1)</definedName>
    <definedName name="ListeNom">OFFSET(BD!#REF!,1,0,COUNTA(BD!#REF!)-1,1)</definedName>
    <definedName name="_xlnm.Print_Area" localSheetId="3">'LETTRE 1'!$A$1:$G$50</definedName>
    <definedName name="_xlnm.Print_Area" localSheetId="4">'LETTRE 2'!$A$1:$G$50</definedName>
    <definedName name="_xlnm.Print_Area" localSheetId="5">'LETTRE 3'!$A$1:$G$50</definedName>
  </definedNames>
  <calcPr calcId="145621"/>
</workbook>
</file>

<file path=xl/calcChain.xml><?xml version="1.0" encoding="utf-8"?>
<calcChain xmlns="http://schemas.openxmlformats.org/spreadsheetml/2006/main">
  <c r="D49" i="6" l="1"/>
  <c r="D48" i="6"/>
  <c r="D47" i="6"/>
  <c r="D46" i="6"/>
  <c r="D45" i="6"/>
  <c r="D44" i="6"/>
  <c r="D43" i="6"/>
  <c r="D42" i="6"/>
  <c r="D50" i="6"/>
  <c r="D41" i="6"/>
  <c r="C49" i="6"/>
  <c r="C48" i="6"/>
  <c r="C47" i="6"/>
  <c r="C46" i="6"/>
  <c r="C45" i="6"/>
  <c r="C44" i="6"/>
  <c r="C43" i="6"/>
  <c r="C42" i="6"/>
  <c r="C41" i="6"/>
  <c r="B49" i="6"/>
  <c r="B48" i="6"/>
  <c r="B47" i="6"/>
  <c r="B46" i="6"/>
  <c r="B45" i="6"/>
  <c r="B44" i="6"/>
  <c r="B43" i="6"/>
  <c r="B42" i="6"/>
  <c r="B41" i="6"/>
  <c r="D37" i="6"/>
  <c r="D36" i="6"/>
  <c r="D35" i="6"/>
  <c r="D34" i="6"/>
  <c r="D33" i="6"/>
  <c r="D32" i="6"/>
  <c r="D31" i="6"/>
  <c r="D30" i="6"/>
  <c r="D29" i="6"/>
  <c r="C25" i="6"/>
  <c r="C24" i="6"/>
  <c r="C23" i="6"/>
  <c r="C22" i="6"/>
  <c r="C21" i="6"/>
  <c r="C20" i="6"/>
  <c r="C19" i="6"/>
  <c r="C18" i="6"/>
  <c r="C17" i="6"/>
  <c r="D25" i="6"/>
  <c r="D24" i="6"/>
  <c r="D23" i="6"/>
  <c r="D22" i="6"/>
  <c r="D21" i="6"/>
  <c r="D20" i="6"/>
  <c r="D19" i="6"/>
  <c r="D18" i="6"/>
  <c r="D17" i="6"/>
  <c r="C29" i="6"/>
  <c r="B37" i="6"/>
  <c r="B36" i="6"/>
  <c r="B35" i="6"/>
  <c r="B34" i="6"/>
  <c r="B33" i="6"/>
  <c r="B32" i="6"/>
  <c r="B31" i="6"/>
  <c r="B30" i="6"/>
  <c r="B29" i="6"/>
  <c r="C13" i="6"/>
  <c r="C12" i="6"/>
  <c r="C11" i="6"/>
  <c r="C10" i="6"/>
  <c r="C9" i="6"/>
  <c r="C8" i="6"/>
  <c r="C7" i="6"/>
  <c r="C6" i="6"/>
  <c r="C5" i="6"/>
  <c r="B13" i="6"/>
  <c r="B12" i="6"/>
  <c r="B11" i="6"/>
  <c r="B10" i="6"/>
  <c r="B9" i="6"/>
  <c r="B8" i="6"/>
  <c r="B7" i="6"/>
  <c r="B6" i="6"/>
  <c r="B5" i="6"/>
  <c r="C37" i="6"/>
  <c r="C36" i="6"/>
  <c r="C35" i="6"/>
  <c r="C34" i="6"/>
  <c r="C33" i="6"/>
  <c r="C32" i="6"/>
  <c r="C31" i="6"/>
  <c r="C30" i="6"/>
  <c r="B25" i="6"/>
  <c r="B24" i="6"/>
  <c r="B23" i="6"/>
  <c r="B22" i="6"/>
  <c r="B21" i="6"/>
  <c r="B20" i="6"/>
  <c r="B19" i="6"/>
  <c r="B18" i="6"/>
  <c r="B17" i="6"/>
  <c r="E26" i="5"/>
  <c r="F13" i="5"/>
  <c r="E26" i="4"/>
  <c r="F13" i="4"/>
  <c r="E26" i="3"/>
  <c r="F13" i="3"/>
  <c r="B50" i="6" l="1"/>
  <c r="B38" i="6"/>
  <c r="D12" i="6"/>
  <c r="D8" i="6"/>
  <c r="D6" i="6"/>
  <c r="D11" i="6"/>
  <c r="D9" i="6"/>
  <c r="D13" i="6"/>
  <c r="D10" i="6"/>
  <c r="C38" i="6"/>
  <c r="C50" i="6"/>
  <c r="D5" i="6"/>
  <c r="D7" i="6"/>
  <c r="D38" i="6"/>
  <c r="D26" i="6"/>
  <c r="C26" i="6"/>
  <c r="B26" i="6"/>
  <c r="C14" i="6"/>
  <c r="B14" i="6"/>
  <c r="A1" i="2"/>
  <c r="D14" i="6" l="1"/>
</calcChain>
</file>

<file path=xl/sharedStrings.xml><?xml version="1.0" encoding="utf-8"?>
<sst xmlns="http://schemas.openxmlformats.org/spreadsheetml/2006/main" count="127" uniqueCount="69">
  <si>
    <t>Famille</t>
  </si>
  <si>
    <t>Enfant</t>
  </si>
  <si>
    <t>Struture</t>
  </si>
  <si>
    <t>Montant</t>
  </si>
  <si>
    <t>Mail</t>
  </si>
  <si>
    <t>Téléphone</t>
  </si>
  <si>
    <t>Contentieux</t>
  </si>
  <si>
    <t>Cloturé</t>
  </si>
  <si>
    <t>Commentaires</t>
  </si>
  <si>
    <t>BLA BLA BLA</t>
  </si>
  <si>
    <t>Période</t>
  </si>
  <si>
    <t>N° facture</t>
  </si>
  <si>
    <t>NON</t>
  </si>
  <si>
    <t>Adresse</t>
  </si>
  <si>
    <t>Complément</t>
  </si>
  <si>
    <t>C.P. Ville</t>
  </si>
  <si>
    <t>CAROTTE</t>
  </si>
  <si>
    <t>ENDIVE</t>
  </si>
  <si>
    <t>ecole@hotmail.fr</t>
  </si>
  <si>
    <t>00 00 00 00 00</t>
  </si>
  <si>
    <t>oui oui</t>
  </si>
  <si>
    <t>non non</t>
  </si>
  <si>
    <t>Marseille le,</t>
  </si>
  <si>
    <t>Madame, Monsieur,</t>
  </si>
  <si>
    <t xml:space="preserve">Madame, </t>
  </si>
  <si>
    <t>Monsieur,</t>
  </si>
  <si>
    <t>Objet : première relance</t>
  </si>
  <si>
    <t>Objet : lettre recommandée de mise en demeure avec AR</t>
  </si>
  <si>
    <t>Nous contatons avec regret qu'en dépit de nos relances, vous n'avez toujours pas procédé au règlement de ou des facture(s) suivante(s) :</t>
  </si>
  <si>
    <t>règlement des factures suivantes :</t>
  </si>
  <si>
    <t>N° de la facture</t>
  </si>
  <si>
    <t>TOTAL RESTANT DU</t>
  </si>
  <si>
    <t>Nous vous prions de croire, ----- ,à l'assurance de nos sentiments les meilleurs.</t>
  </si>
  <si>
    <r>
      <rPr>
        <sz val="11"/>
        <rFont val="Wingdings"/>
        <charset val="2"/>
      </rPr>
      <t>(</t>
    </r>
    <r>
      <rPr>
        <sz val="11"/>
        <rFont val="Calibri"/>
        <family val="2"/>
      </rPr>
      <t xml:space="preserve"> : 00 00 00 00 00</t>
    </r>
  </si>
  <si>
    <t xml:space="preserve">Dans ces conditions, nous vous prions de bien vouloir considérer la présente comme une mise en </t>
  </si>
  <si>
    <t xml:space="preserve"> en demeure de nous régler ladite somme sous huitaine à réception de celle-ci.</t>
  </si>
  <si>
    <t>Sans nouvelles de votre part dans les délais impartis, nous serons contraints de transmettre votre</t>
  </si>
  <si>
    <t>dossier à notre service contentieux et procéder à votre radiation définitive.</t>
  </si>
  <si>
    <t>Dans le cas ou votre règlement nous aurait été adressé entre temps, nous vous demandons de ne pas</t>
  </si>
  <si>
    <t xml:space="preserve"> tenir compte de ce courrier.</t>
  </si>
  <si>
    <t>Date de la dernière utilisation du fichier : vendredi 5 octobre 2018 à 10:35</t>
  </si>
  <si>
    <t>72000</t>
  </si>
  <si>
    <t>4444</t>
  </si>
  <si>
    <t>30/09/2018</t>
  </si>
  <si>
    <t>200</t>
  </si>
  <si>
    <t>A défaut, notre service contentieux se chargera d'en obtenir le recouvrement par voie de justice.</t>
  </si>
  <si>
    <t>Nous vous rappelons que le présent courrier fait courir les intérêts légaux et conventioonnels que la</t>
  </si>
  <si>
    <t>loi et les tribunaux attachent aux mises en demeure (Code civil article 1139°.</t>
  </si>
  <si>
    <t xml:space="preserve">Sauf erreur ou omission de notre part, le paiement de la facture pour </t>
  </si>
  <si>
    <t>ne nous est pas parvenu :</t>
  </si>
  <si>
    <t>Nous pensons qu'il s'agit d'un oubli et nous vous  prions de bien vouloir procéder au règlement dans</t>
  </si>
  <si>
    <t>les meilleurs délais.</t>
  </si>
  <si>
    <t xml:space="preserve">Si par ailleurs, vous venez d'effectuer votre paiement avant la réception de la présente, nous vous </t>
  </si>
  <si>
    <t>saurions gré de ne pas en tenir compte.</t>
  </si>
  <si>
    <t>SYNTHESE DES IMPAYES</t>
  </si>
  <si>
    <t>STRUCTURE</t>
  </si>
  <si>
    <t>MONTANT</t>
  </si>
  <si>
    <t>REGLER</t>
  </si>
  <si>
    <t>RESTE DU</t>
  </si>
  <si>
    <t>TOTAL</t>
  </si>
  <si>
    <t>CONTENTIEUX</t>
  </si>
  <si>
    <t>CLOTURER</t>
  </si>
  <si>
    <t>EN COURS</t>
  </si>
  <si>
    <t>PERTES</t>
  </si>
  <si>
    <t>Perte</t>
  </si>
  <si>
    <t>AUTRE REGLEMENT</t>
  </si>
  <si>
    <t>VIREMENT</t>
  </si>
  <si>
    <t>Autre règlement</t>
  </si>
  <si>
    <t>SEPA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</si>
</sst>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[$-40C]d\ mmmm\ yyyy;@"/>
    <numFmt numFmtId="166" formatCode="#,##0.00\ &quot;€&quot;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9" tint="-0.249977111117893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theme="3" tint="-0.249977111117893"/>
      <name val="Arial"/>
      <family val="2"/>
    </font>
    <font>
      <b/>
      <sz val="14"/>
      <color theme="3" tint="-0.249977111117893"/>
      <name val="Arial"/>
      <family val="2"/>
    </font>
    <font>
      <sz val="11"/>
      <name val="Calibri"/>
      <family val="2"/>
    </font>
    <font>
      <sz val="11"/>
      <name val="Wingdings"/>
      <charset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4"/>
      <name val="Calibri"/>
      <family val="2"/>
      <scheme val="minor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0" fontId="8" fillId="0" borderId="0" applyNumberFormat="0" applyFill="0" applyBorder="0" applyAlignment="0" applyProtection="0"/>
    <xf numFmtId="0" fontId="7" fillId="0" borderId="0"/>
    <xf numFmtId="0" fontId="4" fillId="0" borderId="0"/>
    <xf numFmtId="0" fontId="7" fillId="0" borderId="0"/>
    <xf numFmtId="9" fontId="7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  <xf numFmtId="0" fontId="16" fillId="0" borderId="0" applyNumberFormat="0" applyFill="0" applyBorder="0" applyAlignment="0" applyProtection="0"/>
  </cellStyleXfs>
  <cellXfs count="88">
    <xf numFmtId="0" fontId="0" fillId="0" borderId="0" xfId="0"/>
    <xf numFmtId="0" fontId="5" fillId="0" borderId="0" xfId="0" applyFont="1"/>
    <xf numFmtId="0" fontId="5" fillId="2" borderId="0" xfId="0" applyFont="1" applyFill="1"/>
    <xf numFmtId="14" fontId="5" fillId="2" borderId="0" xfId="0" applyNumberFormat="1" applyFont="1" applyFill="1"/>
    <xf numFmtId="0" fontId="9" fillId="0" borderId="0" xfId="0" applyFont="1"/>
    <xf numFmtId="0" fontId="8" fillId="2" borderId="0" xfId="1" applyFill="1"/>
    <xf numFmtId="0" fontId="15" fillId="0" borderId="0" xfId="0" applyFont="1"/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4" fontId="14" fillId="0" borderId="0" xfId="0" applyNumberFormat="1" applyFont="1" applyAlignment="1">
      <alignment horizontal="left"/>
    </xf>
    <xf numFmtId="0" fontId="14" fillId="0" borderId="0" xfId="0" applyFont="1" applyAlignment="1">
      <alignment horizontal="left"/>
    </xf>
    <xf numFmtId="14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left"/>
    </xf>
    <xf numFmtId="4" fontId="13" fillId="0" borderId="0" xfId="0" applyNumberFormat="1" applyFont="1" applyAlignment="1">
      <alignment horizontal="center" vertical="center"/>
    </xf>
    <xf numFmtId="4" fontId="15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49" fontId="13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left"/>
    </xf>
    <xf numFmtId="17" fontId="13" fillId="0" borderId="0" xfId="0" applyNumberFormat="1" applyFont="1" applyAlignment="1">
      <alignment horizontal="center" vertical="center"/>
    </xf>
    <xf numFmtId="17" fontId="15" fillId="0" borderId="0" xfId="0" applyNumberFormat="1" applyFont="1" applyAlignment="1">
      <alignment horizontal="center"/>
    </xf>
    <xf numFmtId="0" fontId="5" fillId="3" borderId="0" xfId="0" applyFont="1" applyFill="1"/>
    <xf numFmtId="14" fontId="5" fillId="3" borderId="0" xfId="0" applyNumberFormat="1" applyFont="1" applyFill="1"/>
    <xf numFmtId="0" fontId="6" fillId="3" borderId="0" xfId="0" applyFont="1" applyFill="1"/>
    <xf numFmtId="0" fontId="8" fillId="3" borderId="0" xfId="1" applyFill="1"/>
    <xf numFmtId="14" fontId="10" fillId="3" borderId="0" xfId="0" applyNumberFormat="1" applyFont="1" applyFill="1" applyAlignment="1">
      <alignment horizontal="center" vertical="center"/>
    </xf>
    <xf numFmtId="0" fontId="9" fillId="3" borderId="0" xfId="0" applyFont="1" applyFill="1"/>
    <xf numFmtId="0" fontId="12" fillId="3" borderId="0" xfId="0" applyFont="1" applyFill="1" applyAlignment="1">
      <alignment horizontal="centerContinuous" vertical="center"/>
    </xf>
    <xf numFmtId="0" fontId="11" fillId="3" borderId="0" xfId="0" applyFont="1" applyFill="1"/>
    <xf numFmtId="14" fontId="17" fillId="3" borderId="0" xfId="0" applyNumberFormat="1" applyFont="1" applyFill="1" applyAlignment="1">
      <alignment horizontal="center" vertical="top"/>
    </xf>
    <xf numFmtId="0" fontId="18" fillId="3" borderId="0" xfId="0" applyFont="1" applyFill="1" applyAlignment="1">
      <alignment horizontal="centerContinuous" vertical="center"/>
    </xf>
    <xf numFmtId="0" fontId="19" fillId="3" borderId="0" xfId="0" applyFont="1" applyFill="1" applyAlignment="1">
      <alignment horizontal="centerContinuous" vertical="center"/>
    </xf>
    <xf numFmtId="14" fontId="19" fillId="3" borderId="0" xfId="0" applyNumberFormat="1" applyFont="1" applyFill="1" applyAlignment="1">
      <alignment horizontal="centerContinuous" vertical="center"/>
    </xf>
    <xf numFmtId="49" fontId="15" fillId="0" borderId="0" xfId="0" applyNumberFormat="1" applyFont="1" applyAlignment="1">
      <alignment horizontal="center" vertical="center"/>
    </xf>
    <xf numFmtId="49" fontId="15" fillId="0" borderId="0" xfId="0" applyNumberFormat="1" applyFont="1" applyAlignment="1">
      <alignment horizontal="left" vertical="center"/>
    </xf>
    <xf numFmtId="164" fontId="15" fillId="0" borderId="0" xfId="0" applyNumberFormat="1" applyFont="1" applyAlignment="1">
      <alignment horizontal="left" vertical="center"/>
    </xf>
    <xf numFmtId="14" fontId="15" fillId="0" borderId="0" xfId="0" applyNumberFormat="1" applyFont="1" applyAlignment="1">
      <alignment horizontal="center" vertical="center"/>
    </xf>
    <xf numFmtId="0" fontId="20" fillId="0" borderId="0" xfId="0" applyFont="1" applyAlignment="1">
      <alignment vertical="center"/>
    </xf>
    <xf numFmtId="0" fontId="13" fillId="0" borderId="0" xfId="0" applyFont="1"/>
    <xf numFmtId="0" fontId="13" fillId="0" borderId="0" xfId="0" applyFont="1" applyAlignment="1">
      <alignment horizontal="left" vertical="center"/>
    </xf>
    <xf numFmtId="165" fontId="13" fillId="0" borderId="0" xfId="0" applyNumberFormat="1" applyFont="1" applyAlignment="1">
      <alignment horizontal="left" vertic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left"/>
    </xf>
    <xf numFmtId="0" fontId="13" fillId="0" borderId="0" xfId="0" applyFont="1" applyAlignment="1">
      <alignment horizontal="left" vertical="center" wrapText="1"/>
    </xf>
    <xf numFmtId="0" fontId="24" fillId="0" borderId="0" xfId="0" applyFont="1" applyAlignment="1">
      <alignment vertical="center"/>
    </xf>
    <xf numFmtId="0" fontId="24" fillId="0" borderId="0" xfId="0" applyFont="1" applyAlignment="1">
      <alignment horizontal="center" vertical="center"/>
    </xf>
    <xf numFmtId="0" fontId="0" fillId="0" borderId="2" xfId="0" applyBorder="1" applyAlignment="1">
      <alignment horizontal="left" vertical="center"/>
    </xf>
    <xf numFmtId="4" fontId="0" fillId="0" borderId="2" xfId="0" applyNumberForma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4" fontId="23" fillId="0" borderId="4" xfId="0" applyNumberFormat="1" applyFont="1" applyBorder="1" applyAlignment="1">
      <alignment horizontal="center" vertical="center"/>
    </xf>
    <xf numFmtId="4" fontId="23" fillId="0" borderId="5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4" fontId="0" fillId="0" borderId="12" xfId="0" applyNumberForma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4" fontId="0" fillId="0" borderId="11" xfId="0" applyNumberForma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23" fillId="0" borderId="4" xfId="0" applyNumberFormat="1" applyFont="1" applyBorder="1" applyAlignment="1">
      <alignment horizontal="center" vertical="center"/>
    </xf>
    <xf numFmtId="3" fontId="23" fillId="0" borderId="5" xfId="0" applyNumberFormat="1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4" fontId="25" fillId="0" borderId="4" xfId="0" applyNumberFormat="1" applyFont="1" applyBorder="1" applyAlignment="1">
      <alignment horizontal="center" vertical="center"/>
    </xf>
    <xf numFmtId="4" fontId="25" fillId="0" borderId="2" xfId="0" applyNumberFormat="1" applyFont="1" applyBorder="1" applyAlignment="1">
      <alignment horizontal="center" vertical="center"/>
    </xf>
    <xf numFmtId="4" fontId="25" fillId="0" borderId="11" xfId="0" applyNumberFormat="1" applyFont="1" applyBorder="1" applyAlignment="1">
      <alignment horizontal="center" vertical="center"/>
    </xf>
    <xf numFmtId="4" fontId="25" fillId="0" borderId="12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 wrapText="1"/>
    </xf>
    <xf numFmtId="0" fontId="13" fillId="0" borderId="0" xfId="0" applyFont="1" applyAlignment="1">
      <alignment horizontal="right" vertical="center" wrapText="1"/>
    </xf>
    <xf numFmtId="0" fontId="2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17" fontId="13" fillId="0" borderId="9" xfId="0" applyNumberFormat="1" applyFont="1" applyBorder="1" applyAlignment="1">
      <alignment horizontal="center" vertical="center"/>
    </xf>
    <xf numFmtId="17" fontId="13" fillId="0" borderId="10" xfId="0" applyNumberFormat="1" applyFon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/>
    </xf>
    <xf numFmtId="4" fontId="13" fillId="0" borderId="1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left" vertical="center"/>
    </xf>
    <xf numFmtId="17" fontId="13" fillId="0" borderId="2" xfId="0" applyNumberFormat="1" applyFont="1" applyBorder="1" applyAlignment="1">
      <alignment horizontal="center" vertical="center"/>
    </xf>
    <xf numFmtId="4" fontId="13" fillId="0" borderId="2" xfId="0" applyNumberFormat="1" applyFont="1" applyBorder="1" applyAlignment="1">
      <alignment horizontal="center" vertical="center"/>
    </xf>
    <xf numFmtId="0" fontId="22" fillId="0" borderId="6" xfId="0" applyFont="1" applyBorder="1" applyAlignment="1">
      <alignment horizontal="center"/>
    </xf>
    <xf numFmtId="0" fontId="22" fillId="0" borderId="8" xfId="0" applyFont="1" applyBorder="1" applyAlignment="1">
      <alignment horizontal="center"/>
    </xf>
    <xf numFmtId="0" fontId="22" fillId="0" borderId="7" xfId="0" applyFont="1" applyBorder="1" applyAlignment="1">
      <alignment horizontal="center"/>
    </xf>
    <xf numFmtId="166" fontId="22" fillId="0" borderId="4" xfId="0" applyNumberFormat="1" applyFont="1" applyBorder="1" applyAlignment="1">
      <alignment horizontal="center"/>
    </xf>
    <xf numFmtId="166" fontId="22" fillId="0" borderId="5" xfId="0" applyNumberFormat="1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</cellXfs>
  <cellStyles count="10">
    <cellStyle name="Lien hypertexte" xfId="1" builtinId="8"/>
    <cellStyle name="Lien hypertexte 2" xfId="9"/>
    <cellStyle name="Normal" xfId="0" builtinId="0"/>
    <cellStyle name="Normal 2" xfId="2"/>
    <cellStyle name="Normal 2 2" xfId="3"/>
    <cellStyle name="Normal 3" xfId="4"/>
    <cellStyle name="Normal 4" xfId="6"/>
    <cellStyle name="Normal 5" xfId="7"/>
    <cellStyle name="Normal 6" xfId="8"/>
    <cellStyle name="Pourcentage 2" xfId="5"/>
  </cellStyles>
  <dxfs count="21"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4" formatCode="#,##0.00"/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2" formatCode="mmm\-yy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theme="5" tint="-0.24994659260841701"/>
      </font>
    </dxf>
    <dxf>
      <fill>
        <patternFill>
          <bgColor theme="6" tint="0.39994506668294322"/>
        </patternFill>
      </fill>
    </dxf>
    <dxf>
      <fill>
        <patternFill>
          <bgColor theme="4" tint="0.79998168889431442"/>
        </patternFill>
      </fill>
    </dxf>
  </dxfs>
  <tableStyles count="4" defaultTableStyle="TableStyleMedium9" defaultPivotStyle="PivotStyleLight16">
    <tableStyle name="Style de tableau 1" pivot="0" count="1">
      <tableStyleElement type="firstColumnStripe" dxfId="20"/>
    </tableStyle>
    <tableStyle name="Style de tableau 2" pivot="0" count="1">
      <tableStyleElement type="firstRowStripe" dxfId="19"/>
    </tableStyle>
    <tableStyle name="Style de tableau 3" pivot="0" count="0"/>
    <tableStyle name="Style de tableau 4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219075</xdr:colOff>
      <xdr:row>1</xdr:row>
      <xdr:rowOff>0</xdr:rowOff>
    </xdr:from>
    <xdr:to>
      <xdr:col>11</xdr:col>
      <xdr:colOff>66675</xdr:colOff>
      <xdr:row>1</xdr:row>
      <xdr:rowOff>5191125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3275" y="885825"/>
          <a:ext cx="5191125" cy="5191125"/>
        </a:xfrm>
        <a:prstGeom prst="rect">
          <a:avLst/>
        </a:prstGeom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57149</xdr:colOff>
      <xdr:row>6</xdr:row>
      <xdr:rowOff>152400</xdr:rowOff>
    </xdr:from>
    <xdr:to>
      <xdr:col>12</xdr:col>
      <xdr:colOff>47625</xdr:colOff>
      <xdr:row>9</xdr:row>
      <xdr:rowOff>38100</xdr:rowOff>
    </xdr:to>
    <xdr:sp macro="[0]!ENREGISTRER1" textlink="">
      <xdr:nvSpPr>
        <xdr:cNvPr id="2" name="Ruban vers le haut 1"/>
        <xdr:cNvSpPr/>
      </xdr:nvSpPr>
      <xdr:spPr>
        <a:xfrm>
          <a:off x="7667624" y="1295400"/>
          <a:ext cx="1514476" cy="457200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57149</xdr:colOff>
      <xdr:row>6</xdr:row>
      <xdr:rowOff>152400</xdr:rowOff>
    </xdr:from>
    <xdr:to>
      <xdr:col>12</xdr:col>
      <xdr:colOff>47625</xdr:colOff>
      <xdr:row>9</xdr:row>
      <xdr:rowOff>38100</xdr:rowOff>
    </xdr:to>
    <xdr:sp macro="[0]!ENREGISTRER2" textlink="">
      <xdr:nvSpPr>
        <xdr:cNvPr id="2" name="Ruban vers le haut 1"/>
        <xdr:cNvSpPr/>
      </xdr:nvSpPr>
      <xdr:spPr>
        <a:xfrm>
          <a:off x="7667624" y="1295400"/>
          <a:ext cx="1514476" cy="457200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57149</xdr:colOff>
      <xdr:row>6</xdr:row>
      <xdr:rowOff>152400</xdr:rowOff>
    </xdr:from>
    <xdr:to>
      <xdr:col>12</xdr:col>
      <xdr:colOff>47625</xdr:colOff>
      <xdr:row>9</xdr:row>
      <xdr:rowOff>38100</xdr:rowOff>
    </xdr:to>
    <xdr:sp macro="[0]!ENREGISTRER3" textlink="">
      <xdr:nvSpPr>
        <xdr:cNvPr id="6" name="Ruban vers le haut 5"/>
        <xdr:cNvSpPr/>
      </xdr:nvSpPr>
      <xdr:spPr>
        <a:xfrm>
          <a:off x="7667624" y="1295400"/>
          <a:ext cx="1514476" cy="457200"/>
        </a:xfrm>
        <a:prstGeom prst="ribbon2">
          <a:avLst/>
        </a:prstGeom>
        <a:solidFill>
          <a:schemeClr val="tx2">
            <a:lumMod val="40000"/>
            <a:lumOff val="60000"/>
          </a:schemeClr>
        </a:solidFill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7" name="Tableau1" displayName="Tableau1" ref="A1:P2" totalsRowShown="0" headerRowDxfId="17" dataDxfId="16">
  <autoFilter ref="A1:P2"/>
  <sortState ref="A2:AG5">
    <sortCondition ref="A2"/>
  </sortState>
  <tableColumns count="16">
    <tableColumn id="1" name="Famille" dataDxfId="15"/>
    <tableColumn id="2" name="Enfant" dataDxfId="14"/>
    <tableColumn id="3" name="Struture" dataDxfId="13"/>
    <tableColumn id="11" name="N° facture" dataDxfId="12"/>
    <tableColumn id="4" name="Période" dataDxfId="11"/>
    <tableColumn id="5" name="Montant" dataDxfId="10"/>
    <tableColumn id="6" name="Mail" dataDxfId="9"/>
    <tableColumn id="7" name="Téléphone" dataDxfId="8"/>
    <tableColumn id="12" name="Adresse" dataDxfId="7"/>
    <tableColumn id="13" name="Complément" dataDxfId="6"/>
    <tableColumn id="14" name="C.P. Ville" dataDxfId="5"/>
    <tableColumn id="16" name="Autre règlement" dataDxfId="4"/>
    <tableColumn id="8" name="Contentieux" dataDxfId="3"/>
    <tableColumn id="9" name="Cloturé" dataDxfId="2"/>
    <tableColumn id="15" name="Perte" dataDxfId="1"/>
    <tableColumn id="10" name="Commentaires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6"/>
  <sheetViews>
    <sheetView tabSelected="1" zoomScaleNormal="100" workbookViewId="0">
      <selection activeCell="N2" sqref="N2"/>
    </sheetView>
  </sheetViews>
  <sheetFormatPr baseColWidth="10" defaultRowHeight="12" x14ac:dyDescent="0.2"/>
  <cols>
    <col min="1" max="1" width="12.5703125" style="1" customWidth="1"/>
    <col min="2" max="9" width="11.42578125" style="1"/>
    <col min="10" max="10" width="13.140625" style="1" bestFit="1" customWidth="1"/>
    <col min="11" max="11" width="9.85546875" style="1" bestFit="1" customWidth="1"/>
    <col min="12" max="12" width="12.85546875" style="1" bestFit="1" customWidth="1"/>
    <col min="13" max="16384" width="11.42578125" style="1"/>
  </cols>
  <sheetData>
    <row r="1" spans="1:17" ht="69.95" customHeight="1" x14ac:dyDescent="0.2">
      <c r="A1" s="31">
        <f ca="1">TODAY()</f>
        <v>43379</v>
      </c>
      <c r="B1" s="23"/>
      <c r="C1" s="23"/>
      <c r="D1" s="23"/>
      <c r="E1" s="23"/>
      <c r="F1" s="23"/>
      <c r="G1" s="23"/>
      <c r="H1" s="24"/>
      <c r="I1" s="23"/>
      <c r="J1" s="25"/>
      <c r="K1" s="25"/>
      <c r="L1" s="25"/>
      <c r="M1" s="25"/>
      <c r="N1" s="25"/>
      <c r="O1" s="23"/>
      <c r="P1" s="23"/>
      <c r="Q1" s="23"/>
    </row>
    <row r="2" spans="1:17" ht="409.5" customHeight="1" x14ac:dyDescent="0.2">
      <c r="A2" s="23"/>
      <c r="B2" s="23"/>
      <c r="C2" s="26"/>
      <c r="D2" s="23"/>
      <c r="E2" s="23"/>
      <c r="F2" s="23"/>
      <c r="G2" s="23"/>
      <c r="H2" s="24"/>
      <c r="I2" s="23"/>
      <c r="J2" s="23"/>
      <c r="K2" s="23"/>
      <c r="L2" s="23"/>
      <c r="M2" s="23"/>
      <c r="N2" s="24"/>
      <c r="O2" s="24"/>
      <c r="P2" s="23"/>
      <c r="Q2" s="23"/>
    </row>
    <row r="3" spans="1:17" s="4" customFormat="1" ht="69.95" customHeight="1" x14ac:dyDescent="0.25">
      <c r="A3" s="27"/>
      <c r="B3" s="28"/>
      <c r="C3" s="28"/>
      <c r="D3" s="29"/>
      <c r="E3" s="32" t="s">
        <v>40</v>
      </c>
      <c r="F3" s="33"/>
      <c r="G3" s="33"/>
      <c r="H3" s="34"/>
      <c r="I3" s="33"/>
      <c r="J3" s="33"/>
      <c r="K3" s="33"/>
      <c r="L3" s="33"/>
      <c r="M3" s="30"/>
      <c r="N3" s="30"/>
      <c r="O3" s="28"/>
      <c r="P3" s="28"/>
      <c r="Q3" s="28"/>
    </row>
    <row r="4" spans="1:17" s="2" customFormat="1" x14ac:dyDescent="0.2">
      <c r="N4" s="3"/>
      <c r="O4" s="3"/>
    </row>
    <row r="5" spans="1:17" s="2" customFormat="1" ht="12.75" x14ac:dyDescent="0.2">
      <c r="P5" s="5"/>
    </row>
    <row r="6" spans="1:17" s="2" customFormat="1" ht="12.75" x14ac:dyDescent="0.2">
      <c r="L6" s="5"/>
      <c r="N6" s="5"/>
      <c r="O6" s="5"/>
    </row>
    <row r="7" spans="1:17" s="2" customFormat="1" ht="12.75" x14ac:dyDescent="0.2">
      <c r="N7" s="5"/>
    </row>
    <row r="8" spans="1:17" s="2" customFormat="1" x14ac:dyDescent="0.2"/>
    <row r="9" spans="1:17" s="2" customFormat="1" x14ac:dyDescent="0.2"/>
    <row r="10" spans="1:17" s="2" customFormat="1" ht="12.75" x14ac:dyDescent="0.2">
      <c r="L10" s="5"/>
      <c r="M10" s="5"/>
    </row>
    <row r="11" spans="1:17" s="2" customFormat="1" ht="12.75" x14ac:dyDescent="0.2">
      <c r="L11" s="5"/>
      <c r="M11" s="5"/>
    </row>
    <row r="12" spans="1:17" s="2" customFormat="1" x14ac:dyDescent="0.2"/>
    <row r="13" spans="1:17" s="2" customFormat="1" x14ac:dyDescent="0.2"/>
    <row r="14" spans="1:17" s="2" customFormat="1" x14ac:dyDescent="0.2"/>
    <row r="15" spans="1:17" s="2" customFormat="1" x14ac:dyDescent="0.2"/>
    <row r="16" spans="1:17" s="2" customFormat="1" x14ac:dyDescent="0.2"/>
    <row r="17" s="2" customFormat="1" x14ac:dyDescent="0.2"/>
    <row r="18" s="2" customFormat="1" x14ac:dyDescent="0.2"/>
    <row r="19" s="2" customFormat="1" x14ac:dyDescent="0.2"/>
    <row r="20" s="2" customFormat="1" x14ac:dyDescent="0.2"/>
    <row r="21" s="2" customFormat="1" x14ac:dyDescent="0.2"/>
    <row r="22" s="2" customFormat="1" x14ac:dyDescent="0.2"/>
    <row r="23" s="2" customFormat="1" x14ac:dyDescent="0.2"/>
    <row r="24" s="2" customFormat="1" x14ac:dyDescent="0.2"/>
    <row r="25" s="2" customFormat="1" x14ac:dyDescent="0.2"/>
    <row r="26" s="2" customFormat="1" x14ac:dyDescent="0.2"/>
    <row r="27" s="2" customFormat="1" x14ac:dyDescent="0.2"/>
    <row r="28" s="2" customFormat="1" x14ac:dyDescent="0.2"/>
    <row r="29" s="2" customFormat="1" x14ac:dyDescent="0.2"/>
    <row r="30" s="2" customFormat="1" x14ac:dyDescent="0.2"/>
    <row r="31" s="2" customFormat="1" x14ac:dyDescent="0.2"/>
    <row r="32" s="2" customFormat="1" x14ac:dyDescent="0.2"/>
    <row r="33" spans="14:16" s="2" customFormat="1" x14ac:dyDescent="0.2"/>
    <row r="34" spans="14:16" s="2" customFormat="1" x14ac:dyDescent="0.2"/>
    <row r="35" spans="14:16" s="2" customFormat="1" x14ac:dyDescent="0.2"/>
    <row r="36" spans="14:16" s="2" customFormat="1" x14ac:dyDescent="0.2"/>
    <row r="37" spans="14:16" s="2" customFormat="1" x14ac:dyDescent="0.2"/>
    <row r="38" spans="14:16" s="2" customFormat="1" x14ac:dyDescent="0.2"/>
    <row r="39" spans="14:16" s="2" customFormat="1" x14ac:dyDescent="0.2"/>
    <row r="40" spans="14:16" s="2" customFormat="1" x14ac:dyDescent="0.2"/>
    <row r="41" spans="14:16" s="2" customFormat="1" x14ac:dyDescent="0.2"/>
    <row r="42" spans="14:16" s="2" customFormat="1" x14ac:dyDescent="0.2"/>
    <row r="43" spans="14:16" s="2" customFormat="1" x14ac:dyDescent="0.2"/>
    <row r="44" spans="14:16" s="2" customFormat="1" ht="12.75" x14ac:dyDescent="0.2">
      <c r="N44" s="5"/>
      <c r="O44" s="5"/>
      <c r="P44" s="5"/>
    </row>
    <row r="45" spans="14:16" s="2" customFormat="1" x14ac:dyDescent="0.2"/>
    <row r="46" spans="14:16" s="2" customFormat="1" x14ac:dyDescent="0.2"/>
  </sheetData>
  <phoneticPr fontId="0" type="noConversion"/>
  <hyperlinks>
    <hyperlink ref="O6"/>
    <hyperlink ref="P5"/>
  </hyperlinks>
  <pageMargins left="0.78740157499999996" right="0.78740157499999996" top="0.984251969" bottom="0.984251969" header="0.4921259845" footer="0.4921259845"/>
  <pageSetup paperSize="9" scale="41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"/>
  <sheetViews>
    <sheetView zoomScaleNormal="100" zoomScaleSheetLayoutView="100" workbookViewId="0">
      <pane xSplit="1" topLeftCell="E1" activePane="topRight" state="frozen"/>
      <selection pane="topRight" activeCell="M2" sqref="M2"/>
    </sheetView>
  </sheetViews>
  <sheetFormatPr baseColWidth="10" defaultRowHeight="12.75" x14ac:dyDescent="0.2"/>
  <cols>
    <col min="1" max="2" width="15.7109375" style="14" customWidth="1"/>
    <col min="3" max="3" width="15.7109375" style="20" customWidth="1"/>
    <col min="4" max="4" width="15.7109375" style="35" customWidth="1"/>
    <col min="5" max="5" width="12.5703125" style="22" customWidth="1"/>
    <col min="6" max="6" width="11.42578125" style="16" customWidth="1"/>
    <col min="7" max="7" width="24" style="14" customWidth="1"/>
    <col min="8" max="9" width="13.28515625" style="18" customWidth="1"/>
    <col min="10" max="10" width="13.28515625" style="37" customWidth="1"/>
    <col min="11" max="12" width="13.28515625" style="36" customWidth="1"/>
    <col min="13" max="13" width="11.140625" style="8" customWidth="1"/>
    <col min="14" max="15" width="9.140625" style="13" customWidth="1"/>
    <col min="16" max="16" width="47.7109375" style="11" customWidth="1"/>
    <col min="17" max="16384" width="11.42578125" style="6"/>
  </cols>
  <sheetData>
    <row r="1" spans="1:16" s="7" customFormat="1" ht="15" x14ac:dyDescent="0.2">
      <c r="A1" s="9" t="s">
        <v>0</v>
      </c>
      <c r="B1" s="9" t="s">
        <v>1</v>
      </c>
      <c r="C1" s="19" t="s">
        <v>2</v>
      </c>
      <c r="D1" s="19" t="s">
        <v>11</v>
      </c>
      <c r="E1" s="21" t="s">
        <v>10</v>
      </c>
      <c r="F1" s="15" t="s">
        <v>3</v>
      </c>
      <c r="G1" s="9" t="s">
        <v>4</v>
      </c>
      <c r="H1" s="17" t="s">
        <v>5</v>
      </c>
      <c r="I1" s="17" t="s">
        <v>13</v>
      </c>
      <c r="J1" s="17" t="s">
        <v>14</v>
      </c>
      <c r="K1" s="19" t="s">
        <v>15</v>
      </c>
      <c r="L1" s="19" t="s">
        <v>67</v>
      </c>
      <c r="M1" s="9" t="s">
        <v>6</v>
      </c>
      <c r="N1" s="9" t="s">
        <v>7</v>
      </c>
      <c r="O1" s="9" t="s">
        <v>64</v>
      </c>
      <c r="P1" s="9" t="s">
        <v>8</v>
      </c>
    </row>
    <row r="2" spans="1:16" x14ac:dyDescent="0.2">
      <c r="A2" s="14" t="s">
        <v>16</v>
      </c>
      <c r="B2" s="14" t="s">
        <v>17</v>
      </c>
      <c r="C2" s="20">
        <v>3</v>
      </c>
      <c r="D2" s="35">
        <v>4444</v>
      </c>
      <c r="E2" s="22">
        <v>43373</v>
      </c>
      <c r="F2" s="16">
        <v>200</v>
      </c>
      <c r="G2" s="14" t="s">
        <v>18</v>
      </c>
      <c r="H2" s="18" t="s">
        <v>19</v>
      </c>
      <c r="I2" s="18" t="s">
        <v>20</v>
      </c>
      <c r="J2" s="37" t="s">
        <v>21</v>
      </c>
      <c r="K2" s="36">
        <v>72000</v>
      </c>
      <c r="L2" s="36" t="s">
        <v>67</v>
      </c>
      <c r="M2" s="12" t="s">
        <v>12</v>
      </c>
      <c r="N2" s="38" t="s">
        <v>12</v>
      </c>
      <c r="O2" s="38" t="s">
        <v>12</v>
      </c>
      <c r="P2" s="10" t="s">
        <v>9</v>
      </c>
    </row>
  </sheetData>
  <sortState ref="A2:P2">
    <sortCondition ref="A2"/>
  </sortState>
  <dataConsolidate/>
  <phoneticPr fontId="0" type="noConversion"/>
  <dataValidations count="1">
    <dataValidation type="list" allowBlank="1" showInputMessage="1" showErrorMessage="1" sqref="C2:D2">
      <formula1>$AC$3:$AC$10</formula1>
    </dataValidation>
  </dataValidations>
  <pageMargins left="0.19685039370078741" right="0.19685039370078741" top="0.98425196850393704" bottom="0.98425196850393704" header="0.51181102362204722" footer="0.51181102362204722"/>
  <pageSetup paperSize="8" scale="90" orientation="landscape" r:id="rId1"/>
  <headerFooter alignWithMargins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8" id="{6870DDDB-E4AD-4D77-8037-0F357EE91EBF}">
            <xm:f>Accueil!$A$1&gt;$M2</xm:f>
            <x14:dxf>
              <font>
                <b/>
                <i val="0"/>
                <color theme="5" tint="-0.24994659260841701"/>
              </font>
            </x14:dxf>
          </x14:cfRule>
          <xm:sqref>A2:P2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0"/>
  <sheetViews>
    <sheetView zoomScaleNormal="100" workbookViewId="0">
      <selection activeCell="G19" sqref="G19"/>
    </sheetView>
  </sheetViews>
  <sheetFormatPr baseColWidth="10" defaultRowHeight="12.75" x14ac:dyDescent="0.2"/>
  <cols>
    <col min="1" max="1" width="23" customWidth="1"/>
    <col min="2" max="4" width="20.7109375" customWidth="1"/>
  </cols>
  <sheetData>
    <row r="1" spans="1:7" ht="28.5" customHeight="1" x14ac:dyDescent="0.2">
      <c r="A1" s="68" t="s">
        <v>54</v>
      </c>
      <c r="B1" s="68"/>
      <c r="C1" s="68"/>
      <c r="D1" s="68"/>
      <c r="E1" s="46"/>
      <c r="F1" s="46"/>
      <c r="G1" s="46"/>
    </row>
    <row r="2" spans="1:7" ht="15.95" customHeight="1" x14ac:dyDescent="0.2">
      <c r="A2" s="47"/>
      <c r="B2" s="47"/>
      <c r="C2" s="47"/>
      <c r="D2" s="47"/>
      <c r="E2" s="46"/>
      <c r="F2" s="46"/>
      <c r="G2" s="46"/>
    </row>
    <row r="3" spans="1:7" ht="15.95" customHeight="1" x14ac:dyDescent="0.2">
      <c r="A3" s="47"/>
      <c r="B3" s="47"/>
      <c r="C3" s="47"/>
      <c r="D3" s="47"/>
      <c r="E3" s="46"/>
      <c r="F3" s="46"/>
      <c r="G3" s="46"/>
    </row>
    <row r="4" spans="1:7" ht="15.95" customHeight="1" x14ac:dyDescent="0.2">
      <c r="A4" s="57" t="s">
        <v>55</v>
      </c>
      <c r="B4" s="57" t="s">
        <v>56</v>
      </c>
      <c r="C4" s="57" t="s">
        <v>57</v>
      </c>
      <c r="D4" s="57" t="s">
        <v>58</v>
      </c>
    </row>
    <row r="5" spans="1:7" ht="15.95" customHeight="1" x14ac:dyDescent="0.2">
      <c r="A5" s="48">
        <v>1</v>
      </c>
      <c r="B5" s="49">
        <f>SUMIFS(Tableau1[Montant],Tableau1[Struture],"1",Tableau1[Autre règlement],"")</f>
        <v>0</v>
      </c>
      <c r="C5" s="49">
        <f>SUMIFS(Tableau1[Montant],Tableau1[Struture],"1",Tableau1[Cloturé],"OUI",Tableau1[Autre règlement],"")</f>
        <v>0</v>
      </c>
      <c r="D5" s="49">
        <f>B5-C5</f>
        <v>0</v>
      </c>
    </row>
    <row r="6" spans="1:7" ht="15.95" customHeight="1" x14ac:dyDescent="0.2">
      <c r="A6" s="55">
        <v>2</v>
      </c>
      <c r="B6" s="56">
        <f>SUMIFS(Tableau1[Montant],Tableau1[Struture],"2",Tableau1[Autre règlement],"")</f>
        <v>0</v>
      </c>
      <c r="C6" s="56">
        <f>SUMIFS(Tableau1[Montant],Tableau1[Struture],"2",Tableau1[Cloturé],"OUI",Tableau1[Autre règlement],"")</f>
        <v>0</v>
      </c>
      <c r="D6" s="56">
        <f t="shared" ref="D6:D13" si="0">B6-C6</f>
        <v>0</v>
      </c>
    </row>
    <row r="7" spans="1:7" ht="15.95" customHeight="1" x14ac:dyDescent="0.2">
      <c r="A7" s="55">
        <v>3</v>
      </c>
      <c r="B7" s="56">
        <f>SUMIFS(Tableau1[Montant],Tableau1[Struture],"3",Tableau1[Autre règlement],"")</f>
        <v>0</v>
      </c>
      <c r="C7" s="56">
        <f>SUMIFS(Tableau1[Montant],Tableau1[Struture],"3",Tableau1[Cloturé],"OUI",Tableau1[Autre règlement],"")</f>
        <v>0</v>
      </c>
      <c r="D7" s="56">
        <f t="shared" si="0"/>
        <v>0</v>
      </c>
    </row>
    <row r="8" spans="1:7" ht="15.95" customHeight="1" x14ac:dyDescent="0.2">
      <c r="A8" s="55">
        <v>4</v>
      </c>
      <c r="B8" s="56">
        <f>SUMIFS(Tableau1[Montant],Tableau1[Struture],"4",Tableau1[Autre règlement],"")</f>
        <v>0</v>
      </c>
      <c r="C8" s="56">
        <f>SUMIFS(Tableau1[Montant],Tableau1[Struture],"4",Tableau1[Cloturé],"OUI",Tableau1[Autre règlement],"")</f>
        <v>0</v>
      </c>
      <c r="D8" s="56">
        <f t="shared" si="0"/>
        <v>0</v>
      </c>
    </row>
    <row r="9" spans="1:7" ht="15.95" customHeight="1" x14ac:dyDescent="0.2">
      <c r="A9" s="55">
        <v>5</v>
      </c>
      <c r="B9" s="56">
        <f>SUMIFS(Tableau1[Montant],Tableau1[Struture],"5",Tableau1[Autre règlement],"")</f>
        <v>0</v>
      </c>
      <c r="C9" s="56">
        <f>SUMIFS(Tableau1[Montant],Tableau1[Struture],"5",Tableau1[Cloturé],"OUI",Tableau1[Autre règlement],"")</f>
        <v>0</v>
      </c>
      <c r="D9" s="56">
        <f t="shared" si="0"/>
        <v>0</v>
      </c>
    </row>
    <row r="10" spans="1:7" ht="15.95" customHeight="1" x14ac:dyDescent="0.2">
      <c r="A10" s="55">
        <v>6</v>
      </c>
      <c r="B10" s="56">
        <f>SUMIFS(Tableau1[Montant],Tableau1[Struture],"6",Tableau1[Autre règlement],"")</f>
        <v>0</v>
      </c>
      <c r="C10" s="56">
        <f>SUMIFS(Tableau1[Montant],Tableau1[Struture],"6",Tableau1[Cloturé],"OUI",Tableau1[Autre règlement],"")</f>
        <v>0</v>
      </c>
      <c r="D10" s="56">
        <f t="shared" si="0"/>
        <v>0</v>
      </c>
    </row>
    <row r="11" spans="1:7" ht="15.95" customHeight="1" x14ac:dyDescent="0.2">
      <c r="A11" s="55">
        <v>7</v>
      </c>
      <c r="B11" s="56">
        <f>SUMIFS(Tableau1[Montant],Tableau1[Struture],"7",Tableau1[Autre règlement],"")</f>
        <v>0</v>
      </c>
      <c r="C11" s="56">
        <f>SUMIFS(Tableau1[Montant],Tableau1[Struture],"7",Tableau1[Cloturé],"OUI",Tableau1[Autre règlement],"")</f>
        <v>0</v>
      </c>
      <c r="D11" s="56">
        <f t="shared" si="0"/>
        <v>0</v>
      </c>
    </row>
    <row r="12" spans="1:7" ht="15.95" customHeight="1" x14ac:dyDescent="0.2">
      <c r="A12" s="55">
        <v>8</v>
      </c>
      <c r="B12" s="56">
        <f>SUMIFS(Tableau1[Montant],Tableau1[Struture],"8",Tableau1[Autre règlement],"")</f>
        <v>0</v>
      </c>
      <c r="C12" s="56">
        <f>SUMIFS(Tableau1[Montant],Tableau1[Struture],"8",Tableau1[Cloturé],"OUI",Tableau1[Autre règlement],"")</f>
        <v>0</v>
      </c>
      <c r="D12" s="56">
        <f t="shared" si="0"/>
        <v>0</v>
      </c>
    </row>
    <row r="13" spans="1:7" ht="15.95" customHeight="1" thickBot="1" x14ac:dyDescent="0.25">
      <c r="A13" s="53">
        <v>9</v>
      </c>
      <c r="B13" s="54">
        <f>SUMIFS(Tableau1[Montant],Tableau1[Struture],"9",Tableau1[Autre règlement],"")</f>
        <v>0</v>
      </c>
      <c r="C13" s="54">
        <f>SUMIFS(Tableau1[Montant],Tableau1[Struture],"9",Tableau1[Cloturé],"OUI",Tableau1[Autre règlement],"")</f>
        <v>0</v>
      </c>
      <c r="D13" s="54">
        <f t="shared" si="0"/>
        <v>0</v>
      </c>
    </row>
    <row r="14" spans="1:7" ht="15.95" customHeight="1" thickBot="1" x14ac:dyDescent="0.25">
      <c r="A14" s="50" t="s">
        <v>59</v>
      </c>
      <c r="B14" s="51">
        <f>SUM(B5:B13)</f>
        <v>0</v>
      </c>
      <c r="C14" s="51">
        <f>SUM(C5:C13)</f>
        <v>0</v>
      </c>
      <c r="D14" s="52">
        <f>SUM(D5:D13)</f>
        <v>0</v>
      </c>
    </row>
    <row r="15" spans="1:7" ht="15.95" customHeight="1" x14ac:dyDescent="0.2"/>
    <row r="16" spans="1:7" ht="15.95" customHeight="1" x14ac:dyDescent="0.2">
      <c r="A16" s="57" t="s">
        <v>55</v>
      </c>
      <c r="B16" s="57" t="s">
        <v>60</v>
      </c>
      <c r="C16" s="57" t="s">
        <v>61</v>
      </c>
      <c r="D16" s="57" t="s">
        <v>62</v>
      </c>
    </row>
    <row r="17" spans="1:4" ht="15.95" customHeight="1" x14ac:dyDescent="0.2">
      <c r="A17" s="48">
        <v>1</v>
      </c>
      <c r="B17" s="58">
        <f>COUNTIFS(Tableau1[Struture],"1",Tableau1[Contentieux],"OUI")</f>
        <v>0</v>
      </c>
      <c r="C17" s="58">
        <f>COUNTIFS(Tableau1[Struture],"1",Tableau1[Contentieux],"OUI",Tableau1[Cloturé],"OUI")</f>
        <v>0</v>
      </c>
      <c r="D17" s="58">
        <f>COUNTIFS(Tableau1[Struture],"1",Tableau1[Contentieux],"OUI",Tableau1[Cloturé],"NON",Tableau1[Perte],"NON")</f>
        <v>0</v>
      </c>
    </row>
    <row r="18" spans="1:4" ht="15.95" customHeight="1" x14ac:dyDescent="0.2">
      <c r="A18" s="55">
        <v>2</v>
      </c>
      <c r="B18" s="59">
        <f>COUNTIFS(Tableau1[Struture],"2",Tableau1[Contentieux],"OUI")</f>
        <v>0</v>
      </c>
      <c r="C18" s="59">
        <f>COUNTIFS(Tableau1[Struture],"2",Tableau1[Contentieux],"OUI",Tableau1[Cloturé],"OUI")</f>
        <v>0</v>
      </c>
      <c r="D18" s="59">
        <f>COUNTIFS(Tableau1[Struture],"2",Tableau1[Contentieux],"OUI",Tableau1[Cloturé],"NON",Tableau1[Perte],"NON")</f>
        <v>0</v>
      </c>
    </row>
    <row r="19" spans="1:4" ht="15.95" customHeight="1" x14ac:dyDescent="0.2">
      <c r="A19" s="55">
        <v>3</v>
      </c>
      <c r="B19" s="59">
        <f>COUNTIFS(Tableau1[Struture],"3",Tableau1[Contentieux],"OUI")</f>
        <v>0</v>
      </c>
      <c r="C19" s="59">
        <f>COUNTIFS(Tableau1[Struture],"3",Tableau1[Contentieux],"OUI",Tableau1[Cloturé],"OUI")</f>
        <v>0</v>
      </c>
      <c r="D19" s="59">
        <f>COUNTIFS(Tableau1[Struture],"3",Tableau1[Contentieux],"OUI",Tableau1[Cloturé],"NON",Tableau1[Perte],"NON")</f>
        <v>0</v>
      </c>
    </row>
    <row r="20" spans="1:4" ht="15.95" customHeight="1" x14ac:dyDescent="0.2">
      <c r="A20" s="55">
        <v>4</v>
      </c>
      <c r="B20" s="59">
        <f>COUNTIFS(Tableau1[Struture],"4",Tableau1[Contentieux],"OUI")</f>
        <v>0</v>
      </c>
      <c r="C20" s="59">
        <f>COUNTIFS(Tableau1[Struture],"4",Tableau1[Contentieux],"OUI",Tableau1[Cloturé],"OUI")</f>
        <v>0</v>
      </c>
      <c r="D20" s="59">
        <f>COUNTIFS(Tableau1[Struture],"4",Tableau1[Contentieux],"OUI",Tableau1[Cloturé],"NON",Tableau1[Perte],"NON")</f>
        <v>0</v>
      </c>
    </row>
    <row r="21" spans="1:4" ht="15.95" customHeight="1" x14ac:dyDescent="0.2">
      <c r="A21" s="55">
        <v>5</v>
      </c>
      <c r="B21" s="59">
        <f>COUNTIFS(Tableau1[Struture],"5",Tableau1[Contentieux],"OUI")</f>
        <v>0</v>
      </c>
      <c r="C21" s="59">
        <f>COUNTIFS(Tableau1[Struture],"5",Tableau1[Contentieux],"OUI",Tableau1[Cloturé],"OUI")</f>
        <v>0</v>
      </c>
      <c r="D21" s="59">
        <f>COUNTIFS(Tableau1[Struture],"5",Tableau1[Contentieux],"OUI",Tableau1[Cloturé],"NON",Tableau1[Perte],"NON")</f>
        <v>0</v>
      </c>
    </row>
    <row r="22" spans="1:4" ht="15.95" customHeight="1" x14ac:dyDescent="0.2">
      <c r="A22" s="55">
        <v>6</v>
      </c>
      <c r="B22" s="59">
        <f>COUNTIFS(Tableau1[Struture],"6",Tableau1[Contentieux],"OUI")</f>
        <v>0</v>
      </c>
      <c r="C22" s="59">
        <f>COUNTIFS(Tableau1[Struture],"6",Tableau1[Contentieux],"OUI",Tableau1[Cloturé],"OUI")</f>
        <v>0</v>
      </c>
      <c r="D22" s="59">
        <f>COUNTIFS(Tableau1[Struture],"6",Tableau1[Contentieux],"OUI",Tableau1[Cloturé],"NON",Tableau1[Perte],"NON")</f>
        <v>0</v>
      </c>
    </row>
    <row r="23" spans="1:4" ht="15.95" customHeight="1" x14ac:dyDescent="0.2">
      <c r="A23" s="55">
        <v>7</v>
      </c>
      <c r="B23" s="59">
        <f>COUNTIFS(Tableau1[Struture],"7",Tableau1[Contentieux],"OUI")</f>
        <v>0</v>
      </c>
      <c r="C23" s="59">
        <f>COUNTIFS(Tableau1[Struture],"7",Tableau1[Contentieux],"OUI",Tableau1[Cloturé],"OUI")</f>
        <v>0</v>
      </c>
      <c r="D23" s="59">
        <f>COUNTIFS(Tableau1[Struture],"7",Tableau1[Contentieux],"OUI",Tableau1[Cloturé],"NON",Tableau1[Perte],"NON")</f>
        <v>0</v>
      </c>
    </row>
    <row r="24" spans="1:4" ht="15.95" customHeight="1" x14ac:dyDescent="0.2">
      <c r="A24" s="55">
        <v>8</v>
      </c>
      <c r="B24" s="59">
        <f>COUNTIFS(Tableau1[Struture],"8",Tableau1[Contentieux],"OUI")</f>
        <v>0</v>
      </c>
      <c r="C24" s="59">
        <f>COUNTIFS(Tableau1[Struture],"8",Tableau1[Contentieux],"OUI",Tableau1[Cloturé],"OUI")</f>
        <v>0</v>
      </c>
      <c r="D24" s="59">
        <f>COUNTIFS(Tableau1[Struture],"8",Tableau1[Contentieux],"OUI",Tableau1[Cloturé],"NON",Tableau1[Perte],"NON")</f>
        <v>0</v>
      </c>
    </row>
    <row r="25" spans="1:4" ht="15.95" customHeight="1" thickBot="1" x14ac:dyDescent="0.25">
      <c r="A25" s="53">
        <v>9</v>
      </c>
      <c r="B25" s="60">
        <f>COUNTIFS(Tableau1[Struture],"9",Tableau1[Contentieux],"OUI")</f>
        <v>0</v>
      </c>
      <c r="C25" s="60">
        <f>COUNTIFS(Tableau1[Struture],"9",Tableau1[Contentieux],"OUI",Tableau1[Cloturé],"OUI")</f>
        <v>0</v>
      </c>
      <c r="D25" s="60">
        <f>COUNTIFS(Tableau1[Struture],"9",Tableau1[Contentieux],"OUI",Tableau1[Cloturé],"NON",Tableau1[Perte],"NON")</f>
        <v>0</v>
      </c>
    </row>
    <row r="26" spans="1:4" ht="15.95" customHeight="1" thickBot="1" x14ac:dyDescent="0.25">
      <c r="A26" s="50" t="s">
        <v>59</v>
      </c>
      <c r="B26" s="61">
        <f>SUM(B17:B25)</f>
        <v>0</v>
      </c>
      <c r="C26" s="61">
        <f>SUM(C17:C25)</f>
        <v>0</v>
      </c>
      <c r="D26" s="62">
        <f>SUM(D17:D25)</f>
        <v>0</v>
      </c>
    </row>
    <row r="27" spans="1:4" ht="15.95" customHeight="1" x14ac:dyDescent="0.2"/>
    <row r="28" spans="1:4" ht="15.95" customHeight="1" x14ac:dyDescent="0.2">
      <c r="A28" s="57" t="s">
        <v>55</v>
      </c>
      <c r="B28" s="57" t="s">
        <v>65</v>
      </c>
      <c r="C28" s="57" t="s">
        <v>66</v>
      </c>
      <c r="D28" s="57" t="s">
        <v>62</v>
      </c>
    </row>
    <row r="29" spans="1:4" ht="15.95" customHeight="1" x14ac:dyDescent="0.2">
      <c r="A29" s="48">
        <v>1</v>
      </c>
      <c r="B29" s="58">
        <f>COUNTIFS(Tableau1[Struture],"1",Tableau1[Autre règlement],"Autre règlement")</f>
        <v>0</v>
      </c>
      <c r="C29" s="58">
        <f>COUNTIFS(Tableau1[Struture],"1",Tableau1[Autre règlement],"Virement")</f>
        <v>0</v>
      </c>
      <c r="D29" s="49">
        <f>SUMIFS(Tableau1[Montant],Tableau1[Struture],"1",Tableau1[Autre règlement],"Autre règlement",Tableau1[Autre règlement],"Virement",Tableau1[Cloturé],"NON",Tableau1[Contentieux],"NON")</f>
        <v>0</v>
      </c>
    </row>
    <row r="30" spans="1:4" ht="15.95" customHeight="1" x14ac:dyDescent="0.2">
      <c r="A30" s="55">
        <v>2</v>
      </c>
      <c r="B30" s="59">
        <f>COUNTIFS(Tableau1[Struture],"2",Tableau1[Autre règlement],"Autre règlement")</f>
        <v>0</v>
      </c>
      <c r="C30" s="59">
        <f>COUNTIFS(Tableau1[Struture],"2",Tableau1[Cloturé],"OUI")</f>
        <v>0</v>
      </c>
      <c r="D30" s="56">
        <f>SUMIFS(Tableau1[Montant],Tableau1[Struture],"2",Tableau1[Autre règlement],"Autre règlement",Tableau1[Autre règlement],"Virement",Tableau1[Cloturé],"NON",Tableau1[Contentieux],"NON")</f>
        <v>0</v>
      </c>
    </row>
    <row r="31" spans="1:4" ht="15.95" customHeight="1" x14ac:dyDescent="0.2">
      <c r="A31" s="55">
        <v>3</v>
      </c>
      <c r="B31" s="59">
        <f>COUNTIFS(Tableau1[Struture],"3",Tableau1[Autre règlement],"Autre règlement")</f>
        <v>1</v>
      </c>
      <c r="C31" s="59">
        <f>COUNTIFS(Tableau1[Struture],"3",Tableau1[Cloturé],"OUI")</f>
        <v>0</v>
      </c>
      <c r="D31" s="56">
        <f>SUMIFS(Tableau1[Montant],Tableau1[Struture],"3",Tableau1[Autre règlement],"Autre règlement",Tableau1[Autre règlement],"Virement",Tableau1[Cloturé],"NON",Tableau1[Contentieux],"NON")</f>
        <v>0</v>
      </c>
    </row>
    <row r="32" spans="1:4" ht="15.95" customHeight="1" x14ac:dyDescent="0.2">
      <c r="A32" s="55">
        <v>4</v>
      </c>
      <c r="B32" s="59">
        <f>COUNTIFS(Tableau1[Struture],"4",Tableau1[Autre règlement],"Autre règlement")</f>
        <v>0</v>
      </c>
      <c r="C32" s="59">
        <f>COUNTIFS(Tableau1[Struture],"4",Tableau1[Cloturé],"OUI")</f>
        <v>0</v>
      </c>
      <c r="D32" s="56">
        <f>SUMIFS(Tableau1[Montant],Tableau1[Struture],"4",Tableau1[Autre règlement],"Autre règlement",Tableau1[Autre règlement],"Virement",Tableau1[Cloturé],"NON",Tableau1[Contentieux],"NON")</f>
        <v>0</v>
      </c>
    </row>
    <row r="33" spans="1:4" ht="15.95" customHeight="1" x14ac:dyDescent="0.2">
      <c r="A33" s="55">
        <v>5</v>
      </c>
      <c r="B33" s="59">
        <f>COUNTIFS(Tableau1[Struture],"5",Tableau1[Autre règlement],"Autre règlement")</f>
        <v>0</v>
      </c>
      <c r="C33" s="59">
        <f>COUNTIFS(Tableau1[Struture],"5",Tableau1[Cloturé],"OUI")</f>
        <v>0</v>
      </c>
      <c r="D33" s="56">
        <f>SUMIFS(Tableau1[Montant],Tableau1[Struture],"5",Tableau1[Autre règlement],"Autre règlement",Tableau1[Autre règlement],"Virement",Tableau1[Cloturé],"NON",Tableau1[Contentieux],"NON")</f>
        <v>0</v>
      </c>
    </row>
    <row r="34" spans="1:4" ht="15.95" customHeight="1" x14ac:dyDescent="0.2">
      <c r="A34" s="55">
        <v>6</v>
      </c>
      <c r="B34" s="59">
        <f>COUNTIFS(Tableau1[Struture],"6",Tableau1[Autre règlement],"Autre règlement")</f>
        <v>0</v>
      </c>
      <c r="C34" s="59">
        <f>COUNTIFS(Tableau1[Struture],"6",Tableau1[Cloturé],"OUI")</f>
        <v>0</v>
      </c>
      <c r="D34" s="56">
        <f>SUMIFS(Tableau1[Montant],Tableau1[Struture],"6",Tableau1[Autre règlement],"Autre règlement",Tableau1[Autre règlement],"Virement",Tableau1[Cloturé],"NON",Tableau1[Contentieux],"NON")</f>
        <v>0</v>
      </c>
    </row>
    <row r="35" spans="1:4" ht="15.95" customHeight="1" x14ac:dyDescent="0.2">
      <c r="A35" s="55">
        <v>7</v>
      </c>
      <c r="B35" s="59">
        <f>COUNTIFS(Tableau1[Struture],"7",Tableau1[Autre règlement],"Autre règlement")</f>
        <v>0</v>
      </c>
      <c r="C35" s="59">
        <f>COUNTIFS(Tableau1[Struture],"7",Tableau1[Cloturé],"OUI")</f>
        <v>0</v>
      </c>
      <c r="D35" s="56">
        <f>SUMIFS(Tableau1[Montant],Tableau1[Struture],"7",Tableau1[Autre règlement],"Autre règlement",Tableau1[Autre règlement],"Virement",Tableau1[Cloturé],"NON",Tableau1[Contentieux],"NON")</f>
        <v>0</v>
      </c>
    </row>
    <row r="36" spans="1:4" ht="15.95" customHeight="1" x14ac:dyDescent="0.2">
      <c r="A36" s="55">
        <v>8</v>
      </c>
      <c r="B36" s="59">
        <f>COUNTIFS(Tableau1[Struture],"8",Tableau1[Autre règlement],"Autre règlement")</f>
        <v>0</v>
      </c>
      <c r="C36" s="59">
        <f>COUNTIFS(Tableau1[Struture],"8",Tableau1[Cloturé],"OUI")</f>
        <v>0</v>
      </c>
      <c r="D36" s="56">
        <f>SUMIFS(Tableau1[Montant],Tableau1[Struture],"8",Tableau1[Autre règlement],"Autre règlement",Tableau1[Autre règlement],"Virement",Tableau1[Cloturé],"NON",Tableau1[Contentieux],"NON")</f>
        <v>0</v>
      </c>
    </row>
    <row r="37" spans="1:4" ht="15.95" customHeight="1" thickBot="1" x14ac:dyDescent="0.25">
      <c r="A37" s="53">
        <v>9</v>
      </c>
      <c r="B37" s="60">
        <f>COUNTIFS(Tableau1[Struture],"9",Tableau1[Autre règlement],"Autre règlement")</f>
        <v>0</v>
      </c>
      <c r="C37" s="60">
        <f>COUNTIFS(Tableau1[Struture],"9",Tableau1[Cloturé],"OUI")</f>
        <v>0</v>
      </c>
      <c r="D37" s="54">
        <f>SUMIFS(Tableau1[Montant],Tableau1[Struture],"9",Tableau1[Autre règlement],"Autre règlement",Tableau1[Autre règlement],"Virement",Tableau1[Cloturé],"NON",Tableau1[Contentieux],"NON")</f>
        <v>0</v>
      </c>
    </row>
    <row r="38" spans="1:4" ht="15.95" customHeight="1" thickBot="1" x14ac:dyDescent="0.25">
      <c r="A38" s="50" t="s">
        <v>59</v>
      </c>
      <c r="B38" s="61">
        <f>SUM(B29:B37)</f>
        <v>1</v>
      </c>
      <c r="C38" s="61">
        <f>SUM(C29:C37)</f>
        <v>0</v>
      </c>
      <c r="D38" s="51">
        <f>SUM(D29:D37)</f>
        <v>0</v>
      </c>
    </row>
    <row r="39" spans="1:4" ht="15.95" customHeight="1" x14ac:dyDescent="0.2"/>
    <row r="40" spans="1:4" ht="15.95" customHeight="1" x14ac:dyDescent="0.2">
      <c r="A40" s="57" t="s">
        <v>55</v>
      </c>
      <c r="B40" s="57" t="s">
        <v>65</v>
      </c>
      <c r="C40" s="57" t="s">
        <v>68</v>
      </c>
      <c r="D40" s="63" t="s">
        <v>63</v>
      </c>
    </row>
    <row r="41" spans="1:4" ht="15.95" customHeight="1" x14ac:dyDescent="0.2">
      <c r="A41" s="48">
        <v>1</v>
      </c>
      <c r="B41" s="49">
        <f>SUMIFS(Tableau1[Montant],Tableau1[Struture],"1",Tableau1[Autre règlement],"Autre réglementé",Tableau1[Autre règlement],"Virement",Tableau1[Perte],"OUI")</f>
        <v>0</v>
      </c>
      <c r="C41" s="49">
        <f>SUMIFS(Tableau1[Montant],Tableau1[Struture],"1",Tableau1[Autre règlement],"",Tableau1[Perte],"OUI")</f>
        <v>0</v>
      </c>
      <c r="D41" s="65">
        <f>B41+C41</f>
        <v>0</v>
      </c>
    </row>
    <row r="42" spans="1:4" ht="15.95" customHeight="1" x14ac:dyDescent="0.2">
      <c r="A42" s="55">
        <v>2</v>
      </c>
      <c r="B42" s="56">
        <f>COUNTIFS(Tableau1[Struture],"2",Tableau1[Autre règlement],"Autre règlement",Tableau1[Autre règlement],"Virement",Tableau1[Perte],"OUI")</f>
        <v>0</v>
      </c>
      <c r="C42" s="56">
        <f>SUMIFS(Tableau1[Montant],Tableau1[Struture],"2",Tableau1[Autre règlement],"",Tableau1[Perte],"OUI")</f>
        <v>0</v>
      </c>
      <c r="D42" s="66">
        <f t="shared" ref="D42:D49" si="1">B42+C42</f>
        <v>0</v>
      </c>
    </row>
    <row r="43" spans="1:4" ht="15.95" customHeight="1" x14ac:dyDescent="0.2">
      <c r="A43" s="55">
        <v>3</v>
      </c>
      <c r="B43" s="56">
        <f>COUNTIFS(Tableau1[Struture],"3",Tableau1[Autre règlement],"Autre règlement",Tableau1[Autre règlement],"Virement",Tableau1[Perte],"OUI")</f>
        <v>0</v>
      </c>
      <c r="C43" s="56">
        <f>SUMIFS(Tableau1[Montant],Tableau1[Struture],"3",Tableau1[Autre règlement],"",Tableau1[Perte],"OUI")</f>
        <v>0</v>
      </c>
      <c r="D43" s="66">
        <f t="shared" si="1"/>
        <v>0</v>
      </c>
    </row>
    <row r="44" spans="1:4" ht="15.95" customHeight="1" x14ac:dyDescent="0.2">
      <c r="A44" s="55">
        <v>4</v>
      </c>
      <c r="B44" s="56">
        <f>COUNTIFS(Tableau1[Struture],"4",Tableau1[Autre règlement],"Autre règlement",Tableau1[Autre règlement],"Virement",Tableau1[Perte],"OUI")</f>
        <v>0</v>
      </c>
      <c r="C44" s="56">
        <f>SUMIFS(Tableau1[Montant],Tableau1[Struture],"4",Tableau1[Autre règlement],"",Tableau1[Perte],"OUI")</f>
        <v>0</v>
      </c>
      <c r="D44" s="66">
        <f t="shared" si="1"/>
        <v>0</v>
      </c>
    </row>
    <row r="45" spans="1:4" ht="15.95" customHeight="1" x14ac:dyDescent="0.2">
      <c r="A45" s="55">
        <v>5</v>
      </c>
      <c r="B45" s="56">
        <f>COUNTIFS(Tableau1[Struture],"5",Tableau1[Autre règlement],"Autre règlement",Tableau1[Autre règlement],"Virement",Tableau1[Perte],"OUI")</f>
        <v>0</v>
      </c>
      <c r="C45" s="56">
        <f>SUMIFS(Tableau1[Montant],Tableau1[Struture],"5",Tableau1[Autre règlement],"",Tableau1[Perte],"OUI")</f>
        <v>0</v>
      </c>
      <c r="D45" s="66">
        <f t="shared" si="1"/>
        <v>0</v>
      </c>
    </row>
    <row r="46" spans="1:4" ht="15.95" customHeight="1" x14ac:dyDescent="0.2">
      <c r="A46" s="55">
        <v>6</v>
      </c>
      <c r="B46" s="56">
        <f>COUNTIFS(Tableau1[Struture],"6",Tableau1[Autre règlement],"Autre règlement",Tableau1[Autre règlement],"Virement",Tableau1[Perte],"OUI")</f>
        <v>0</v>
      </c>
      <c r="C46" s="56">
        <f>SUMIFS(Tableau1[Montant],Tableau1[Struture],"6",Tableau1[Autre règlement],"",Tableau1[Perte],"OUI")</f>
        <v>0</v>
      </c>
      <c r="D46" s="66">
        <f t="shared" si="1"/>
        <v>0</v>
      </c>
    </row>
    <row r="47" spans="1:4" ht="15.95" customHeight="1" x14ac:dyDescent="0.2">
      <c r="A47" s="55">
        <v>7</v>
      </c>
      <c r="B47" s="56">
        <f>COUNTIFS(Tableau1[Struture],"7",Tableau1[Autre règlement],"Autre règlement",Tableau1[Autre règlement],"Virement",Tableau1[Perte],"OUI")</f>
        <v>0</v>
      </c>
      <c r="C47" s="56">
        <f>SUMIFS(Tableau1[Montant],Tableau1[Struture],"7",Tableau1[Autre règlement],"",Tableau1[Perte],"OUI")</f>
        <v>0</v>
      </c>
      <c r="D47" s="66">
        <f t="shared" si="1"/>
        <v>0</v>
      </c>
    </row>
    <row r="48" spans="1:4" ht="15.95" customHeight="1" x14ac:dyDescent="0.2">
      <c r="A48" s="55">
        <v>8</v>
      </c>
      <c r="B48" s="56">
        <f>COUNTIFS(Tableau1[Struture],"8",Tableau1[Autre règlement],"Autre règlement",Tableau1[Autre règlement],"Virement",Tableau1[Perte],"OUI")</f>
        <v>0</v>
      </c>
      <c r="C48" s="56">
        <f>SUMIFS(Tableau1[Montant],Tableau1[Struture],"8",Tableau1[Autre règlement],"",Tableau1[Perte],"OUI")</f>
        <v>0</v>
      </c>
      <c r="D48" s="66">
        <f t="shared" si="1"/>
        <v>0</v>
      </c>
    </row>
    <row r="49" spans="1:4" ht="15.95" customHeight="1" thickBot="1" x14ac:dyDescent="0.25">
      <c r="A49" s="53">
        <v>9</v>
      </c>
      <c r="B49" s="54">
        <f>COUNTIFS(Tableau1[Struture],"9",Tableau1[Autre règlement],"Autre règlement",Tableau1[Autre règlement],"Virement",Tableau1[Perte],"OUI")</f>
        <v>0</v>
      </c>
      <c r="C49" s="54">
        <f>SUMIFS(Tableau1[Montant],Tableau1[Struture],"9",Tableau1[Autre règlement],"",Tableau1[Perte],"OUI")</f>
        <v>0</v>
      </c>
      <c r="D49" s="67">
        <f t="shared" si="1"/>
        <v>0</v>
      </c>
    </row>
    <row r="50" spans="1:4" ht="15.95" customHeight="1" thickBot="1" x14ac:dyDescent="0.25">
      <c r="A50" s="50" t="s">
        <v>59</v>
      </c>
      <c r="B50" s="51">
        <f>SUM(B41:B49)</f>
        <v>0</v>
      </c>
      <c r="C50" s="51">
        <f>SUM(C41:C49)</f>
        <v>0</v>
      </c>
      <c r="D50" s="64">
        <f>SUM(D41:D49)</f>
        <v>0</v>
      </c>
    </row>
  </sheetData>
  <mergeCells count="1">
    <mergeCell ref="A1:D1"/>
  </mergeCells>
  <printOptions horizontalCentered="1"/>
  <pageMargins left="0.70866141732283472" right="0.70866141732283472" top="0.19685039370078741" bottom="0.19685039370078741" header="0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8"/>
  <sheetViews>
    <sheetView zoomScaleNormal="100" workbookViewId="0">
      <selection activeCell="M19" sqref="M19"/>
    </sheetView>
  </sheetViews>
  <sheetFormatPr baseColWidth="10" defaultRowHeight="15" x14ac:dyDescent="0.25"/>
  <cols>
    <col min="1" max="1" width="10.140625" style="40" customWidth="1"/>
    <col min="2" max="2" width="10.5703125" style="40" customWidth="1"/>
    <col min="3" max="3" width="13" style="40" customWidth="1"/>
    <col min="4" max="4" width="11.42578125" style="40"/>
    <col min="5" max="5" width="13" style="40" customWidth="1"/>
    <col min="6" max="6" width="18.28515625" style="40" customWidth="1"/>
    <col min="7" max="7" width="14.85546875" style="40" customWidth="1"/>
    <col min="8" max="11" width="11.42578125" style="40"/>
    <col min="12" max="12" width="23" style="40" hidden="1" customWidth="1"/>
    <col min="13" max="16384" width="11.42578125" style="40"/>
  </cols>
  <sheetData>
    <row r="1" spans="1:12" ht="15" customHeight="1" x14ac:dyDescent="0.25">
      <c r="L1" s="40" t="s">
        <v>23</v>
      </c>
    </row>
    <row r="2" spans="1:12" ht="15" customHeight="1" x14ac:dyDescent="0.25">
      <c r="L2" s="40" t="s">
        <v>24</v>
      </c>
    </row>
    <row r="3" spans="1:12" ht="15" customHeight="1" x14ac:dyDescent="0.25">
      <c r="L3" s="40" t="s">
        <v>25</v>
      </c>
    </row>
    <row r="4" spans="1:12" ht="15" customHeight="1" x14ac:dyDescent="0.25">
      <c r="F4" s="69" t="s">
        <v>16</v>
      </c>
      <c r="G4" s="69"/>
    </row>
    <row r="5" spans="1:12" ht="15" customHeight="1" x14ac:dyDescent="0.25">
      <c r="F5" s="69" t="s">
        <v>20</v>
      </c>
      <c r="G5" s="69"/>
    </row>
    <row r="6" spans="1:12" ht="15" customHeight="1" x14ac:dyDescent="0.25">
      <c r="F6" s="69" t="s">
        <v>21</v>
      </c>
      <c r="G6" s="69"/>
    </row>
    <row r="7" spans="1:12" ht="15" customHeight="1" x14ac:dyDescent="0.25">
      <c r="F7" s="69" t="s">
        <v>41</v>
      </c>
      <c r="G7" s="69"/>
    </row>
    <row r="8" spans="1:12" ht="15" customHeight="1" x14ac:dyDescent="0.25"/>
    <row r="9" spans="1:12" ht="15" customHeight="1" x14ac:dyDescent="0.25"/>
    <row r="10" spans="1:12" ht="15" customHeight="1" x14ac:dyDescent="0.25">
      <c r="A10" s="69" t="s">
        <v>26</v>
      </c>
      <c r="B10" s="69"/>
      <c r="C10" s="69"/>
      <c r="D10" s="69"/>
      <c r="E10" s="69"/>
      <c r="G10" s="41"/>
    </row>
    <row r="11" spans="1:12" ht="15" customHeight="1" x14ac:dyDescent="0.25"/>
    <row r="12" spans="1:12" ht="15" customHeight="1" x14ac:dyDescent="0.25">
      <c r="F12" s="41" t="s">
        <v>22</v>
      </c>
    </row>
    <row r="13" spans="1:12" ht="15" customHeight="1" x14ac:dyDescent="0.25">
      <c r="F13" s="42">
        <f ca="1">TODAY()</f>
        <v>43379</v>
      </c>
    </row>
    <row r="14" spans="1:12" ht="15" customHeight="1" x14ac:dyDescent="0.25"/>
    <row r="15" spans="1:12" ht="15" customHeight="1" x14ac:dyDescent="0.25"/>
    <row r="16" spans="1:12" ht="15" customHeight="1" x14ac:dyDescent="0.25">
      <c r="A16" s="69" t="s">
        <v>24</v>
      </c>
      <c r="B16" s="69"/>
      <c r="C16" s="69"/>
    </row>
    <row r="17" spans="1:7" ht="15" customHeight="1" x14ac:dyDescent="0.25"/>
    <row r="18" spans="1:7" ht="15" customHeight="1" x14ac:dyDescent="0.25"/>
    <row r="19" spans="1:7" ht="15" customHeight="1" x14ac:dyDescent="0.25">
      <c r="A19" s="70" t="s">
        <v>48</v>
      </c>
      <c r="B19" s="70"/>
      <c r="C19" s="70"/>
      <c r="D19" s="70"/>
      <c r="E19" s="70"/>
      <c r="F19" s="70"/>
      <c r="G19" s="70"/>
    </row>
    <row r="20" spans="1:7" ht="15" customHeight="1" x14ac:dyDescent="0.25">
      <c r="A20" s="70" t="s">
        <v>49</v>
      </c>
      <c r="B20" s="70"/>
      <c r="C20" s="70"/>
      <c r="D20" s="70"/>
      <c r="E20" s="70"/>
      <c r="F20" s="70"/>
      <c r="G20" s="70"/>
    </row>
    <row r="21" spans="1:7" ht="15" customHeight="1" x14ac:dyDescent="0.25">
      <c r="A21" s="45"/>
      <c r="B21" s="45"/>
      <c r="C21" s="45"/>
      <c r="D21" s="45"/>
      <c r="E21" s="45"/>
      <c r="F21" s="45"/>
      <c r="G21" s="45"/>
    </row>
    <row r="22" spans="1:7" ht="15" customHeight="1" x14ac:dyDescent="0.25">
      <c r="A22" s="71"/>
      <c r="B22" s="71"/>
      <c r="C22" s="71"/>
      <c r="D22" s="71"/>
      <c r="E22" s="71"/>
      <c r="F22" s="71"/>
      <c r="G22" s="71"/>
    </row>
    <row r="23" spans="1:7" ht="15" customHeight="1" x14ac:dyDescent="0.25">
      <c r="A23" s="72" t="s">
        <v>30</v>
      </c>
      <c r="B23" s="72"/>
      <c r="C23" s="72" t="s">
        <v>10</v>
      </c>
      <c r="D23" s="72"/>
      <c r="E23" s="72" t="s">
        <v>3</v>
      </c>
      <c r="F23" s="72"/>
    </row>
    <row r="24" spans="1:7" ht="15" customHeight="1" x14ac:dyDescent="0.25">
      <c r="A24" s="73" t="s">
        <v>42</v>
      </c>
      <c r="B24" s="73"/>
      <c r="C24" s="74" t="s">
        <v>43</v>
      </c>
      <c r="D24" s="75"/>
      <c r="E24" s="76">
        <v>200</v>
      </c>
      <c r="F24" s="77"/>
    </row>
    <row r="25" spans="1:7" ht="15" customHeight="1" thickBot="1" x14ac:dyDescent="0.3">
      <c r="A25" s="78"/>
      <c r="B25" s="78"/>
      <c r="C25" s="79"/>
      <c r="D25" s="79"/>
      <c r="E25" s="80"/>
      <c r="F25" s="80"/>
    </row>
    <row r="26" spans="1:7" ht="15" customHeight="1" thickBot="1" x14ac:dyDescent="0.3">
      <c r="A26" s="81" t="s">
        <v>31</v>
      </c>
      <c r="B26" s="82"/>
      <c r="C26" s="82"/>
      <c r="D26" s="83"/>
      <c r="E26" s="84">
        <f>SUM(E24:F25)</f>
        <v>200</v>
      </c>
      <c r="F26" s="85"/>
    </row>
    <row r="27" spans="1:7" ht="15" customHeight="1" x14ac:dyDescent="0.25">
      <c r="A27" s="86"/>
      <c r="B27" s="86"/>
      <c r="C27" s="86"/>
      <c r="D27" s="86"/>
      <c r="E27" s="86"/>
      <c r="F27" s="86"/>
    </row>
    <row r="28" spans="1:7" ht="15" customHeight="1" x14ac:dyDescent="0.25"/>
    <row r="29" spans="1:7" ht="15" customHeight="1" x14ac:dyDescent="0.25">
      <c r="A29" s="69" t="s">
        <v>50</v>
      </c>
      <c r="B29" s="69"/>
      <c r="C29" s="69"/>
      <c r="D29" s="69"/>
      <c r="E29" s="69"/>
      <c r="F29" s="69"/>
      <c r="G29" s="69"/>
    </row>
    <row r="30" spans="1:7" ht="15" customHeight="1" x14ac:dyDescent="0.25">
      <c r="A30" s="69" t="s">
        <v>51</v>
      </c>
      <c r="B30" s="69"/>
      <c r="C30" s="69"/>
      <c r="D30" s="69"/>
      <c r="E30" s="69"/>
      <c r="F30" s="69"/>
    </row>
    <row r="31" spans="1:7" ht="15" customHeight="1" x14ac:dyDescent="0.25">
      <c r="A31" s="69"/>
      <c r="B31" s="69"/>
      <c r="C31" s="69"/>
      <c r="D31" s="69"/>
      <c r="E31" s="69"/>
      <c r="F31" s="69"/>
    </row>
    <row r="32" spans="1:7" ht="15" customHeight="1" x14ac:dyDescent="0.25">
      <c r="A32" s="69" t="s">
        <v>52</v>
      </c>
      <c r="B32" s="69"/>
      <c r="C32" s="69"/>
      <c r="D32" s="69"/>
      <c r="E32" s="69"/>
      <c r="F32" s="69"/>
      <c r="G32" s="69"/>
    </row>
    <row r="33" spans="1:7" ht="15" customHeight="1" x14ac:dyDescent="0.25">
      <c r="A33" s="69" t="s">
        <v>53</v>
      </c>
      <c r="B33" s="69"/>
      <c r="C33" s="69"/>
      <c r="D33" s="69"/>
      <c r="E33" s="69"/>
      <c r="F33" s="69"/>
      <c r="G33" s="69"/>
    </row>
    <row r="34" spans="1:7" ht="15" customHeight="1" x14ac:dyDescent="0.25">
      <c r="A34" s="69"/>
      <c r="B34" s="69"/>
      <c r="C34" s="69"/>
      <c r="D34" s="69"/>
      <c r="E34" s="69"/>
      <c r="F34" s="69"/>
      <c r="G34" s="69"/>
    </row>
    <row r="35" spans="1:7" ht="15" customHeight="1" x14ac:dyDescent="0.25">
      <c r="A35" s="69" t="s">
        <v>32</v>
      </c>
      <c r="B35" s="69"/>
      <c r="C35" s="69"/>
      <c r="D35" s="69"/>
      <c r="E35" s="69"/>
      <c r="F35" s="69"/>
      <c r="G35" s="69"/>
    </row>
    <row r="36" spans="1:7" ht="15" customHeight="1" x14ac:dyDescent="0.25">
      <c r="A36" s="69"/>
      <c r="B36" s="69"/>
      <c r="C36" s="69"/>
      <c r="D36" s="69"/>
      <c r="E36" s="69"/>
      <c r="F36" s="69"/>
      <c r="G36" s="69"/>
    </row>
    <row r="37" spans="1:7" ht="15" customHeight="1" x14ac:dyDescent="0.25">
      <c r="A37" s="69"/>
      <c r="B37" s="69"/>
      <c r="C37" s="69"/>
      <c r="D37" s="69"/>
      <c r="E37" s="69"/>
      <c r="F37" s="69"/>
      <c r="G37" s="69"/>
    </row>
    <row r="38" spans="1:7" ht="15" customHeight="1" x14ac:dyDescent="0.25"/>
    <row r="39" spans="1:7" ht="15" customHeight="1" x14ac:dyDescent="0.25"/>
    <row r="40" spans="1:7" ht="15" customHeight="1" x14ac:dyDescent="0.25">
      <c r="F40" s="86"/>
      <c r="G40" s="86"/>
    </row>
    <row r="41" spans="1:7" ht="15" customHeight="1" x14ac:dyDescent="0.25">
      <c r="B41" s="41"/>
      <c r="C41" s="41"/>
      <c r="D41" s="41"/>
      <c r="E41" s="41"/>
      <c r="F41" s="87"/>
      <c r="G41" s="87"/>
    </row>
    <row r="42" spans="1:7" ht="15" customHeight="1" x14ac:dyDescent="0.25">
      <c r="F42" s="39" t="s">
        <v>33</v>
      </c>
    </row>
    <row r="43" spans="1:7" ht="15" customHeight="1" x14ac:dyDescent="0.25">
      <c r="F43" s="69"/>
      <c r="G43" s="69"/>
    </row>
    <row r="44" spans="1:7" ht="15" customHeight="1" x14ac:dyDescent="0.25">
      <c r="F44" s="69"/>
      <c r="G44" s="69"/>
    </row>
    <row r="45" spans="1:7" ht="15" customHeight="1" x14ac:dyDescent="0.25">
      <c r="G45" s="41"/>
    </row>
    <row r="46" spans="1:7" ht="15" customHeight="1" x14ac:dyDescent="0.25">
      <c r="E46" s="43"/>
      <c r="G46" s="41"/>
    </row>
    <row r="47" spans="1:7" ht="15" customHeight="1" x14ac:dyDescent="0.25">
      <c r="E47" s="69"/>
      <c r="F47" s="69"/>
    </row>
    <row r="48" spans="1:7" ht="15" customHeight="1" x14ac:dyDescent="0.25"/>
  </sheetData>
  <mergeCells count="37">
    <mergeCell ref="E47:F47"/>
    <mergeCell ref="F40:G40"/>
    <mergeCell ref="F41:G41"/>
    <mergeCell ref="A30:F30"/>
    <mergeCell ref="A31:F31"/>
    <mergeCell ref="A32:G32"/>
    <mergeCell ref="A33:G33"/>
    <mergeCell ref="A34:G34"/>
    <mergeCell ref="A36:G36"/>
    <mergeCell ref="A37:G37"/>
    <mergeCell ref="A35:G35"/>
    <mergeCell ref="F43:G43"/>
    <mergeCell ref="F44:G44"/>
    <mergeCell ref="A29:G29"/>
    <mergeCell ref="A24:B24"/>
    <mergeCell ref="C24:D24"/>
    <mergeCell ref="E24:F24"/>
    <mergeCell ref="A25:B25"/>
    <mergeCell ref="C25:D25"/>
    <mergeCell ref="E25:F25"/>
    <mergeCell ref="A26:D26"/>
    <mergeCell ref="E26:F26"/>
    <mergeCell ref="A27:B27"/>
    <mergeCell ref="C27:D27"/>
    <mergeCell ref="E27:F27"/>
    <mergeCell ref="A19:G19"/>
    <mergeCell ref="A20:G20"/>
    <mergeCell ref="A22:G22"/>
    <mergeCell ref="A23:B23"/>
    <mergeCell ref="C23:D23"/>
    <mergeCell ref="E23:F23"/>
    <mergeCell ref="A16:C16"/>
    <mergeCell ref="F4:G4"/>
    <mergeCell ref="F5:G5"/>
    <mergeCell ref="F6:G6"/>
    <mergeCell ref="F7:G7"/>
    <mergeCell ref="A10:E10"/>
  </mergeCells>
  <dataValidations count="1">
    <dataValidation type="list" allowBlank="1" showInputMessage="1" showErrorMessage="1" sqref="A16:C16">
      <formula1>$L$1:$L$3</formula1>
    </dataValidation>
  </dataValidations>
  <printOptions horizontalCentered="1"/>
  <pageMargins left="0.39370078740157483" right="0.39370078740157483" top="0.74803149606299213" bottom="0.74803149606299213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8"/>
  <sheetViews>
    <sheetView zoomScaleNormal="100" workbookViewId="0">
      <selection activeCell="M18" sqref="M18"/>
    </sheetView>
  </sheetViews>
  <sheetFormatPr baseColWidth="10" defaultRowHeight="15" x14ac:dyDescent="0.25"/>
  <cols>
    <col min="1" max="1" width="10.140625" style="40" customWidth="1"/>
    <col min="2" max="2" width="10.5703125" style="40" customWidth="1"/>
    <col min="3" max="3" width="13" style="40" customWidth="1"/>
    <col min="4" max="4" width="11.42578125" style="40"/>
    <col min="5" max="5" width="13" style="40" customWidth="1"/>
    <col min="6" max="6" width="18.28515625" style="40" customWidth="1"/>
    <col min="7" max="7" width="14.85546875" style="40" customWidth="1"/>
    <col min="8" max="11" width="11.42578125" style="40"/>
    <col min="12" max="12" width="23" style="40" hidden="1" customWidth="1"/>
    <col min="13" max="16384" width="11.42578125" style="40"/>
  </cols>
  <sheetData>
    <row r="1" spans="1:12" ht="15" customHeight="1" x14ac:dyDescent="0.25">
      <c r="L1" s="40" t="s">
        <v>23</v>
      </c>
    </row>
    <row r="2" spans="1:12" ht="15" customHeight="1" x14ac:dyDescent="0.25">
      <c r="L2" s="40" t="s">
        <v>24</v>
      </c>
    </row>
    <row r="3" spans="1:12" ht="15" customHeight="1" x14ac:dyDescent="0.25">
      <c r="L3" s="40" t="s">
        <v>25</v>
      </c>
    </row>
    <row r="4" spans="1:12" ht="15" customHeight="1" x14ac:dyDescent="0.25">
      <c r="F4" s="69" t="s">
        <v>16</v>
      </c>
      <c r="G4" s="69"/>
    </row>
    <row r="5" spans="1:12" ht="15" customHeight="1" x14ac:dyDescent="0.25">
      <c r="F5" s="69" t="s">
        <v>20</v>
      </c>
      <c r="G5" s="69"/>
    </row>
    <row r="6" spans="1:12" ht="15" customHeight="1" x14ac:dyDescent="0.25">
      <c r="F6" s="69" t="s">
        <v>21</v>
      </c>
      <c r="G6" s="69"/>
    </row>
    <row r="7" spans="1:12" ht="15" customHeight="1" x14ac:dyDescent="0.25">
      <c r="F7" s="69" t="s">
        <v>41</v>
      </c>
      <c r="G7" s="69"/>
    </row>
    <row r="8" spans="1:12" ht="15" customHeight="1" x14ac:dyDescent="0.25"/>
    <row r="9" spans="1:12" ht="15" customHeight="1" x14ac:dyDescent="0.25"/>
    <row r="10" spans="1:12" ht="15" customHeight="1" x14ac:dyDescent="0.25">
      <c r="A10" s="69" t="s">
        <v>27</v>
      </c>
      <c r="B10" s="69"/>
      <c r="C10" s="69"/>
      <c r="D10" s="69"/>
      <c r="E10" s="69"/>
      <c r="G10" s="41"/>
    </row>
    <row r="11" spans="1:12" ht="15" customHeight="1" x14ac:dyDescent="0.25"/>
    <row r="12" spans="1:12" ht="15" customHeight="1" x14ac:dyDescent="0.25">
      <c r="F12" s="41" t="s">
        <v>22</v>
      </c>
    </row>
    <row r="13" spans="1:12" ht="15" customHeight="1" x14ac:dyDescent="0.25">
      <c r="F13" s="42">
        <f ca="1">TODAY()</f>
        <v>43379</v>
      </c>
    </row>
    <row r="14" spans="1:12" ht="15" customHeight="1" x14ac:dyDescent="0.25"/>
    <row r="15" spans="1:12" ht="15" customHeight="1" x14ac:dyDescent="0.25"/>
    <row r="16" spans="1:12" ht="15" customHeight="1" x14ac:dyDescent="0.25">
      <c r="A16" s="69" t="s">
        <v>24</v>
      </c>
      <c r="B16" s="69"/>
      <c r="C16" s="69"/>
    </row>
    <row r="17" spans="1:7" ht="15" customHeight="1" x14ac:dyDescent="0.25"/>
    <row r="18" spans="1:7" ht="15" customHeight="1" x14ac:dyDescent="0.25"/>
    <row r="19" spans="1:7" ht="15" customHeight="1" x14ac:dyDescent="0.25">
      <c r="A19" s="70" t="s">
        <v>28</v>
      </c>
      <c r="B19" s="70"/>
      <c r="C19" s="70"/>
      <c r="D19" s="70"/>
      <c r="E19" s="70"/>
      <c r="F19" s="70"/>
      <c r="G19" s="70"/>
    </row>
    <row r="20" spans="1:7" ht="15" customHeight="1" x14ac:dyDescent="0.25">
      <c r="A20" s="70" t="s">
        <v>29</v>
      </c>
      <c r="B20" s="70"/>
      <c r="C20" s="70"/>
      <c r="D20" s="70"/>
      <c r="E20" s="70"/>
      <c r="F20" s="70"/>
      <c r="G20" s="70"/>
    </row>
    <row r="21" spans="1:7" ht="15" customHeight="1" x14ac:dyDescent="0.25">
      <c r="A21" s="45"/>
      <c r="B21" s="45"/>
      <c r="C21" s="45"/>
      <c r="D21" s="45"/>
      <c r="E21" s="45"/>
      <c r="F21" s="45"/>
      <c r="G21" s="45"/>
    </row>
    <row r="22" spans="1:7" ht="15" customHeight="1" x14ac:dyDescent="0.25">
      <c r="A22" s="71"/>
      <c r="B22" s="71"/>
      <c r="C22" s="71"/>
      <c r="D22" s="71"/>
      <c r="E22" s="71"/>
      <c r="F22" s="71"/>
      <c r="G22" s="71"/>
    </row>
    <row r="23" spans="1:7" ht="15" customHeight="1" x14ac:dyDescent="0.25">
      <c r="A23" s="72" t="s">
        <v>30</v>
      </c>
      <c r="B23" s="72"/>
      <c r="C23" s="72" t="s">
        <v>10</v>
      </c>
      <c r="D23" s="72"/>
      <c r="E23" s="72" t="s">
        <v>3</v>
      </c>
      <c r="F23" s="72"/>
    </row>
    <row r="24" spans="1:7" ht="15" customHeight="1" x14ac:dyDescent="0.25">
      <c r="A24" s="73" t="s">
        <v>42</v>
      </c>
      <c r="B24" s="73"/>
      <c r="C24" s="74" t="s">
        <v>43</v>
      </c>
      <c r="D24" s="75"/>
      <c r="E24" s="76">
        <v>200</v>
      </c>
      <c r="F24" s="77"/>
    </row>
    <row r="25" spans="1:7" ht="15" customHeight="1" thickBot="1" x14ac:dyDescent="0.3">
      <c r="A25" s="78"/>
      <c r="B25" s="78"/>
      <c r="C25" s="79"/>
      <c r="D25" s="79"/>
      <c r="E25" s="80"/>
      <c r="F25" s="80"/>
    </row>
    <row r="26" spans="1:7" ht="15" customHeight="1" thickBot="1" x14ac:dyDescent="0.3">
      <c r="A26" s="81" t="s">
        <v>31</v>
      </c>
      <c r="B26" s="82"/>
      <c r="C26" s="82"/>
      <c r="D26" s="83"/>
      <c r="E26" s="84">
        <f>SUM(E24:F25)</f>
        <v>200</v>
      </c>
      <c r="F26" s="85"/>
    </row>
    <row r="27" spans="1:7" ht="15" customHeight="1" x14ac:dyDescent="0.25">
      <c r="A27" s="86"/>
      <c r="B27" s="86"/>
      <c r="C27" s="86"/>
      <c r="D27" s="86"/>
      <c r="E27" s="86"/>
      <c r="F27" s="86"/>
    </row>
    <row r="28" spans="1:7" ht="15" customHeight="1" x14ac:dyDescent="0.25"/>
    <row r="29" spans="1:7" ht="15" customHeight="1" x14ac:dyDescent="0.25">
      <c r="A29" s="69" t="s">
        <v>34</v>
      </c>
      <c r="B29" s="69"/>
      <c r="C29" s="69"/>
      <c r="D29" s="69"/>
      <c r="E29" s="69"/>
      <c r="F29" s="69"/>
      <c r="G29" s="69"/>
    </row>
    <row r="30" spans="1:7" ht="15" customHeight="1" x14ac:dyDescent="0.25">
      <c r="A30" s="69" t="s">
        <v>35</v>
      </c>
      <c r="B30" s="69"/>
      <c r="C30" s="69"/>
      <c r="D30" s="69"/>
      <c r="E30" s="69"/>
      <c r="F30" s="69"/>
    </row>
    <row r="31" spans="1:7" ht="15" customHeight="1" x14ac:dyDescent="0.25">
      <c r="A31" s="69"/>
      <c r="B31" s="69"/>
      <c r="C31" s="69"/>
      <c r="D31" s="69"/>
      <c r="E31" s="69"/>
      <c r="F31" s="69"/>
    </row>
    <row r="32" spans="1:7" ht="15" customHeight="1" x14ac:dyDescent="0.25">
      <c r="A32" s="69" t="s">
        <v>45</v>
      </c>
      <c r="B32" s="69"/>
      <c r="C32" s="69"/>
      <c r="D32" s="69"/>
      <c r="E32" s="69"/>
      <c r="F32" s="69"/>
      <c r="G32" s="69"/>
    </row>
    <row r="33" spans="1:7" ht="15" customHeight="1" x14ac:dyDescent="0.25">
      <c r="A33" s="69" t="s">
        <v>46</v>
      </c>
      <c r="B33" s="69"/>
      <c r="C33" s="69"/>
      <c r="D33" s="69"/>
      <c r="E33" s="69"/>
      <c r="F33" s="69"/>
      <c r="G33" s="69"/>
    </row>
    <row r="34" spans="1:7" ht="15" customHeight="1" x14ac:dyDescent="0.25">
      <c r="A34" s="69" t="s">
        <v>47</v>
      </c>
      <c r="B34" s="69"/>
      <c r="C34" s="69"/>
      <c r="D34" s="69"/>
      <c r="E34" s="69"/>
      <c r="F34" s="69"/>
      <c r="G34" s="69"/>
    </row>
    <row r="35" spans="1:7" ht="15" customHeight="1" x14ac:dyDescent="0.25">
      <c r="A35" s="69"/>
      <c r="B35" s="69"/>
      <c r="C35" s="69"/>
      <c r="D35" s="69"/>
      <c r="E35" s="69"/>
      <c r="F35" s="69"/>
      <c r="G35" s="69"/>
    </row>
    <row r="36" spans="1:7" ht="15" customHeight="1" x14ac:dyDescent="0.25">
      <c r="A36" s="69" t="s">
        <v>38</v>
      </c>
      <c r="B36" s="69"/>
      <c r="C36" s="69"/>
      <c r="D36" s="69"/>
      <c r="E36" s="69"/>
      <c r="F36" s="69"/>
      <c r="G36" s="69"/>
    </row>
    <row r="37" spans="1:7" ht="15" customHeight="1" x14ac:dyDescent="0.25">
      <c r="A37" s="69" t="s">
        <v>39</v>
      </c>
      <c r="B37" s="69"/>
      <c r="C37" s="69"/>
      <c r="D37" s="69"/>
      <c r="E37" s="69"/>
      <c r="F37" s="69"/>
      <c r="G37" s="69"/>
    </row>
    <row r="38" spans="1:7" ht="15" customHeight="1" x14ac:dyDescent="0.25"/>
    <row r="39" spans="1:7" ht="15" customHeight="1" x14ac:dyDescent="0.25">
      <c r="A39" s="69" t="s">
        <v>32</v>
      </c>
      <c r="B39" s="69"/>
      <c r="C39" s="69"/>
      <c r="D39" s="69"/>
      <c r="E39" s="69"/>
      <c r="F39" s="69"/>
      <c r="G39" s="69"/>
    </row>
    <row r="40" spans="1:7" ht="15" customHeight="1" x14ac:dyDescent="0.25"/>
    <row r="41" spans="1:7" ht="15" customHeight="1" x14ac:dyDescent="0.25">
      <c r="B41" s="41"/>
      <c r="C41" s="41"/>
      <c r="D41" s="41"/>
      <c r="E41" s="41"/>
      <c r="F41" s="41"/>
      <c r="G41" s="44"/>
    </row>
    <row r="42" spans="1:7" ht="15" customHeight="1" x14ac:dyDescent="0.25"/>
    <row r="43" spans="1:7" ht="15" customHeight="1" x14ac:dyDescent="0.25">
      <c r="F43" s="69"/>
      <c r="G43" s="69"/>
    </row>
    <row r="44" spans="1:7" ht="15" customHeight="1" x14ac:dyDescent="0.25">
      <c r="F44" s="69"/>
      <c r="G44" s="69"/>
    </row>
    <row r="45" spans="1:7" ht="15" customHeight="1" x14ac:dyDescent="0.25">
      <c r="F45" s="39" t="s">
        <v>33</v>
      </c>
      <c r="G45" s="41"/>
    </row>
    <row r="46" spans="1:7" ht="15" customHeight="1" x14ac:dyDescent="0.25">
      <c r="E46" s="43"/>
      <c r="G46" s="41"/>
    </row>
    <row r="47" spans="1:7" ht="15" customHeight="1" x14ac:dyDescent="0.25">
      <c r="E47" s="69"/>
      <c r="F47" s="69"/>
    </row>
    <row r="48" spans="1:7" ht="15" customHeight="1" x14ac:dyDescent="0.25"/>
  </sheetData>
  <mergeCells count="36">
    <mergeCell ref="A36:G36"/>
    <mergeCell ref="A37:G37"/>
    <mergeCell ref="E47:F47"/>
    <mergeCell ref="A39:G39"/>
    <mergeCell ref="F43:G43"/>
    <mergeCell ref="F44:G44"/>
    <mergeCell ref="A30:F30"/>
    <mergeCell ref="A31:F31"/>
    <mergeCell ref="A35:G35"/>
    <mergeCell ref="A32:G32"/>
    <mergeCell ref="A33:G33"/>
    <mergeCell ref="A34:G34"/>
    <mergeCell ref="A29:G29"/>
    <mergeCell ref="A24:B24"/>
    <mergeCell ref="C24:D24"/>
    <mergeCell ref="E24:F24"/>
    <mergeCell ref="A25:B25"/>
    <mergeCell ref="C25:D25"/>
    <mergeCell ref="E25:F25"/>
    <mergeCell ref="A26:D26"/>
    <mergeCell ref="E26:F26"/>
    <mergeCell ref="A27:B27"/>
    <mergeCell ref="C27:D27"/>
    <mergeCell ref="E27:F27"/>
    <mergeCell ref="A19:G19"/>
    <mergeCell ref="A20:G20"/>
    <mergeCell ref="A22:G22"/>
    <mergeCell ref="A23:B23"/>
    <mergeCell ref="C23:D23"/>
    <mergeCell ref="E23:F23"/>
    <mergeCell ref="A16:C16"/>
    <mergeCell ref="F4:G4"/>
    <mergeCell ref="F5:G5"/>
    <mergeCell ref="F6:G6"/>
    <mergeCell ref="F7:G7"/>
    <mergeCell ref="A10:E10"/>
  </mergeCells>
  <dataValidations count="1">
    <dataValidation type="list" allowBlank="1" showInputMessage="1" showErrorMessage="1" sqref="A16:C16">
      <formula1>$L$1:$L$3</formula1>
    </dataValidation>
  </dataValidations>
  <printOptions horizontalCentered="1"/>
  <pageMargins left="0.39370078740157483" right="0.39370078740157483" top="0.74803149606299213" bottom="0.74803149606299213" header="0.31496062992125984" footer="0.31496062992125984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8"/>
  <sheetViews>
    <sheetView topLeftCell="A13" zoomScaleNormal="100" workbookViewId="0">
      <selection activeCell="I14" sqref="I14"/>
    </sheetView>
  </sheetViews>
  <sheetFormatPr baseColWidth="10" defaultRowHeight="15" x14ac:dyDescent="0.25"/>
  <cols>
    <col min="1" max="1" width="10.140625" style="40" customWidth="1"/>
    <col min="2" max="2" width="10.5703125" style="40" customWidth="1"/>
    <col min="3" max="3" width="13" style="40" customWidth="1"/>
    <col min="4" max="4" width="11.42578125" style="40"/>
    <col min="5" max="5" width="13" style="40" customWidth="1"/>
    <col min="6" max="6" width="18.28515625" style="40" customWidth="1"/>
    <col min="7" max="7" width="14.85546875" style="40" customWidth="1"/>
    <col min="8" max="11" width="11.42578125" style="40"/>
    <col min="12" max="12" width="23" style="40" hidden="1" customWidth="1"/>
    <col min="13" max="16384" width="11.42578125" style="40"/>
  </cols>
  <sheetData>
    <row r="1" spans="1:12" ht="15" customHeight="1" x14ac:dyDescent="0.25">
      <c r="L1" s="40" t="s">
        <v>23</v>
      </c>
    </row>
    <row r="2" spans="1:12" ht="15" customHeight="1" x14ac:dyDescent="0.25">
      <c r="L2" s="40" t="s">
        <v>24</v>
      </c>
    </row>
    <row r="3" spans="1:12" ht="15" customHeight="1" x14ac:dyDescent="0.25">
      <c r="L3" s="40" t="s">
        <v>25</v>
      </c>
    </row>
    <row r="4" spans="1:12" ht="15" customHeight="1" x14ac:dyDescent="0.25">
      <c r="F4" s="69" t="s">
        <v>16</v>
      </c>
      <c r="G4" s="69"/>
    </row>
    <row r="5" spans="1:12" ht="15" customHeight="1" x14ac:dyDescent="0.25">
      <c r="F5" s="69" t="s">
        <v>20</v>
      </c>
      <c r="G5" s="69"/>
    </row>
    <row r="6" spans="1:12" ht="15" customHeight="1" x14ac:dyDescent="0.25">
      <c r="F6" s="69" t="s">
        <v>21</v>
      </c>
      <c r="G6" s="69"/>
    </row>
    <row r="7" spans="1:12" ht="15" customHeight="1" x14ac:dyDescent="0.25">
      <c r="F7" s="69" t="s">
        <v>41</v>
      </c>
      <c r="G7" s="69"/>
    </row>
    <row r="8" spans="1:12" ht="15" customHeight="1" x14ac:dyDescent="0.25"/>
    <row r="9" spans="1:12" ht="15" customHeight="1" x14ac:dyDescent="0.25"/>
    <row r="10" spans="1:12" ht="15" customHeight="1" x14ac:dyDescent="0.25">
      <c r="A10" s="69" t="s">
        <v>27</v>
      </c>
      <c r="B10" s="69"/>
      <c r="C10" s="69"/>
      <c r="D10" s="69"/>
      <c r="E10" s="69"/>
      <c r="G10" s="41"/>
    </row>
    <row r="11" spans="1:12" ht="15" customHeight="1" x14ac:dyDescent="0.25"/>
    <row r="12" spans="1:12" ht="15" customHeight="1" x14ac:dyDescent="0.25">
      <c r="F12" s="41" t="s">
        <v>22</v>
      </c>
    </row>
    <row r="13" spans="1:12" ht="15" customHeight="1" x14ac:dyDescent="0.25">
      <c r="F13" s="42">
        <f ca="1">TODAY()</f>
        <v>43379</v>
      </c>
    </row>
    <row r="14" spans="1:12" ht="15" customHeight="1" x14ac:dyDescent="0.25"/>
    <row r="15" spans="1:12" ht="15" customHeight="1" x14ac:dyDescent="0.25"/>
    <row r="16" spans="1:12" ht="15" customHeight="1" x14ac:dyDescent="0.25">
      <c r="A16" s="69" t="s">
        <v>24</v>
      </c>
      <c r="B16" s="69"/>
      <c r="C16" s="69"/>
    </row>
    <row r="17" spans="1:7" ht="15" customHeight="1" x14ac:dyDescent="0.25"/>
    <row r="18" spans="1:7" ht="15" customHeight="1" x14ac:dyDescent="0.25"/>
    <row r="19" spans="1:7" ht="15" customHeight="1" x14ac:dyDescent="0.25">
      <c r="A19" s="70" t="s">
        <v>28</v>
      </c>
      <c r="B19" s="70"/>
      <c r="C19" s="70"/>
      <c r="D19" s="70"/>
      <c r="E19" s="70"/>
      <c r="F19" s="70"/>
      <c r="G19" s="70"/>
    </row>
    <row r="20" spans="1:7" ht="15" customHeight="1" x14ac:dyDescent="0.25">
      <c r="A20" s="70" t="s">
        <v>29</v>
      </c>
      <c r="B20" s="70"/>
      <c r="C20" s="70"/>
      <c r="D20" s="70"/>
      <c r="E20" s="70"/>
      <c r="F20" s="70"/>
      <c r="G20" s="70"/>
    </row>
    <row r="21" spans="1:7" ht="15" customHeight="1" x14ac:dyDescent="0.25">
      <c r="A21" s="45"/>
      <c r="B21" s="45"/>
      <c r="C21" s="45"/>
      <c r="D21" s="45"/>
      <c r="E21" s="45"/>
      <c r="F21" s="45"/>
      <c r="G21" s="45"/>
    </row>
    <row r="22" spans="1:7" ht="15" customHeight="1" x14ac:dyDescent="0.25">
      <c r="A22" s="71"/>
      <c r="B22" s="71"/>
      <c r="C22" s="71"/>
      <c r="D22" s="71"/>
      <c r="E22" s="71"/>
      <c r="F22" s="71"/>
      <c r="G22" s="71"/>
    </row>
    <row r="23" spans="1:7" ht="15" customHeight="1" x14ac:dyDescent="0.25">
      <c r="A23" s="72" t="s">
        <v>30</v>
      </c>
      <c r="B23" s="72"/>
      <c r="C23" s="72" t="s">
        <v>10</v>
      </c>
      <c r="D23" s="72"/>
      <c r="E23" s="72" t="s">
        <v>3</v>
      </c>
      <c r="F23" s="72"/>
    </row>
    <row r="24" spans="1:7" ht="15" customHeight="1" x14ac:dyDescent="0.25">
      <c r="A24" s="73" t="s">
        <v>42</v>
      </c>
      <c r="B24" s="73"/>
      <c r="C24" s="74" t="s">
        <v>43</v>
      </c>
      <c r="D24" s="75"/>
      <c r="E24" s="76" t="s">
        <v>44</v>
      </c>
      <c r="F24" s="77"/>
    </row>
    <row r="25" spans="1:7" ht="15" customHeight="1" thickBot="1" x14ac:dyDescent="0.3">
      <c r="A25" s="78"/>
      <c r="B25" s="78"/>
      <c r="C25" s="79"/>
      <c r="D25" s="79"/>
      <c r="E25" s="80"/>
      <c r="F25" s="80"/>
    </row>
    <row r="26" spans="1:7" ht="15" customHeight="1" thickBot="1" x14ac:dyDescent="0.3">
      <c r="A26" s="81" t="s">
        <v>31</v>
      </c>
      <c r="B26" s="82"/>
      <c r="C26" s="82"/>
      <c r="D26" s="83"/>
      <c r="E26" s="84">
        <f>SUM(E24:F25)</f>
        <v>0</v>
      </c>
      <c r="F26" s="85"/>
    </row>
    <row r="27" spans="1:7" ht="15" customHeight="1" x14ac:dyDescent="0.25">
      <c r="A27" s="86"/>
      <c r="B27" s="86"/>
      <c r="C27" s="86"/>
      <c r="D27" s="86"/>
      <c r="E27" s="86"/>
      <c r="F27" s="86"/>
    </row>
    <row r="28" spans="1:7" ht="15" customHeight="1" x14ac:dyDescent="0.25"/>
    <row r="29" spans="1:7" ht="15" customHeight="1" x14ac:dyDescent="0.25">
      <c r="A29" s="69" t="s">
        <v>34</v>
      </c>
      <c r="B29" s="69"/>
      <c r="C29" s="69"/>
      <c r="D29" s="69"/>
      <c r="E29" s="69"/>
      <c r="F29" s="69"/>
      <c r="G29" s="69"/>
    </row>
    <row r="30" spans="1:7" ht="15" customHeight="1" x14ac:dyDescent="0.25">
      <c r="A30" s="69" t="s">
        <v>35</v>
      </c>
      <c r="B30" s="69"/>
      <c r="C30" s="69"/>
      <c r="D30" s="69"/>
      <c r="E30" s="69"/>
      <c r="F30" s="69"/>
    </row>
    <row r="31" spans="1:7" ht="15" customHeight="1" x14ac:dyDescent="0.25">
      <c r="A31" s="69"/>
      <c r="B31" s="69"/>
      <c r="C31" s="69"/>
      <c r="D31" s="69"/>
      <c r="E31" s="69"/>
      <c r="F31" s="69"/>
    </row>
    <row r="32" spans="1:7" ht="15" customHeight="1" x14ac:dyDescent="0.25">
      <c r="A32" s="69"/>
      <c r="B32" s="69"/>
      <c r="C32" s="69"/>
      <c r="D32" s="69"/>
      <c r="E32" s="69"/>
      <c r="F32" s="69"/>
    </row>
    <row r="33" spans="1:7" ht="15" customHeight="1" x14ac:dyDescent="0.25">
      <c r="A33" s="69"/>
      <c r="B33" s="69"/>
      <c r="C33" s="69"/>
      <c r="D33" s="69"/>
      <c r="E33" s="69"/>
      <c r="F33" s="69"/>
    </row>
    <row r="34" spans="1:7" ht="15" customHeight="1" x14ac:dyDescent="0.25">
      <c r="A34" s="69"/>
      <c r="B34" s="69"/>
      <c r="C34" s="69"/>
      <c r="D34" s="69"/>
      <c r="E34" s="69"/>
      <c r="F34" s="69"/>
    </row>
    <row r="35" spans="1:7" ht="15" customHeight="1" x14ac:dyDescent="0.25">
      <c r="A35" s="69" t="s">
        <v>36</v>
      </c>
      <c r="B35" s="69"/>
      <c r="C35" s="69"/>
      <c r="D35" s="69"/>
      <c r="E35" s="69"/>
      <c r="F35" s="69"/>
      <c r="G35" s="69"/>
    </row>
    <row r="36" spans="1:7" ht="15" customHeight="1" x14ac:dyDescent="0.25">
      <c r="A36" s="69" t="s">
        <v>37</v>
      </c>
      <c r="B36" s="69"/>
      <c r="C36" s="69"/>
      <c r="D36" s="69"/>
      <c r="E36" s="69"/>
      <c r="F36" s="69"/>
      <c r="G36" s="69"/>
    </row>
    <row r="37" spans="1:7" ht="15" customHeight="1" x14ac:dyDescent="0.25">
      <c r="A37" s="69"/>
      <c r="B37" s="69"/>
      <c r="C37" s="69"/>
      <c r="D37" s="69"/>
      <c r="E37" s="69"/>
      <c r="F37" s="69"/>
    </row>
    <row r="38" spans="1:7" ht="15" customHeight="1" x14ac:dyDescent="0.25">
      <c r="A38" s="69" t="s">
        <v>38</v>
      </c>
      <c r="B38" s="69"/>
      <c r="C38" s="69"/>
      <c r="D38" s="69"/>
      <c r="E38" s="69"/>
      <c r="F38" s="69"/>
      <c r="G38" s="69"/>
    </row>
    <row r="39" spans="1:7" ht="15" customHeight="1" x14ac:dyDescent="0.25">
      <c r="A39" s="69" t="s">
        <v>39</v>
      </c>
      <c r="B39" s="69"/>
      <c r="C39" s="69"/>
      <c r="D39" s="69"/>
      <c r="E39" s="69"/>
      <c r="F39" s="69"/>
      <c r="G39" s="69"/>
    </row>
    <row r="40" spans="1:7" ht="15" customHeight="1" x14ac:dyDescent="0.25"/>
    <row r="41" spans="1:7" ht="15" customHeight="1" x14ac:dyDescent="0.25">
      <c r="A41" s="41" t="s">
        <v>32</v>
      </c>
      <c r="B41" s="41"/>
      <c r="C41" s="41"/>
      <c r="D41" s="41"/>
      <c r="E41" s="41"/>
      <c r="F41" s="41"/>
      <c r="G41" s="44"/>
    </row>
    <row r="42" spans="1:7" ht="15" customHeight="1" x14ac:dyDescent="0.25"/>
    <row r="43" spans="1:7" ht="15" customHeight="1" x14ac:dyDescent="0.25"/>
    <row r="44" spans="1:7" ht="15" customHeight="1" x14ac:dyDescent="0.25"/>
    <row r="45" spans="1:7" ht="15" customHeight="1" x14ac:dyDescent="0.25"/>
    <row r="46" spans="1:7" ht="15" customHeight="1" x14ac:dyDescent="0.25">
      <c r="E46" s="69"/>
      <c r="F46" s="69"/>
    </row>
    <row r="47" spans="1:7" ht="15" customHeight="1" x14ac:dyDescent="0.25">
      <c r="E47" s="69"/>
      <c r="F47" s="69"/>
    </row>
    <row r="48" spans="1:7" ht="15" customHeight="1" x14ac:dyDescent="0.25">
      <c r="F48" s="39" t="s">
        <v>33</v>
      </c>
    </row>
  </sheetData>
  <mergeCells count="36">
    <mergeCell ref="E47:F47"/>
    <mergeCell ref="E46:F46"/>
    <mergeCell ref="A29:G29"/>
    <mergeCell ref="A35:G35"/>
    <mergeCell ref="A36:G36"/>
    <mergeCell ref="A38:G38"/>
    <mergeCell ref="A37:F37"/>
    <mergeCell ref="A39:G39"/>
    <mergeCell ref="A30:F30"/>
    <mergeCell ref="A31:F31"/>
    <mergeCell ref="A32:F32"/>
    <mergeCell ref="A33:F33"/>
    <mergeCell ref="A34:F34"/>
    <mergeCell ref="A24:B24"/>
    <mergeCell ref="C24:D24"/>
    <mergeCell ref="E24:F24"/>
    <mergeCell ref="A27:B27"/>
    <mergeCell ref="C27:D27"/>
    <mergeCell ref="E27:F27"/>
    <mergeCell ref="A26:D26"/>
    <mergeCell ref="A25:B25"/>
    <mergeCell ref="C25:D25"/>
    <mergeCell ref="E25:F25"/>
    <mergeCell ref="E26:F26"/>
    <mergeCell ref="A19:G19"/>
    <mergeCell ref="A20:G20"/>
    <mergeCell ref="A22:G22"/>
    <mergeCell ref="A10:E10"/>
    <mergeCell ref="A23:B23"/>
    <mergeCell ref="C23:D23"/>
    <mergeCell ref="E23:F23"/>
    <mergeCell ref="F4:G4"/>
    <mergeCell ref="F5:G5"/>
    <mergeCell ref="F6:G6"/>
    <mergeCell ref="F7:G7"/>
    <mergeCell ref="A16:C16"/>
  </mergeCells>
  <dataValidations count="1">
    <dataValidation type="list" allowBlank="1" showInputMessage="1" showErrorMessage="1" sqref="A16:C16">
      <formula1>$L$1:$L$3</formula1>
    </dataValidation>
  </dataValidations>
  <printOptions horizontalCentered="1"/>
  <pageMargins left="0.39370078740157483" right="0.39370078740157483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BD</vt:lpstr>
      <vt:lpstr>SYNTHESE</vt:lpstr>
      <vt:lpstr>LETTRE 1</vt:lpstr>
      <vt:lpstr>LETTRE 2</vt:lpstr>
      <vt:lpstr>LETTRE 3</vt:lpstr>
      <vt:lpstr>'LETTRE 1'!Zone_d_impression</vt:lpstr>
      <vt:lpstr>'LETTRE 2'!Zone_d_impression</vt:lpstr>
      <vt:lpstr>'LETTRE 3'!Zone_d_impression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gg</cp:lastModifiedBy>
  <cp:lastPrinted>2018-10-05T20:55:34Z</cp:lastPrinted>
  <dcterms:created xsi:type="dcterms:W3CDTF">2005-12-02T12:01:02Z</dcterms:created>
  <dcterms:modified xsi:type="dcterms:W3CDTF">2018-10-06T10:17:49Z</dcterms:modified>
</cp:coreProperties>
</file>