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wiff\Desktop\"/>
    </mc:Choice>
  </mc:AlternateContent>
  <xr:revisionPtr revIDLastSave="0" documentId="13_ncr:1_{BD7FB6A5-05A8-48BD-B9A7-B710E4B170DB}" xr6:coauthVersionLast="28" xr6:coauthVersionMax="28" xr10:uidLastSave="{00000000-0000-0000-0000-000000000000}"/>
  <bookViews>
    <workbookView xWindow="0" yWindow="0" windowWidth="20490" windowHeight="7530" activeTab="1" xr2:uid="{00000000-000D-0000-FFFF-FFFF00000000}"/>
  </bookViews>
  <sheets>
    <sheet name="Paramètre" sheetId="8" r:id="rId1"/>
    <sheet name="Data_User" sheetId="2" r:id="rId2"/>
    <sheet name="Data_Demande" sheetId="5" r:id="rId3"/>
    <sheet name="Feuil1" sheetId="3" r:id="rId4"/>
  </sheets>
  <functionGroups builtInGroupCount="19"/>
  <definedNames>
    <definedName name="CAHTANNEEEQUIPE">#REF!</definedName>
    <definedName name="Car">#REF!</definedName>
    <definedName name="CATOTALPERSO">#REF!</definedName>
    <definedName name="Client">#REF!</definedName>
    <definedName name="Client2">#REF!</definedName>
    <definedName name="Imat">#REF!</definedName>
    <definedName name="Mois">Paramètre!$A$2:$A$13</definedName>
    <definedName name="User">Tableau3[]</definedName>
    <definedName name="UserCAMOIS">OFFSET(Data_User!$S$1,1,,COUNTA(Data_User!$S:$S)-1)</definedName>
    <definedName name="UserCATOTAL">OFFSET(Data_User!$R$1,1,,COUNTA(Data_User!$R:$R)-1)</definedName>
    <definedName name="UserEquipier">OFFSET(Data_User!$E$1,1,,COUNTA(Data_User!$E:$E)-1)</definedName>
    <definedName name="UserNom">Tableau3[Nom]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" i="2" l="1"/>
  <c r="Q2" i="2"/>
  <c r="M2" i="2"/>
  <c r="S2" i="2" l="1"/>
  <c r="S4" i="2"/>
  <c r="S6" i="2"/>
  <c r="S5" i="2"/>
  <c r="P2" i="2"/>
  <c r="O2" i="2"/>
  <c r="N2" i="2"/>
  <c r="L2" i="2"/>
  <c r="K2" i="2"/>
  <c r="J2" i="2"/>
  <c r="I2" i="2"/>
  <c r="H2" i="2"/>
  <c r="G2" i="2"/>
  <c r="F2" i="2"/>
  <c r="Q3" i="2"/>
  <c r="P3" i="2"/>
  <c r="O3" i="2"/>
  <c r="N3" i="2"/>
  <c r="M3" i="2"/>
  <c r="L3" i="2"/>
  <c r="K3" i="2"/>
  <c r="J3" i="2"/>
  <c r="I3" i="2"/>
  <c r="H3" i="2"/>
  <c r="G3" i="2"/>
  <c r="F3" i="2"/>
  <c r="R2" i="2" l="1"/>
  <c r="R3" i="2"/>
  <c r="F4" i="2"/>
  <c r="G4" i="2"/>
  <c r="H4" i="2"/>
  <c r="I4" i="2"/>
  <c r="J4" i="2"/>
  <c r="K4" i="2"/>
  <c r="L4" i="2"/>
  <c r="M4" i="2"/>
  <c r="N4" i="2"/>
  <c r="O4" i="2"/>
  <c r="P4" i="2"/>
  <c r="Q4" i="2"/>
  <c r="R4" i="2" l="1"/>
  <c r="X41" i="5"/>
  <c r="X40" i="5"/>
  <c r="X39" i="5"/>
  <c r="X38" i="5"/>
  <c r="X37" i="5"/>
  <c r="X36" i="5"/>
  <c r="X35" i="5"/>
  <c r="X34" i="5"/>
  <c r="X33" i="5"/>
  <c r="X32" i="5"/>
  <c r="X31" i="5"/>
  <c r="X30" i="5"/>
  <c r="X29" i="5"/>
  <c r="X28" i="5"/>
  <c r="X27" i="5"/>
  <c r="X26" i="5"/>
  <c r="X25" i="5"/>
  <c r="X24" i="5"/>
  <c r="X23" i="5"/>
  <c r="X22" i="5"/>
  <c r="X21" i="5"/>
  <c r="X20" i="5"/>
  <c r="X19" i="5"/>
  <c r="X18" i="5"/>
  <c r="X17" i="5"/>
  <c r="X16" i="5"/>
  <c r="X15" i="5"/>
  <c r="X14" i="5"/>
  <c r="X13" i="5"/>
  <c r="X12" i="5"/>
  <c r="X11" i="5"/>
  <c r="X10" i="5"/>
  <c r="X9" i="5"/>
  <c r="X8" i="5"/>
  <c r="X7" i="5"/>
  <c r="X6" i="5"/>
  <c r="X5" i="5"/>
  <c r="X4" i="5"/>
  <c r="X3" i="5"/>
  <c r="X2" i="5"/>
  <c r="AR1" i="5"/>
  <c r="AP1" i="5"/>
  <c r="AH1" i="5"/>
  <c r="AE1" i="5"/>
  <c r="AB1" i="5"/>
  <c r="Q6" i="2"/>
  <c r="P6" i="2"/>
  <c r="O6" i="2"/>
  <c r="N6" i="2"/>
  <c r="M6" i="2"/>
  <c r="L6" i="2"/>
  <c r="K6" i="2"/>
  <c r="J6" i="2"/>
  <c r="I6" i="2"/>
  <c r="H6" i="2"/>
  <c r="G6" i="2"/>
  <c r="F6" i="2"/>
  <c r="Q5" i="2"/>
  <c r="P5" i="2"/>
  <c r="O5" i="2"/>
  <c r="N5" i="2"/>
  <c r="M5" i="2"/>
  <c r="L5" i="2"/>
  <c r="K5" i="2"/>
  <c r="J5" i="2"/>
  <c r="I5" i="2"/>
  <c r="H5" i="2"/>
  <c r="G5" i="2"/>
  <c r="F5" i="2"/>
  <c r="AP1" i="2"/>
  <c r="AM1" i="2"/>
  <c r="AE1" i="2"/>
  <c r="AB1" i="2"/>
  <c r="W1" i="2"/>
  <c r="D4" i="8"/>
  <c r="D6" i="8" s="1"/>
  <c r="AH1" i="2"/>
  <c r="R5" i="2" l="1"/>
  <c r="R6" i="2"/>
  <c r="D5" i="8"/>
</calcChain>
</file>

<file path=xl/sharedStrings.xml><?xml version="1.0" encoding="utf-8"?>
<sst xmlns="http://schemas.openxmlformats.org/spreadsheetml/2006/main" count="356" uniqueCount="91">
  <si>
    <t>Nom</t>
  </si>
  <si>
    <t>Mdp</t>
  </si>
  <si>
    <t>Admin</t>
  </si>
  <si>
    <t>ADMIN</t>
  </si>
  <si>
    <t>X</t>
  </si>
  <si>
    <t>User</t>
  </si>
  <si>
    <t>USER</t>
  </si>
  <si>
    <t>Utilisateur actuel :</t>
  </si>
  <si>
    <t>Admin ?</t>
  </si>
  <si>
    <t>Existe ?</t>
  </si>
  <si>
    <t>TEST</t>
  </si>
  <si>
    <t>Immatriculation</t>
  </si>
  <si>
    <t>Test :</t>
  </si>
  <si>
    <t>Numéro</t>
  </si>
  <si>
    <t>Client</t>
  </si>
  <si>
    <t>Conducteur</t>
  </si>
  <si>
    <t>Km</t>
  </si>
  <si>
    <t>Date arrivée</t>
  </si>
  <si>
    <t>Date départ</t>
  </si>
  <si>
    <t>Créateur devis</t>
  </si>
  <si>
    <t>Choix autocar</t>
  </si>
  <si>
    <t>Montant HT</t>
  </si>
  <si>
    <t>Montant TTC</t>
  </si>
  <si>
    <t>Retour</t>
  </si>
  <si>
    <t>Numéro sans virg</t>
  </si>
  <si>
    <t>Date du jour</t>
  </si>
  <si>
    <t>test</t>
  </si>
  <si>
    <t>TVA</t>
  </si>
  <si>
    <t>Nombre de fois modifié</t>
  </si>
  <si>
    <t>Nom fichier</t>
  </si>
  <si>
    <t>Vérif</t>
  </si>
  <si>
    <t>Exite ?</t>
  </si>
  <si>
    <t>Résa</t>
  </si>
  <si>
    <t>OUI</t>
  </si>
  <si>
    <t>aaa</t>
  </si>
  <si>
    <t>Date deb</t>
  </si>
  <si>
    <t>Date fin</t>
  </si>
  <si>
    <t>Réservation</t>
  </si>
  <si>
    <t>ahdh</t>
  </si>
  <si>
    <t>Relance</t>
  </si>
  <si>
    <t>Dernière modification par :</t>
  </si>
  <si>
    <t>jiji</t>
  </si>
  <si>
    <t>tutut</t>
  </si>
  <si>
    <t>test2</t>
  </si>
  <si>
    <t>15/12/2018</t>
  </si>
  <si>
    <t>ANNULER</t>
  </si>
  <si>
    <t>Annuler</t>
  </si>
  <si>
    <t>NON</t>
  </si>
  <si>
    <t>les cordistes savoyards</t>
  </si>
  <si>
    <t>Année</t>
  </si>
  <si>
    <t>Mois</t>
  </si>
  <si>
    <t>Liste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</si>
  <si>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</si>
  <si>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</si>
  <si>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</si>
  <si>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</si>
  <si>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</si>
  <si>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</si>
  <si>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</si>
  <si>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</si>
  <si>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</si>
  <si>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</si>
  <si>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</si>
  <si>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</si>
  <si>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Fichier stockage :</t>
  </si>
  <si>
    <t>Nom fichier PDF :</t>
  </si>
  <si>
    <t>uiui</t>
  </si>
  <si>
    <t>shuhu</t>
  </si>
  <si>
    <t>Année en cours</t>
  </si>
  <si>
    <t>Mois en cours</t>
  </si>
  <si>
    <t>Si aucun cond enregistré</t>
  </si>
  <si>
    <t/>
  </si>
  <si>
    <t>Planning, mfc orange cond &lt; :</t>
  </si>
  <si>
    <t>trer</t>
  </si>
  <si>
    <t>admin</t>
  </si>
  <si>
    <t>Nb de relance devis créé par user</t>
  </si>
  <si>
    <t>Mois fin</t>
  </si>
  <si>
    <t>Nb jour mois deb</t>
  </si>
  <si>
    <t>nb jour mois fin</t>
  </si>
  <si>
    <t>Vérif Mois</t>
  </si>
  <si>
    <t>Vérif Année</t>
  </si>
  <si>
    <t>Visu seul ?</t>
  </si>
  <si>
    <t>Sans modif</t>
  </si>
  <si>
    <t>TOTAL</t>
  </si>
  <si>
    <t>Année fin</t>
  </si>
  <si>
    <t>EQUIPIER</t>
  </si>
  <si>
    <t>Année tab et graph :</t>
  </si>
  <si>
    <t>test3</t>
  </si>
  <si>
    <t>test4</t>
  </si>
  <si>
    <t>TOTAL MOIS</t>
  </si>
  <si>
    <t>C:\Users\swiff\Desktop\Ben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</si>
</sst>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2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  <xf numFmtId="164" fontId="0" fillId="0" borderId="0" xfId="2" applyNumberFormat="1" applyFont="1" applyAlignment="1">
      <alignment horizontal="center" vertical="center"/>
    </xf>
    <xf numFmtId="0" fontId="1" fillId="0" borderId="0" xfId="1" applyFill="1"/>
    <xf numFmtId="0" fontId="3" fillId="0" borderId="0" xfId="1" applyFont="1"/>
    <xf numFmtId="0" fontId="0" fillId="0" borderId="0" xfId="0" applyAlignment="1">
      <alignment horizontal="center" vertical="center"/>
    </xf>
    <xf numFmtId="44" fontId="0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4" fontId="4" fillId="0" borderId="0" xfId="2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4" fillId="2" borderId="1" xfId="0" applyFont="1" applyFill="1" applyBorder="1" applyAlignment="1" applyProtection="1">
      <alignment horizontal="center" vertical="center"/>
    </xf>
    <xf numFmtId="44" fontId="0" fillId="0" borderId="0" xfId="2" applyFont="1" applyAlignment="1" applyProtection="1">
      <alignment horizontal="center" vertical="center"/>
    </xf>
    <xf numFmtId="44" fontId="4" fillId="0" borderId="0" xfId="2" applyFon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</cellXfs>
  <cellStyles count="3">
    <cellStyle name="Lien hypertexte" xfId="1" builtinId="8"/>
    <cellStyle name="Monétaire" xfId="2" builtinId="4"/>
    <cellStyle name="Normal" xfId="0" builtinId="0"/>
  </cellStyles>
  <dxfs count="47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_-* #,##0\ &quot;€&quot;_-;\-* #,##0\ &quot;€&quot;_-;_-* &quot;-&quot;??\ &quot;€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50E65E"/>
      <color rgb="FFFBC87D"/>
      <color rgb="FF8BF5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400"/>
              <a:t>RÉPARTITION CA TOTAL / 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5396938326871579"/>
          <c:y val="0.31955606842248174"/>
          <c:w val="0.7022137841906817"/>
          <c:h val="0.48445017648655986"/>
        </c:manualLayout>
      </c:layout>
      <c:pie3DChart>
        <c:varyColors val="1"/>
        <c:ser>
          <c:idx val="1"/>
          <c:order val="0"/>
          <c:tx>
            <c:v>TOTAL</c:v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7-9401-4AF5-B074-8CE1A57ECDCC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8-9401-4AF5-B074-8CE1A57ECDCC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9-9401-4AF5-B074-8CE1A57ECDCC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A-9401-4AF5-B074-8CE1A57ECDCC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B-9401-4AF5-B074-8CE1A57ECDCC}"/>
              </c:ext>
            </c:extLst>
          </c:dPt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[0]!UserEquipier</c:f>
              <c:strCache>
                <c:ptCount val="5"/>
                <c:pt idx="0">
                  <c:v>test4</c:v>
                </c:pt>
                <c:pt idx="1">
                  <c:v>test3</c:v>
                </c:pt>
                <c:pt idx="2">
                  <c:v>test</c:v>
                </c:pt>
                <c:pt idx="3">
                  <c:v>Admin</c:v>
                </c:pt>
                <c:pt idx="4">
                  <c:v>User</c:v>
                </c:pt>
              </c:strCache>
            </c:strRef>
          </c:cat>
          <c:val>
            <c:numRef>
              <c:f>[0]!UserCATOTAL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 formatCode="_(&quot;€&quot;* #,##0.00_);_(&quot;€&quot;* \(#,##0.00\);_(&quot;€&quot;* &quot;-&quot;??_);_(@_)">
                  <c:v>0</c:v>
                </c:pt>
                <c:pt idx="3" formatCode="_(&quot;€&quot;* #,##0.00_);_(&quot;€&quot;* \(#,##0.00\);_(&quot;€&quot;* &quot;-&quot;??_);_(@_)">
                  <c:v>715</c:v>
                </c:pt>
                <c:pt idx="4" formatCode="_(&quot;€&quot;* #,##0.00_);_(&quot;€&quot;* \(#,##0.00\);_(&quot;€&quot;* &quot;-&quot;??_);_(@_)">
                  <c:v>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9401-4AF5-B074-8CE1A57ECDCC}"/>
            </c:ext>
          </c:extLst>
        </c:ser>
        <c:ser>
          <c:idx val="0"/>
          <c:order val="1"/>
          <c:tx>
            <c:v>TOTAL</c:v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C-9401-4AF5-B074-8CE1A57ECDCC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E-9401-4AF5-B074-8CE1A57ECDCC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0-9401-4AF5-B074-8CE1A57ECDCC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2-9401-4AF5-B074-8CE1A57ECDCC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4-9401-4AF5-B074-8CE1A57ECDCC}"/>
              </c:ext>
            </c:extLst>
          </c:dPt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[0]!UserEquipier</c:f>
              <c:strCache>
                <c:ptCount val="5"/>
                <c:pt idx="0">
                  <c:v>test4</c:v>
                </c:pt>
                <c:pt idx="1">
                  <c:v>test3</c:v>
                </c:pt>
                <c:pt idx="2">
                  <c:v>test</c:v>
                </c:pt>
                <c:pt idx="3">
                  <c:v>Admin</c:v>
                </c:pt>
                <c:pt idx="4">
                  <c:v>User</c:v>
                </c:pt>
              </c:strCache>
            </c:strRef>
          </c:cat>
          <c:val>
            <c:numRef>
              <c:f>[0]!UserCATOTAL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 formatCode="_(&quot;€&quot;* #,##0.00_);_(&quot;€&quot;* \(#,##0.00\);_(&quot;€&quot;* &quot;-&quot;??_);_(@_)">
                  <c:v>0</c:v>
                </c:pt>
                <c:pt idx="3" formatCode="_(&quot;€&quot;* #,##0.00_);_(&quot;€&quot;* \(#,##0.00\);_(&quot;€&quot;* &quot;-&quot;??_);_(@_)">
                  <c:v>715</c:v>
                </c:pt>
                <c:pt idx="4" formatCode="_(&quot;€&quot;* #,##0.00_);_(&quot;€&quot;* \(#,##0.00\);_(&quot;€&quot;* &quot;-&quot;??_);_(@_)">
                  <c:v>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9401-4AF5-B074-8CE1A57EC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/>
              <a:t>RÉPARTITION CA TOTAL / MOIS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6.8181781845797193E-2"/>
          <c:y val="0.35163363200289621"/>
          <c:w val="0.7025413385826772"/>
          <c:h val="0.64767096821230674"/>
        </c:manualLayout>
      </c:layout>
      <c:pie3DChart>
        <c:varyColors val="1"/>
        <c:ser>
          <c:idx val="0"/>
          <c:order val="0"/>
          <c:tx>
            <c:v>TOTAL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C-B886-4513-90E8-5E0D9AEB14E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E-B886-4513-90E8-5E0D9AEB14E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0-B886-4513-90E8-5E0D9AEB14E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2-B886-4513-90E8-5E0D9AEB14E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4-B886-4513-90E8-5E0D9AEB14E1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[0]!UserEquipier</c:f>
              <c:strCache>
                <c:ptCount val="5"/>
                <c:pt idx="0">
                  <c:v>test4</c:v>
                </c:pt>
                <c:pt idx="1">
                  <c:v>test3</c:v>
                </c:pt>
                <c:pt idx="2">
                  <c:v>test</c:v>
                </c:pt>
                <c:pt idx="3">
                  <c:v>Admin</c:v>
                </c:pt>
                <c:pt idx="4">
                  <c:v>User</c:v>
                </c:pt>
              </c:strCache>
            </c:strRef>
          </c:cat>
          <c:val>
            <c:numRef>
              <c:f>[0]!UserCAMOIS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B886-4513-90E8-5E0D9AEB14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638175</xdr:colOff>
      <xdr:row>9</xdr:row>
      <xdr:rowOff>152400</xdr:rowOff>
    </xdr:from>
    <xdr:to>
      <xdr:col>8</xdr:col>
      <xdr:colOff>285750</xdr:colOff>
      <xdr:row>22</xdr:row>
      <xdr:rowOff>95250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86E27CA-3265-4FFE-89D8-080A6DB8A8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762000</xdr:colOff>
      <xdr:row>9</xdr:row>
      <xdr:rowOff>171450</xdr:rowOff>
    </xdr:from>
    <xdr:to>
      <xdr:col>13</xdr:col>
      <xdr:colOff>409575</xdr:colOff>
      <xdr:row>22</xdr:row>
      <xdr:rowOff>114300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54093C4D-FB88-4001-8F89-7C89D68FED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1</xdr:row>
      <xdr:rowOff>161925</xdr:rowOff>
    </xdr:from>
    <xdr:to>
      <xdr:col>3</xdr:col>
      <xdr:colOff>76200</xdr:colOff>
      <xdr:row>6</xdr:row>
      <xdr:rowOff>0</xdr:rowOff>
    </xdr:to>
    <xdr:sp macro="[0]!Appli" textlink="">
      <xdr:nvSpPr>
        <xdr:cNvPr id="2" name="Rectangle 1">
          <a:extLst>
            <a:ext uri="{FF2B5EF4-FFF2-40B4-BE49-F238E27FC236}">
              <a16:creationId xmlns:a16="http://schemas.microsoft.com/office/drawing/2014/main" id="{F4A8D5D8-7092-42D4-B141-A24F796AF1CE}"/>
            </a:ext>
          </a:extLst>
        </xdr:cNvPr>
        <xdr:cNvSpPr/>
      </xdr:nvSpPr>
      <xdr:spPr>
        <a:xfrm>
          <a:off x="1171575" y="352425"/>
          <a:ext cx="1190625" cy="885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LANCER L'APPLI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S6" totalsRowShown="0" headerRowDxfId="46" dataDxfId="45">
  <autoFilter ref="A1:S6" xr:uid="{00000000-0009-0000-0100-000003000000}">
    <filterColumn colId="0" hiddenButton="1"/>
    <filterColumn colId="1" hiddenButton="1"/>
    <filterColumn colId="2" hiddenButton="1"/>
    <filterColumn colId="3" hiddenButton="1"/>
  </autoFilter>
  <tableColumns count="19">
    <tableColumn id="1" xr3:uid="{00000000-0010-0000-0100-000001000000}" name="Nom" dataDxfId="44"/>
    <tableColumn id="2" xr3:uid="{00000000-0010-0000-0100-000002000000}" name="Mdp" dataDxfId="43"/>
    <tableColumn id="3" xr3:uid="{00000000-0010-0000-0100-000003000000}" name="Admin" dataDxfId="42"/>
    <tableColumn id="4" xr3:uid="{00000000-0010-0000-0100-000004000000}" name="Sans modif" dataDxfId="41"/>
    <tableColumn id="5" xr3:uid="{00000000-0010-0000-0100-000005000000}" name="EQUIPIER" dataDxfId="40"/>
    <tableColumn id="6" xr3:uid="{00000000-0010-0000-0100-000006000000}" name="janvier" dataDxfId="39">
      <calculatedColumnFormula>SUMIFS(Tableau2[Montant HT],Tableau2[Réservation],"OUI",Tableau2[Créateur devis],Data_User!E2,Tableau2[Année],Data_User!AS$1,Tableau2[Mois],Data_User!F$1)</calculatedColumnFormula>
    </tableColumn>
    <tableColumn id="7" xr3:uid="{00000000-0010-0000-0100-000007000000}" name="février" dataDxfId="38">
      <calculatedColumnFormula>SUMIFS(Tableau2[Montant HT],Tableau2[Réservation],"OUI",Tableau2[Créateur devis],Data_User!E2,Tableau2[Année],Data_User!AS$1,Tableau2[Mois],Data_User!G$1)</calculatedColumnFormula>
    </tableColumn>
    <tableColumn id="8" xr3:uid="{00000000-0010-0000-0100-000008000000}" name="mars" dataDxfId="37">
      <calculatedColumnFormula>SUMIFS(Tableau2[Montant HT],Tableau2[Réservation],"OUI",Tableau2[Créateur devis],Data_User!E2,Tableau2[Année],Data_User!AS$1,Tableau2[Mois],Data_User!H$1)</calculatedColumnFormula>
    </tableColumn>
    <tableColumn id="9" xr3:uid="{00000000-0010-0000-0100-000009000000}" name="avril" dataDxfId="36">
      <calculatedColumnFormula>SUMIFS(Tableau2[Montant HT],Tableau2[Réservation],"OUI",Tableau2[Créateur devis],Data_User!E2,Tableau2[Année],Data_User!AS$1,Tableau2[Mois],Data_User!I$1)</calculatedColumnFormula>
    </tableColumn>
    <tableColumn id="10" xr3:uid="{00000000-0010-0000-0100-00000A000000}" name="mai" dataDxfId="35">
      <calculatedColumnFormula>SUMIFS(Tableau2[Montant HT],Tableau2[Réservation],"OUI",Tableau2[Créateur devis],Data_User!E2,Tableau2[Année],Data_User!AS$1,Tableau2[Mois],Data_User!J$1)</calculatedColumnFormula>
    </tableColumn>
    <tableColumn id="11" xr3:uid="{00000000-0010-0000-0100-00000B000000}" name="juin" dataDxfId="34">
      <calculatedColumnFormula>SUMIFS(Tableau2[Montant HT],Tableau2[Réservation],"OUI",Tableau2[Créateur devis],Data_User!E2,Tableau2[Année],Data_User!AS$1,Tableau2[Mois],Data_User!K$1)</calculatedColumnFormula>
    </tableColumn>
    <tableColumn id="12" xr3:uid="{00000000-0010-0000-0100-00000C000000}" name="juillet" dataDxfId="33">
      <calculatedColumnFormula>SUMIFS(Tableau2[Montant HT],Tableau2[Réservation],"OUI",Tableau2[Créateur devis],Data_User!E2,Tableau2[Année],Data_User!AS$1,Tableau2[Mois],Data_User!L$1)</calculatedColumnFormula>
    </tableColumn>
    <tableColumn id="13" xr3:uid="{00000000-0010-0000-0100-00000D000000}" name="août" dataDxfId="32">
      <calculatedColumnFormula>SUMIFS(Tableau2[Montant HT],Tableau2[Réservation],"OUI",Tableau2[Créateur devis],Data_User!E2,Tableau2[Année],Data_User!AS$1,Tableau2[Mois],Data_User!M$1)</calculatedColumnFormula>
    </tableColumn>
    <tableColumn id="14" xr3:uid="{00000000-0010-0000-0100-00000E000000}" name="septembre" dataDxfId="31">
      <calculatedColumnFormula>SUMIFS(Tableau2[Montant HT],Tableau2[Réservation],"OUI",Tableau2[Créateur devis],Data_User!E2,Tableau2[Année],Data_User!AS$1,Tableau2[Mois],Data_User!N$1)</calculatedColumnFormula>
    </tableColumn>
    <tableColumn id="15" xr3:uid="{00000000-0010-0000-0100-00000F000000}" name="octobre" dataDxfId="30">
      <calculatedColumnFormula>SUMIFS(Tableau2[Montant HT],Tableau2[Réservation],"OUI",Tableau2[Créateur devis],Data_User!E2,Tableau2[Année],Data_User!AS$1,Tableau2[Mois],Data_User!O$1)</calculatedColumnFormula>
    </tableColumn>
    <tableColumn id="16" xr3:uid="{00000000-0010-0000-0100-000010000000}" name="novembre" dataDxfId="29">
      <calculatedColumnFormula>SUMIFS(Tableau2[Montant HT],Tableau2[Réservation],"OUI",Tableau2[Créateur devis],Data_User!E2,Tableau2[Année],Data_User!AS$1,Tableau2[Mois],Data_User!P$1)</calculatedColumnFormula>
    </tableColumn>
    <tableColumn id="17" xr3:uid="{00000000-0010-0000-0100-000011000000}" name="décembre" dataDxfId="28">
      <calculatedColumnFormula>SUMIFS(Tableau2[Montant HT],Tableau2[Réservation],"OUI",Tableau2[Créateur devis],Data_User!E2,Tableau2[Année],Data_User!AS$1,Tableau2[Mois],Data_User!Q$1)</calculatedColumnFormula>
    </tableColumn>
    <tableColumn id="18" xr3:uid="{00000000-0010-0000-0100-000012000000}" name="TOTAL" dataDxfId="27">
      <calculatedColumnFormula>SUM(F2:Q2)</calculatedColumnFormula>
    </tableColumn>
    <tableColumn id="19" xr3:uid="{00000000-0010-0000-0100-000013000000}" name="TOTAL MOIS" dataDxfId="26">
      <calculatedColumnFormula>SUMIFS(Tableau2[Montant HT],Tableau2[Réservation],"OUI",Tableau2[Créateur devis],Data_User!E2,Tableau2[Année],Data_User!AS$1,Tableau2[Mois],Data_User!AV$1)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leau2" displayName="Tableau2" ref="A1:X41" totalsRowShown="0" headerRowDxfId="25" dataDxfId="24">
  <autoFilter ref="A1:X41" xr:uid="{00000000-0009-0000-0100-000002000000}"/>
  <tableColumns count="24">
    <tableColumn id="1" xr3:uid="{00000000-0010-0000-0300-000001000000}" name="Numéro" dataDxfId="23"/>
    <tableColumn id="2" xr3:uid="{00000000-0010-0000-0300-000002000000}" name="Client" dataDxfId="22"/>
    <tableColumn id="3" xr3:uid="{00000000-0010-0000-0300-000003000000}" name="Date départ" dataDxfId="21"/>
    <tableColumn id="6" xr3:uid="{00000000-0010-0000-0300-000006000000}" name="Date arrivée" dataDxfId="20"/>
    <tableColumn id="19" xr3:uid="{00000000-0010-0000-0300-000013000000}" name="Km" dataDxfId="19"/>
    <tableColumn id="18" xr3:uid="{00000000-0010-0000-0300-000012000000}" name="Conducteur" dataDxfId="18"/>
    <tableColumn id="7" xr3:uid="{00000000-0010-0000-0300-000007000000}" name="Choix autocar" dataDxfId="17"/>
    <tableColumn id="8" xr3:uid="{00000000-0010-0000-0300-000008000000}" name="Montant HT" dataDxfId="16" dataCellStyle="Monétaire"/>
    <tableColumn id="9" xr3:uid="{00000000-0010-0000-0300-000009000000}" name="Montant TTC" dataDxfId="15"/>
    <tableColumn id="13" xr3:uid="{00000000-0010-0000-0300-00000D000000}" name="Réservation" dataDxfId="14"/>
    <tableColumn id="14" xr3:uid="{00000000-0010-0000-0300-00000E000000}" name="Immatriculation" dataDxfId="13"/>
    <tableColumn id="15" xr3:uid="{00000000-0010-0000-0300-00000F000000}" name="Créateur devis" dataDxfId="12"/>
    <tableColumn id="16" xr3:uid="{00000000-0010-0000-0300-000010000000}" name="Retour" dataDxfId="11"/>
    <tableColumn id="17" xr3:uid="{00000000-0010-0000-0300-000011000000}" name="Numéro sans virg" dataDxfId="10"/>
    <tableColumn id="20" xr3:uid="{00000000-0010-0000-0300-000014000000}" name="Relance" dataDxfId="9"/>
    <tableColumn id="21" xr3:uid="{00000000-0010-0000-0300-000015000000}" name="TVA" dataDxfId="8"/>
    <tableColumn id="22" xr3:uid="{00000000-0010-0000-0300-000016000000}" name="Dernière modification par :" dataDxfId="7"/>
    <tableColumn id="23" xr3:uid="{00000000-0010-0000-0300-000017000000}" name="Nombre de fois modifié" dataDxfId="6"/>
    <tableColumn id="4" xr3:uid="{00000000-0010-0000-0300-000004000000}" name="Année" dataDxfId="5"/>
    <tableColumn id="5" xr3:uid="{00000000-0010-0000-0300-000005000000}" name="Mois" dataDxfId="4"/>
    <tableColumn id="10" xr3:uid="{00000000-0010-0000-0300-00000A000000}" name="Mois fin" dataDxfId="3"/>
    <tableColumn id="11" xr3:uid="{00000000-0010-0000-0300-00000B000000}" name="Nb jour mois deb" dataDxfId="2"/>
    <tableColumn id="12" xr3:uid="{00000000-0010-0000-0300-00000C000000}" name="nb jour mois fin" dataDxfId="1"/>
    <tableColumn id="24" xr3:uid="{00000000-0010-0000-0300-000018000000}" name="Année fin" dataDxfId="0">
      <calculatedColumnFormula>YEAR(Tableau2[[#This Row],[Date arrivée]])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/>
  <dimension ref="A1:D13"/>
  <sheetViews>
    <sheetView workbookViewId="0">
      <selection activeCell="F21" sqref="F21"/>
    </sheetView>
  </sheetViews>
  <sheetFormatPr baseColWidth="10" defaultRowHeight="15" x14ac:dyDescent="0.25"/>
  <cols>
    <col min="3" max="3" width="27.140625" bestFit="1" customWidth="1"/>
    <col min="8" max="8" width="22.28515625" bestFit="1" customWidth="1"/>
  </cols>
  <sheetData>
    <row r="1" spans="1:4" x14ac:dyDescent="0.25">
      <c r="A1" t="s">
        <v>51</v>
      </c>
      <c r="C1" t="s">
        <v>64</v>
      </c>
      <c r="D1" s="10" t="s">
        <v>90</v>
      </c>
    </row>
    <row r="2" spans="1:4" x14ac:dyDescent="0.25">
      <c r="A2" t="s">
        <v>52</v>
      </c>
      <c r="C2" t="s">
        <v>65</v>
      </c>
      <c r="D2" s="9"/>
    </row>
    <row r="3" spans="1:4" x14ac:dyDescent="0.25">
      <c r="A3" t="s">
        <v>53</v>
      </c>
      <c r="D3" s="7"/>
    </row>
    <row r="4" spans="1:4" x14ac:dyDescent="0.25">
      <c r="A4" t="s">
        <v>54</v>
      </c>
      <c r="C4" t="s">
        <v>25</v>
      </c>
      <c r="D4" s="2">
        <f ca="1">TODAY()</f>
        <v>43187</v>
      </c>
    </row>
    <row r="5" spans="1:4" x14ac:dyDescent="0.25">
      <c r="A5" t="s">
        <v>55</v>
      </c>
      <c r="C5" t="s">
        <v>68</v>
      </c>
      <c r="D5">
        <f ca="1">YEAR(D4)</f>
        <v>2018</v>
      </c>
    </row>
    <row r="6" spans="1:4" x14ac:dyDescent="0.25">
      <c r="A6" t="s">
        <v>56</v>
      </c>
      <c r="C6" t="s">
        <v>69</v>
      </c>
      <c r="D6">
        <f ca="1">MONTH(D4)</f>
        <v>3</v>
      </c>
    </row>
    <row r="7" spans="1:4" x14ac:dyDescent="0.25">
      <c r="A7" t="s">
        <v>57</v>
      </c>
    </row>
    <row r="8" spans="1:4" x14ac:dyDescent="0.25">
      <c r="A8" t="s">
        <v>58</v>
      </c>
      <c r="C8" t="s">
        <v>70</v>
      </c>
      <c r="D8">
        <v>15</v>
      </c>
    </row>
    <row r="9" spans="1:4" x14ac:dyDescent="0.25">
      <c r="A9" t="s">
        <v>59</v>
      </c>
    </row>
    <row r="10" spans="1:4" x14ac:dyDescent="0.25">
      <c r="A10" t="s">
        <v>60</v>
      </c>
      <c r="C10" t="s">
        <v>72</v>
      </c>
      <c r="D10">
        <v>4</v>
      </c>
    </row>
    <row r="11" spans="1:4" x14ac:dyDescent="0.25">
      <c r="A11" t="s">
        <v>61</v>
      </c>
    </row>
    <row r="12" spans="1:4" x14ac:dyDescent="0.25">
      <c r="A12" t="s">
        <v>62</v>
      </c>
    </row>
    <row r="13" spans="1:4" x14ac:dyDescent="0.25">
      <c r="A13" t="s">
        <v>63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V6"/>
  <sheetViews>
    <sheetView tabSelected="1" workbookViewId="0">
      <selection activeCell="C33" sqref="C33"/>
    </sheetView>
  </sheetViews>
  <sheetFormatPr baseColWidth="10" defaultRowHeight="15" x14ac:dyDescent="0.25"/>
  <cols>
    <col min="1" max="1" width="22" style="1" customWidth="1"/>
    <col min="2" max="2" width="23.28515625" style="1" customWidth="1"/>
    <col min="3" max="3" width="6.85546875" style="1" customWidth="1"/>
    <col min="4" max="4" width="15.28515625" bestFit="1" customWidth="1"/>
    <col min="5" max="19" width="15.28515625" customWidth="1"/>
    <col min="20" max="20" width="19.42578125" customWidth="1"/>
    <col min="21" max="21" width="21.5703125" customWidth="1"/>
    <col min="22" max="22" width="9" customWidth="1"/>
    <col min="33" max="33" width="12" style="6" customWidth="1"/>
    <col min="34" max="34" width="17.5703125" style="6" customWidth="1"/>
    <col min="44" max="44" width="19" bestFit="1" customWidth="1"/>
    <col min="45" max="45" width="11.7109375" bestFit="1" customWidth="1"/>
    <col min="46" max="46" width="11.5703125" bestFit="1" customWidth="1"/>
    <col min="53" max="53" width="15.28515625" bestFit="1" customWidth="1"/>
    <col min="54" max="54" width="12.42578125" bestFit="1" customWidth="1"/>
    <col min="55" max="55" width="14.7109375" bestFit="1" customWidth="1"/>
    <col min="56" max="56" width="14.5703125" bestFit="1" customWidth="1"/>
    <col min="57" max="57" width="11.140625" bestFit="1" customWidth="1"/>
  </cols>
  <sheetData>
    <row r="1" spans="1:48" x14ac:dyDescent="0.25">
      <c r="A1" s="1" t="s">
        <v>0</v>
      </c>
      <c r="B1" s="1" t="s">
        <v>1</v>
      </c>
      <c r="C1" s="1" t="s">
        <v>2</v>
      </c>
      <c r="D1" s="17" t="s">
        <v>82</v>
      </c>
      <c r="E1" s="19" t="s">
        <v>85</v>
      </c>
      <c r="F1" s="23" t="s">
        <v>52</v>
      </c>
      <c r="G1" s="23" t="s">
        <v>53</v>
      </c>
      <c r="H1" s="23" t="s">
        <v>54</v>
      </c>
      <c r="I1" s="23" t="s">
        <v>55</v>
      </c>
      <c r="J1" s="23" t="s">
        <v>56</v>
      </c>
      <c r="K1" s="23" t="s">
        <v>57</v>
      </c>
      <c r="L1" s="23" t="s">
        <v>58</v>
      </c>
      <c r="M1" s="23" t="s">
        <v>59</v>
      </c>
      <c r="N1" s="23" t="s">
        <v>60</v>
      </c>
      <c r="O1" s="23" t="s">
        <v>61</v>
      </c>
      <c r="P1" s="23" t="s">
        <v>62</v>
      </c>
      <c r="Q1" s="23" t="s">
        <v>63</v>
      </c>
      <c r="R1" s="19" t="s">
        <v>83</v>
      </c>
      <c r="S1" s="34" t="s">
        <v>89</v>
      </c>
      <c r="T1" t="s">
        <v>7</v>
      </c>
      <c r="U1" t="s">
        <v>2</v>
      </c>
      <c r="V1" t="s">
        <v>8</v>
      </c>
      <c r="W1" t="str">
        <f>IF(VLOOKUP(U1,Tableau3[],3,FALSE)="X","OUI","NON")</f>
        <v>OUI</v>
      </c>
      <c r="Y1" t="s">
        <v>12</v>
      </c>
      <c r="Z1" t="s">
        <v>88</v>
      </c>
      <c r="AA1" t="s">
        <v>9</v>
      </c>
      <c r="AB1" t="str">
        <f>IFERROR(VLOOKUP(Z1,Tableau3[Nom],1,FALSE),"NON")</f>
        <v>test4</v>
      </c>
      <c r="AD1" t="s">
        <v>25</v>
      </c>
      <c r="AE1" s="2">
        <f ca="1">TODAY()</f>
        <v>43187</v>
      </c>
      <c r="AG1" s="6" t="s">
        <v>29</v>
      </c>
      <c r="AH1" s="6" t="str">
        <f>RenvoieNomFichier()</f>
        <v>Exemple.xlsm</v>
      </c>
      <c r="AJ1" t="s">
        <v>75</v>
      </c>
      <c r="AM1">
        <f ca="1">COUNTIFS(Tableau2[Relance],"&lt;&gt;""",Tableau2[Relance],"&lt;=" &amp; TODAY(),Tableau2[Créateur devis],Data_User!U1,Tableau2[Réservation],"NON")</f>
        <v>11</v>
      </c>
      <c r="AO1" t="s">
        <v>81</v>
      </c>
      <c r="AP1" t="str">
        <f>IF(VLOOKUP(U1,Tableau3[],4,FALSE)="X","OUI","NON")</f>
        <v>NON</v>
      </c>
      <c r="AR1" s="18" t="s">
        <v>86</v>
      </c>
      <c r="AS1">
        <v>2018</v>
      </c>
      <c r="AT1" s="35"/>
      <c r="AU1" s="6" t="s">
        <v>52</v>
      </c>
      <c r="AV1" s="6" t="s">
        <v>63</v>
      </c>
    </row>
    <row r="2" spans="1:48" x14ac:dyDescent="0.25">
      <c r="A2" s="32" t="s">
        <v>88</v>
      </c>
      <c r="B2" s="32" t="s">
        <v>10</v>
      </c>
      <c r="C2" s="32"/>
      <c r="D2" s="32"/>
      <c r="E2" s="33" t="s">
        <v>88</v>
      </c>
      <c r="F2" s="23">
        <f>SUMIFS(Tableau2[Montant HT],Tableau2[Réservation],"OUI",Tableau2[Créateur devis],Data_User!E2,Tableau2[Année],Data_User!AS$1,Tableau2[Mois],Data_User!F$1)</f>
        <v>0</v>
      </c>
      <c r="G2" s="23">
        <f>SUMIFS(Tableau2[Montant HT],Tableau2[Réservation],"OUI",Tableau2[Créateur devis],Data_User!E2,Tableau2[Année],Data_User!AS$1,Tableau2[Mois],Data_User!G$1)</f>
        <v>0</v>
      </c>
      <c r="H2" s="23">
        <f>SUMIFS(Tableau2[Montant HT],Tableau2[Réservation],"OUI",Tableau2[Créateur devis],Data_User!E2,Tableau2[Année],Data_User!AS$1,Tableau2[Mois],Data_User!H$1)</f>
        <v>0</v>
      </c>
      <c r="I2" s="23">
        <f>SUMIFS(Tableau2[Montant HT],Tableau2[Réservation],"OUI",Tableau2[Créateur devis],Data_User!E2,Tableau2[Année],Data_User!AS$1,Tableau2[Mois],Data_User!I$1)</f>
        <v>0</v>
      </c>
      <c r="J2" s="23">
        <f>SUMIFS(Tableau2[Montant HT],Tableau2[Réservation],"OUI",Tableau2[Créateur devis],Data_User!E2,Tableau2[Année],Data_User!AS$1,Tableau2[Mois],Data_User!J$1)</f>
        <v>0</v>
      </c>
      <c r="K2" s="23">
        <f>SUMIFS(Tableau2[Montant HT],Tableau2[Réservation],"OUI",Tableau2[Créateur devis],Data_User!E2,Tableau2[Année],Data_User!AS$1,Tableau2[Mois],Data_User!K$1)</f>
        <v>0</v>
      </c>
      <c r="L2" s="23">
        <f>SUMIFS(Tableau2[Montant HT],Tableau2[Réservation],"OUI",Tableau2[Créateur devis],Data_User!E2,Tableau2[Année],Data_User!AS$1,Tableau2[Mois],Data_User!L$1)</f>
        <v>0</v>
      </c>
      <c r="M2" s="23">
        <f>SUMIFS(Tableau2[Montant HT],Tableau2[Réservation],"OUI",Tableau2[Créateur devis],Data_User!E2,Tableau2[Année],Data_User!AS$1,Tableau2[Mois],Data_User!M$1)</f>
        <v>0</v>
      </c>
      <c r="N2" s="23">
        <f>SUMIFS(Tableau2[Montant HT],Tableau2[Réservation],"OUI",Tableau2[Créateur devis],Data_User!E2,Tableau2[Année],Data_User!AS$1,Tableau2[Mois],Data_User!N$1)</f>
        <v>0</v>
      </c>
      <c r="O2" s="23">
        <f>SUMIFS(Tableau2[Montant HT],Tableau2[Réservation],"OUI",Tableau2[Créateur devis],Data_User!E2,Tableau2[Année],Data_User!AS$1,Tableau2[Mois],Data_User!O$1)</f>
        <v>0</v>
      </c>
      <c r="P2" s="23">
        <f>SUMIFS(Tableau2[Montant HT],Tableau2[Réservation],"OUI",Tableau2[Créateur devis],Data_User!E2,Tableau2[Année],Data_User!AS$1,Tableau2[Mois],Data_User!P$1)</f>
        <v>0</v>
      </c>
      <c r="Q2" s="23">
        <f>SUMIFS(Tableau2[Montant HT],Tableau2[Réservation],"OUI",Tableau2[Créateur devis],Data_User!E2,Tableau2[Année],Data_User!AS$1,Tableau2[Mois],Data_User!Q$1)</f>
        <v>0</v>
      </c>
      <c r="R2" s="33">
        <f>SUM(F2:Q2)</f>
        <v>0</v>
      </c>
      <c r="S2" s="34">
        <f>SUMIFS(Tableau2[Montant HT],Tableau2[Réservation],"OUI",Tableau2[Créateur devis],Data_User!E2,Tableau2[Année],Data_User!AS$1,Tableau2[Mois],Data_User!AV$1)</f>
        <v>0</v>
      </c>
      <c r="AE2" s="2"/>
      <c r="AR2" s="32"/>
    </row>
    <row r="3" spans="1:48" x14ac:dyDescent="0.25">
      <c r="A3" s="32" t="s">
        <v>87</v>
      </c>
      <c r="B3" s="32" t="s">
        <v>26</v>
      </c>
      <c r="C3" s="32"/>
      <c r="D3" s="32"/>
      <c r="E3" s="33" t="s">
        <v>87</v>
      </c>
      <c r="F3" s="23">
        <f>SUMIFS(Tableau2[Montant HT],Tableau2[Réservation],"OUI",Tableau2[Créateur devis],Data_User!E3,Tableau2[Année],Data_User!AS$1,Tableau2[Mois],Data_User!F$1)</f>
        <v>0</v>
      </c>
      <c r="G3" s="23">
        <f>SUMIFS(Tableau2[Montant HT],Tableau2[Réservation],"OUI",Tableau2[Créateur devis],Data_User!E3,Tableau2[Année],Data_User!AS$1,Tableau2[Mois],Data_User!G$1)</f>
        <v>0</v>
      </c>
      <c r="H3" s="23">
        <f>SUMIFS(Tableau2[Montant HT],Tableau2[Réservation],"OUI",Tableau2[Créateur devis],Data_User!E3,Tableau2[Année],Data_User!AS$1,Tableau2[Mois],Data_User!H$1)</f>
        <v>0</v>
      </c>
      <c r="I3" s="23">
        <f>SUMIFS(Tableau2[Montant HT],Tableau2[Réservation],"OUI",Tableau2[Créateur devis],Data_User!E3,Tableau2[Année],Data_User!AS$1,Tableau2[Mois],Data_User!I$1)</f>
        <v>0</v>
      </c>
      <c r="J3" s="23">
        <f>SUMIFS(Tableau2[Montant HT],Tableau2[Réservation],"OUI",Tableau2[Créateur devis],Data_User!E3,Tableau2[Année],Data_User!AS$1,Tableau2[Mois],Data_User!J$1)</f>
        <v>0</v>
      </c>
      <c r="K3" s="23">
        <f>SUMIFS(Tableau2[Montant HT],Tableau2[Réservation],"OUI",Tableau2[Créateur devis],Data_User!E3,Tableau2[Année],Data_User!AS$1,Tableau2[Mois],Data_User!K$1)</f>
        <v>0</v>
      </c>
      <c r="L3" s="23">
        <f>SUMIFS(Tableau2[Montant HT],Tableau2[Réservation],"OUI",Tableau2[Créateur devis],Data_User!E3,Tableau2[Année],Data_User!AS$1,Tableau2[Mois],Data_User!L$1)</f>
        <v>0</v>
      </c>
      <c r="M3" s="23">
        <f>SUMIFS(Tableau2[Montant HT],Tableau2[Réservation],"OUI",Tableau2[Créateur devis],Data_User!E3,Tableau2[Année],Data_User!AS$1,Tableau2[Mois],Data_User!M$1)</f>
        <v>0</v>
      </c>
      <c r="N3" s="23">
        <f>SUMIFS(Tableau2[Montant HT],Tableau2[Réservation],"OUI",Tableau2[Créateur devis],Data_User!E3,Tableau2[Année],Data_User!AS$1,Tableau2[Mois],Data_User!N$1)</f>
        <v>0</v>
      </c>
      <c r="O3" s="23">
        <f>SUMIFS(Tableau2[Montant HT],Tableau2[Réservation],"OUI",Tableau2[Créateur devis],Data_User!E3,Tableau2[Année],Data_User!AS$1,Tableau2[Mois],Data_User!O$1)</f>
        <v>0</v>
      </c>
      <c r="P3" s="23">
        <f>SUMIFS(Tableau2[Montant HT],Tableau2[Réservation],"OUI",Tableau2[Créateur devis],Data_User!E3,Tableau2[Année],Data_User!AS$1,Tableau2[Mois],Data_User!P$1)</f>
        <v>0</v>
      </c>
      <c r="Q3" s="23">
        <f>SUMIFS(Tableau2[Montant HT],Tableau2[Réservation],"OUI",Tableau2[Créateur devis],Data_User!E3,Tableau2[Année],Data_User!AS$1,Tableau2[Mois],Data_User!Q$1)</f>
        <v>0</v>
      </c>
      <c r="R3" s="33">
        <f>SUM(F3:Q3)</f>
        <v>0</v>
      </c>
      <c r="S3" s="34">
        <f>SUMIFS(Tableau2[Montant HT],Tableau2[Réservation],"OUI",Tableau2[Créateur devis],Data_User!E3,Tableau2[Année],Data_User!AS$1,Tableau2[Mois],Data_User!AV$1)</f>
        <v>0</v>
      </c>
      <c r="AE3" s="2"/>
      <c r="AR3" s="32"/>
    </row>
    <row r="4" spans="1:48" x14ac:dyDescent="0.25">
      <c r="A4" s="24" t="s">
        <v>26</v>
      </c>
      <c r="B4" s="24"/>
      <c r="C4" s="24"/>
      <c r="D4" s="24"/>
      <c r="E4" s="25" t="s">
        <v>26</v>
      </c>
      <c r="F4" s="12">
        <f>SUMIFS(Tableau2[Montant HT],Tableau2[Réservation],"OUI",Tableau2[Créateur devis],Data_User!E4,Tableau2[Année],Data_User!AS$1,Tableau2[Mois],Data_User!F$1)</f>
        <v>0</v>
      </c>
      <c r="G4" s="12">
        <f>SUMIFS(Tableau2[Montant HT],Tableau2[Réservation],"OUI",Tableau2[Créateur devis],Data_User!E4,Tableau2[Année],Data_User!AS$1,Tableau2[Mois],Data_User!G$1)</f>
        <v>0</v>
      </c>
      <c r="H4" s="12">
        <f>SUMIFS(Tableau2[Montant HT],Tableau2[Réservation],"OUI",Tableau2[Créateur devis],Data_User!E4,Tableau2[Année],Data_User!AS$1,Tableau2[Mois],Data_User!H$1)</f>
        <v>0</v>
      </c>
      <c r="I4" s="12">
        <f>SUMIFS(Tableau2[Montant HT],Tableau2[Réservation],"OUI",Tableau2[Créateur devis],Data_User!E4,Tableau2[Année],Data_User!AS$1,Tableau2[Mois],Data_User!I$1)</f>
        <v>0</v>
      </c>
      <c r="J4" s="12">
        <f>SUMIFS(Tableau2[Montant HT],Tableau2[Réservation],"OUI",Tableau2[Créateur devis],Data_User!E4,Tableau2[Année],Data_User!AS$1,Tableau2[Mois],Data_User!J$1)</f>
        <v>0</v>
      </c>
      <c r="K4" s="12">
        <f>SUMIFS(Tableau2[Montant HT],Tableau2[Réservation],"OUI",Tableau2[Créateur devis],Data_User!E4,Tableau2[Année],Data_User!AS$1,Tableau2[Mois],Data_User!K$1)</f>
        <v>0</v>
      </c>
      <c r="L4" s="12">
        <f>SUMIFS(Tableau2[Montant HT],Tableau2[Réservation],"OUI",Tableau2[Créateur devis],Data_User!E4,Tableau2[Année],Data_User!AS$1,Tableau2[Mois],Data_User!L$1)</f>
        <v>0</v>
      </c>
      <c r="M4" s="12">
        <f>SUMIFS(Tableau2[Montant HT],Tableau2[Réservation],"OUI",Tableau2[Créateur devis],Data_User!E4,Tableau2[Année],Data_User!AS$1,Tableau2[Mois],Data_User!M$1)</f>
        <v>0</v>
      </c>
      <c r="N4" s="12">
        <f>SUMIFS(Tableau2[Montant HT],Tableau2[Réservation],"OUI",Tableau2[Créateur devis],Data_User!E4,Tableau2[Année],Data_User!AS$1,Tableau2[Mois],Data_User!N$1)</f>
        <v>0</v>
      </c>
      <c r="O4" s="12">
        <f>SUMIFS(Tableau2[Montant HT],Tableau2[Réservation],"OUI",Tableau2[Créateur devis],Data_User!E4,Tableau2[Année],Data_User!AS$1,Tableau2[Mois],Data_User!O$1)</f>
        <v>0</v>
      </c>
      <c r="P4" s="12">
        <f>SUMIFS(Tableau2[Montant HT],Tableau2[Réservation],"OUI",Tableau2[Créateur devis],Data_User!E4,Tableau2[Année],Data_User!AS$1,Tableau2[Mois],Data_User!P$1)</f>
        <v>0</v>
      </c>
      <c r="Q4" s="12">
        <f>SUMIFS(Tableau2[Montant HT],Tableau2[Réservation],"OUI",Tableau2[Créateur devis],Data_User!E4,Tableau2[Année],Data_User!AS$1,Tableau2[Mois],Data_User!Q$1)</f>
        <v>0</v>
      </c>
      <c r="R4" s="21">
        <f>SUM(F4:Q4)</f>
        <v>0</v>
      </c>
      <c r="S4" s="34">
        <f>SUMIFS(Tableau2[Montant HT],Tableau2[Réservation],"OUI",Tableau2[Créateur devis],Data_User!E4,Tableau2[Année],Data_User!AS$1,Tableau2[Mois],Data_User!AV$1)</f>
        <v>0</v>
      </c>
      <c r="AE4" s="2"/>
      <c r="AR4" s="24"/>
    </row>
    <row r="5" spans="1:48" s="27" customFormat="1" x14ac:dyDescent="0.25">
      <c r="A5" s="26" t="s">
        <v>2</v>
      </c>
      <c r="B5" s="26" t="s">
        <v>3</v>
      </c>
      <c r="C5" s="26" t="s">
        <v>4</v>
      </c>
      <c r="D5" s="26"/>
      <c r="E5" s="29" t="s">
        <v>2</v>
      </c>
      <c r="F5" s="30">
        <f>SUMIFS(Tableau2[Montant HT],Tableau2[Réservation],"OUI",Tableau2[Créateur devis],Data_User!E5,Tableau2[Année],Data_User!AS$1,Tableau2[Mois],Data_User!F$1)</f>
        <v>400</v>
      </c>
      <c r="G5" s="30">
        <f>SUMIFS(Tableau2[Montant HT],Tableau2[Réservation],"OUI",Tableau2[Créateur devis],Data_User!E5,Tableau2[Année],Data_User!AS$1,Tableau2[Mois],Data_User!G$1)</f>
        <v>65</v>
      </c>
      <c r="H5" s="30">
        <f>SUMIFS(Tableau2[Montant HT],Tableau2[Réservation],"OUI",Tableau2[Créateur devis],Data_User!E5,Tableau2[Année],Data_User!AS$1,Tableau2[Mois],Data_User!H$1)</f>
        <v>0</v>
      </c>
      <c r="I5" s="30">
        <f>SUMIFS(Tableau2[Montant HT],Tableau2[Réservation],"OUI",Tableau2[Créateur devis],Data_User!E5,Tableau2[Année],Data_User!AS$1,Tableau2[Mois],Data_User!I$1)</f>
        <v>50</v>
      </c>
      <c r="J5" s="30">
        <f>SUMIFS(Tableau2[Montant HT],Tableau2[Réservation],"OUI",Tableau2[Créateur devis],Data_User!E5,Tableau2[Année],Data_User!AS$1,Tableau2[Mois],Data_User!J$1)</f>
        <v>0</v>
      </c>
      <c r="K5" s="30">
        <f>SUMIFS(Tableau2[Montant HT],Tableau2[Réservation],"OUI",Tableau2[Créateur devis],Data_User!E5,Tableau2[Année],Data_User!AS$1,Tableau2[Mois],Data_User!K$1)</f>
        <v>0</v>
      </c>
      <c r="L5" s="30">
        <f>SUMIFS(Tableau2[Montant HT],Tableau2[Réservation],"OUI",Tableau2[Créateur devis],Data_User!E5,Tableau2[Année],Data_User!AS$1,Tableau2[Mois],Data_User!L$1)</f>
        <v>200</v>
      </c>
      <c r="M5" s="30">
        <f>SUMIFS(Tableau2[Montant HT],Tableau2[Réservation],"OUI",Tableau2[Créateur devis],Data_User!E5,Tableau2[Année],Data_User!AS$1,Tableau2[Mois],Data_User!M$1)</f>
        <v>0</v>
      </c>
      <c r="N5" s="30">
        <f>SUMIFS(Tableau2[Montant HT],Tableau2[Réservation],"OUI",Tableau2[Créateur devis],Data_User!E5,Tableau2[Année],Data_User!AS$1,Tableau2[Mois],Data_User!N$1)</f>
        <v>0</v>
      </c>
      <c r="O5" s="30">
        <f>SUMIFS(Tableau2[Montant HT],Tableau2[Réservation],"OUI",Tableau2[Créateur devis],Data_User!E5,Tableau2[Année],Data_User!AS$1,Tableau2[Mois],Data_User!O$1)</f>
        <v>0</v>
      </c>
      <c r="P5" s="30">
        <f>SUMIFS(Tableau2[Montant HT],Tableau2[Réservation],"OUI",Tableau2[Créateur devis],Data_User!E5,Tableau2[Année],Data_User!AS$1,Tableau2[Mois],Data_User!P$1)</f>
        <v>0</v>
      </c>
      <c r="Q5" s="30">
        <f>SUMIFS(Tableau2[Montant HT],Tableau2[Réservation],"OUI",Tableau2[Créateur devis],Data_User!E5,Tableau2[Année],Data_User!AS$1,Tableau2[Mois],Data_User!Q$1)</f>
        <v>0</v>
      </c>
      <c r="R5" s="31">
        <f>SUM(F5:Q5)</f>
        <v>715</v>
      </c>
      <c r="S5" s="26">
        <f>SUMIFS(Tableau2[Montant HT],Tableau2[Réservation],"OUI",Tableau2[Créateur devis],Data_User!E5,Tableau2[Année],Data_User!AS$1,Tableau2[Mois],Data_User!AV$1)</f>
        <v>0</v>
      </c>
      <c r="AG5" s="28"/>
      <c r="AH5" s="28"/>
    </row>
    <row r="6" spans="1:48" x14ac:dyDescent="0.25">
      <c r="A6" s="1" t="s">
        <v>5</v>
      </c>
      <c r="B6" s="1" t="s">
        <v>6</v>
      </c>
      <c r="D6" s="17"/>
      <c r="E6" s="22" t="s">
        <v>5</v>
      </c>
      <c r="F6" s="12">
        <f>SUMIFS(Tableau2[Montant HT],Tableau2[Réservation],"OUI",Tableau2[Créateur devis],Data_User!E6,Tableau2[Année],Data_User!AS$1,Tableau2[Mois],Data_User!F$1)</f>
        <v>200</v>
      </c>
      <c r="G6" s="12">
        <f>SUMIFS(Tableau2[Montant HT],Tableau2[Réservation],"OUI",Tableau2[Créateur devis],Data_User!E6,Tableau2[Année],Data_User!AS$1,Tableau2[Mois],Data_User!G$1)</f>
        <v>0</v>
      </c>
      <c r="H6" s="12">
        <f>SUMIFS(Tableau2[Montant HT],Tableau2[Réservation],"OUI",Tableau2[Créateur devis],Data_User!E6,Tableau2[Année],Data_User!AS$1,Tableau2[Mois],Data_User!H$1)</f>
        <v>0</v>
      </c>
      <c r="I6" s="12">
        <f>SUMIFS(Tableau2[Montant HT],Tableau2[Réservation],"OUI",Tableau2[Créateur devis],Data_User!E6,Tableau2[Année],Data_User!AS$1,Tableau2[Mois],Data_User!I$1)</f>
        <v>0</v>
      </c>
      <c r="J6" s="12">
        <f>SUMIFS(Tableau2[Montant HT],Tableau2[Réservation],"OUI",Tableau2[Créateur devis],Data_User!E6,Tableau2[Année],Data_User!AS$1,Tableau2[Mois],Data_User!J$1)</f>
        <v>0</v>
      </c>
      <c r="K6" s="12">
        <f>SUMIFS(Tableau2[Montant HT],Tableau2[Réservation],"OUI",Tableau2[Créateur devis],Data_User!E6,Tableau2[Année],Data_User!AS$1,Tableau2[Mois],Data_User!K$1)</f>
        <v>0</v>
      </c>
      <c r="L6" s="12">
        <f>SUMIFS(Tableau2[Montant HT],Tableau2[Réservation],"OUI",Tableau2[Créateur devis],Data_User!E6,Tableau2[Année],Data_User!AS$1,Tableau2[Mois],Data_User!L$1)</f>
        <v>0</v>
      </c>
      <c r="M6" s="12">
        <f>SUMIFS(Tableau2[Montant HT],Tableau2[Réservation],"OUI",Tableau2[Créateur devis],Data_User!E6,Tableau2[Année],Data_User!AS$1,Tableau2[Mois],Data_User!M$1)</f>
        <v>0</v>
      </c>
      <c r="N6" s="12">
        <f>SUMIFS(Tableau2[Montant HT],Tableau2[Réservation],"OUI",Tableau2[Créateur devis],Data_User!E6,Tableau2[Année],Data_User!AS$1,Tableau2[Mois],Data_User!N$1)</f>
        <v>0</v>
      </c>
      <c r="O6" s="12">
        <f>SUMIFS(Tableau2[Montant HT],Tableau2[Réservation],"OUI",Tableau2[Créateur devis],Data_User!E6,Tableau2[Année],Data_User!AS$1,Tableau2[Mois],Data_User!O$1)</f>
        <v>0</v>
      </c>
      <c r="P6" s="12">
        <f>SUMIFS(Tableau2[Montant HT],Tableau2[Réservation],"OUI",Tableau2[Créateur devis],Data_User!E6,Tableau2[Année],Data_User!AS$1,Tableau2[Mois],Data_User!P$1)</f>
        <v>0</v>
      </c>
      <c r="Q6" s="12">
        <f>SUMIFS(Tableau2[Montant HT],Tableau2[Réservation],"OUI",Tableau2[Créateur devis],Data_User!E6,Tableau2[Année],Data_User!AS$1,Tableau2[Mois],Data_User!Q$1)</f>
        <v>0</v>
      </c>
      <c r="R6" s="21">
        <f>SUM(F6:Q6)</f>
        <v>200</v>
      </c>
      <c r="S6" s="34">
        <f>SUMIFS(Tableau2[Montant HT],Tableau2[Réservation],"OUI",Tableau2[Créateur devis],Data_User!E6,Tableau2[Année],Data_User!AS$1,Tableau2[Mois],Data_User!AV$1)</f>
        <v>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AS41"/>
  <sheetViews>
    <sheetView workbookViewId="0">
      <selection activeCell="D51" sqref="D51"/>
    </sheetView>
  </sheetViews>
  <sheetFormatPr baseColWidth="10" defaultRowHeight="15" x14ac:dyDescent="0.25"/>
  <cols>
    <col min="1" max="1" width="12.85546875" style="11" bestFit="1" customWidth="1"/>
    <col min="2" max="2" width="21.42578125" style="11" bestFit="1" customWidth="1"/>
    <col min="3" max="3" width="16" style="11" bestFit="1" customWidth="1"/>
    <col min="4" max="4" width="16.42578125" style="11" bestFit="1" customWidth="1"/>
    <col min="5" max="6" width="16.42578125" style="11" customWidth="1"/>
    <col min="7" max="7" width="17.5703125" style="11" customWidth="1"/>
    <col min="8" max="8" width="16" style="8" bestFit="1" customWidth="1"/>
    <col min="9" max="9" width="16.85546875" style="11" bestFit="1" customWidth="1"/>
    <col min="10" max="10" width="16" style="11" bestFit="1" customWidth="1"/>
    <col min="11" max="11" width="19.7109375" style="11" bestFit="1" customWidth="1"/>
    <col min="12" max="12" width="18.42578125" style="11" bestFit="1" customWidth="1"/>
    <col min="13" max="13" width="11.5703125" style="11" bestFit="1" customWidth="1"/>
    <col min="14" max="14" width="21" style="11" bestFit="1" customWidth="1"/>
    <col min="15" max="15" width="15.5703125" style="11" customWidth="1"/>
    <col min="16" max="16" width="9.140625" style="11" bestFit="1" customWidth="1"/>
    <col min="17" max="17" width="27.28515625" style="11" customWidth="1"/>
    <col min="18" max="18" width="27" style="11" bestFit="1" customWidth="1"/>
    <col min="19" max="19" width="27" style="11" customWidth="1"/>
    <col min="20" max="20" width="11.42578125" style="11"/>
    <col min="21" max="21" width="18.140625" style="16" bestFit="1" customWidth="1"/>
    <col min="22" max="22" width="20.85546875" style="16" bestFit="1" customWidth="1"/>
    <col min="23" max="23" width="19.42578125" style="16" bestFit="1" customWidth="1"/>
    <col min="24" max="24" width="14.28515625" style="11" bestFit="1" customWidth="1"/>
    <col min="25" max="43" width="11.42578125" style="11"/>
    <col min="44" max="44" width="13.42578125" style="11" bestFit="1" customWidth="1"/>
    <col min="45" max="16384" width="11.42578125" style="11"/>
  </cols>
  <sheetData>
    <row r="1" spans="1:45" x14ac:dyDescent="0.25">
      <c r="A1" s="11" t="s">
        <v>13</v>
      </c>
      <c r="B1" s="11" t="s">
        <v>14</v>
      </c>
      <c r="C1" s="11" t="s">
        <v>18</v>
      </c>
      <c r="D1" s="11" t="s">
        <v>17</v>
      </c>
      <c r="E1" s="11" t="s">
        <v>16</v>
      </c>
      <c r="F1" s="11" t="s">
        <v>15</v>
      </c>
      <c r="G1" s="11" t="s">
        <v>20</v>
      </c>
      <c r="H1" s="8" t="s">
        <v>21</v>
      </c>
      <c r="I1" s="11" t="s">
        <v>22</v>
      </c>
      <c r="J1" s="11" t="s">
        <v>37</v>
      </c>
      <c r="K1" s="11" t="s">
        <v>11</v>
      </c>
      <c r="L1" s="11" t="s">
        <v>19</v>
      </c>
      <c r="M1" s="11" t="s">
        <v>23</v>
      </c>
      <c r="N1" s="11" t="s">
        <v>24</v>
      </c>
      <c r="O1" s="11" t="s">
        <v>39</v>
      </c>
      <c r="P1" s="11" t="s">
        <v>27</v>
      </c>
      <c r="Q1" s="11" t="s">
        <v>40</v>
      </c>
      <c r="R1" s="11" t="s">
        <v>28</v>
      </c>
      <c r="S1" s="11" t="s">
        <v>49</v>
      </c>
      <c r="T1" s="11" t="s">
        <v>50</v>
      </c>
      <c r="U1" s="16" t="s">
        <v>76</v>
      </c>
      <c r="V1" s="16" t="s">
        <v>77</v>
      </c>
      <c r="W1" s="16" t="s">
        <v>78</v>
      </c>
      <c r="X1" s="18" t="s">
        <v>84</v>
      </c>
      <c r="Y1" s="11" t="s">
        <v>30</v>
      </c>
      <c r="Z1" s="11">
        <v>37</v>
      </c>
      <c r="AA1" s="11" t="s">
        <v>31</v>
      </c>
      <c r="AB1" s="11">
        <f>COUNTIF(Tableau2[Numéro],Z1)</f>
        <v>1</v>
      </c>
      <c r="AD1" s="11" t="s">
        <v>32</v>
      </c>
      <c r="AE1" s="11">
        <f>COUNTIFS(Tableau2[Numéro],Z1,Tableau2[Réservation],"OUI")</f>
        <v>1</v>
      </c>
      <c r="AG1" s="11" t="s">
        <v>46</v>
      </c>
      <c r="AH1" s="11">
        <f>COUNTIFS(Tableau2[Numéro],Z1,Tableau2[Réservation],"ANNULER")</f>
        <v>0</v>
      </c>
      <c r="AJ1" s="11" t="s">
        <v>35</v>
      </c>
      <c r="AK1" s="4">
        <v>43101</v>
      </c>
      <c r="AL1" s="11" t="s">
        <v>36</v>
      </c>
      <c r="AM1" s="4">
        <v>43115</v>
      </c>
      <c r="AO1" s="4" t="s">
        <v>79</v>
      </c>
      <c r="AP1" s="11" t="str">
        <f>IF(AND(MONTH(AK1)=12,MONTH(AM1)=1),"OK",IF(OR(MONTH(AM1)-MONTH(AK1)&gt;1,MONTH(AM1)-MONTH(AK1)&lt;0),"ERREUR","OK"))</f>
        <v>OK</v>
      </c>
      <c r="AQ1" s="11" t="s">
        <v>80</v>
      </c>
      <c r="AR1" s="11" t="str">
        <f>IF(AND(MONTH(AK1)=12,MONTH(AM1)=1),"OK",IF(YEAR(AM1)-YEAR(AK1)&gt;0,"ERREUR","OK"))</f>
        <v>OK</v>
      </c>
      <c r="AS1" s="5"/>
    </row>
    <row r="2" spans="1:45" s="20" customFormat="1" x14ac:dyDescent="0.25">
      <c r="A2" s="20">
        <v>37</v>
      </c>
      <c r="B2" s="20" t="s">
        <v>43</v>
      </c>
      <c r="C2" s="4">
        <v>43101</v>
      </c>
      <c r="D2" s="4">
        <v>43115</v>
      </c>
      <c r="E2" s="20">
        <v>60</v>
      </c>
      <c r="F2" s="20">
        <v>1</v>
      </c>
      <c r="G2" s="20">
        <v>65</v>
      </c>
      <c r="H2" s="8">
        <v>200</v>
      </c>
      <c r="I2" s="20">
        <v>210</v>
      </c>
      <c r="J2" s="20" t="s">
        <v>33</v>
      </c>
      <c r="K2" s="20" t="s">
        <v>73</v>
      </c>
      <c r="L2" s="20" t="s">
        <v>5</v>
      </c>
      <c r="N2" s="5">
        <v>37</v>
      </c>
      <c r="P2" s="20">
        <v>5</v>
      </c>
      <c r="S2" s="20">
        <v>2018</v>
      </c>
      <c r="T2" s="20" t="s">
        <v>52</v>
      </c>
      <c r="U2" s="20" t="s">
        <v>52</v>
      </c>
      <c r="V2" s="20">
        <v>15</v>
      </c>
      <c r="W2" s="20" t="s">
        <v>71</v>
      </c>
      <c r="X2" s="20">
        <f>YEAR(Tableau2[[#This Row],[Date arrivée]])</f>
        <v>2018</v>
      </c>
      <c r="AK2" s="4"/>
      <c r="AM2" s="4"/>
      <c r="AO2" s="4"/>
      <c r="AS2" s="5"/>
    </row>
    <row r="3" spans="1:45" s="18" customFormat="1" x14ac:dyDescent="0.25">
      <c r="A3" s="18">
        <v>36.1</v>
      </c>
      <c r="B3" s="18" t="s">
        <v>43</v>
      </c>
      <c r="C3" s="4">
        <v>43146</v>
      </c>
      <c r="D3" s="4">
        <v>43151</v>
      </c>
      <c r="E3" s="18">
        <v>50</v>
      </c>
      <c r="F3" s="18">
        <v>1</v>
      </c>
      <c r="G3" s="18">
        <v>52</v>
      </c>
      <c r="H3" s="8"/>
      <c r="J3" s="18" t="s">
        <v>47</v>
      </c>
      <c r="L3" s="18" t="s">
        <v>2</v>
      </c>
      <c r="N3" s="5">
        <v>36</v>
      </c>
      <c r="S3" s="18">
        <v>2018</v>
      </c>
      <c r="T3" s="18" t="s">
        <v>53</v>
      </c>
      <c r="U3" s="18" t="s">
        <v>53</v>
      </c>
      <c r="V3" s="20">
        <v>6</v>
      </c>
      <c r="W3" s="20" t="s">
        <v>71</v>
      </c>
      <c r="X3" s="3">
        <f>YEAR(Tableau2[[#This Row],[Date arrivée]])</f>
        <v>2018</v>
      </c>
      <c r="AK3" s="4"/>
      <c r="AM3" s="4"/>
      <c r="AO3" s="4"/>
      <c r="AS3" s="5"/>
    </row>
    <row r="4" spans="1:45" s="18" customFormat="1" x14ac:dyDescent="0.25">
      <c r="A4" s="18">
        <v>36</v>
      </c>
      <c r="B4" s="18" t="s">
        <v>43</v>
      </c>
      <c r="C4" s="4">
        <v>43101</v>
      </c>
      <c r="D4" s="4">
        <v>43110</v>
      </c>
      <c r="E4" s="18">
        <v>50</v>
      </c>
      <c r="F4" s="18">
        <v>1</v>
      </c>
      <c r="G4" s="18">
        <v>52</v>
      </c>
      <c r="H4" s="8">
        <v>50</v>
      </c>
      <c r="I4" s="18">
        <v>55</v>
      </c>
      <c r="J4" s="18" t="s">
        <v>47</v>
      </c>
      <c r="L4" s="18" t="s">
        <v>2</v>
      </c>
      <c r="M4" s="18" t="s">
        <v>4</v>
      </c>
      <c r="N4" s="5">
        <v>36</v>
      </c>
      <c r="O4" s="4">
        <v>43183</v>
      </c>
      <c r="P4" s="18">
        <v>10</v>
      </c>
      <c r="S4" s="18">
        <v>2018</v>
      </c>
      <c r="T4" s="18" t="s">
        <v>52</v>
      </c>
      <c r="U4" s="18" t="s">
        <v>52</v>
      </c>
      <c r="V4" s="20">
        <v>10</v>
      </c>
      <c r="W4" s="20" t="s">
        <v>71</v>
      </c>
      <c r="X4" s="3">
        <f>YEAR(Tableau2[[#This Row],[Date arrivée]])</f>
        <v>2018</v>
      </c>
      <c r="AK4" s="4"/>
      <c r="AM4" s="4"/>
      <c r="AO4" s="4"/>
      <c r="AS4" s="5"/>
    </row>
    <row r="5" spans="1:45" s="16" customFormat="1" x14ac:dyDescent="0.25">
      <c r="A5" s="16">
        <v>35</v>
      </c>
      <c r="B5" s="16" t="s">
        <v>43</v>
      </c>
      <c r="C5" s="4">
        <v>43112</v>
      </c>
      <c r="D5" s="4">
        <v>43112</v>
      </c>
      <c r="E5" s="16">
        <v>5</v>
      </c>
      <c r="F5" s="16">
        <v>1</v>
      </c>
      <c r="G5" s="16">
        <v>52</v>
      </c>
      <c r="H5" s="8">
        <v>50</v>
      </c>
      <c r="I5" s="16">
        <v>52.5</v>
      </c>
      <c r="J5" s="18" t="s">
        <v>47</v>
      </c>
      <c r="L5" s="16" t="s">
        <v>74</v>
      </c>
      <c r="N5" s="5">
        <v>35</v>
      </c>
      <c r="O5" s="4">
        <v>43183</v>
      </c>
      <c r="P5" s="16">
        <v>5</v>
      </c>
      <c r="S5" s="16">
        <v>2018</v>
      </c>
      <c r="T5" s="16" t="s">
        <v>52</v>
      </c>
      <c r="U5" s="16" t="s">
        <v>52</v>
      </c>
      <c r="V5" s="20">
        <v>1</v>
      </c>
      <c r="W5" s="20" t="s">
        <v>71</v>
      </c>
      <c r="X5" s="3">
        <f>YEAR(Tableau2[[#This Row],[Date arrivée]])</f>
        <v>2018</v>
      </c>
      <c r="AK5" s="4"/>
      <c r="AM5" s="4"/>
      <c r="AO5" s="4"/>
      <c r="AS5" s="5"/>
    </row>
    <row r="6" spans="1:45" s="16" customFormat="1" x14ac:dyDescent="0.25">
      <c r="A6" s="16">
        <v>34</v>
      </c>
      <c r="B6" s="16" t="s">
        <v>43</v>
      </c>
      <c r="C6" s="4">
        <v>43101</v>
      </c>
      <c r="D6" s="4">
        <v>43132</v>
      </c>
      <c r="E6" s="16">
        <v>50</v>
      </c>
      <c r="F6" s="16">
        <v>1</v>
      </c>
      <c r="G6" s="16">
        <v>61</v>
      </c>
      <c r="H6" s="8">
        <v>50</v>
      </c>
      <c r="I6" s="16">
        <v>52.5</v>
      </c>
      <c r="J6" s="16" t="s">
        <v>33</v>
      </c>
      <c r="K6" s="16" t="s">
        <v>66</v>
      </c>
      <c r="L6" s="16" t="s">
        <v>74</v>
      </c>
      <c r="N6" s="5">
        <v>34</v>
      </c>
      <c r="P6" s="16">
        <v>5</v>
      </c>
      <c r="S6" s="16">
        <v>2018</v>
      </c>
      <c r="T6" s="16" t="s">
        <v>52</v>
      </c>
      <c r="U6" s="16" t="s">
        <v>53</v>
      </c>
      <c r="V6" s="20">
        <v>31</v>
      </c>
      <c r="W6" s="20">
        <v>1</v>
      </c>
      <c r="X6" s="3">
        <f>YEAR(Tableau2[[#This Row],[Date arrivée]])</f>
        <v>2018</v>
      </c>
      <c r="AK6" s="4"/>
      <c r="AM6" s="4"/>
      <c r="AO6" s="4"/>
      <c r="AS6" s="5"/>
    </row>
    <row r="7" spans="1:45" s="15" customFormat="1" x14ac:dyDescent="0.25">
      <c r="A7" s="15">
        <v>33</v>
      </c>
      <c r="B7" s="15" t="s">
        <v>26</v>
      </c>
      <c r="C7" s="4">
        <v>43174</v>
      </c>
      <c r="D7" s="4">
        <v>43179</v>
      </c>
      <c r="E7" s="15">
        <v>50</v>
      </c>
      <c r="F7" s="15">
        <v>1</v>
      </c>
      <c r="G7" s="15">
        <v>61</v>
      </c>
      <c r="H7" s="8">
        <v>50</v>
      </c>
      <c r="I7" s="15">
        <v>52.5</v>
      </c>
      <c r="J7" s="15" t="s">
        <v>47</v>
      </c>
      <c r="L7" s="15" t="s">
        <v>74</v>
      </c>
      <c r="N7" s="5">
        <v>33</v>
      </c>
      <c r="O7" s="4">
        <v>43182</v>
      </c>
      <c r="P7" s="15">
        <v>5</v>
      </c>
      <c r="S7" s="15">
        <v>2018</v>
      </c>
      <c r="T7" s="15" t="s">
        <v>54</v>
      </c>
      <c r="U7" s="16" t="s">
        <v>54</v>
      </c>
      <c r="V7" s="20">
        <v>6</v>
      </c>
      <c r="W7" s="20" t="s">
        <v>71</v>
      </c>
      <c r="X7" s="3">
        <f>YEAR(Tableau2[[#This Row],[Date arrivée]])</f>
        <v>2018</v>
      </c>
    </row>
    <row r="8" spans="1:45" s="14" customFormat="1" x14ac:dyDescent="0.25">
      <c r="A8" s="14">
        <v>32</v>
      </c>
      <c r="B8" s="14" t="s">
        <v>26</v>
      </c>
      <c r="C8" s="4">
        <v>43110</v>
      </c>
      <c r="D8" s="4">
        <v>43115</v>
      </c>
      <c r="E8" s="14">
        <v>50</v>
      </c>
      <c r="F8" s="14">
        <v>1</v>
      </c>
      <c r="G8" s="14">
        <v>61</v>
      </c>
      <c r="H8" s="8">
        <v>50</v>
      </c>
      <c r="I8" s="14">
        <v>0</v>
      </c>
      <c r="J8" s="15" t="s">
        <v>47</v>
      </c>
      <c r="L8" s="14" t="s">
        <v>2</v>
      </c>
      <c r="N8" s="5">
        <v>32</v>
      </c>
      <c r="O8" s="4">
        <v>43181</v>
      </c>
      <c r="P8" s="14">
        <v>10</v>
      </c>
      <c r="S8" s="14">
        <v>2018</v>
      </c>
      <c r="T8" s="14" t="s">
        <v>52</v>
      </c>
      <c r="U8" s="16" t="s">
        <v>52</v>
      </c>
      <c r="V8" s="20">
        <v>6</v>
      </c>
      <c r="W8" s="20" t="s">
        <v>71</v>
      </c>
      <c r="X8" s="3">
        <f>YEAR(Tableau2[[#This Row],[Date arrivée]])</f>
        <v>2018</v>
      </c>
    </row>
    <row r="9" spans="1:45" s="14" customFormat="1" x14ac:dyDescent="0.25">
      <c r="A9" s="14">
        <v>31</v>
      </c>
      <c r="B9" s="14" t="s">
        <v>26</v>
      </c>
      <c r="C9" s="4">
        <v>43101</v>
      </c>
      <c r="D9" s="4">
        <v>43110</v>
      </c>
      <c r="E9" s="14">
        <v>5</v>
      </c>
      <c r="F9" s="14">
        <v>1</v>
      </c>
      <c r="G9" s="14">
        <v>52</v>
      </c>
      <c r="H9" s="8">
        <v>50</v>
      </c>
      <c r="I9" s="14">
        <v>52.5</v>
      </c>
      <c r="J9" s="15" t="s">
        <v>47</v>
      </c>
      <c r="L9" s="14" t="s">
        <v>2</v>
      </c>
      <c r="N9" s="5">
        <v>31</v>
      </c>
      <c r="O9" s="4">
        <v>43182</v>
      </c>
      <c r="P9" s="14">
        <v>5</v>
      </c>
      <c r="S9" s="14">
        <v>2018</v>
      </c>
      <c r="T9" s="14" t="s">
        <v>52</v>
      </c>
      <c r="U9" s="16" t="s">
        <v>52</v>
      </c>
      <c r="V9" s="20">
        <v>10</v>
      </c>
      <c r="W9" s="20" t="s">
        <v>71</v>
      </c>
      <c r="X9" s="3">
        <f>YEAR(Tableau2[[#This Row],[Date arrivée]])</f>
        <v>2018</v>
      </c>
    </row>
    <row r="10" spans="1:45" s="14" customFormat="1" x14ac:dyDescent="0.25">
      <c r="A10" s="14">
        <v>30</v>
      </c>
      <c r="B10" s="14" t="s">
        <v>26</v>
      </c>
      <c r="C10" s="4">
        <v>43115</v>
      </c>
      <c r="D10" s="4">
        <v>43120</v>
      </c>
      <c r="E10" s="14">
        <v>60</v>
      </c>
      <c r="F10" s="14">
        <v>1</v>
      </c>
      <c r="G10" s="14">
        <v>52</v>
      </c>
      <c r="H10" s="8">
        <v>50</v>
      </c>
      <c r="I10" s="14">
        <v>52.5</v>
      </c>
      <c r="J10" s="15" t="s">
        <v>47</v>
      </c>
      <c r="L10" s="14" t="s">
        <v>2</v>
      </c>
      <c r="N10" s="5">
        <v>30</v>
      </c>
      <c r="O10" s="4">
        <v>43183</v>
      </c>
      <c r="P10" s="14">
        <v>5</v>
      </c>
      <c r="S10" s="14">
        <v>2018</v>
      </c>
      <c r="T10" s="14" t="s">
        <v>52</v>
      </c>
      <c r="U10" s="16" t="s">
        <v>52</v>
      </c>
      <c r="V10" s="20">
        <v>6</v>
      </c>
      <c r="W10" s="20" t="s">
        <v>71</v>
      </c>
      <c r="X10" s="3">
        <f>YEAR(Tableau2[[#This Row],[Date arrivée]])</f>
        <v>2018</v>
      </c>
    </row>
    <row r="11" spans="1:45" s="13" customFormat="1" x14ac:dyDescent="0.25">
      <c r="A11" s="13">
        <v>29</v>
      </c>
      <c r="B11" s="13" t="s">
        <v>26</v>
      </c>
      <c r="C11" s="4">
        <v>43110</v>
      </c>
      <c r="D11" s="4">
        <v>43110</v>
      </c>
      <c r="E11" s="13">
        <v>50</v>
      </c>
      <c r="F11" s="13">
        <v>2</v>
      </c>
      <c r="G11" s="13">
        <v>52</v>
      </c>
      <c r="H11" s="8">
        <v>50</v>
      </c>
      <c r="I11" s="13">
        <v>52.5</v>
      </c>
      <c r="J11" s="15" t="s">
        <v>47</v>
      </c>
      <c r="L11" s="13" t="s">
        <v>74</v>
      </c>
      <c r="N11" s="5">
        <v>29</v>
      </c>
      <c r="O11" s="4">
        <v>43184</v>
      </c>
      <c r="P11" s="13">
        <v>5</v>
      </c>
      <c r="S11" s="13">
        <v>2018</v>
      </c>
      <c r="T11" s="13" t="s">
        <v>52</v>
      </c>
      <c r="U11" s="16" t="s">
        <v>52</v>
      </c>
      <c r="V11" s="20">
        <v>1</v>
      </c>
      <c r="W11" s="20" t="s">
        <v>71</v>
      </c>
      <c r="X11" s="3">
        <f>YEAR(Tableau2[[#This Row],[Date arrivée]])</f>
        <v>2018</v>
      </c>
    </row>
    <row r="12" spans="1:45" s="13" customFormat="1" x14ac:dyDescent="0.25">
      <c r="A12" s="13">
        <v>28</v>
      </c>
      <c r="B12" s="13" t="s">
        <v>26</v>
      </c>
      <c r="C12" s="4">
        <v>43101</v>
      </c>
      <c r="D12" s="4">
        <v>43110</v>
      </c>
      <c r="E12" s="13">
        <v>50</v>
      </c>
      <c r="F12" s="13">
        <v>1</v>
      </c>
      <c r="G12" s="13">
        <v>52</v>
      </c>
      <c r="H12" s="8">
        <v>50</v>
      </c>
      <c r="I12" s="13">
        <v>52.5</v>
      </c>
      <c r="J12" s="15" t="s">
        <v>47</v>
      </c>
      <c r="L12" s="13" t="s">
        <v>74</v>
      </c>
      <c r="N12" s="5">
        <v>28</v>
      </c>
      <c r="O12" s="4">
        <v>43185</v>
      </c>
      <c r="P12" s="13">
        <v>5</v>
      </c>
      <c r="S12" s="13">
        <v>2018</v>
      </c>
      <c r="T12" s="13" t="s">
        <v>52</v>
      </c>
      <c r="U12" s="16" t="s">
        <v>52</v>
      </c>
      <c r="V12" s="20">
        <v>10</v>
      </c>
      <c r="W12" s="20" t="s">
        <v>71</v>
      </c>
      <c r="X12" s="3">
        <f>YEAR(Tableau2[[#This Row],[Date arrivée]])</f>
        <v>2018</v>
      </c>
    </row>
    <row r="13" spans="1:45" s="13" customFormat="1" x14ac:dyDescent="0.25">
      <c r="A13" s="13">
        <v>27</v>
      </c>
      <c r="B13" s="13" t="s">
        <v>26</v>
      </c>
      <c r="C13" s="4">
        <v>43101</v>
      </c>
      <c r="D13" s="4">
        <v>43110</v>
      </c>
      <c r="E13" s="13">
        <v>50</v>
      </c>
      <c r="F13" s="13">
        <v>1</v>
      </c>
      <c r="G13" s="13">
        <v>52</v>
      </c>
      <c r="H13" s="8">
        <v>10</v>
      </c>
      <c r="I13" s="13">
        <v>10.5</v>
      </c>
      <c r="J13" s="15" t="s">
        <v>47</v>
      </c>
      <c r="L13" s="13" t="s">
        <v>74</v>
      </c>
      <c r="N13" s="5">
        <v>27</v>
      </c>
      <c r="O13" s="4">
        <v>43186</v>
      </c>
      <c r="P13" s="13">
        <v>5</v>
      </c>
      <c r="S13" s="13">
        <v>2018</v>
      </c>
      <c r="T13" s="13" t="s">
        <v>52</v>
      </c>
      <c r="U13" s="16" t="s">
        <v>52</v>
      </c>
      <c r="V13" s="20">
        <v>10</v>
      </c>
      <c r="W13" s="20" t="s">
        <v>71</v>
      </c>
      <c r="X13" s="3">
        <f>YEAR(Tableau2[[#This Row],[Date arrivée]])</f>
        <v>2018</v>
      </c>
    </row>
    <row r="14" spans="1:45" s="13" customFormat="1" x14ac:dyDescent="0.25">
      <c r="A14" s="13">
        <v>26</v>
      </c>
      <c r="B14" s="13" t="s">
        <v>26</v>
      </c>
      <c r="C14" s="4">
        <v>43101</v>
      </c>
      <c r="D14" s="4">
        <v>43110</v>
      </c>
      <c r="E14" s="13">
        <v>50</v>
      </c>
      <c r="F14" s="13">
        <v>1</v>
      </c>
      <c r="G14" s="13">
        <v>52</v>
      </c>
      <c r="H14" s="8">
        <v>10</v>
      </c>
      <c r="I14" s="13">
        <v>10.5</v>
      </c>
      <c r="J14" s="15" t="s">
        <v>47</v>
      </c>
      <c r="L14" s="13" t="s">
        <v>74</v>
      </c>
      <c r="N14" s="5">
        <v>26</v>
      </c>
      <c r="O14" s="4">
        <v>43187</v>
      </c>
      <c r="P14" s="13">
        <v>5</v>
      </c>
      <c r="S14" s="13">
        <v>2018</v>
      </c>
      <c r="T14" s="13" t="s">
        <v>52</v>
      </c>
      <c r="U14" s="16" t="s">
        <v>52</v>
      </c>
      <c r="V14" s="20">
        <v>10</v>
      </c>
      <c r="W14" s="20" t="s">
        <v>71</v>
      </c>
      <c r="X14" s="3">
        <f>YEAR(Tableau2[[#This Row],[Date arrivée]])</f>
        <v>2018</v>
      </c>
    </row>
    <row r="15" spans="1:45" s="13" customFormat="1" x14ac:dyDescent="0.25">
      <c r="A15" s="13">
        <v>25</v>
      </c>
      <c r="B15" s="13" t="s">
        <v>26</v>
      </c>
      <c r="C15" s="4">
        <v>43101</v>
      </c>
      <c r="D15" s="4">
        <v>43110</v>
      </c>
      <c r="E15" s="13">
        <v>50</v>
      </c>
      <c r="F15" s="13">
        <v>2</v>
      </c>
      <c r="G15" s="13">
        <v>52</v>
      </c>
      <c r="H15" s="8">
        <v>50</v>
      </c>
      <c r="I15" s="13">
        <v>52.5</v>
      </c>
      <c r="J15" s="15" t="s">
        <v>47</v>
      </c>
      <c r="L15" s="13" t="s">
        <v>74</v>
      </c>
      <c r="N15" s="5">
        <v>25</v>
      </c>
      <c r="O15" s="4">
        <v>43188</v>
      </c>
      <c r="P15" s="13">
        <v>5</v>
      </c>
      <c r="S15" s="13">
        <v>2018</v>
      </c>
      <c r="T15" s="13" t="s">
        <v>52</v>
      </c>
      <c r="U15" s="16" t="s">
        <v>52</v>
      </c>
      <c r="V15" s="20">
        <v>10</v>
      </c>
      <c r="W15" s="20" t="s">
        <v>71</v>
      </c>
      <c r="X15" s="3">
        <f>YEAR(Tableau2[[#This Row],[Date arrivée]])</f>
        <v>2018</v>
      </c>
    </row>
    <row r="16" spans="1:45" s="13" customFormat="1" x14ac:dyDescent="0.25">
      <c r="A16" s="13">
        <v>24</v>
      </c>
      <c r="B16" s="13" t="s">
        <v>26</v>
      </c>
      <c r="C16" s="4">
        <v>43101</v>
      </c>
      <c r="D16" s="4">
        <v>43110</v>
      </c>
      <c r="E16" s="13">
        <v>50</v>
      </c>
      <c r="F16" s="13">
        <v>1</v>
      </c>
      <c r="G16" s="13">
        <v>52</v>
      </c>
      <c r="H16" s="8">
        <v>50</v>
      </c>
      <c r="I16" s="13">
        <v>52.5</v>
      </c>
      <c r="J16" s="15" t="s">
        <v>47</v>
      </c>
      <c r="L16" s="13" t="s">
        <v>74</v>
      </c>
      <c r="N16" s="5">
        <v>24</v>
      </c>
      <c r="O16" s="4">
        <v>43189</v>
      </c>
      <c r="P16" s="13">
        <v>5</v>
      </c>
      <c r="S16" s="13">
        <v>2018</v>
      </c>
      <c r="T16" s="13" t="s">
        <v>52</v>
      </c>
      <c r="U16" s="16" t="s">
        <v>52</v>
      </c>
      <c r="V16" s="20">
        <v>10</v>
      </c>
      <c r="W16" s="20" t="s">
        <v>71</v>
      </c>
      <c r="X16" s="3">
        <f>YEAR(Tableau2[[#This Row],[Date arrivée]])</f>
        <v>2018</v>
      </c>
    </row>
    <row r="17" spans="1:24" s="13" customFormat="1" x14ac:dyDescent="0.25">
      <c r="A17" s="13">
        <v>23</v>
      </c>
      <c r="B17" s="13" t="s">
        <v>26</v>
      </c>
      <c r="C17" s="4">
        <v>43101</v>
      </c>
      <c r="D17" s="4">
        <v>43110</v>
      </c>
      <c r="E17" s="13">
        <v>10</v>
      </c>
      <c r="F17" s="13">
        <v>1</v>
      </c>
      <c r="G17" s="13">
        <v>52</v>
      </c>
      <c r="H17" s="8">
        <v>10</v>
      </c>
      <c r="I17" s="13">
        <v>10.5</v>
      </c>
      <c r="J17" s="15" t="s">
        <v>47</v>
      </c>
      <c r="L17" s="13" t="s">
        <v>74</v>
      </c>
      <c r="N17" s="5">
        <v>23</v>
      </c>
      <c r="O17" s="4">
        <v>43190</v>
      </c>
      <c r="P17" s="13">
        <v>5</v>
      </c>
      <c r="S17" s="13">
        <v>2018</v>
      </c>
      <c r="T17" s="13" t="s">
        <v>52</v>
      </c>
      <c r="U17" s="16" t="s">
        <v>52</v>
      </c>
      <c r="V17" s="20">
        <v>10</v>
      </c>
      <c r="W17" s="20" t="s">
        <v>71</v>
      </c>
      <c r="X17" s="3">
        <f>YEAR(Tableau2[[#This Row],[Date arrivée]])</f>
        <v>2018</v>
      </c>
    </row>
    <row r="18" spans="1:24" x14ac:dyDescent="0.25">
      <c r="A18" s="11">
        <v>22</v>
      </c>
      <c r="B18" s="11" t="s">
        <v>48</v>
      </c>
      <c r="C18" s="4">
        <v>43101</v>
      </c>
      <c r="D18" s="4">
        <v>43111</v>
      </c>
      <c r="E18" s="11">
        <v>5</v>
      </c>
      <c r="F18" s="11">
        <v>1</v>
      </c>
      <c r="G18" s="11">
        <v>52</v>
      </c>
      <c r="H18" s="8">
        <v>50</v>
      </c>
      <c r="I18" s="11">
        <v>1</v>
      </c>
      <c r="J18" s="11" t="s">
        <v>45</v>
      </c>
      <c r="L18" s="11" t="s">
        <v>2</v>
      </c>
      <c r="N18" s="5">
        <v>22</v>
      </c>
      <c r="O18" s="4">
        <v>43170</v>
      </c>
      <c r="P18" s="11">
        <v>1</v>
      </c>
      <c r="S18" s="11">
        <v>2018</v>
      </c>
      <c r="T18" s="11" t="s">
        <v>52</v>
      </c>
      <c r="U18" s="16" t="s">
        <v>61</v>
      </c>
      <c r="V18" s="20">
        <v>31</v>
      </c>
      <c r="W18" s="20">
        <v>11</v>
      </c>
      <c r="X18" s="3">
        <f>YEAR(Tableau2[[#This Row],[Date arrivée]])</f>
        <v>2018</v>
      </c>
    </row>
    <row r="19" spans="1:24" x14ac:dyDescent="0.25">
      <c r="A19" s="11">
        <v>21</v>
      </c>
      <c r="B19" s="11" t="s">
        <v>26</v>
      </c>
      <c r="C19" s="4">
        <v>43383</v>
      </c>
      <c r="D19" s="4">
        <v>43383</v>
      </c>
      <c r="E19" s="11">
        <v>1</v>
      </c>
      <c r="F19" s="11">
        <v>1</v>
      </c>
      <c r="G19" s="11">
        <v>52</v>
      </c>
      <c r="H19" s="8">
        <v>50</v>
      </c>
      <c r="I19" s="11">
        <v>1</v>
      </c>
      <c r="J19" s="11" t="s">
        <v>47</v>
      </c>
      <c r="L19" s="11" t="s">
        <v>2</v>
      </c>
      <c r="N19" s="5">
        <v>21</v>
      </c>
      <c r="O19" s="4">
        <v>43235</v>
      </c>
      <c r="P19" s="11">
        <v>1</v>
      </c>
      <c r="S19" s="11">
        <v>2018</v>
      </c>
      <c r="T19" s="11" t="s">
        <v>61</v>
      </c>
      <c r="U19" s="16" t="s">
        <v>61</v>
      </c>
      <c r="V19" s="20">
        <v>1</v>
      </c>
      <c r="W19" s="20" t="s">
        <v>71</v>
      </c>
      <c r="X19" s="3">
        <f>YEAR(Tableau2[[#This Row],[Date arrivée]])</f>
        <v>2018</v>
      </c>
    </row>
    <row r="20" spans="1:24" x14ac:dyDescent="0.25">
      <c r="A20" s="11">
        <v>20</v>
      </c>
      <c r="B20" s="11" t="s">
        <v>26</v>
      </c>
      <c r="C20" s="4">
        <v>43101</v>
      </c>
      <c r="D20" s="4">
        <v>43110</v>
      </c>
      <c r="E20" s="11">
        <v>1</v>
      </c>
      <c r="F20" s="11">
        <v>1</v>
      </c>
      <c r="G20" s="11">
        <v>52</v>
      </c>
      <c r="H20" s="8">
        <v>50</v>
      </c>
      <c r="I20" s="11">
        <v>0</v>
      </c>
      <c r="J20" s="11" t="s">
        <v>47</v>
      </c>
      <c r="L20" s="11" t="s">
        <v>2</v>
      </c>
      <c r="N20" s="5">
        <v>20</v>
      </c>
      <c r="O20" s="4">
        <v>43417</v>
      </c>
      <c r="P20" s="11">
        <v>0</v>
      </c>
      <c r="S20" s="11">
        <v>2018</v>
      </c>
      <c r="T20" s="11" t="s">
        <v>52</v>
      </c>
      <c r="U20" s="16" t="s">
        <v>52</v>
      </c>
      <c r="V20" s="20">
        <v>10</v>
      </c>
      <c r="W20" s="20" t="s">
        <v>71</v>
      </c>
      <c r="X20" s="3">
        <f>YEAR(Tableau2[[#This Row],[Date arrivée]])</f>
        <v>2018</v>
      </c>
    </row>
    <row r="21" spans="1:24" x14ac:dyDescent="0.25">
      <c r="A21" s="11">
        <v>19</v>
      </c>
      <c r="B21" s="11" t="s">
        <v>43</v>
      </c>
      <c r="C21" s="4">
        <v>43110</v>
      </c>
      <c r="D21" s="4">
        <v>43112</v>
      </c>
      <c r="E21" s="11">
        <v>1</v>
      </c>
      <c r="F21" s="11">
        <v>1</v>
      </c>
      <c r="G21" s="11">
        <v>52</v>
      </c>
      <c r="H21" s="8">
        <v>50</v>
      </c>
      <c r="I21" s="11">
        <v>0</v>
      </c>
      <c r="J21" s="11" t="s">
        <v>47</v>
      </c>
      <c r="L21" s="11" t="s">
        <v>2</v>
      </c>
      <c r="N21" s="5">
        <v>19</v>
      </c>
      <c r="O21" s="4">
        <v>43418</v>
      </c>
      <c r="P21" s="11">
        <v>0</v>
      </c>
      <c r="S21" s="11">
        <v>2018</v>
      </c>
      <c r="T21" s="11" t="s">
        <v>52</v>
      </c>
      <c r="U21" s="16" t="s">
        <v>52</v>
      </c>
      <c r="V21" s="20">
        <v>3</v>
      </c>
      <c r="W21" s="20" t="s">
        <v>71</v>
      </c>
      <c r="X21" s="3">
        <f>YEAR(Tableau2[[#This Row],[Date arrivée]])</f>
        <v>2018</v>
      </c>
    </row>
    <row r="22" spans="1:24" x14ac:dyDescent="0.25">
      <c r="A22" s="11">
        <v>18</v>
      </c>
      <c r="B22" s="11" t="s">
        <v>26</v>
      </c>
      <c r="C22" s="4">
        <v>43101</v>
      </c>
      <c r="D22" s="4">
        <v>43113</v>
      </c>
      <c r="E22" s="11">
        <v>50</v>
      </c>
      <c r="F22" s="11">
        <v>0</v>
      </c>
      <c r="G22" s="11">
        <v>52</v>
      </c>
      <c r="H22" s="8">
        <v>50</v>
      </c>
      <c r="I22" s="11">
        <v>0</v>
      </c>
      <c r="J22" s="11" t="s">
        <v>47</v>
      </c>
      <c r="L22" s="11" t="s">
        <v>2</v>
      </c>
      <c r="N22" s="5">
        <v>18</v>
      </c>
      <c r="O22" s="4">
        <v>43181</v>
      </c>
      <c r="P22" s="11">
        <v>0</v>
      </c>
      <c r="Q22" s="11" t="s">
        <v>2</v>
      </c>
      <c r="R22" s="11">
        <v>1</v>
      </c>
      <c r="S22" s="11">
        <v>2018</v>
      </c>
      <c r="T22" s="11" t="s">
        <v>52</v>
      </c>
      <c r="U22" s="16" t="s">
        <v>58</v>
      </c>
      <c r="V22" s="20">
        <v>31</v>
      </c>
      <c r="W22" s="20">
        <v>13</v>
      </c>
      <c r="X22" s="3">
        <f>YEAR(Tableau2[[#This Row],[Date arrivée]])</f>
        <v>2018</v>
      </c>
    </row>
    <row r="23" spans="1:24" x14ac:dyDescent="0.25">
      <c r="A23" s="11">
        <v>17</v>
      </c>
      <c r="B23" s="11" t="s">
        <v>26</v>
      </c>
      <c r="C23" s="4">
        <v>43110</v>
      </c>
      <c r="D23" s="4">
        <v>43118</v>
      </c>
      <c r="E23" s="11">
        <v>50</v>
      </c>
      <c r="F23" s="11">
        <v>51</v>
      </c>
      <c r="G23" s="11">
        <v>52</v>
      </c>
      <c r="H23" s="8">
        <v>50</v>
      </c>
      <c r="I23" s="11">
        <v>1</v>
      </c>
      <c r="J23" s="11" t="s">
        <v>33</v>
      </c>
      <c r="K23" s="11" t="s">
        <v>38</v>
      </c>
      <c r="L23" s="11" t="s">
        <v>2</v>
      </c>
      <c r="N23" s="5">
        <v>17</v>
      </c>
      <c r="O23" s="4"/>
      <c r="P23" s="11">
        <v>1</v>
      </c>
      <c r="S23" s="11">
        <v>2018</v>
      </c>
      <c r="T23" s="11" t="s">
        <v>52</v>
      </c>
      <c r="U23" s="16" t="s">
        <v>52</v>
      </c>
      <c r="V23" s="20">
        <v>9</v>
      </c>
      <c r="W23" s="20" t="s">
        <v>71</v>
      </c>
      <c r="X23" s="3">
        <f>YEAR(Tableau2[[#This Row],[Date arrivée]])</f>
        <v>2018</v>
      </c>
    </row>
    <row r="24" spans="1:24" x14ac:dyDescent="0.25">
      <c r="A24" s="11">
        <v>16</v>
      </c>
      <c r="B24" s="11" t="s">
        <v>26</v>
      </c>
      <c r="C24" s="4">
        <v>43101</v>
      </c>
      <c r="D24" s="4">
        <v>43109</v>
      </c>
      <c r="E24" s="11">
        <v>50</v>
      </c>
      <c r="F24" s="11">
        <v>10</v>
      </c>
      <c r="G24" s="11">
        <v>52</v>
      </c>
      <c r="H24" s="8">
        <v>50</v>
      </c>
      <c r="I24" s="11">
        <v>0</v>
      </c>
      <c r="J24" s="11" t="s">
        <v>33</v>
      </c>
      <c r="K24" s="11" t="s">
        <v>10</v>
      </c>
      <c r="L24" s="11" t="s">
        <v>2</v>
      </c>
      <c r="N24" s="5">
        <v>16</v>
      </c>
      <c r="O24" s="4">
        <v>43169</v>
      </c>
      <c r="P24" s="11">
        <v>0</v>
      </c>
      <c r="S24" s="11">
        <v>2018</v>
      </c>
      <c r="T24" s="11" t="s">
        <v>52</v>
      </c>
      <c r="U24" s="16" t="s">
        <v>52</v>
      </c>
      <c r="V24" s="20">
        <v>9</v>
      </c>
      <c r="W24" s="20" t="s">
        <v>71</v>
      </c>
      <c r="X24" s="3">
        <f>YEAR(Tableau2[[#This Row],[Date arrivée]])</f>
        <v>2018</v>
      </c>
    </row>
    <row r="25" spans="1:24" x14ac:dyDescent="0.25">
      <c r="A25" s="11">
        <v>15</v>
      </c>
      <c r="B25" s="11" t="s">
        <v>26</v>
      </c>
      <c r="C25" s="4">
        <v>43101</v>
      </c>
      <c r="D25" s="4">
        <v>43110</v>
      </c>
      <c r="E25" s="11">
        <v>50</v>
      </c>
      <c r="F25" s="11">
        <v>1</v>
      </c>
      <c r="G25" s="11">
        <v>52</v>
      </c>
      <c r="H25" s="8">
        <v>50</v>
      </c>
      <c r="I25" s="11">
        <v>0</v>
      </c>
      <c r="J25" s="11" t="s">
        <v>33</v>
      </c>
      <c r="K25" s="11" t="s">
        <v>67</v>
      </c>
      <c r="L25" s="11" t="s">
        <v>2</v>
      </c>
      <c r="N25" s="5">
        <v>15</v>
      </c>
      <c r="O25" s="4"/>
      <c r="P25" s="11">
        <v>0</v>
      </c>
      <c r="S25" s="11">
        <v>2018</v>
      </c>
      <c r="T25" s="11" t="s">
        <v>52</v>
      </c>
      <c r="U25" s="16" t="s">
        <v>52</v>
      </c>
      <c r="V25" s="20">
        <v>10</v>
      </c>
      <c r="W25" s="20" t="s">
        <v>71</v>
      </c>
      <c r="X25" s="3">
        <f>YEAR(Tableau2[[#This Row],[Date arrivée]])</f>
        <v>2018</v>
      </c>
    </row>
    <row r="26" spans="1:24" x14ac:dyDescent="0.25">
      <c r="A26" s="11">
        <v>14</v>
      </c>
      <c r="B26" s="11" t="s">
        <v>26</v>
      </c>
      <c r="C26" s="4">
        <v>43101</v>
      </c>
      <c r="D26" s="4">
        <v>43110</v>
      </c>
      <c r="E26" s="11">
        <v>50</v>
      </c>
      <c r="F26" s="11">
        <v>1</v>
      </c>
      <c r="G26" s="11">
        <v>52</v>
      </c>
      <c r="H26" s="8">
        <v>50</v>
      </c>
      <c r="I26" s="11">
        <v>0</v>
      </c>
      <c r="J26" s="11" t="s">
        <v>47</v>
      </c>
      <c r="L26" s="11" t="s">
        <v>2</v>
      </c>
      <c r="N26" s="5">
        <v>14</v>
      </c>
      <c r="O26" s="4">
        <v>43376</v>
      </c>
      <c r="P26" s="11">
        <v>0</v>
      </c>
      <c r="S26" s="11">
        <v>2018</v>
      </c>
      <c r="T26" s="11" t="s">
        <v>52</v>
      </c>
      <c r="U26" s="16" t="s">
        <v>52</v>
      </c>
      <c r="V26" s="20">
        <v>10</v>
      </c>
      <c r="W26" s="20" t="s">
        <v>71</v>
      </c>
      <c r="X26" s="3">
        <f>YEAR(Tableau2[[#This Row],[Date arrivée]])</f>
        <v>2018</v>
      </c>
    </row>
    <row r="27" spans="1:24" x14ac:dyDescent="0.25">
      <c r="A27" s="11">
        <v>13</v>
      </c>
      <c r="B27" s="11" t="s">
        <v>26</v>
      </c>
      <c r="C27" s="4">
        <v>43101</v>
      </c>
      <c r="D27" s="4">
        <v>43110</v>
      </c>
      <c r="E27" s="11">
        <v>40</v>
      </c>
      <c r="F27" s="11">
        <v>1</v>
      </c>
      <c r="G27" s="11">
        <v>52</v>
      </c>
      <c r="H27" s="8">
        <v>50</v>
      </c>
      <c r="I27" s="11">
        <v>0</v>
      </c>
      <c r="J27" s="11" t="s">
        <v>47</v>
      </c>
      <c r="L27" s="11" t="s">
        <v>2</v>
      </c>
      <c r="N27" s="5">
        <v>13</v>
      </c>
      <c r="O27" s="4">
        <v>43376</v>
      </c>
      <c r="P27" s="11">
        <v>0</v>
      </c>
      <c r="S27" s="11">
        <v>2018</v>
      </c>
      <c r="T27" s="11" t="s">
        <v>52</v>
      </c>
      <c r="U27" s="16" t="s">
        <v>52</v>
      </c>
      <c r="V27" s="20">
        <v>10</v>
      </c>
      <c r="W27" s="20" t="s">
        <v>71</v>
      </c>
      <c r="X27" s="3">
        <f>YEAR(Tableau2[[#This Row],[Date arrivée]])</f>
        <v>2018</v>
      </c>
    </row>
    <row r="28" spans="1:24" x14ac:dyDescent="0.25">
      <c r="A28" s="11">
        <v>12</v>
      </c>
      <c r="B28" s="11" t="s">
        <v>26</v>
      </c>
      <c r="C28" s="4">
        <v>43101</v>
      </c>
      <c r="D28" s="4">
        <v>43110</v>
      </c>
      <c r="E28" s="11">
        <v>50</v>
      </c>
      <c r="F28" s="11">
        <v>1</v>
      </c>
      <c r="G28" s="11">
        <v>52</v>
      </c>
      <c r="H28" s="8">
        <v>50</v>
      </c>
      <c r="I28" s="11">
        <v>50</v>
      </c>
      <c r="J28" s="11" t="s">
        <v>33</v>
      </c>
      <c r="K28" s="11" t="s">
        <v>34</v>
      </c>
      <c r="L28" s="11" t="s">
        <v>2</v>
      </c>
      <c r="N28" s="5">
        <v>12</v>
      </c>
      <c r="O28" s="11" t="s">
        <v>44</v>
      </c>
      <c r="P28" s="11">
        <v>0</v>
      </c>
      <c r="S28" s="11">
        <v>2018</v>
      </c>
      <c r="T28" s="11" t="s">
        <v>52</v>
      </c>
      <c r="U28" s="16" t="s">
        <v>52</v>
      </c>
      <c r="V28" s="20">
        <v>10</v>
      </c>
      <c r="W28" s="20" t="s">
        <v>71</v>
      </c>
      <c r="X28" s="3">
        <f>YEAR(Tableau2[[#This Row],[Date arrivée]])</f>
        <v>2018</v>
      </c>
    </row>
    <row r="29" spans="1:24" x14ac:dyDescent="0.25">
      <c r="A29" s="11">
        <v>11</v>
      </c>
      <c r="B29" s="11" t="s">
        <v>26</v>
      </c>
      <c r="C29" s="4">
        <v>43101</v>
      </c>
      <c r="D29" s="4">
        <v>43101</v>
      </c>
      <c r="E29" s="11">
        <v>50</v>
      </c>
      <c r="F29" s="11">
        <v>1</v>
      </c>
      <c r="G29" s="11">
        <v>52</v>
      </c>
      <c r="H29" s="8">
        <v>50</v>
      </c>
      <c r="I29" s="11">
        <v>0</v>
      </c>
      <c r="J29" s="11" t="s">
        <v>33</v>
      </c>
      <c r="K29" s="11" t="s">
        <v>41</v>
      </c>
      <c r="L29" s="11" t="s">
        <v>2</v>
      </c>
      <c r="N29" s="5">
        <v>11</v>
      </c>
      <c r="O29" s="4">
        <v>43376</v>
      </c>
      <c r="P29" s="11">
        <v>0</v>
      </c>
      <c r="S29" s="11">
        <v>2018</v>
      </c>
      <c r="T29" s="11" t="s">
        <v>52</v>
      </c>
      <c r="U29" s="16" t="s">
        <v>52</v>
      </c>
      <c r="V29" s="20">
        <v>1</v>
      </c>
      <c r="W29" s="20" t="s">
        <v>71</v>
      </c>
      <c r="X29" s="3">
        <f>YEAR(Tableau2[[#This Row],[Date arrivée]])</f>
        <v>2018</v>
      </c>
    </row>
    <row r="30" spans="1:24" x14ac:dyDescent="0.25">
      <c r="A30" s="11">
        <v>10</v>
      </c>
      <c r="B30" s="11" t="s">
        <v>26</v>
      </c>
      <c r="C30" s="4">
        <v>43101</v>
      </c>
      <c r="D30" s="4">
        <v>43110</v>
      </c>
      <c r="E30" s="11">
        <v>5</v>
      </c>
      <c r="F30" s="11">
        <v>1</v>
      </c>
      <c r="G30" s="11">
        <v>52</v>
      </c>
      <c r="H30" s="8">
        <v>50</v>
      </c>
      <c r="I30" s="11">
        <v>0</v>
      </c>
      <c r="J30" s="11" t="s">
        <v>47</v>
      </c>
      <c r="L30" s="11" t="s">
        <v>2</v>
      </c>
      <c r="N30" s="5">
        <v>10</v>
      </c>
      <c r="O30" s="4">
        <v>43376</v>
      </c>
      <c r="P30" s="11">
        <v>0</v>
      </c>
      <c r="S30" s="11">
        <v>2018</v>
      </c>
      <c r="T30" s="11" t="s">
        <v>52</v>
      </c>
      <c r="U30" s="16" t="s">
        <v>52</v>
      </c>
      <c r="V30" s="20">
        <v>10</v>
      </c>
      <c r="W30" s="20" t="s">
        <v>71</v>
      </c>
      <c r="X30" s="3">
        <f>YEAR(Tableau2[[#This Row],[Date arrivée]])</f>
        <v>2018</v>
      </c>
    </row>
    <row r="31" spans="1:24" x14ac:dyDescent="0.25">
      <c r="A31" s="11">
        <v>9</v>
      </c>
      <c r="B31" s="11" t="s">
        <v>26</v>
      </c>
      <c r="C31" s="4">
        <v>43110</v>
      </c>
      <c r="D31" s="4">
        <v>43112</v>
      </c>
      <c r="E31" s="11">
        <v>50</v>
      </c>
      <c r="F31" s="11">
        <v>1</v>
      </c>
      <c r="G31" s="11">
        <v>52</v>
      </c>
      <c r="H31" s="8">
        <v>50</v>
      </c>
      <c r="I31" s="11">
        <v>1</v>
      </c>
      <c r="J31" s="11" t="s">
        <v>33</v>
      </c>
      <c r="K31" s="11" t="s">
        <v>10</v>
      </c>
      <c r="L31" s="11" t="s">
        <v>2</v>
      </c>
      <c r="N31" s="5">
        <v>9</v>
      </c>
      <c r="O31" s="4">
        <v>43376</v>
      </c>
      <c r="P31" s="11">
        <v>1</v>
      </c>
      <c r="S31" s="11">
        <v>2018</v>
      </c>
      <c r="T31" s="11" t="s">
        <v>52</v>
      </c>
      <c r="U31" s="16" t="s">
        <v>52</v>
      </c>
      <c r="V31" s="20">
        <v>3</v>
      </c>
      <c r="W31" s="20" t="s">
        <v>71</v>
      </c>
      <c r="X31" s="3">
        <f>YEAR(Tableau2[[#This Row],[Date arrivée]])</f>
        <v>2018</v>
      </c>
    </row>
    <row r="32" spans="1:24" x14ac:dyDescent="0.25">
      <c r="A32" s="11">
        <v>8</v>
      </c>
      <c r="B32" s="11" t="s">
        <v>26</v>
      </c>
      <c r="C32" s="4">
        <v>43112</v>
      </c>
      <c r="D32" s="4">
        <v>43113</v>
      </c>
      <c r="E32" s="11">
        <v>50</v>
      </c>
      <c r="F32" s="11">
        <v>1</v>
      </c>
      <c r="G32" s="11">
        <v>52</v>
      </c>
      <c r="H32" s="8">
        <v>50</v>
      </c>
      <c r="I32" s="11">
        <v>0</v>
      </c>
      <c r="J32" s="11" t="s">
        <v>33</v>
      </c>
      <c r="K32" s="11" t="s">
        <v>41</v>
      </c>
      <c r="L32" s="11" t="s">
        <v>2</v>
      </c>
      <c r="N32" s="5">
        <v>8</v>
      </c>
      <c r="O32" s="4">
        <v>43377</v>
      </c>
      <c r="P32" s="11">
        <v>0</v>
      </c>
      <c r="S32" s="11">
        <v>2018</v>
      </c>
      <c r="T32" s="11" t="s">
        <v>52</v>
      </c>
      <c r="U32" s="16" t="s">
        <v>52</v>
      </c>
      <c r="V32" s="20">
        <v>2</v>
      </c>
      <c r="W32" s="20" t="s">
        <v>71</v>
      </c>
      <c r="X32" s="3">
        <f>YEAR(Tableau2[[#This Row],[Date arrivée]])</f>
        <v>2018</v>
      </c>
    </row>
    <row r="33" spans="1:24" x14ac:dyDescent="0.25">
      <c r="A33" s="11">
        <v>7.1</v>
      </c>
      <c r="B33" s="11" t="s">
        <v>26</v>
      </c>
      <c r="C33" s="4">
        <v>43101</v>
      </c>
      <c r="D33" s="4">
        <v>43115</v>
      </c>
      <c r="E33" s="11">
        <v>5</v>
      </c>
      <c r="F33" s="11">
        <v>1</v>
      </c>
      <c r="G33" s="11">
        <v>52</v>
      </c>
      <c r="J33" s="11" t="s">
        <v>33</v>
      </c>
      <c r="K33" s="11" t="s">
        <v>42</v>
      </c>
      <c r="L33" s="11" t="s">
        <v>2</v>
      </c>
      <c r="N33" s="5">
        <v>7</v>
      </c>
      <c r="O33" s="3"/>
      <c r="S33" s="11">
        <v>2018</v>
      </c>
      <c r="T33" s="11" t="s">
        <v>52</v>
      </c>
      <c r="U33" s="16" t="s">
        <v>52</v>
      </c>
      <c r="V33" s="20">
        <v>15</v>
      </c>
      <c r="W33" s="20" t="s">
        <v>71</v>
      </c>
      <c r="X33" s="3">
        <f>YEAR(Tableau2[[#This Row],[Date arrivée]])</f>
        <v>2018</v>
      </c>
    </row>
    <row r="34" spans="1:24" x14ac:dyDescent="0.25">
      <c r="A34" s="11">
        <v>7</v>
      </c>
      <c r="B34" s="11" t="s">
        <v>26</v>
      </c>
      <c r="C34" s="4">
        <v>43141</v>
      </c>
      <c r="D34" s="4">
        <v>43151</v>
      </c>
      <c r="E34" s="11">
        <v>5</v>
      </c>
      <c r="F34" s="11">
        <v>1</v>
      </c>
      <c r="G34" s="11">
        <v>52</v>
      </c>
      <c r="H34" s="8">
        <v>50</v>
      </c>
      <c r="I34" s="11">
        <v>60</v>
      </c>
      <c r="J34" s="11" t="s">
        <v>33</v>
      </c>
      <c r="K34" s="11" t="s">
        <v>41</v>
      </c>
      <c r="L34" s="11" t="s">
        <v>2</v>
      </c>
      <c r="M34" s="11" t="s">
        <v>4</v>
      </c>
      <c r="N34" s="5">
        <v>7</v>
      </c>
      <c r="O34" s="3"/>
      <c r="P34" s="11">
        <v>10</v>
      </c>
      <c r="S34" s="11">
        <v>2018</v>
      </c>
      <c r="T34" s="11" t="s">
        <v>53</v>
      </c>
      <c r="U34" s="16" t="s">
        <v>53</v>
      </c>
      <c r="V34" s="20">
        <v>11</v>
      </c>
      <c r="W34" s="20" t="s">
        <v>71</v>
      </c>
      <c r="X34" s="3">
        <f>YEAR(Tableau2[[#This Row],[Date arrivée]])</f>
        <v>2018</v>
      </c>
    </row>
    <row r="35" spans="1:24" x14ac:dyDescent="0.25">
      <c r="A35" s="11">
        <v>6</v>
      </c>
      <c r="B35" s="11" t="s">
        <v>26</v>
      </c>
      <c r="C35" s="4">
        <v>43141</v>
      </c>
      <c r="D35" s="4">
        <v>43179</v>
      </c>
      <c r="E35" s="11">
        <v>15</v>
      </c>
      <c r="F35" s="11">
        <v>1</v>
      </c>
      <c r="G35" s="11">
        <v>52</v>
      </c>
      <c r="H35" s="8">
        <v>15</v>
      </c>
      <c r="I35" s="11">
        <v>20</v>
      </c>
      <c r="J35" s="11" t="s">
        <v>33</v>
      </c>
      <c r="K35" s="11" t="s">
        <v>34</v>
      </c>
      <c r="L35" s="11" t="s">
        <v>2</v>
      </c>
      <c r="N35" s="5">
        <v>6</v>
      </c>
      <c r="O35" s="3"/>
      <c r="P35" s="11">
        <v>10</v>
      </c>
      <c r="S35" s="11">
        <v>2018</v>
      </c>
      <c r="T35" s="11" t="s">
        <v>53</v>
      </c>
      <c r="U35" s="16" t="s">
        <v>54</v>
      </c>
      <c r="V35" s="20">
        <v>19</v>
      </c>
      <c r="W35" s="20">
        <v>20</v>
      </c>
      <c r="X35" s="3">
        <f>YEAR(Tableau2[[#This Row],[Date arrivée]])</f>
        <v>2018</v>
      </c>
    </row>
    <row r="36" spans="1:24" x14ac:dyDescent="0.25">
      <c r="A36" s="11">
        <v>5</v>
      </c>
      <c r="B36" s="11" t="s">
        <v>26</v>
      </c>
      <c r="C36" s="4">
        <v>43191</v>
      </c>
      <c r="D36" s="4">
        <v>43221</v>
      </c>
      <c r="E36" s="11">
        <v>10</v>
      </c>
      <c r="F36" s="11">
        <v>2</v>
      </c>
      <c r="G36" s="11">
        <v>52</v>
      </c>
      <c r="H36" s="8">
        <v>50</v>
      </c>
      <c r="I36" s="11">
        <v>60</v>
      </c>
      <c r="J36" s="11" t="s">
        <v>33</v>
      </c>
      <c r="K36" s="11" t="s">
        <v>41</v>
      </c>
      <c r="L36" s="11" t="s">
        <v>2</v>
      </c>
      <c r="N36" s="5">
        <v>5</v>
      </c>
      <c r="O36" s="4">
        <v>43223</v>
      </c>
      <c r="S36" s="11">
        <v>2018</v>
      </c>
      <c r="T36" s="11" t="s">
        <v>55</v>
      </c>
      <c r="U36" s="16" t="s">
        <v>56</v>
      </c>
      <c r="V36" s="20">
        <v>30</v>
      </c>
      <c r="W36" s="20">
        <v>1</v>
      </c>
      <c r="X36" s="3">
        <f>YEAR(Tableau2[[#This Row],[Date arrivée]])</f>
        <v>2018</v>
      </c>
    </row>
    <row r="37" spans="1:24" x14ac:dyDescent="0.25">
      <c r="A37" s="11">
        <v>4</v>
      </c>
      <c r="B37" s="11" t="s">
        <v>26</v>
      </c>
      <c r="C37" s="4">
        <v>43222</v>
      </c>
      <c r="D37" s="4">
        <v>43252</v>
      </c>
      <c r="E37" s="11">
        <v>10</v>
      </c>
      <c r="F37" s="11">
        <v>2</v>
      </c>
      <c r="G37" s="11">
        <v>56</v>
      </c>
      <c r="H37" s="8">
        <v>50</v>
      </c>
      <c r="I37" s="11">
        <v>60</v>
      </c>
      <c r="J37" s="11" t="s">
        <v>47</v>
      </c>
      <c r="K37" s="11" t="s">
        <v>38</v>
      </c>
      <c r="L37" s="11" t="s">
        <v>2</v>
      </c>
      <c r="N37" s="5">
        <v>4</v>
      </c>
      <c r="O37" s="4">
        <v>43223</v>
      </c>
      <c r="P37" s="11">
        <v>10</v>
      </c>
      <c r="S37" s="11">
        <v>2018</v>
      </c>
      <c r="T37" s="11" t="s">
        <v>56</v>
      </c>
      <c r="U37" s="16" t="s">
        <v>57</v>
      </c>
      <c r="V37" s="20">
        <v>30</v>
      </c>
      <c r="W37" s="20">
        <v>1</v>
      </c>
      <c r="X37" s="3">
        <f>YEAR(Tableau2[[#This Row],[Date arrivée]])</f>
        <v>2018</v>
      </c>
    </row>
    <row r="38" spans="1:24" x14ac:dyDescent="0.25">
      <c r="A38" s="11">
        <v>3.1</v>
      </c>
      <c r="B38" s="11" t="s">
        <v>26</v>
      </c>
      <c r="C38" s="4">
        <v>43253</v>
      </c>
      <c r="D38" s="4">
        <v>43282</v>
      </c>
      <c r="E38" s="11">
        <v>30</v>
      </c>
      <c r="F38" s="11">
        <v>2</v>
      </c>
      <c r="G38" s="11">
        <v>52</v>
      </c>
      <c r="I38" s="11">
        <v>20</v>
      </c>
      <c r="J38" s="11" t="s">
        <v>33</v>
      </c>
      <c r="K38" s="11" t="s">
        <v>41</v>
      </c>
      <c r="L38" s="11" t="s">
        <v>2</v>
      </c>
      <c r="N38" s="5">
        <v>3</v>
      </c>
      <c r="O38" s="3"/>
      <c r="P38" s="11">
        <v>10</v>
      </c>
      <c r="S38" s="11">
        <v>2018</v>
      </c>
      <c r="T38" s="11" t="s">
        <v>57</v>
      </c>
      <c r="U38" s="16" t="s">
        <v>58</v>
      </c>
      <c r="V38" s="20">
        <v>29</v>
      </c>
      <c r="W38" s="20">
        <v>1</v>
      </c>
      <c r="X38" s="3">
        <f>YEAR(Tableau2[[#This Row],[Date arrivée]])</f>
        <v>2018</v>
      </c>
    </row>
    <row r="39" spans="1:24" x14ac:dyDescent="0.25">
      <c r="A39" s="11">
        <v>3</v>
      </c>
      <c r="B39" s="11" t="s">
        <v>26</v>
      </c>
      <c r="C39" s="4">
        <v>43283</v>
      </c>
      <c r="D39" s="4">
        <v>43313</v>
      </c>
      <c r="E39" s="11">
        <v>30</v>
      </c>
      <c r="F39" s="11">
        <v>1</v>
      </c>
      <c r="G39" s="11">
        <v>52</v>
      </c>
      <c r="H39" s="8">
        <v>200</v>
      </c>
      <c r="I39" s="11">
        <v>20</v>
      </c>
      <c r="J39" s="11" t="s">
        <v>33</v>
      </c>
      <c r="K39" s="11" t="s">
        <v>34</v>
      </c>
      <c r="L39" s="11" t="s">
        <v>2</v>
      </c>
      <c r="M39" s="11" t="s">
        <v>4</v>
      </c>
      <c r="N39" s="5">
        <v>3</v>
      </c>
      <c r="O39" s="4">
        <v>43223</v>
      </c>
      <c r="P39" s="11">
        <v>10</v>
      </c>
      <c r="Q39" s="11" t="s">
        <v>5</v>
      </c>
      <c r="R39" s="11">
        <v>2</v>
      </c>
      <c r="S39" s="11">
        <v>2018</v>
      </c>
      <c r="T39" s="11" t="s">
        <v>58</v>
      </c>
      <c r="U39" s="16" t="s">
        <v>59</v>
      </c>
      <c r="V39" s="20">
        <v>30</v>
      </c>
      <c r="W39" s="20">
        <v>1</v>
      </c>
      <c r="X39" s="3">
        <f>YEAR(Tableau2[[#This Row],[Date arrivée]])</f>
        <v>2018</v>
      </c>
    </row>
    <row r="40" spans="1:24" x14ac:dyDescent="0.25">
      <c r="A40" s="11">
        <v>2.5</v>
      </c>
      <c r="B40" s="11" t="s">
        <v>26</v>
      </c>
      <c r="C40" s="4">
        <v>43314</v>
      </c>
      <c r="D40" s="4">
        <v>43344</v>
      </c>
      <c r="E40" s="11">
        <v>5</v>
      </c>
      <c r="F40" s="11">
        <v>2</v>
      </c>
      <c r="G40" s="11">
        <v>52</v>
      </c>
      <c r="I40" s="11">
        <v>80</v>
      </c>
      <c r="J40" s="11" t="s">
        <v>33</v>
      </c>
      <c r="K40" s="11" t="s">
        <v>34</v>
      </c>
      <c r="L40" s="11" t="s">
        <v>2</v>
      </c>
      <c r="N40" s="5">
        <v>2</v>
      </c>
      <c r="O40" s="3"/>
      <c r="S40" s="11">
        <v>2018</v>
      </c>
      <c r="T40" s="11" t="s">
        <v>59</v>
      </c>
      <c r="U40" s="16" t="s">
        <v>60</v>
      </c>
      <c r="V40" s="20">
        <v>30</v>
      </c>
      <c r="W40" s="20">
        <v>1</v>
      </c>
      <c r="X40" s="3">
        <f>YEAR(Tableau2[[#This Row],[Date arrivée]])</f>
        <v>2018</v>
      </c>
    </row>
    <row r="41" spans="1:24" x14ac:dyDescent="0.25">
      <c r="A41" s="11">
        <v>2</v>
      </c>
      <c r="B41" s="11" t="s">
        <v>26</v>
      </c>
      <c r="C41" s="4">
        <v>43345</v>
      </c>
      <c r="D41" s="4">
        <v>43374</v>
      </c>
      <c r="E41" s="11">
        <v>5</v>
      </c>
      <c r="F41" s="11">
        <v>1</v>
      </c>
      <c r="G41" s="11">
        <v>52</v>
      </c>
      <c r="H41" s="8">
        <v>60</v>
      </c>
      <c r="I41" s="11">
        <v>80</v>
      </c>
      <c r="J41" s="11" t="s">
        <v>45</v>
      </c>
      <c r="K41" s="11" t="s">
        <v>41</v>
      </c>
      <c r="L41" s="11" t="s">
        <v>2</v>
      </c>
      <c r="M41" s="11" t="s">
        <v>4</v>
      </c>
      <c r="N41" s="5">
        <v>2</v>
      </c>
      <c r="O41" s="4">
        <v>43223</v>
      </c>
      <c r="Q41" s="11" t="s">
        <v>2</v>
      </c>
      <c r="R41" s="11">
        <v>1</v>
      </c>
      <c r="S41" s="11">
        <v>2018</v>
      </c>
      <c r="T41" s="11" t="s">
        <v>60</v>
      </c>
      <c r="U41" s="16" t="s">
        <v>61</v>
      </c>
      <c r="V41" s="20">
        <v>29</v>
      </c>
      <c r="W41" s="20">
        <v>1</v>
      </c>
      <c r="X41" s="3">
        <f>YEAR(Tableau2[[#This Row],[Date arrivée]])</f>
        <v>2018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/>
  <dimension ref="A1"/>
  <sheetViews>
    <sheetView workbookViewId="0">
      <selection activeCell="N12" sqref="N12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Paramètre</vt:lpstr>
      <vt:lpstr>Data_User</vt:lpstr>
      <vt:lpstr>Data_Demande</vt:lpstr>
      <vt:lpstr>Feuil1</vt:lpstr>
      <vt:lpstr>Mois</vt:lpstr>
      <vt:lpstr>User</vt:lpstr>
      <vt:lpstr>UserNom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swiff</cp:lastModifiedBy>
  <cp:lastPrinted>2018-03-18T13:45:31Z</cp:lastPrinted>
  <dcterms:created xsi:type="dcterms:W3CDTF">2015-06-05T18:19:34Z</dcterms:created>
  <dcterms:modified xsi:type="dcterms:W3CDTF">2018-03-28T20:14:50Z</dcterms:modified>
</cp:coreProperties>
</file>