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wiff\Desktop\"/>
    </mc:Choice>
  </mc:AlternateContent>
  <xr:revisionPtr revIDLastSave="0" documentId="13_ncr:1_{8CDB3C52-8B3E-4695-A40B-A7CE815BCFBE}" xr6:coauthVersionLast="28" xr6:coauthVersionMax="28" xr10:uidLastSave="{00000000-0000-0000-0000-000000000000}"/>
  <bookViews>
    <workbookView xWindow="0" yWindow="0" windowWidth="20490" windowHeight="7530" xr2:uid="{00000000-000D-0000-FFFF-FFFF00000000}"/>
  </bookViews>
  <sheets>
    <sheet name="Charge capa" sheetId="1" r:id="rId1"/>
    <sheet name="Retards" sheetId="12" r:id="rId2"/>
    <sheet name="S" sheetId="13" r:id="rId3"/>
    <sheet name="S+1" sheetId="14" r:id="rId4"/>
    <sheet name="S+2" sheetId="15" r:id="rId5"/>
    <sheet name="Graphiques" sheetId="11" r:id="rId6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C5" i="1" s="1"/>
  <c r="I7" i="1"/>
  <c r="J7" i="1"/>
  <c r="K7" i="1"/>
  <c r="L7" i="1"/>
  <c r="I8" i="1"/>
  <c r="J8" i="1"/>
  <c r="K8" i="1"/>
  <c r="L8" i="1"/>
  <c r="I9" i="1"/>
  <c r="J9" i="1"/>
  <c r="K9" i="1"/>
  <c r="L9" i="1"/>
  <c r="I10" i="1"/>
  <c r="J10" i="1"/>
  <c r="K10" i="1"/>
  <c r="L10" i="1"/>
  <c r="I11" i="1"/>
  <c r="J11" i="1"/>
  <c r="K11" i="1"/>
  <c r="L11" i="1"/>
  <c r="I12" i="1"/>
  <c r="J12" i="1"/>
  <c r="K12" i="1"/>
  <c r="L12" i="1"/>
  <c r="I13" i="1"/>
  <c r="J13" i="1"/>
  <c r="K13" i="1"/>
  <c r="L13" i="1"/>
  <c r="I14" i="1"/>
  <c r="J14" i="1"/>
  <c r="K14" i="1"/>
  <c r="L14" i="1"/>
  <c r="I15" i="1"/>
  <c r="J15" i="1"/>
  <c r="K15" i="1"/>
  <c r="L15" i="1"/>
  <c r="I16" i="1"/>
  <c r="J16" i="1"/>
  <c r="K16" i="1"/>
  <c r="L16" i="1"/>
  <c r="I17" i="1"/>
  <c r="J17" i="1"/>
  <c r="K17" i="1"/>
  <c r="L17" i="1"/>
  <c r="I18" i="1"/>
  <c r="J18" i="1"/>
  <c r="K18" i="1"/>
  <c r="L18" i="1"/>
  <c r="I19" i="1"/>
  <c r="J19" i="1"/>
  <c r="K19" i="1"/>
  <c r="L19" i="1"/>
  <c r="I20" i="1"/>
  <c r="J20" i="1"/>
  <c r="K20" i="1"/>
  <c r="L20" i="1"/>
  <c r="I21" i="1"/>
  <c r="J21" i="1"/>
  <c r="K21" i="1"/>
  <c r="L21" i="1"/>
  <c r="I22" i="1"/>
  <c r="J22" i="1"/>
  <c r="K22" i="1"/>
  <c r="L22" i="1"/>
  <c r="I23" i="1"/>
  <c r="J23" i="1"/>
  <c r="K23" i="1"/>
  <c r="L23" i="1"/>
  <c r="I24" i="1"/>
  <c r="J24" i="1"/>
  <c r="K24" i="1"/>
  <c r="L24" i="1"/>
  <c r="I25" i="1"/>
  <c r="J25" i="1"/>
  <c r="K25" i="1"/>
  <c r="L25" i="1"/>
  <c r="I26" i="1"/>
  <c r="J26" i="1"/>
  <c r="K26" i="1"/>
  <c r="L26" i="1"/>
  <c r="I27" i="1"/>
  <c r="J27" i="1"/>
  <c r="K27" i="1"/>
  <c r="L27" i="1"/>
  <c r="I28" i="1"/>
  <c r="J28" i="1"/>
  <c r="K28" i="1"/>
  <c r="L28" i="1"/>
  <c r="I29" i="1"/>
  <c r="J29" i="1"/>
  <c r="K29" i="1"/>
  <c r="L29" i="1"/>
  <c r="I30" i="1"/>
  <c r="J30" i="1"/>
  <c r="K30" i="1"/>
  <c r="L30" i="1"/>
  <c r="I31" i="1"/>
  <c r="J31" i="1"/>
  <c r="K31" i="1"/>
  <c r="L31" i="1"/>
  <c r="I32" i="1"/>
  <c r="J32" i="1"/>
  <c r="K32" i="1"/>
  <c r="L32" i="1"/>
  <c r="B7" i="1"/>
  <c r="C7" i="1"/>
  <c r="D7" i="1"/>
  <c r="E7" i="1"/>
  <c r="B8" i="1"/>
  <c r="C8" i="1"/>
  <c r="D8" i="1"/>
  <c r="E8" i="1"/>
  <c r="B9" i="1"/>
  <c r="C9" i="1"/>
  <c r="D9" i="1"/>
  <c r="E9" i="1"/>
  <c r="B10" i="1"/>
  <c r="C10" i="1"/>
  <c r="D10" i="1"/>
  <c r="E10" i="1"/>
  <c r="B11" i="1"/>
  <c r="C11" i="1"/>
  <c r="D11" i="1"/>
  <c r="E11" i="1"/>
  <c r="B12" i="1"/>
  <c r="C12" i="1"/>
  <c r="D12" i="1"/>
  <c r="E12" i="1"/>
  <c r="B13" i="1"/>
  <c r="C13" i="1"/>
  <c r="D13" i="1"/>
  <c r="E13" i="1"/>
  <c r="B14" i="1"/>
  <c r="C14" i="1"/>
  <c r="D14" i="1"/>
  <c r="E14" i="1"/>
  <c r="B15" i="1"/>
  <c r="C15" i="1"/>
  <c r="D15" i="1"/>
  <c r="E15" i="1"/>
  <c r="B16" i="1"/>
  <c r="C16" i="1"/>
  <c r="D16" i="1"/>
  <c r="E16" i="1"/>
  <c r="B17" i="1"/>
  <c r="C17" i="1"/>
  <c r="D17" i="1"/>
  <c r="E17" i="1"/>
  <c r="B18" i="1"/>
  <c r="C18" i="1"/>
  <c r="D18" i="1"/>
  <c r="E18" i="1"/>
  <c r="B19" i="1"/>
  <c r="C19" i="1"/>
  <c r="D19" i="1"/>
  <c r="E19" i="1"/>
  <c r="B20" i="1"/>
  <c r="C20" i="1"/>
  <c r="D20" i="1"/>
  <c r="E20" i="1"/>
  <c r="B21" i="1"/>
  <c r="C21" i="1"/>
  <c r="D21" i="1"/>
  <c r="E21" i="1"/>
  <c r="B22" i="1"/>
  <c r="C22" i="1"/>
  <c r="D22" i="1"/>
  <c r="E22" i="1"/>
  <c r="B23" i="1"/>
  <c r="C23" i="1"/>
  <c r="D23" i="1"/>
  <c r="E23" i="1"/>
  <c r="B24" i="1"/>
  <c r="C24" i="1"/>
  <c r="D24" i="1"/>
  <c r="E24" i="1"/>
  <c r="B25" i="1"/>
  <c r="C25" i="1"/>
  <c r="D25" i="1"/>
  <c r="E25" i="1"/>
  <c r="B26" i="1"/>
  <c r="C26" i="1"/>
  <c r="D26" i="1"/>
  <c r="E26" i="1"/>
  <c r="B27" i="1"/>
  <c r="C27" i="1"/>
  <c r="D27" i="1"/>
  <c r="E27" i="1"/>
  <c r="B28" i="1"/>
  <c r="C28" i="1"/>
  <c r="D28" i="1"/>
  <c r="E28" i="1"/>
  <c r="B29" i="1"/>
  <c r="C29" i="1"/>
  <c r="D29" i="1"/>
  <c r="E29" i="1"/>
  <c r="B30" i="1"/>
  <c r="C30" i="1"/>
  <c r="D30" i="1"/>
  <c r="E30" i="1"/>
  <c r="B31" i="1"/>
  <c r="C31" i="1"/>
  <c r="D31" i="1"/>
  <c r="E31" i="1"/>
  <c r="B32" i="1"/>
  <c r="C32" i="1"/>
  <c r="D32" i="1"/>
  <c r="E32" i="1"/>
  <c r="L6" i="1"/>
  <c r="K6" i="1"/>
  <c r="J6" i="1"/>
  <c r="I6" i="1"/>
  <c r="E6" i="1"/>
  <c r="D6" i="1"/>
  <c r="C6" i="1"/>
  <c r="B6" i="1"/>
  <c r="L5" i="1" l="1"/>
  <c r="K5" i="1"/>
  <c r="J5" i="1"/>
  <c r="E5" i="1"/>
  <c r="D5" i="1"/>
  <c r="A9" i="1"/>
  <c r="A10" i="1"/>
  <c r="A11" i="1"/>
  <c r="J33" i="1" l="1"/>
  <c r="K33" i="1"/>
  <c r="L33" i="1"/>
  <c r="A32" i="1"/>
  <c r="A22" i="1"/>
  <c r="A18" i="1"/>
  <c r="A30" i="1"/>
  <c r="A31" i="1"/>
  <c r="A28" i="1"/>
  <c r="A27" i="1"/>
  <c r="A12" i="1"/>
  <c r="A7" i="1"/>
  <c r="A29" i="1"/>
  <c r="A26" i="1"/>
  <c r="A25" i="1"/>
  <c r="A24" i="1"/>
  <c r="A21" i="1"/>
  <c r="A20" i="1"/>
  <c r="A17" i="1"/>
  <c r="A16" i="1"/>
  <c r="A15" i="1"/>
  <c r="A14" i="1"/>
  <c r="A13" i="1"/>
  <c r="A8" i="1"/>
  <c r="A6" i="1"/>
  <c r="D41" i="1" l="1"/>
  <c r="D44" i="1"/>
  <c r="F41" i="1"/>
  <c r="D43" i="1"/>
  <c r="B36" i="1"/>
  <c r="F42" i="1"/>
  <c r="F44" i="1"/>
  <c r="F43" i="1"/>
  <c r="B37" i="1"/>
  <c r="D42" i="1"/>
  <c r="C33" i="1"/>
  <c r="D33" i="1"/>
  <c r="E33" i="1"/>
  <c r="I33" i="1"/>
  <c r="B33" i="1"/>
</calcChain>
</file>

<file path=xl/sharedStrings.xml><?xml version="1.0" encoding="utf-8"?>
<sst xmlns="http://schemas.openxmlformats.org/spreadsheetml/2006/main" count="112" uniqueCount="64">
  <si>
    <t>M EN STO</t>
  </si>
  <si>
    <t>DA</t>
  </si>
  <si>
    <t>TS CO MT</t>
  </si>
  <si>
    <t>TS TR MT</t>
  </si>
  <si>
    <t>TS TRIAG</t>
  </si>
  <si>
    <t xml:space="preserve">TS ASEA </t>
  </si>
  <si>
    <t>TS TISOM</t>
  </si>
  <si>
    <t>TS GALVA</t>
  </si>
  <si>
    <t>TS GA MT</t>
  </si>
  <si>
    <t>TS CAMLO</t>
  </si>
  <si>
    <t>TS NETTO</t>
  </si>
  <si>
    <t>TS SABLA</t>
  </si>
  <si>
    <t>TS TONNE</t>
  </si>
  <si>
    <t>TS MINOR</t>
  </si>
  <si>
    <t>TS TO FK</t>
  </si>
  <si>
    <t>TS TO MT</t>
  </si>
  <si>
    <t>TS TO SE</t>
  </si>
  <si>
    <t>Avant le TS</t>
  </si>
  <si>
    <t>DA TRIAG</t>
  </si>
  <si>
    <t>Counter</t>
  </si>
  <si>
    <t>Order</t>
  </si>
  <si>
    <t>Work center</t>
  </si>
  <si>
    <t>Order Type</t>
  </si>
  <si>
    <t>Basic finish date</t>
  </si>
  <si>
    <t>Material</t>
  </si>
  <si>
    <t>Material Description</t>
  </si>
  <si>
    <t>open qty.PO</t>
  </si>
  <si>
    <t>Comment</t>
  </si>
  <si>
    <t>Last confirmation</t>
  </si>
  <si>
    <t>oper hours</t>
  </si>
  <si>
    <t>Operation Quantity</t>
  </si>
  <si>
    <t>Activity</t>
  </si>
  <si>
    <t>Priority</t>
  </si>
  <si>
    <t>FLUOTEST</t>
  </si>
  <si>
    <t>TS DA</t>
  </si>
  <si>
    <t>TS CONT</t>
  </si>
  <si>
    <t>TS LVZ01</t>
  </si>
  <si>
    <t>ENVOI KE</t>
  </si>
  <si>
    <t>TS MPFT</t>
  </si>
  <si>
    <t>TS LVZ23</t>
  </si>
  <si>
    <t>TS TO AC</t>
  </si>
  <si>
    <t>TS FHD8</t>
  </si>
  <si>
    <t>Poids :</t>
  </si>
  <si>
    <t>Ofs :</t>
  </si>
  <si>
    <t>Kgs</t>
  </si>
  <si>
    <t>Ofs</t>
  </si>
  <si>
    <t>Tableau de bord Charge Capa T.S</t>
  </si>
  <si>
    <t>Total</t>
  </si>
  <si>
    <t>WIP Kg</t>
  </si>
  <si>
    <t>Retards</t>
  </si>
  <si>
    <t>Encours T.S le 29.03.18</t>
  </si>
  <si>
    <t>Groupes</t>
  </si>
  <si>
    <t>Secteurs</t>
  </si>
  <si>
    <t>Poids</t>
  </si>
  <si>
    <t>Nombres d'ofs</t>
  </si>
  <si>
    <t>Groupe 1</t>
  </si>
  <si>
    <t>Groupe 2</t>
  </si>
  <si>
    <t>Groupe 3</t>
  </si>
  <si>
    <t>Groupe 4</t>
  </si>
  <si>
    <t>Cw+tonnelage+sablage</t>
  </si>
  <si>
    <t>Galva+TT2</t>
  </si>
  <si>
    <t>Triage+Mesure+Emballage</t>
  </si>
  <si>
    <t xml:space="preserve">SEMAINE ACTUEL : </t>
  </si>
  <si>
    <t>Dernière modification 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</si>
</sst>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47"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1" fontId="0" fillId="5" borderId="1" xfId="0" applyNumberFormat="1" applyFill="1" applyBorder="1"/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7" fillId="4" borderId="0" xfId="0" applyFont="1" applyFill="1"/>
    <xf numFmtId="1" fontId="6" fillId="4" borderId="1" xfId="0" applyNumberFormat="1" applyFont="1" applyFill="1" applyBorder="1" applyAlignment="1">
      <alignment horizontal="center"/>
    </xf>
    <xf numFmtId="0" fontId="8" fillId="7" borderId="0" xfId="0" applyFont="1" applyFill="1"/>
    <xf numFmtId="0" fontId="3" fillId="4" borderId="17" xfId="0" applyFont="1" applyFill="1" applyBorder="1" applyAlignment="1">
      <alignment horizontal="center"/>
    </xf>
    <xf numFmtId="0" fontId="3" fillId="4" borderId="18" xfId="0" applyFont="1" applyFill="1" applyBorder="1" applyAlignment="1">
      <alignment horizontal="center"/>
    </xf>
    <xf numFmtId="1" fontId="1" fillId="7" borderId="16" xfId="0" applyNumberFormat="1" applyFont="1" applyFill="1" applyBorder="1"/>
    <xf numFmtId="0" fontId="4" fillId="3" borderId="5" xfId="1" applyFont="1" applyFill="1" applyBorder="1"/>
    <xf numFmtId="0" fontId="11" fillId="10" borderId="6" xfId="0" applyFont="1" applyFill="1" applyBorder="1" applyAlignment="1">
      <alignment horizontal="center" vertical="center" wrapText="1"/>
    </xf>
    <xf numFmtId="0" fontId="11" fillId="10" borderId="6" xfId="0" applyFont="1" applyFill="1" applyBorder="1" applyAlignment="1">
      <alignment horizontal="center" vertical="center"/>
    </xf>
    <xf numFmtId="0" fontId="11" fillId="8" borderId="6" xfId="0" applyFont="1" applyFill="1" applyBorder="1" applyAlignment="1">
      <alignment horizontal="center" vertical="center"/>
    </xf>
    <xf numFmtId="1" fontId="13" fillId="8" borderId="6" xfId="0" applyNumberFormat="1" applyFont="1" applyFill="1" applyBorder="1" applyAlignment="1">
      <alignment vertical="center"/>
    </xf>
    <xf numFmtId="0" fontId="11" fillId="11" borderId="6" xfId="0" applyFont="1" applyFill="1" applyBorder="1" applyAlignment="1">
      <alignment horizontal="center" vertical="center"/>
    </xf>
    <xf numFmtId="0" fontId="13" fillId="12" borderId="8" xfId="0" applyFont="1" applyFill="1" applyBorder="1" applyAlignment="1">
      <alignment vertical="center"/>
    </xf>
    <xf numFmtId="0" fontId="12" fillId="12" borderId="9" xfId="0" applyFont="1" applyFill="1" applyBorder="1"/>
    <xf numFmtId="1" fontId="13" fillId="8" borderId="6" xfId="0" applyNumberFormat="1" applyFont="1" applyFill="1" applyBorder="1" applyAlignment="1">
      <alignment horizontal="center" vertical="center"/>
    </xf>
    <xf numFmtId="0" fontId="13" fillId="8" borderId="6" xfId="0" applyFont="1" applyFill="1" applyBorder="1" applyAlignment="1">
      <alignment horizontal="center" vertical="center"/>
    </xf>
    <xf numFmtId="0" fontId="10" fillId="9" borderId="6" xfId="0" applyFont="1" applyFill="1" applyBorder="1" applyAlignment="1">
      <alignment horizontal="center" vertical="center"/>
    </xf>
    <xf numFmtId="0" fontId="10" fillId="9" borderId="6" xfId="0" applyFont="1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/>
    </xf>
    <xf numFmtId="0" fontId="11" fillId="9" borderId="6" xfId="0" applyFont="1" applyFill="1" applyBorder="1" applyAlignment="1">
      <alignment horizontal="center" vertical="center" wrapText="1"/>
    </xf>
    <xf numFmtId="0" fontId="11" fillId="8" borderId="6" xfId="0" applyFont="1" applyFill="1" applyBorder="1" applyAlignment="1">
      <alignment horizontal="center" vertical="center" wrapText="1"/>
    </xf>
    <xf numFmtId="0" fontId="11" fillId="11" borderId="7" xfId="0" applyFont="1" applyFill="1" applyBorder="1" applyAlignment="1">
      <alignment horizontal="center" vertical="center"/>
    </xf>
    <xf numFmtId="0" fontId="11" fillId="11" borderId="8" xfId="0" applyFont="1" applyFill="1" applyBorder="1" applyAlignment="1">
      <alignment horizontal="center" vertical="center"/>
    </xf>
    <xf numFmtId="0" fontId="11" fillId="11" borderId="9" xfId="0" applyFont="1" applyFill="1" applyBorder="1" applyAlignment="1">
      <alignment horizontal="center" vertical="center"/>
    </xf>
    <xf numFmtId="1" fontId="13" fillId="12" borderId="7" xfId="0" applyNumberFormat="1" applyFont="1" applyFill="1" applyBorder="1" applyAlignment="1">
      <alignment horizontal="center" vertical="center"/>
    </xf>
    <xf numFmtId="0" fontId="13" fillId="12" borderId="8" xfId="0" applyFont="1" applyFill="1" applyBorder="1" applyAlignment="1">
      <alignment horizontal="center" vertical="center"/>
    </xf>
    <xf numFmtId="0" fontId="3" fillId="7" borderId="19" xfId="0" applyFont="1" applyFill="1" applyBorder="1" applyAlignment="1">
      <alignment horizontal="center"/>
    </xf>
    <xf numFmtId="0" fontId="3" fillId="7" borderId="20" xfId="0" applyFont="1" applyFill="1" applyBorder="1" applyAlignment="1">
      <alignment horizontal="center"/>
    </xf>
    <xf numFmtId="0" fontId="3" fillId="7" borderId="21" xfId="0" applyFont="1" applyFill="1" applyBorder="1" applyAlignment="1">
      <alignment horizontal="center"/>
    </xf>
    <xf numFmtId="0" fontId="5" fillId="6" borderId="13" xfId="0" applyFont="1" applyFill="1" applyBorder="1" applyAlignment="1">
      <alignment horizontal="center" vertical="center"/>
    </xf>
    <xf numFmtId="0" fontId="5" fillId="6" borderId="14" xfId="0" applyFont="1" applyFill="1" applyBorder="1" applyAlignment="1">
      <alignment horizontal="center" vertical="center"/>
    </xf>
    <xf numFmtId="0" fontId="5" fillId="6" borderId="15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0" fillId="13" borderId="7" xfId="0" applyFill="1" applyBorder="1"/>
    <xf numFmtId="0" fontId="0" fillId="13" borderId="9" xfId="0" applyFill="1" applyBorder="1"/>
    <xf numFmtId="22" fontId="0" fillId="0" borderId="0" xfId="0" applyNumberFormat="1"/>
    <xf numFmtId="1" fontId="14" fillId="0" borderId="0" xfId="0" applyNumberFormat="1" applyFont="1" applyFill="1"/>
  </cellXfs>
  <cellStyles count="2">
    <cellStyle name="Normal" xfId="0" builtinId="0"/>
    <cellStyle name="Normal 2" xfId="1" xr:uid="{9832EAAD-638B-498A-8957-DF918B4307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Nombres d'ofs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980314960629919"/>
          <c:y val="0.17634259259259263"/>
          <c:w val="0.89019685039370078"/>
          <c:h val="0.72088764946048411"/>
        </c:manualLayout>
      </c:layout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'Charge capa'!$B$5:$E$5</c:f>
              <c:strCache>
                <c:ptCount val="4"/>
                <c:pt idx="0">
                  <c:v>Retards</c:v>
                </c:pt>
                <c:pt idx="1">
                  <c:v>Sem 13</c:v>
                </c:pt>
                <c:pt idx="2">
                  <c:v>Sem 14</c:v>
                </c:pt>
                <c:pt idx="3">
                  <c:v>Sem 15</c:v>
                </c:pt>
              </c:strCache>
            </c:strRef>
          </c:cat>
          <c:val>
            <c:numRef>
              <c:f>'Charge capa'!$B$33:$E$33</c:f>
              <c:numCache>
                <c:formatCode>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59-40E6-B7F7-88B783D1C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740498864"/>
        <c:axId val="740491320"/>
      </c:barChart>
      <c:catAx>
        <c:axId val="740498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91320"/>
        <c:crosses val="autoZero"/>
        <c:auto val="1"/>
        <c:lblAlgn val="ctr"/>
        <c:lblOffset val="100"/>
        <c:noMultiLvlLbl val="0"/>
      </c:catAx>
      <c:valAx>
        <c:axId val="740491320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98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Poids en kgs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'Charge capa'!$I$5:$L$5</c:f>
              <c:strCache>
                <c:ptCount val="4"/>
                <c:pt idx="0">
                  <c:v>Retards</c:v>
                </c:pt>
                <c:pt idx="1">
                  <c:v>Sem 13</c:v>
                </c:pt>
                <c:pt idx="2">
                  <c:v>Sem 14</c:v>
                </c:pt>
                <c:pt idx="3">
                  <c:v>Sem 15</c:v>
                </c:pt>
              </c:strCache>
            </c:strRef>
          </c:cat>
          <c:val>
            <c:numRef>
              <c:f>'Charge capa'!$I$33:$L$33</c:f>
              <c:numCache>
                <c:formatCode>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BBD-44CC-8AE5-682477BA53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478669264"/>
        <c:axId val="478669592"/>
      </c:barChart>
      <c:catAx>
        <c:axId val="478669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69592"/>
        <c:crosses val="autoZero"/>
        <c:auto val="1"/>
        <c:lblAlgn val="ctr"/>
        <c:lblOffset val="100"/>
        <c:noMultiLvlLbl val="0"/>
      </c:catAx>
      <c:valAx>
        <c:axId val="478669592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69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57150</xdr:colOff>
      <xdr:row>7</xdr:row>
      <xdr:rowOff>57150</xdr:rowOff>
    </xdr:from>
    <xdr:to>
      <xdr:col>13</xdr:col>
      <xdr:colOff>1638300</xdr:colOff>
      <xdr:row>8</xdr:row>
      <xdr:rowOff>123825</xdr:rowOff>
    </xdr:to>
    <xdr:sp macro="[0]!modifie" textlink="">
      <xdr:nvSpPr>
        <xdr:cNvPr id="2" name="Rectangle 1">
          <a:extLst>
            <a:ext uri="{FF2B5EF4-FFF2-40B4-BE49-F238E27FC236}">
              <a16:creationId xmlns:a16="http://schemas.microsoft.com/office/drawing/2014/main" id="{AAEA9292-ADF4-4D8A-9D6E-1FE27C115724}"/>
            </a:ext>
          </a:extLst>
        </xdr:cNvPr>
        <xdr:cNvSpPr/>
      </xdr:nvSpPr>
      <xdr:spPr>
        <a:xfrm>
          <a:off x="8515350" y="1409700"/>
          <a:ext cx="158115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MODIFIER</a:t>
          </a:r>
          <a:r>
            <a:rPr lang="fr-FR" sz="1100" baseline="0"/>
            <a:t> LES DONNÉES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0</xdr:rowOff>
    </xdr:from>
    <xdr:to>
      <xdr:col>7</xdr:col>
      <xdr:colOff>0</xdr:colOff>
      <xdr:row>21</xdr:row>
      <xdr:rowOff>76200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1B42F98-D020-45E5-AAB6-AC742A24F90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4</xdr:row>
      <xdr:rowOff>0</xdr:rowOff>
    </xdr:from>
    <xdr:to>
      <xdr:col>15</xdr:col>
      <xdr:colOff>0</xdr:colOff>
      <xdr:row>18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FC622B46-BDFA-448E-AC28-F3FC053080F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44"/>
  <sheetViews>
    <sheetView tabSelected="1" topLeftCell="H1" workbookViewId="0">
      <selection activeCell="T1" sqref="T1"/>
    </sheetView>
  </sheetViews>
  <sheetFormatPr baseColWidth="10" defaultColWidth="9.140625" defaultRowHeight="15" x14ac:dyDescent="0.25"/>
  <cols>
    <col min="1" max="1" width="15.7109375" customWidth="1"/>
    <col min="4" max="4" width="9.85546875" bestFit="1" customWidth="1"/>
    <col min="5" max="5" width="9.85546875" customWidth="1"/>
    <col min="14" max="14" width="25.42578125" customWidth="1"/>
    <col min="15" max="15" width="19.5703125" customWidth="1"/>
    <col min="20" max="20" width="10.7109375" bestFit="1" customWidth="1"/>
  </cols>
  <sheetData>
    <row r="1" spans="1:20" ht="15" customHeight="1" x14ac:dyDescent="0.25">
      <c r="A1" s="37" t="s">
        <v>46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9"/>
      <c r="T1" s="46">
        <v>13</v>
      </c>
    </row>
    <row r="2" spans="1:20" ht="15.75" customHeight="1" thickBot="1" x14ac:dyDescent="0.3">
      <c r="A2" s="40"/>
      <c r="B2" s="41"/>
      <c r="C2" s="41"/>
      <c r="D2" s="41"/>
      <c r="E2" s="41"/>
      <c r="F2" s="41"/>
      <c r="G2" s="41"/>
      <c r="H2" s="41"/>
      <c r="I2" s="41"/>
      <c r="J2" s="41"/>
      <c r="K2" s="41"/>
      <c r="L2" s="42"/>
    </row>
    <row r="3" spans="1:20" ht="15.75" customHeight="1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N3" s="43" t="s">
        <v>62</v>
      </c>
      <c r="O3" s="44">
        <f ca="1">WEEKNUM(TODAY(),2)</f>
        <v>13</v>
      </c>
    </row>
    <row r="5" spans="1:20" x14ac:dyDescent="0.25">
      <c r="A5" s="1"/>
      <c r="B5" s="2" t="s">
        <v>49</v>
      </c>
      <c r="C5" s="9" t="str">
        <f ca="1">"Sem " &amp; O3</f>
        <v>Sem 13</v>
      </c>
      <c r="D5" s="9" t="str">
        <f ca="1">"Sem " &amp; O3+1</f>
        <v>Sem 14</v>
      </c>
      <c r="E5" s="9" t="str">
        <f ca="1">"Sem " &amp; O3 +2</f>
        <v>Sem 15</v>
      </c>
      <c r="I5" s="2" t="s">
        <v>49</v>
      </c>
      <c r="J5" s="9" t="str">
        <f ca="1">"Sem " &amp; O3</f>
        <v>Sem 13</v>
      </c>
      <c r="K5" s="9" t="str">
        <f ca="1">"Sem " &amp; O3+1</f>
        <v>Sem 14</v>
      </c>
      <c r="L5" s="9" t="str">
        <f ca="1">"Sem " &amp; O3+2</f>
        <v>Sem 15</v>
      </c>
      <c r="N5" t="s">
        <v>63</v>
      </c>
      <c r="O5" s="45">
        <v>43189.786264699076</v>
      </c>
    </row>
    <row r="6" spans="1:20" x14ac:dyDescent="0.25">
      <c r="A6" s="8" t="str">
        <f>G6</f>
        <v>M EN STO</v>
      </c>
      <c r="B6" s="4">
        <f>COUNTIF(Retards!C:C,'Charge capa'!A6)</f>
        <v>0</v>
      </c>
      <c r="C6" s="4">
        <f>COUNTIF(S!C:C,'Charge capa'!A6)</f>
        <v>0</v>
      </c>
      <c r="D6" s="4">
        <f>COUNTIF('S+1'!C:C,'Charge capa'!A6)</f>
        <v>0</v>
      </c>
      <c r="E6" s="4">
        <f>COUNTIF('S+2'!C:C,'Charge capa'!A6)</f>
        <v>0</v>
      </c>
      <c r="F6" s="5"/>
      <c r="G6" s="6" t="s">
        <v>0</v>
      </c>
      <c r="H6" s="7"/>
      <c r="I6" s="4">
        <f>SUMIF(Retards!C:C,'Charge capa'!A6,Retards!O:O)</f>
        <v>0</v>
      </c>
      <c r="J6" s="4">
        <f>SUMIF(S!C:C,G6,S!O:O)</f>
        <v>0</v>
      </c>
      <c r="K6" s="4">
        <f>SUMIF('S+1'!C:C,G6,'S+1'!O:O)</f>
        <v>0</v>
      </c>
      <c r="L6" s="4">
        <f>SUMIF('S+2'!C:C,G6,'S+2'!O:O)</f>
        <v>0</v>
      </c>
    </row>
    <row r="7" spans="1:20" x14ac:dyDescent="0.25">
      <c r="A7" s="8" t="str">
        <f>G7</f>
        <v>ENVOI KE</v>
      </c>
      <c r="B7" s="4">
        <f>COUNTIF(Retards!C:C,'Charge capa'!A7)</f>
        <v>0</v>
      </c>
      <c r="C7" s="4">
        <f>COUNTIF(S!C:C,'Charge capa'!A7)</f>
        <v>0</v>
      </c>
      <c r="D7" s="4">
        <f>COUNTIF('S+1'!C:C,'Charge capa'!A7)</f>
        <v>0</v>
      </c>
      <c r="E7" s="4">
        <f>COUNTIF('S+2'!C:C,'Charge capa'!A7)</f>
        <v>0</v>
      </c>
      <c r="F7" s="5"/>
      <c r="G7" s="6" t="s">
        <v>37</v>
      </c>
      <c r="H7" s="7"/>
      <c r="I7" s="4">
        <f>SUMIF(Retards!C:C,'Charge capa'!A7,Retards!O:O)</f>
        <v>0</v>
      </c>
      <c r="J7" s="4">
        <f>SUMIF(S!C:C,G7,S!O:O)</f>
        <v>0</v>
      </c>
      <c r="K7" s="4">
        <f>SUMIF('S+1'!C:C,G7,'S+1'!O:O)</f>
        <v>0</v>
      </c>
      <c r="L7" s="4">
        <f>SUMIF('S+2'!C:C,G7,'S+2'!O:O)</f>
        <v>0</v>
      </c>
    </row>
    <row r="8" spans="1:20" x14ac:dyDescent="0.25">
      <c r="A8" s="8" t="str">
        <f t="shared" ref="A8:A28" si="0">G8</f>
        <v>TS DA</v>
      </c>
      <c r="B8" s="4">
        <f>COUNTIF(Retards!C:C,'Charge capa'!A8)</f>
        <v>0</v>
      </c>
      <c r="C8" s="4">
        <f>COUNTIF(S!C:C,'Charge capa'!A8)</f>
        <v>0</v>
      </c>
      <c r="D8" s="4">
        <f>COUNTIF('S+1'!C:C,'Charge capa'!A8)</f>
        <v>0</v>
      </c>
      <c r="E8" s="4">
        <f>COUNTIF('S+2'!C:C,'Charge capa'!A8)</f>
        <v>0</v>
      </c>
      <c r="F8" s="5"/>
      <c r="G8" s="6" t="s">
        <v>34</v>
      </c>
      <c r="H8" s="7"/>
      <c r="I8" s="4">
        <f>SUMIF(Retards!C:C,'Charge capa'!A8,Retards!O:O)</f>
        <v>0</v>
      </c>
      <c r="J8" s="4">
        <f>SUMIF(S!C:C,G8,S!O:O)</f>
        <v>0</v>
      </c>
      <c r="K8" s="4">
        <f>SUMIF('S+1'!C:C,G8,'S+1'!O:O)</f>
        <v>0</v>
      </c>
      <c r="L8" s="4">
        <f>SUMIF('S+2'!C:C,G8,'S+2'!O:O)</f>
        <v>0</v>
      </c>
    </row>
    <row r="9" spans="1:20" x14ac:dyDescent="0.25">
      <c r="A9" s="8" t="str">
        <f t="shared" si="0"/>
        <v>TS MPFT</v>
      </c>
      <c r="B9" s="4">
        <f>COUNTIF(Retards!C:C,'Charge capa'!A9)</f>
        <v>0</v>
      </c>
      <c r="C9" s="4">
        <f>COUNTIF(S!C:C,'Charge capa'!A9)</f>
        <v>0</v>
      </c>
      <c r="D9" s="4">
        <f>COUNTIF('S+1'!C:C,'Charge capa'!A9)</f>
        <v>0</v>
      </c>
      <c r="E9" s="4">
        <f>COUNTIF('S+2'!C:C,'Charge capa'!A9)</f>
        <v>0</v>
      </c>
      <c r="F9" s="5"/>
      <c r="G9" s="6" t="s">
        <v>38</v>
      </c>
      <c r="H9" s="7"/>
      <c r="I9" s="4">
        <f>SUMIF(Retards!C:C,'Charge capa'!A9,Retards!O:O)</f>
        <v>0</v>
      </c>
      <c r="J9" s="4">
        <f>SUMIF(S!C:C,G9,S!O:O)</f>
        <v>0</v>
      </c>
      <c r="K9" s="4">
        <f>SUMIF('S+1'!C:C,G9,'S+1'!O:O)</f>
        <v>0</v>
      </c>
      <c r="L9" s="4">
        <f>SUMIF('S+2'!C:C,G9,'S+2'!O:O)</f>
        <v>0</v>
      </c>
    </row>
    <row r="10" spans="1:20" x14ac:dyDescent="0.25">
      <c r="A10" s="8" t="str">
        <f t="shared" si="0"/>
        <v>TS LVZ01</v>
      </c>
      <c r="B10" s="4">
        <f>COUNTIF(Retards!C:C,'Charge capa'!A10)</f>
        <v>0</v>
      </c>
      <c r="C10" s="4">
        <f>COUNTIF(S!C:C,'Charge capa'!A10)</f>
        <v>0</v>
      </c>
      <c r="D10" s="4">
        <f>COUNTIF('S+1'!C:C,'Charge capa'!A10)</f>
        <v>0</v>
      </c>
      <c r="E10" s="4">
        <f>COUNTIF('S+2'!C:C,'Charge capa'!A10)</f>
        <v>0</v>
      </c>
      <c r="F10" s="5"/>
      <c r="G10" s="6" t="s">
        <v>36</v>
      </c>
      <c r="H10" s="7"/>
      <c r="I10" s="4">
        <f>SUMIF(Retards!C:C,'Charge capa'!A10,Retards!O:O)</f>
        <v>0</v>
      </c>
      <c r="J10" s="4">
        <f>SUMIF(S!C:C,G10,S!O:O)</f>
        <v>0</v>
      </c>
      <c r="K10" s="4">
        <f>SUMIF('S+1'!C:C,G10,'S+1'!O:O)</f>
        <v>0</v>
      </c>
      <c r="L10" s="4">
        <f>SUMIF('S+2'!C:C,G10,'S+2'!O:O)</f>
        <v>0</v>
      </c>
    </row>
    <row r="11" spans="1:20" x14ac:dyDescent="0.25">
      <c r="A11" s="8" t="str">
        <f t="shared" si="0"/>
        <v>TS LVZ23</v>
      </c>
      <c r="B11" s="4">
        <f>COUNTIF(Retards!C:C,'Charge capa'!A11)</f>
        <v>0</v>
      </c>
      <c r="C11" s="4">
        <f>COUNTIF(S!C:C,'Charge capa'!A11)</f>
        <v>0</v>
      </c>
      <c r="D11" s="4">
        <f>COUNTIF('S+1'!C:C,'Charge capa'!A11)</f>
        <v>0</v>
      </c>
      <c r="E11" s="4">
        <f>COUNTIF('S+2'!C:C,'Charge capa'!A11)</f>
        <v>0</v>
      </c>
      <c r="F11" s="5"/>
      <c r="G11" s="6" t="s">
        <v>39</v>
      </c>
      <c r="H11" s="7"/>
      <c r="I11" s="4">
        <f>SUMIF(Retards!C:C,'Charge capa'!A11,Retards!O:O)</f>
        <v>0</v>
      </c>
      <c r="J11" s="4">
        <f>SUMIF(S!C:C,G11,S!O:O)</f>
        <v>0</v>
      </c>
      <c r="K11" s="4">
        <f>SUMIF('S+1'!C:C,G11,'S+1'!O:O)</f>
        <v>0</v>
      </c>
      <c r="L11" s="4">
        <f>SUMIF('S+2'!C:C,G11,'S+2'!O:O)</f>
        <v>0</v>
      </c>
    </row>
    <row r="12" spans="1:20" x14ac:dyDescent="0.25">
      <c r="A12" s="8" t="str">
        <f t="shared" si="0"/>
        <v>DA TRIAG</v>
      </c>
      <c r="B12" s="4">
        <f>COUNTIF(Retards!C:C,'Charge capa'!A12)</f>
        <v>0</v>
      </c>
      <c r="C12" s="4">
        <f>COUNTIF(S!C:C,'Charge capa'!A12)</f>
        <v>0</v>
      </c>
      <c r="D12" s="4">
        <f>COUNTIF('S+1'!C:C,'Charge capa'!A12)</f>
        <v>0</v>
      </c>
      <c r="E12" s="4">
        <f>COUNTIF('S+2'!C:C,'Charge capa'!A12)</f>
        <v>0</v>
      </c>
      <c r="F12" s="5"/>
      <c r="G12" s="6" t="s">
        <v>18</v>
      </c>
      <c r="H12" s="7"/>
      <c r="I12" s="4">
        <f>SUMIF(Retards!C:C,'Charge capa'!A12,Retards!O:O)</f>
        <v>0</v>
      </c>
      <c r="J12" s="4">
        <f>SUMIF(S!C:C,G12,S!O:O)</f>
        <v>0</v>
      </c>
      <c r="K12" s="4">
        <f>SUMIF('S+1'!C:C,G12,'S+1'!O:O)</f>
        <v>0</v>
      </c>
      <c r="L12" s="4">
        <f>SUMIF('S+2'!C:C,G12,'S+2'!O:O)</f>
        <v>0</v>
      </c>
    </row>
    <row r="13" spans="1:20" x14ac:dyDescent="0.25">
      <c r="A13" s="8" t="str">
        <f t="shared" si="0"/>
        <v>TS CONT</v>
      </c>
      <c r="B13" s="4">
        <f>COUNTIF(Retards!C:C,'Charge capa'!A13)</f>
        <v>0</v>
      </c>
      <c r="C13" s="4">
        <f>COUNTIF(S!C:C,'Charge capa'!A13)</f>
        <v>0</v>
      </c>
      <c r="D13" s="4">
        <f>COUNTIF('S+1'!C:C,'Charge capa'!A13)</f>
        <v>0</v>
      </c>
      <c r="E13" s="4">
        <f>COUNTIF('S+2'!C:C,'Charge capa'!A13)</f>
        <v>0</v>
      </c>
      <c r="F13" s="5"/>
      <c r="G13" s="6" t="s">
        <v>35</v>
      </c>
      <c r="H13" s="7"/>
      <c r="I13" s="4">
        <f>SUMIF(Retards!C:C,'Charge capa'!A13,Retards!O:O)</f>
        <v>0</v>
      </c>
      <c r="J13" s="4">
        <f>SUMIF(S!C:C,G13,S!O:O)</f>
        <v>0</v>
      </c>
      <c r="K13" s="4">
        <f>SUMIF('S+1'!C:C,G13,'S+1'!O:O)</f>
        <v>0</v>
      </c>
      <c r="L13" s="4">
        <f>SUMIF('S+2'!C:C,G13,'S+2'!O:O)</f>
        <v>0</v>
      </c>
    </row>
    <row r="14" spans="1:20" x14ac:dyDescent="0.25">
      <c r="A14" s="8" t="str">
        <f>G14</f>
        <v>TS CO MT</v>
      </c>
      <c r="B14" s="4">
        <f>COUNTIF(Retards!C:C,'Charge capa'!A14)</f>
        <v>0</v>
      </c>
      <c r="C14" s="4">
        <f>COUNTIF(S!C:C,'Charge capa'!A14)</f>
        <v>0</v>
      </c>
      <c r="D14" s="4">
        <f>COUNTIF('S+1'!C:C,'Charge capa'!A14)</f>
        <v>0</v>
      </c>
      <c r="E14" s="4">
        <f>COUNTIF('S+2'!C:C,'Charge capa'!A14)</f>
        <v>0</v>
      </c>
      <c r="F14" s="5"/>
      <c r="G14" s="6" t="s">
        <v>2</v>
      </c>
      <c r="H14" s="7"/>
      <c r="I14" s="4">
        <f>SUMIF(Retards!C:C,'Charge capa'!A14,Retards!O:O)</f>
        <v>0</v>
      </c>
      <c r="J14" s="4">
        <f>SUMIF(S!C:C,G14,S!O:O)</f>
        <v>0</v>
      </c>
      <c r="K14" s="4">
        <f>SUMIF('S+1'!C:C,G14,'S+1'!O:O)</f>
        <v>0</v>
      </c>
      <c r="L14" s="4">
        <f>SUMIF('S+2'!C:C,G14,'S+2'!O:O)</f>
        <v>0</v>
      </c>
    </row>
    <row r="15" spans="1:20" x14ac:dyDescent="0.25">
      <c r="A15" s="8" t="str">
        <f>G15</f>
        <v>TS TR MT</v>
      </c>
      <c r="B15" s="4">
        <f>COUNTIF(Retards!C:C,'Charge capa'!A15)</f>
        <v>0</v>
      </c>
      <c r="C15" s="4">
        <f>COUNTIF(S!C:C,'Charge capa'!A15)</f>
        <v>0</v>
      </c>
      <c r="D15" s="4">
        <f>COUNTIF('S+1'!C:C,'Charge capa'!A15)</f>
        <v>0</v>
      </c>
      <c r="E15" s="4">
        <f>COUNTIF('S+2'!C:C,'Charge capa'!A15)</f>
        <v>0</v>
      </c>
      <c r="F15" s="5"/>
      <c r="G15" s="6" t="s">
        <v>3</v>
      </c>
      <c r="H15" s="7"/>
      <c r="I15" s="4">
        <f>SUMIF(Retards!C:C,'Charge capa'!A15,Retards!O:O)</f>
        <v>0</v>
      </c>
      <c r="J15" s="4">
        <f>SUMIF(S!C:C,G15,S!O:O)</f>
        <v>0</v>
      </c>
      <c r="K15" s="4">
        <f>SUMIF('S+1'!C:C,G15,'S+1'!O:O)</f>
        <v>0</v>
      </c>
      <c r="L15" s="4">
        <f>SUMIF('S+2'!C:C,G15,'S+2'!O:O)</f>
        <v>0</v>
      </c>
    </row>
    <row r="16" spans="1:20" x14ac:dyDescent="0.25">
      <c r="A16" s="8" t="str">
        <f>G16</f>
        <v>TS TRIAG</v>
      </c>
      <c r="B16" s="4">
        <f>COUNTIF(Retards!C:C,'Charge capa'!A16)</f>
        <v>0</v>
      </c>
      <c r="C16" s="4">
        <f>COUNTIF(S!C:C,'Charge capa'!A16)</f>
        <v>0</v>
      </c>
      <c r="D16" s="4">
        <f>COUNTIF('S+1'!C:C,'Charge capa'!A16)</f>
        <v>0</v>
      </c>
      <c r="E16" s="4">
        <f>COUNTIF('S+2'!C:C,'Charge capa'!A16)</f>
        <v>0</v>
      </c>
      <c r="F16" s="5"/>
      <c r="G16" s="6" t="s">
        <v>4</v>
      </c>
      <c r="H16" s="7"/>
      <c r="I16" s="4">
        <f>SUMIF(Retards!C:C,'Charge capa'!A16,Retards!O:O)</f>
        <v>0</v>
      </c>
      <c r="J16" s="4">
        <f>SUMIF(S!C:C,G16,S!O:O)</f>
        <v>0</v>
      </c>
      <c r="K16" s="4">
        <f>SUMIF('S+1'!C:C,G16,'S+1'!O:O)</f>
        <v>0</v>
      </c>
      <c r="L16" s="4">
        <f>SUMIF('S+2'!C:C,G16,'S+2'!O:O)</f>
        <v>0</v>
      </c>
    </row>
    <row r="17" spans="1:12" x14ac:dyDescent="0.25">
      <c r="A17" s="8" t="str">
        <f>G17</f>
        <v xml:space="preserve">TS ASEA </v>
      </c>
      <c r="B17" s="4">
        <f>COUNTIF(Retards!C:C,'Charge capa'!A17)</f>
        <v>0</v>
      </c>
      <c r="C17" s="4">
        <f>COUNTIF(S!C:C,'Charge capa'!A17)</f>
        <v>0</v>
      </c>
      <c r="D17" s="4">
        <f>COUNTIF('S+1'!C:C,'Charge capa'!A17)</f>
        <v>0</v>
      </c>
      <c r="E17" s="4">
        <f>COUNTIF('S+2'!C:C,'Charge capa'!A17)</f>
        <v>0</v>
      </c>
      <c r="F17" s="5"/>
      <c r="G17" s="6" t="s">
        <v>5</v>
      </c>
      <c r="H17" s="7"/>
      <c r="I17" s="4">
        <f>SUMIF(Retards!C:C,'Charge capa'!A17,Retards!O:O)</f>
        <v>0</v>
      </c>
      <c r="J17" s="4">
        <f>SUMIF(S!C:C,G17,S!O:O)</f>
        <v>0</v>
      </c>
      <c r="K17" s="4">
        <f>SUMIF('S+1'!C:C,G17,'S+1'!O:O)</f>
        <v>0</v>
      </c>
      <c r="L17" s="4">
        <f>SUMIF('S+2'!C:C,G17,'S+2'!O:O)</f>
        <v>0</v>
      </c>
    </row>
    <row r="18" spans="1:12" x14ac:dyDescent="0.25">
      <c r="A18" s="8" t="str">
        <f>G18</f>
        <v>TS FHD8</v>
      </c>
      <c r="B18" s="4">
        <f>COUNTIF(Retards!C:C,'Charge capa'!A18)</f>
        <v>0</v>
      </c>
      <c r="C18" s="4">
        <f>COUNTIF(S!C:C,'Charge capa'!A18)</f>
        <v>0</v>
      </c>
      <c r="D18" s="4">
        <f>COUNTIF('S+1'!C:C,'Charge capa'!A18)</f>
        <v>0</v>
      </c>
      <c r="E18" s="4">
        <f>COUNTIF('S+2'!C:C,'Charge capa'!A18)</f>
        <v>0</v>
      </c>
      <c r="F18" s="5"/>
      <c r="G18" s="6" t="s">
        <v>41</v>
      </c>
      <c r="H18" s="7"/>
      <c r="I18" s="4">
        <f>SUMIF(Retards!C:C,'Charge capa'!A18,Retards!O:O)</f>
        <v>0</v>
      </c>
      <c r="J18" s="4">
        <f>SUMIF(S!C:C,G18,S!O:O)</f>
        <v>0</v>
      </c>
      <c r="K18" s="4">
        <f>SUMIF('S+1'!C:C,G18,'S+1'!O:O)</f>
        <v>0</v>
      </c>
      <c r="L18" s="4">
        <f>SUMIF('S+2'!C:C,G18,'S+2'!O:O)</f>
        <v>0</v>
      </c>
    </row>
    <row r="19" spans="1:12" x14ac:dyDescent="0.25">
      <c r="A19" s="8" t="s">
        <v>6</v>
      </c>
      <c r="B19" s="4">
        <f>COUNTIF(Retards!C:C,'Charge capa'!A19)</f>
        <v>0</v>
      </c>
      <c r="C19" s="4">
        <f>COUNTIF(S!C:C,'Charge capa'!A19)</f>
        <v>0</v>
      </c>
      <c r="D19" s="4">
        <f>COUNTIF('S+1'!C:C,'Charge capa'!A19)</f>
        <v>0</v>
      </c>
      <c r="E19" s="4">
        <f>COUNTIF('S+2'!C:C,'Charge capa'!A19)</f>
        <v>0</v>
      </c>
      <c r="F19" s="5"/>
      <c r="G19" s="6" t="s">
        <v>6</v>
      </c>
      <c r="H19" s="7"/>
      <c r="I19" s="4">
        <f>SUMIF(Retards!C:C,'Charge capa'!A19,Retards!O:O)</f>
        <v>0</v>
      </c>
      <c r="J19" s="4">
        <f>SUMIF(S!C:C,G19,S!O:O)</f>
        <v>0</v>
      </c>
      <c r="K19" s="4">
        <f>SUMIF('S+1'!C:C,G19,'S+1'!O:O)</f>
        <v>0</v>
      </c>
      <c r="L19" s="4">
        <f>SUMIF('S+2'!C:C,G19,'S+2'!O:O)</f>
        <v>0</v>
      </c>
    </row>
    <row r="20" spans="1:12" x14ac:dyDescent="0.25">
      <c r="A20" s="8" t="str">
        <f t="shared" si="0"/>
        <v>TS GALVA</v>
      </c>
      <c r="B20" s="4">
        <f>COUNTIF(Retards!C:C,'Charge capa'!A20)</f>
        <v>0</v>
      </c>
      <c r="C20" s="4">
        <f>COUNTIF(S!C:C,'Charge capa'!A20)</f>
        <v>0</v>
      </c>
      <c r="D20" s="4">
        <f>COUNTIF('S+1'!C:C,'Charge capa'!A20)</f>
        <v>0</v>
      </c>
      <c r="E20" s="4">
        <f>COUNTIF('S+2'!C:C,'Charge capa'!A20)</f>
        <v>0</v>
      </c>
      <c r="F20" s="5"/>
      <c r="G20" s="6" t="s">
        <v>7</v>
      </c>
      <c r="H20" s="7"/>
      <c r="I20" s="4">
        <f>SUMIF(Retards!C:C,'Charge capa'!A20,Retards!O:O)</f>
        <v>0</v>
      </c>
      <c r="J20" s="4">
        <f>SUMIF(S!C:C,G20,S!O:O)</f>
        <v>0</v>
      </c>
      <c r="K20" s="4">
        <f>SUMIF('S+1'!C:C,G20,'S+1'!O:O)</f>
        <v>0</v>
      </c>
      <c r="L20" s="4">
        <f>SUMIF('S+2'!C:C,G20,'S+2'!O:O)</f>
        <v>0</v>
      </c>
    </row>
    <row r="21" spans="1:12" x14ac:dyDescent="0.25">
      <c r="A21" s="8" t="str">
        <f t="shared" si="0"/>
        <v>TS GA MT</v>
      </c>
      <c r="B21" s="4">
        <f>COUNTIF(Retards!C:C,'Charge capa'!A21)</f>
        <v>0</v>
      </c>
      <c r="C21" s="4">
        <f>COUNTIF(S!C:C,'Charge capa'!A21)</f>
        <v>0</v>
      </c>
      <c r="D21" s="4">
        <f>COUNTIF('S+1'!C:C,'Charge capa'!A21)</f>
        <v>0</v>
      </c>
      <c r="E21" s="4">
        <f>COUNTIF('S+2'!C:C,'Charge capa'!A21)</f>
        <v>0</v>
      </c>
      <c r="F21" s="5"/>
      <c r="G21" s="6" t="s">
        <v>8</v>
      </c>
      <c r="H21" s="7"/>
      <c r="I21" s="4">
        <f>SUMIF(Retards!C:C,'Charge capa'!A21,Retards!O:O)</f>
        <v>0</v>
      </c>
      <c r="J21" s="4">
        <f>SUMIF(S!C:C,G21,S!O:O)</f>
        <v>0</v>
      </c>
      <c r="K21" s="4">
        <f>SUMIF('S+1'!C:C,G21,'S+1'!O:O)</f>
        <v>0</v>
      </c>
      <c r="L21" s="4">
        <f>SUMIF('S+2'!C:C,G21,'S+2'!O:O)</f>
        <v>0</v>
      </c>
    </row>
    <row r="22" spans="1:12" x14ac:dyDescent="0.25">
      <c r="A22" s="8" t="str">
        <f t="shared" si="0"/>
        <v>FLUOTEST</v>
      </c>
      <c r="B22" s="4">
        <f>COUNTIF(Retards!C:C,'Charge capa'!A22)</f>
        <v>0</v>
      </c>
      <c r="C22" s="4">
        <f>COUNTIF(S!C:C,'Charge capa'!A22)</f>
        <v>0</v>
      </c>
      <c r="D22" s="4">
        <f>COUNTIF('S+1'!C:C,'Charge capa'!A22)</f>
        <v>0</v>
      </c>
      <c r="E22" s="4">
        <f>COUNTIF('S+2'!C:C,'Charge capa'!A22)</f>
        <v>0</v>
      </c>
      <c r="F22" s="5"/>
      <c r="G22" s="6" t="s">
        <v>33</v>
      </c>
      <c r="H22" s="7"/>
      <c r="I22" s="4">
        <f>SUMIF(Retards!C:C,'Charge capa'!A22,Retards!O:O)</f>
        <v>0</v>
      </c>
      <c r="J22" s="4">
        <f>SUMIF(S!C:C,G22,S!O:O)</f>
        <v>0</v>
      </c>
      <c r="K22" s="4">
        <f>SUMIF('S+1'!C:C,G22,'S+1'!O:O)</f>
        <v>0</v>
      </c>
      <c r="L22" s="4">
        <f>SUMIF('S+2'!C:C,G22,'S+2'!O:O)</f>
        <v>0</v>
      </c>
    </row>
    <row r="23" spans="1:12" x14ac:dyDescent="0.25">
      <c r="A23" s="8" t="s">
        <v>9</v>
      </c>
      <c r="B23" s="4">
        <f>COUNTIF(Retards!C:C,'Charge capa'!A23)</f>
        <v>0</v>
      </c>
      <c r="C23" s="4">
        <f>COUNTIF(S!C:C,'Charge capa'!A23)</f>
        <v>0</v>
      </c>
      <c r="D23" s="4">
        <f>COUNTIF('S+1'!C:C,'Charge capa'!A23)</f>
        <v>0</v>
      </c>
      <c r="E23" s="4">
        <f>COUNTIF('S+2'!C:C,'Charge capa'!A23)</f>
        <v>0</v>
      </c>
      <c r="F23" s="5"/>
      <c r="G23" s="6" t="s">
        <v>9</v>
      </c>
      <c r="H23" s="7"/>
      <c r="I23" s="4">
        <f>SUMIF(Retards!C:C,'Charge capa'!A23,Retards!O:O)</f>
        <v>0</v>
      </c>
      <c r="J23" s="4">
        <f>SUMIF(S!C:C,G23,S!O:O)</f>
        <v>0</v>
      </c>
      <c r="K23" s="4">
        <f>SUMIF('S+1'!C:C,G23,'S+1'!O:O)</f>
        <v>0</v>
      </c>
      <c r="L23" s="4">
        <f>SUMIF('S+2'!C:C,G23,'S+2'!O:O)</f>
        <v>0</v>
      </c>
    </row>
    <row r="24" spans="1:12" x14ac:dyDescent="0.25">
      <c r="A24" s="8" t="str">
        <f t="shared" si="0"/>
        <v>TS NETTO</v>
      </c>
      <c r="B24" s="4">
        <f>COUNTIF(Retards!C:C,'Charge capa'!A24)</f>
        <v>0</v>
      </c>
      <c r="C24" s="4">
        <f>COUNTIF(S!C:C,'Charge capa'!A24)</f>
        <v>0</v>
      </c>
      <c r="D24" s="4">
        <f>COUNTIF('S+1'!C:C,'Charge capa'!A24)</f>
        <v>0</v>
      </c>
      <c r="E24" s="4">
        <f>COUNTIF('S+2'!C:C,'Charge capa'!A24)</f>
        <v>0</v>
      </c>
      <c r="F24" s="5"/>
      <c r="G24" s="6" t="s">
        <v>10</v>
      </c>
      <c r="H24" s="7"/>
      <c r="I24" s="4">
        <f>SUMIF(Retards!C:C,'Charge capa'!A24,Retards!O:O)</f>
        <v>0</v>
      </c>
      <c r="J24" s="4">
        <f>SUMIF(S!C:C,G24,S!O:O)</f>
        <v>0</v>
      </c>
      <c r="K24" s="4">
        <f>SUMIF('S+1'!C:C,G24,'S+1'!O:O)</f>
        <v>0</v>
      </c>
      <c r="L24" s="4">
        <f>SUMIF('S+2'!C:C,G24,'S+2'!O:O)</f>
        <v>0</v>
      </c>
    </row>
    <row r="25" spans="1:12" x14ac:dyDescent="0.25">
      <c r="A25" s="8" t="str">
        <f t="shared" si="0"/>
        <v>TS SABLA</v>
      </c>
      <c r="B25" s="4">
        <f>COUNTIF(Retards!C:C,'Charge capa'!A25)</f>
        <v>0</v>
      </c>
      <c r="C25" s="4">
        <f>COUNTIF(S!C:C,'Charge capa'!A25)</f>
        <v>0</v>
      </c>
      <c r="D25" s="4">
        <f>COUNTIF('S+1'!C:C,'Charge capa'!A25)</f>
        <v>0</v>
      </c>
      <c r="E25" s="4">
        <f>COUNTIF('S+2'!C:C,'Charge capa'!A25)</f>
        <v>0</v>
      </c>
      <c r="F25" s="5"/>
      <c r="G25" s="6" t="s">
        <v>11</v>
      </c>
      <c r="H25" s="7"/>
      <c r="I25" s="4">
        <f>SUMIF(Retards!C:C,'Charge capa'!A25,Retards!O:O)</f>
        <v>0</v>
      </c>
      <c r="J25" s="4">
        <f>SUMIF(S!C:C,G25,S!O:O)</f>
        <v>0</v>
      </c>
      <c r="K25" s="4">
        <f>SUMIF('S+1'!C:C,G25,'S+1'!O:O)</f>
        <v>0</v>
      </c>
      <c r="L25" s="4">
        <f>SUMIF('S+2'!C:C,G25,'S+2'!O:O)</f>
        <v>0</v>
      </c>
    </row>
    <row r="26" spans="1:12" x14ac:dyDescent="0.25">
      <c r="A26" s="8" t="str">
        <f t="shared" si="0"/>
        <v>TS TONNE</v>
      </c>
      <c r="B26" s="4">
        <f>COUNTIF(Retards!C:C,'Charge capa'!A26)</f>
        <v>0</v>
      </c>
      <c r="C26" s="4">
        <f>COUNTIF(S!C:C,'Charge capa'!A26)</f>
        <v>0</v>
      </c>
      <c r="D26" s="4">
        <f>COUNTIF('S+1'!C:C,'Charge capa'!A26)</f>
        <v>0</v>
      </c>
      <c r="E26" s="4">
        <f>COUNTIF('S+2'!C:C,'Charge capa'!A26)</f>
        <v>0</v>
      </c>
      <c r="F26" s="5"/>
      <c r="G26" s="6" t="s">
        <v>12</v>
      </c>
      <c r="H26" s="7"/>
      <c r="I26" s="4">
        <f>SUMIF(Retards!C:C,'Charge capa'!A26,Retards!O:O)</f>
        <v>0</v>
      </c>
      <c r="J26" s="4">
        <f>SUMIF(S!C:C,G26,S!O:O)</f>
        <v>0</v>
      </c>
      <c r="K26" s="4">
        <f>SUMIF('S+1'!C:C,G26,'S+1'!O:O)</f>
        <v>0</v>
      </c>
      <c r="L26" s="4">
        <f>SUMIF('S+2'!C:C,G26,'S+2'!O:O)</f>
        <v>0</v>
      </c>
    </row>
    <row r="27" spans="1:12" x14ac:dyDescent="0.25">
      <c r="A27" s="8" t="str">
        <f t="shared" si="0"/>
        <v>TS MINOR</v>
      </c>
      <c r="B27" s="4">
        <f>COUNTIF(Retards!C:C,'Charge capa'!A27)</f>
        <v>0</v>
      </c>
      <c r="C27" s="4">
        <f>COUNTIF(S!C:C,'Charge capa'!A27)</f>
        <v>0</v>
      </c>
      <c r="D27" s="4">
        <f>COUNTIF('S+1'!C:C,'Charge capa'!A27)</f>
        <v>0</v>
      </c>
      <c r="E27" s="4">
        <f>COUNTIF('S+2'!C:C,'Charge capa'!A27)</f>
        <v>0</v>
      </c>
      <c r="F27" s="5"/>
      <c r="G27" s="6" t="s">
        <v>13</v>
      </c>
      <c r="H27" s="6"/>
      <c r="I27" s="4">
        <f>SUMIF(Retards!C:C,'Charge capa'!A27,Retards!O:O)</f>
        <v>0</v>
      </c>
      <c r="J27" s="4">
        <f>SUMIF(S!C:C,G27,S!O:O)</f>
        <v>0</v>
      </c>
      <c r="K27" s="4">
        <f>SUMIF('S+1'!C:C,G27,'S+1'!O:O)</f>
        <v>0</v>
      </c>
      <c r="L27" s="4">
        <f>SUMIF('S+2'!C:C,G27,'S+2'!O:O)</f>
        <v>0</v>
      </c>
    </row>
    <row r="28" spans="1:12" x14ac:dyDescent="0.25">
      <c r="A28" s="8" t="str">
        <f t="shared" si="0"/>
        <v>TS TO AC</v>
      </c>
      <c r="B28" s="4">
        <f>COUNTIF(Retards!C:C,'Charge capa'!A28)</f>
        <v>0</v>
      </c>
      <c r="C28" s="4">
        <f>COUNTIF(S!C:C,'Charge capa'!A28)</f>
        <v>0</v>
      </c>
      <c r="D28" s="4">
        <f>COUNTIF('S+1'!C:C,'Charge capa'!A28)</f>
        <v>0</v>
      </c>
      <c r="E28" s="4">
        <f>COUNTIF('S+2'!C:C,'Charge capa'!A28)</f>
        <v>0</v>
      </c>
      <c r="F28" s="5"/>
      <c r="G28" s="6" t="s">
        <v>40</v>
      </c>
      <c r="H28" s="6"/>
      <c r="I28" s="4">
        <f>SUMIF(Retards!C:C,'Charge capa'!A28,Retards!O:O)</f>
        <v>0</v>
      </c>
      <c r="J28" s="4">
        <f>SUMIF(S!C:C,G28,S!O:O)</f>
        <v>0</v>
      </c>
      <c r="K28" s="4">
        <f>SUMIF('S+1'!C:C,G28,'S+1'!O:O)</f>
        <v>0</v>
      </c>
      <c r="L28" s="4">
        <f>SUMIF('S+2'!C:C,G28,'S+2'!O:O)</f>
        <v>0</v>
      </c>
    </row>
    <row r="29" spans="1:12" x14ac:dyDescent="0.25">
      <c r="A29" s="8" t="str">
        <f>G29</f>
        <v>TS TO FK</v>
      </c>
      <c r="B29" s="4">
        <f>COUNTIF(Retards!C:C,'Charge capa'!A29)</f>
        <v>0</v>
      </c>
      <c r="C29" s="4">
        <f>COUNTIF(S!C:C,'Charge capa'!A29)</f>
        <v>0</v>
      </c>
      <c r="D29" s="4">
        <f>COUNTIF('S+1'!C:C,'Charge capa'!A29)</f>
        <v>0</v>
      </c>
      <c r="E29" s="4">
        <f>COUNTIF('S+2'!C:C,'Charge capa'!A29)</f>
        <v>0</v>
      </c>
      <c r="F29" s="5"/>
      <c r="G29" s="6" t="s">
        <v>14</v>
      </c>
      <c r="H29" s="6"/>
      <c r="I29" s="4">
        <f>SUMIF(Retards!C:C,'Charge capa'!A29,Retards!O:O)</f>
        <v>0</v>
      </c>
      <c r="J29" s="4">
        <f>SUMIF(S!C:C,G29,S!O:O)</f>
        <v>0</v>
      </c>
      <c r="K29" s="4">
        <f>SUMIF('S+1'!C:C,G29,'S+1'!O:O)</f>
        <v>0</v>
      </c>
      <c r="L29" s="4">
        <f>SUMIF('S+2'!C:C,G29,'S+2'!O:O)</f>
        <v>0</v>
      </c>
    </row>
    <row r="30" spans="1:12" x14ac:dyDescent="0.25">
      <c r="A30" s="8" t="str">
        <f t="shared" ref="A30:A32" si="1">G30</f>
        <v>TS TO MT</v>
      </c>
      <c r="B30" s="4">
        <f>COUNTIF(Retards!C:C,'Charge capa'!A30)</f>
        <v>0</v>
      </c>
      <c r="C30" s="4">
        <f>COUNTIF(S!C:C,'Charge capa'!A30)</f>
        <v>0</v>
      </c>
      <c r="D30" s="4">
        <f>COUNTIF('S+1'!C:C,'Charge capa'!A30)</f>
        <v>0</v>
      </c>
      <c r="E30" s="4">
        <f>COUNTIF('S+2'!C:C,'Charge capa'!A30)</f>
        <v>0</v>
      </c>
      <c r="F30" s="5"/>
      <c r="G30" s="6" t="s">
        <v>15</v>
      </c>
      <c r="H30" s="6"/>
      <c r="I30" s="4">
        <f>SUMIF(Retards!C:C,'Charge capa'!A30,Retards!O:O)</f>
        <v>0</v>
      </c>
      <c r="J30" s="4">
        <f>SUMIF(S!C:C,G30,S!O:O)</f>
        <v>0</v>
      </c>
      <c r="K30" s="4">
        <f>SUMIF('S+1'!C:C,G30,'S+1'!O:O)</f>
        <v>0</v>
      </c>
      <c r="L30" s="4">
        <f>SUMIF('S+2'!C:C,G30,'S+2'!O:O)</f>
        <v>0</v>
      </c>
    </row>
    <row r="31" spans="1:12" x14ac:dyDescent="0.25">
      <c r="A31" s="8" t="str">
        <f t="shared" si="1"/>
        <v>TS TO SE</v>
      </c>
      <c r="B31" s="4">
        <f>COUNTIF(Retards!C:C,'Charge capa'!A31)</f>
        <v>0</v>
      </c>
      <c r="C31" s="4">
        <f>COUNTIF(S!C:C,'Charge capa'!A31)</f>
        <v>0</v>
      </c>
      <c r="D31" s="4">
        <f>COUNTIF('S+1'!C:C,'Charge capa'!A31)</f>
        <v>0</v>
      </c>
      <c r="E31" s="4">
        <f>COUNTIF('S+2'!C:C,'Charge capa'!A31)</f>
        <v>0</v>
      </c>
      <c r="F31" s="5"/>
      <c r="G31" s="6" t="s">
        <v>16</v>
      </c>
      <c r="H31" s="6"/>
      <c r="I31" s="4">
        <f>SUMIF(Retards!C:C,'Charge capa'!A31,Retards!O:O)</f>
        <v>0</v>
      </c>
      <c r="J31" s="4">
        <f>SUMIF(S!C:C,G31,S!O:O)</f>
        <v>0</v>
      </c>
      <c r="K31" s="4">
        <f>SUMIF('S+1'!C:C,G31,'S+1'!O:O)</f>
        <v>0</v>
      </c>
      <c r="L31" s="4">
        <f>SUMIF('S+2'!C:C,G31,'S+2'!O:O)</f>
        <v>0</v>
      </c>
    </row>
    <row r="32" spans="1:12" x14ac:dyDescent="0.25">
      <c r="A32" s="8" t="str">
        <f t="shared" si="1"/>
        <v>Avant le TS</v>
      </c>
      <c r="B32" s="4">
        <f>COUNTIF(Retards!C:C,'Charge capa'!A32)</f>
        <v>0</v>
      </c>
      <c r="C32" s="4">
        <f>COUNTIF(S!C:C,'Charge capa'!A32)</f>
        <v>0</v>
      </c>
      <c r="D32" s="4">
        <f>COUNTIF('S+1'!C:C,'Charge capa'!A32)</f>
        <v>0</v>
      </c>
      <c r="E32" s="4">
        <f>COUNTIF('S+2'!C:C,'Charge capa'!A32)</f>
        <v>0</v>
      </c>
      <c r="F32" s="11"/>
      <c r="G32" s="12" t="s">
        <v>17</v>
      </c>
      <c r="H32" s="11"/>
      <c r="I32" s="4">
        <f>SUMIF(Retards!C:C,'Charge capa'!A32,Retards!O:O)</f>
        <v>0</v>
      </c>
      <c r="J32" s="4">
        <f>SUMIF(S!C:C,G32,S!O:O)</f>
        <v>0</v>
      </c>
      <c r="K32" s="4">
        <f>SUMIF('S+1'!C:C,G32,'S+1'!O:O)</f>
        <v>0</v>
      </c>
      <c r="L32" s="4">
        <f>SUMIF('S+2'!C:C,G32,'S+2'!O:O)</f>
        <v>0</v>
      </c>
    </row>
    <row r="33" spans="1:12" x14ac:dyDescent="0.25">
      <c r="A33" s="10" t="s">
        <v>47</v>
      </c>
      <c r="B33" s="13">
        <f>SUM(B6:B32)</f>
        <v>0</v>
      </c>
      <c r="C33" s="13">
        <f t="shared" ref="C33:E33" si="2">SUM(C6:C32)</f>
        <v>0</v>
      </c>
      <c r="D33" s="13">
        <f t="shared" si="2"/>
        <v>0</v>
      </c>
      <c r="E33" s="13">
        <f t="shared" si="2"/>
        <v>0</v>
      </c>
      <c r="F33" s="34"/>
      <c r="G33" s="35"/>
      <c r="H33" s="36"/>
      <c r="I33" s="13">
        <f>SUM(I6:I32)</f>
        <v>0</v>
      </c>
      <c r="J33" s="13">
        <f t="shared" ref="J33:L33" si="3">SUM(J6:J32)</f>
        <v>0</v>
      </c>
      <c r="K33" s="13">
        <f t="shared" si="3"/>
        <v>0</v>
      </c>
      <c r="L33" s="13">
        <f t="shared" si="3"/>
        <v>0</v>
      </c>
    </row>
    <row r="34" spans="1:12" ht="15.75" thickBot="1" x14ac:dyDescent="0.3"/>
    <row r="35" spans="1:12" ht="35.1" customHeight="1" thickBot="1" x14ac:dyDescent="0.3">
      <c r="A35" s="29" t="s">
        <v>50</v>
      </c>
      <c r="B35" s="30"/>
      <c r="C35" s="30"/>
      <c r="D35" s="30"/>
      <c r="E35" s="31"/>
    </row>
    <row r="36" spans="1:12" ht="35.1" customHeight="1" thickBot="1" x14ac:dyDescent="0.3">
      <c r="A36" s="19" t="s">
        <v>42</v>
      </c>
      <c r="B36" s="32">
        <f>SUM(I6:L31)</f>
        <v>0</v>
      </c>
      <c r="C36" s="33"/>
      <c r="D36" s="20" t="s">
        <v>44</v>
      </c>
      <c r="E36" s="21"/>
    </row>
    <row r="37" spans="1:12" ht="35.1" customHeight="1" thickBot="1" x14ac:dyDescent="0.3">
      <c r="A37" s="19" t="s">
        <v>43</v>
      </c>
      <c r="B37" s="32">
        <f>SUM(B6:E31)</f>
        <v>0</v>
      </c>
      <c r="C37" s="33"/>
      <c r="D37" s="20" t="s">
        <v>45</v>
      </c>
      <c r="E37" s="21"/>
    </row>
    <row r="39" spans="1:12" ht="15.75" thickBot="1" x14ac:dyDescent="0.3"/>
    <row r="40" spans="1:12" ht="35.1" customHeight="1" thickBot="1" x14ac:dyDescent="0.3">
      <c r="A40" s="15" t="s">
        <v>51</v>
      </c>
      <c r="B40" s="27" t="s">
        <v>52</v>
      </c>
      <c r="C40" s="27"/>
      <c r="D40" s="28" t="s">
        <v>54</v>
      </c>
      <c r="E40" s="28"/>
      <c r="F40" s="17" t="s">
        <v>53</v>
      </c>
    </row>
    <row r="41" spans="1:12" ht="35.1" customHeight="1" thickBot="1" x14ac:dyDescent="0.3">
      <c r="A41" s="16" t="s">
        <v>55</v>
      </c>
      <c r="B41" s="25" t="s">
        <v>59</v>
      </c>
      <c r="C41" s="25"/>
      <c r="D41" s="22">
        <f>SUM(B23:E31)</f>
        <v>0</v>
      </c>
      <c r="E41" s="23"/>
      <c r="F41" s="18">
        <f>SUM(I23:L31)</f>
        <v>0</v>
      </c>
    </row>
    <row r="42" spans="1:12" ht="35.1" customHeight="1" thickBot="1" x14ac:dyDescent="0.3">
      <c r="A42" s="16" t="s">
        <v>56</v>
      </c>
      <c r="B42" s="24" t="s">
        <v>60</v>
      </c>
      <c r="C42" s="24"/>
      <c r="D42" s="22">
        <f>SUM(B17:E21)</f>
        <v>0</v>
      </c>
      <c r="E42" s="23"/>
      <c r="F42" s="18">
        <f>SUM(I17:L21)</f>
        <v>0</v>
      </c>
    </row>
    <row r="43" spans="1:12" ht="35.1" customHeight="1" thickBot="1" x14ac:dyDescent="0.3">
      <c r="A43" s="16" t="s">
        <v>57</v>
      </c>
      <c r="B43" s="25" t="s">
        <v>61</v>
      </c>
      <c r="C43" s="25"/>
      <c r="D43" s="22">
        <f>SUM(B22:E22,B13:E16,B6:E7)</f>
        <v>0</v>
      </c>
      <c r="E43" s="23"/>
      <c r="F43" s="18">
        <f>SUM(I22:L22,I13:L16,I6:L7)</f>
        <v>0</v>
      </c>
    </row>
    <row r="44" spans="1:12" ht="35.1" customHeight="1" thickBot="1" x14ac:dyDescent="0.3">
      <c r="A44" s="16" t="s">
        <v>58</v>
      </c>
      <c r="B44" s="26" t="s">
        <v>1</v>
      </c>
      <c r="C44" s="26"/>
      <c r="D44" s="22">
        <f>SUM(B8:E12)</f>
        <v>0</v>
      </c>
      <c r="E44" s="23"/>
      <c r="F44" s="18">
        <f>SUM(I8:L12)</f>
        <v>0</v>
      </c>
    </row>
  </sheetData>
  <mergeCells count="15">
    <mergeCell ref="A35:E35"/>
    <mergeCell ref="B36:C36"/>
    <mergeCell ref="B37:C37"/>
    <mergeCell ref="F33:H33"/>
    <mergeCell ref="A1:L2"/>
    <mergeCell ref="B40:C40"/>
    <mergeCell ref="B41:C41"/>
    <mergeCell ref="D40:E40"/>
    <mergeCell ref="D41:E41"/>
    <mergeCell ref="D42:E42"/>
    <mergeCell ref="D43:E43"/>
    <mergeCell ref="D44:E44"/>
    <mergeCell ref="B42:C42"/>
    <mergeCell ref="B43:C43"/>
    <mergeCell ref="B44:C44"/>
  </mergeCells>
  <pageMargins left="0.7" right="0.7" top="0.75" bottom="0.75" header="0.3" footer="0.3"/>
  <pageSetup scale="1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3B4EF1-6823-49BF-A5FA-BA474DB85F89}">
  <sheetPr codeName="Feuil2"/>
  <dimension ref="A1:O1"/>
  <sheetViews>
    <sheetView workbookViewId="0">
      <selection activeCell="P1" sqref="P1:AA1048576"/>
    </sheetView>
  </sheetViews>
  <sheetFormatPr baseColWidth="10" defaultRowHeight="15" x14ac:dyDescent="0.25"/>
  <sheetData>
    <row r="1" spans="1:15" x14ac:dyDescent="0.25">
      <c r="A1" s="14" t="s">
        <v>19</v>
      </c>
      <c r="B1" s="14" t="s">
        <v>20</v>
      </c>
      <c r="C1" s="14" t="s">
        <v>21</v>
      </c>
      <c r="D1" s="14" t="s">
        <v>22</v>
      </c>
      <c r="E1" s="14" t="s">
        <v>23</v>
      </c>
      <c r="F1" s="14" t="s">
        <v>24</v>
      </c>
      <c r="G1" s="14" t="s">
        <v>25</v>
      </c>
      <c r="H1" s="14" t="s">
        <v>26</v>
      </c>
      <c r="I1" s="14" t="s">
        <v>27</v>
      </c>
      <c r="J1" s="14" t="s">
        <v>28</v>
      </c>
      <c r="K1" s="14" t="s">
        <v>29</v>
      </c>
      <c r="L1" s="14" t="s">
        <v>30</v>
      </c>
      <c r="M1" s="14" t="s">
        <v>31</v>
      </c>
      <c r="N1" s="14" t="s">
        <v>32</v>
      </c>
      <c r="O1" s="14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5619ED-6913-4AF9-8B9F-FA6EBAFAD81D}">
  <sheetPr codeName="Feuil3"/>
  <dimension ref="A1:O1"/>
  <sheetViews>
    <sheetView topLeftCell="D1" workbookViewId="0">
      <selection activeCell="P1" sqref="P1:T1048576"/>
    </sheetView>
  </sheetViews>
  <sheetFormatPr baseColWidth="10" defaultRowHeight="15" x14ac:dyDescent="0.25"/>
  <sheetData>
    <row r="1" spans="1:15" x14ac:dyDescent="0.25">
      <c r="A1" s="14" t="s">
        <v>19</v>
      </c>
      <c r="B1" s="14" t="s">
        <v>20</v>
      </c>
      <c r="C1" s="14" t="s">
        <v>21</v>
      </c>
      <c r="D1" s="14" t="s">
        <v>22</v>
      </c>
      <c r="E1" s="14" t="s">
        <v>23</v>
      </c>
      <c r="F1" s="14" t="s">
        <v>24</v>
      </c>
      <c r="G1" s="14" t="s">
        <v>25</v>
      </c>
      <c r="H1" s="14" t="s">
        <v>26</v>
      </c>
      <c r="I1" s="14" t="s">
        <v>27</v>
      </c>
      <c r="J1" s="14" t="s">
        <v>28</v>
      </c>
      <c r="K1" s="14" t="s">
        <v>29</v>
      </c>
      <c r="L1" s="14" t="s">
        <v>30</v>
      </c>
      <c r="M1" s="14" t="s">
        <v>31</v>
      </c>
      <c r="N1" s="14" t="s">
        <v>32</v>
      </c>
      <c r="O1" s="14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9442BD-E75A-449B-A3E0-6A8ED186B311}">
  <sheetPr codeName="Feuil4"/>
  <dimension ref="A1:O1"/>
  <sheetViews>
    <sheetView topLeftCell="H1" workbookViewId="0">
      <selection activeCell="P1" sqref="P1:V1048576"/>
    </sheetView>
  </sheetViews>
  <sheetFormatPr baseColWidth="10" defaultRowHeight="15" x14ac:dyDescent="0.25"/>
  <sheetData>
    <row r="1" spans="1:15" x14ac:dyDescent="0.25">
      <c r="A1" s="14" t="s">
        <v>19</v>
      </c>
      <c r="B1" s="14" t="s">
        <v>20</v>
      </c>
      <c r="C1" s="14" t="s">
        <v>21</v>
      </c>
      <c r="D1" s="14" t="s">
        <v>22</v>
      </c>
      <c r="E1" s="14" t="s">
        <v>23</v>
      </c>
      <c r="F1" s="14" t="s">
        <v>24</v>
      </c>
      <c r="G1" s="14" t="s">
        <v>25</v>
      </c>
      <c r="H1" s="14" t="s">
        <v>26</v>
      </c>
      <c r="I1" s="14" t="s">
        <v>27</v>
      </c>
      <c r="J1" s="14" t="s">
        <v>28</v>
      </c>
      <c r="K1" s="14" t="s">
        <v>29</v>
      </c>
      <c r="L1" s="14" t="s">
        <v>30</v>
      </c>
      <c r="M1" s="14" t="s">
        <v>31</v>
      </c>
      <c r="N1" s="14" t="s">
        <v>32</v>
      </c>
      <c r="O1" s="14" t="s">
        <v>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1EF7C2-6A5A-47BD-87DD-F8A446488D45}">
  <sheetPr codeName="Feuil5"/>
  <dimension ref="A1:O1"/>
  <sheetViews>
    <sheetView topLeftCell="H1" workbookViewId="0">
      <selection activeCell="P1" sqref="P1:V1048576"/>
    </sheetView>
  </sheetViews>
  <sheetFormatPr baseColWidth="10" defaultRowHeight="15" x14ac:dyDescent="0.25"/>
  <sheetData>
    <row r="1" spans="1:15" x14ac:dyDescent="0.25">
      <c r="A1" s="14" t="s">
        <v>19</v>
      </c>
      <c r="B1" s="14" t="s">
        <v>20</v>
      </c>
      <c r="C1" s="14" t="s">
        <v>21</v>
      </c>
      <c r="D1" s="14" t="s">
        <v>22</v>
      </c>
      <c r="E1" s="14" t="s">
        <v>23</v>
      </c>
      <c r="F1" s="14" t="s">
        <v>24</v>
      </c>
      <c r="G1" s="14" t="s">
        <v>25</v>
      </c>
      <c r="H1" s="14" t="s">
        <v>26</v>
      </c>
      <c r="I1" s="14" t="s">
        <v>27</v>
      </c>
      <c r="J1" s="14" t="s">
        <v>28</v>
      </c>
      <c r="K1" s="14" t="s">
        <v>29</v>
      </c>
      <c r="L1" s="14" t="s">
        <v>30</v>
      </c>
      <c r="M1" s="14" t="s">
        <v>31</v>
      </c>
      <c r="N1" s="14" t="s">
        <v>32</v>
      </c>
      <c r="O1" s="14" t="s">
        <v>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BE586-733A-4F8B-9E1F-C02A48991F0C}">
  <sheetPr codeName="Feuil6"/>
  <dimension ref="A1"/>
  <sheetViews>
    <sheetView workbookViewId="0">
      <selection activeCell="I4" sqref="I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Charge capa</vt:lpstr>
      <vt:lpstr>Retards</vt:lpstr>
      <vt:lpstr>S</vt:lpstr>
      <vt:lpstr>S+1</vt:lpstr>
      <vt:lpstr>S+2</vt:lpstr>
      <vt:lpstr>Graphiques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Schutze Julien</dc:creator>
  <cp:lastModifiedBy>swiff</cp:lastModifiedBy>
  <cp:lastPrinted>2018-03-26T11:41:42Z</cp:lastPrinted>
  <dcterms:created xsi:type="dcterms:W3CDTF">2018-03-26T09:38:19Z</dcterms:created>
  <dcterms:modified xsi:type="dcterms:W3CDTF">2018-03-30T16:53:08Z</dcterms:modified>
</cp:coreProperties>
</file>